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Coverage grid" sheetId="3" state="visible" r:id="rId5"/>
    <sheet name="Functions x worlds" sheetId="4" state="visible" r:id="rId6"/>
    <sheet name="Canon" sheetId="5" state="visible" r:id="rId7"/>
    <sheet name="Sources" sheetId="6" state="visible" r:id="rId8"/>
    <sheet name="Primary texts" sheetId="7" state="visible" r:id="rId9"/>
  </sheets>
  <definedNames>
    <definedName function="false" hidden="true" localSheetId="4" name="_xlnm._FilterDatabase" vbProcedure="false">Canon!$A$1:$V$4229</definedName>
    <definedName function="false" hidden="true" localSheetId="6" name="_xlnm._FilterDatabase" vbProcedure="false">'Primary texts'!$A$1:$L$131</definedName>
    <definedName function="false" hidden="true" localSheetId="5" name="_xlnm._FilterDatabase" vbProcedure="false">Sources!$A$1:$O$199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<sst xmlns="http://schemas.openxmlformats.org/spreadsheetml/2006/main" count="83925" uniqueCount="38401">
  <si>
    <t xml:space="preserve">F1 canon register v2 — full coverage at zero cost</t>
  </si>
  <si>
    <t xml:space="preserve">Built 2026-09-28. Companion to the doc 'F1 Scope v2 — everything, at zero cost'.</t>
  </si>
  <si>
    <t xml:space="preserve">What this is</t>
  </si>
  <si>
    <t xml:space="preserve">Every grouping, technique, material, object type, living practice and 'first known' claim F1's Atlas should hold, so nothing a learner might look for is missing. 4,228 nodes in 24 kinds (round 2 added communities, people, places, events, periods and the blind-map additions), plus 198 zero-cost source routes and 130 primary texts.</t>
  </si>
  <si>
    <t xml:space="preserve">Tiers</t>
  </si>
  <si>
    <t xml:space="preserve">R1 = taught in a unit, full grouping page with an authored walk. R2 = card and member grid (needs 5+ verified members and a source). R3 = card and link out. Every node gets at least R3; promotion is by evidence, not fame.</t>
  </si>
  <si>
    <t xml:space="preserve">How it was checked</t>
  </si>
  <si>
    <t xml:space="preserve">Drafted from knowledge in six parallel passes, then fact-checked independently: every R1 row, every low/medium-confidence R1/R2 row, every UNESCO claim, and random samples (about 620 rows). 66 rows corrected; logs in REVIEW_LOG_people.md and REVIEW_LOG_things.md. Random-sample error rate 1 in 120; UNESCO statuses written from memory were wrong 19 times in 124, so UNESCO status must be harvested from the ICH dataset, never typed. Round 2 (29 September): about 680 more rows checked (people, places, events, periods, communities, blind-map additions) and 106 corrected; priority rows (R1/R2, living people, UNESCO claims, endonyms) erred at 8–14%, random samples at 0–8%. Logs: REVIEW_LOG_round2_*.md.</t>
  </si>
  <si>
    <t xml:space="preserve">Not yet done</t>
  </si>
  <si>
    <t xml:space="preserve">No Wikidata/Getty/PeriodO identifiers are included on purpose (none were guessed); the harvest matches them. Rows at confidence 'low' or 'medium' outside R1 are unverified drafts.</t>
  </si>
  <si>
    <t xml:space="preserve">Sheets</t>
  </si>
  <si>
    <t xml:space="preserve">Summary — counts by kind and tier (formulas). Canon — all nodes, one row each, filterable. Coverage grid — nodes per sub-region and period band (formulas; recalculates as rows change). Functions x worlds — object types per function per world. Sources — zero-cost routes with licence and commercial-safe flag. Primary texts — texts on making, with public-domain status.</t>
  </si>
  <si>
    <t xml:space="preserve">Codes</t>
  </si>
  <si>
    <t xml:space="preserve">Sub-regions: 46 codes (AF-, AM-, AS-, WA-, EU-, OC-, GL). Period bands B01–B11. Worlds: F1.6 Africa · F1.7 Americas · F1.8 East Asia · F1.9 South and Southeast Asia · F1.9a West Asia before Islam · F1.10 Islamic world · F1.11 Europe and the Mediterranean · F1.12 Australia and the Pacific · F1.12a Steppe and Central Asia · F1.13 Networks · THEME.</t>
  </si>
  <si>
    <t xml:space="preserve">Kind</t>
  </si>
  <si>
    <t xml:space="preserve">R1</t>
  </si>
  <si>
    <t xml:space="preserve">R2</t>
  </si>
  <si>
    <t xml:space="preserve">R3</t>
  </si>
  <si>
    <t xml:space="preserve">Total</t>
  </si>
  <si>
    <t xml:space="preserve">person</t>
  </si>
  <si>
    <t xml:space="preserve">place</t>
  </si>
  <si>
    <t xml:space="preserve">object-type</t>
  </si>
  <si>
    <t xml:space="preserve">event</t>
  </si>
  <si>
    <t xml:space="preserve">community</t>
  </si>
  <si>
    <t xml:space="preserve">polity</t>
  </si>
  <si>
    <t xml:space="preserve">technique</t>
  </si>
  <si>
    <t xml:space="preserve">archaeological-culture</t>
  </si>
  <si>
    <t xml:space="preserve">period</t>
  </si>
  <si>
    <t xml:space="preserve">living-practice</t>
  </si>
  <si>
    <t xml:space="preserve">style</t>
  </si>
  <si>
    <t xml:space="preserve">first-known</t>
  </si>
  <si>
    <t xml:space="preserve">material</t>
  </si>
  <si>
    <t xml:space="preserve">movement</t>
  </si>
  <si>
    <t xml:space="preserve">institution</t>
  </si>
  <si>
    <t xml:space="preserve">dynasty</t>
  </si>
  <si>
    <t xml:space="preserve">maker-community</t>
  </si>
  <si>
    <t xml:space="preserve">civilisation-as-commonly-named</t>
  </si>
  <si>
    <t xml:space="preserve">network</t>
  </si>
  <si>
    <t xml:space="preserve">belief-tradition</t>
  </si>
  <si>
    <t xml:space="preserve">school</t>
  </si>
  <si>
    <t xml:space="preserve">horizon</t>
  </si>
  <si>
    <t xml:space="preserve">diaspora</t>
  </si>
  <si>
    <t xml:space="preserve">interaction-sphere</t>
  </si>
  <si>
    <t xml:space="preserve">All kinds</t>
  </si>
  <si>
    <t xml:space="preserve">Nodes per sub-region and period band (a node counts in every band its date range touches). 0 = gap, or no people there yet (see note column). Band edges are in rows 3–4 and drive the formulas.</t>
  </si>
  <si>
    <t xml:space="preserve">band start</t>
  </si>
  <si>
    <t xml:space="preserve">band end</t>
  </si>
  <si>
    <t xml:space="preserve">Code</t>
  </si>
  <si>
    <t xml:space="preserve">Sub-region</t>
  </si>
  <si>
    <t xml:space="preserve">B01 before 8000 BCE</t>
  </si>
  <si>
    <t xml:space="preserve">B02 8000–4000 BCE</t>
  </si>
  <si>
    <t xml:space="preserve">B03 4000–2000 BCE</t>
  </si>
  <si>
    <t xml:space="preserve">B04 2000–1000 BCE</t>
  </si>
  <si>
    <t xml:space="preserve">B05 1000 BCE–1 CE</t>
  </si>
  <si>
    <t xml:space="preserve">B06 1–500</t>
  </si>
  <si>
    <t xml:space="preserve">B07 500–1000</t>
  </si>
  <si>
    <t xml:space="preserve">B08 1000–1400</t>
  </si>
  <si>
    <t xml:space="preserve">B09 1400–1700</t>
  </si>
  <si>
    <t xml:space="preserve">B10 1700–1900</t>
  </si>
  <si>
    <t xml:space="preserve">B11 1900–now</t>
  </si>
  <si>
    <t xml:space="preserve">Note</t>
  </si>
  <si>
    <t xml:space="preserve">AF-EGY</t>
  </si>
  <si>
    <t xml:space="preserve">Egypt</t>
  </si>
  <si>
    <t xml:space="preserve">AF-NUB</t>
  </si>
  <si>
    <t xml:space="preserve">Nubia and Sudan</t>
  </si>
  <si>
    <t xml:space="preserve">AF-MAG</t>
  </si>
  <si>
    <t xml:space="preserve">Maghrib</t>
  </si>
  <si>
    <t xml:space="preserve">AF-SAH</t>
  </si>
  <si>
    <t xml:space="preserve">Sahel and Western Sudan</t>
  </si>
  <si>
    <t xml:space="preserve">AF-GUI</t>
  </si>
  <si>
    <t xml:space="preserve">Guinea Coast</t>
  </si>
  <si>
    <t xml:space="preserve">AF-CEN</t>
  </si>
  <si>
    <t xml:space="preserve">Central Africa</t>
  </si>
  <si>
    <t xml:space="preserve">AF-HRN</t>
  </si>
  <si>
    <t xml:space="preserve">Ethiopia and the Horn</t>
  </si>
  <si>
    <t xml:space="preserve">AF-SWA</t>
  </si>
  <si>
    <t xml:space="preserve">Swahili coast and interior</t>
  </si>
  <si>
    <t xml:space="preserve">AF-SOU</t>
  </si>
  <si>
    <t xml:space="preserve">Southern Africa</t>
  </si>
  <si>
    <t xml:space="preserve">AF-MAD</t>
  </si>
  <si>
    <t xml:space="preserve">Madagascar and Indian Ocean islands</t>
  </si>
  <si>
    <t xml:space="preserve">B01–B02: human arrival in Madagascar is debated (claims before 8000 BCE contested); likely no makers to record</t>
  </si>
  <si>
    <t xml:space="preserve">AM-ARC</t>
  </si>
  <si>
    <t xml:space="preserve">Arctic</t>
  </si>
  <si>
    <t xml:space="preserve">AM-NWC</t>
  </si>
  <si>
    <t xml:space="preserve">Northwest Coast</t>
  </si>
  <si>
    <t xml:space="preserve">AM-WST</t>
  </si>
  <si>
    <t xml:space="preserve">North American West</t>
  </si>
  <si>
    <t xml:space="preserve">AM-EWD</t>
  </si>
  <si>
    <t xml:space="preserve">Eastern Woodlands</t>
  </si>
  <si>
    <t xml:space="preserve">AM-MES</t>
  </si>
  <si>
    <t xml:space="preserve">Mesoamerica</t>
  </si>
  <si>
    <t xml:space="preserve">AM-CAM</t>
  </si>
  <si>
    <t xml:space="preserve">Central America</t>
  </si>
  <si>
    <t xml:space="preserve">AM-CAR</t>
  </si>
  <si>
    <t xml:space="preserve">Caribbean</t>
  </si>
  <si>
    <t xml:space="preserve">AM-AND</t>
  </si>
  <si>
    <t xml:space="preserve">Andes and Pacific coast</t>
  </si>
  <si>
    <t xml:space="preserve">AM-AMZ</t>
  </si>
  <si>
    <t xml:space="preserve">Amazonia and lowlands</t>
  </si>
  <si>
    <t xml:space="preserve">AM-LAT</t>
  </si>
  <si>
    <t xml:space="preserve">Colonial and modern Latin America</t>
  </si>
  <si>
    <t xml:space="preserve">Period-region: starts 1492</t>
  </si>
  <si>
    <t xml:space="preserve">AS-CHN</t>
  </si>
  <si>
    <t xml:space="preserve">China</t>
  </si>
  <si>
    <t xml:space="preserve">AS-KOR</t>
  </si>
  <si>
    <t xml:space="preserve">Korea</t>
  </si>
  <si>
    <t xml:space="preserve">AS-JPN</t>
  </si>
  <si>
    <t xml:space="preserve">Japan</t>
  </si>
  <si>
    <t xml:space="preserve">AS-SAS</t>
  </si>
  <si>
    <t xml:space="preserve">South Asia</t>
  </si>
  <si>
    <t xml:space="preserve">AS-HIM</t>
  </si>
  <si>
    <t xml:space="preserve">Himalaya and Tibet</t>
  </si>
  <si>
    <t xml:space="preserve">B01: Denisovan presence on the Tibetan Plateau (Baishiya Karst Cave) is a candidate node</t>
  </si>
  <si>
    <t xml:space="preserve">AS-MSE</t>
  </si>
  <si>
    <t xml:space="preserve">Mainland Southeast Asia</t>
  </si>
  <si>
    <t xml:space="preserve">AS-ISE</t>
  </si>
  <si>
    <t xml:space="preserve">Island Southeast Asia</t>
  </si>
  <si>
    <t xml:space="preserve">AS-CEN</t>
  </si>
  <si>
    <t xml:space="preserve">Central Asia and the steppe</t>
  </si>
  <si>
    <t xml:space="preserve">AS-NTH</t>
  </si>
  <si>
    <t xml:space="preserve">North Asia and Siberia</t>
  </si>
  <si>
    <t xml:space="preserve">WA-MES</t>
  </si>
  <si>
    <t xml:space="preserve">Mesopotamia</t>
  </si>
  <si>
    <t xml:space="preserve">WA-IRN</t>
  </si>
  <si>
    <t xml:space="preserve">Iran</t>
  </si>
  <si>
    <t xml:space="preserve">WA-LEV</t>
  </si>
  <si>
    <t xml:space="preserve">Levant</t>
  </si>
  <si>
    <t xml:space="preserve">WA-ARB</t>
  </si>
  <si>
    <t xml:space="preserve">Arabia and the Gulf</t>
  </si>
  <si>
    <t xml:space="preserve">WA-ANA</t>
  </si>
  <si>
    <t xml:space="preserve">Anatolia</t>
  </si>
  <si>
    <t xml:space="preserve">WA-CAU</t>
  </si>
  <si>
    <t xml:space="preserve">Caucasus</t>
  </si>
  <si>
    <t xml:space="preserve">EU-GRR</t>
  </si>
  <si>
    <t xml:space="preserve">Greek and Roman Mediterranean</t>
  </si>
  <si>
    <t xml:space="preserve">EU-BYZ</t>
  </si>
  <si>
    <t xml:space="preserve">Byzantium and the Balkans</t>
  </si>
  <si>
    <t xml:space="preserve">EU-WCE</t>
  </si>
  <si>
    <t xml:space="preserve">Western and Central Europe</t>
  </si>
  <si>
    <t xml:space="preserve">EU-BLC</t>
  </si>
  <si>
    <t xml:space="preserve">Britain, Ireland, Low Countries</t>
  </si>
  <si>
    <t xml:space="preserve">EU-IBE</t>
  </si>
  <si>
    <t xml:space="preserve">Iberia</t>
  </si>
  <si>
    <t xml:space="preserve">EU-EER</t>
  </si>
  <si>
    <t xml:space="preserve">Eastern Europe and Russia</t>
  </si>
  <si>
    <t xml:space="preserve">EU-SCA</t>
  </si>
  <si>
    <t xml:space="preserve">Scandinavia, Baltic, Sápmi</t>
  </si>
  <si>
    <t xml:space="preserve">OC-AUS</t>
  </si>
  <si>
    <t xml:space="preserve">Australia</t>
  </si>
  <si>
    <t xml:space="preserve">OC-MEL</t>
  </si>
  <si>
    <t xml:space="preserve">Melanesia</t>
  </si>
  <si>
    <t xml:space="preserve">OC-MIC</t>
  </si>
  <si>
    <t xml:space="preserve">Micronesia</t>
  </si>
  <si>
    <t xml:space="preserve">B01–B02: Micronesia settled c. 1500 BCE; no people yet</t>
  </si>
  <si>
    <t xml:space="preserve">OC-POL</t>
  </si>
  <si>
    <t xml:space="preserve">Polynesia</t>
  </si>
  <si>
    <t xml:space="preserve">Empty cells</t>
  </si>
  <si>
    <t xml:space="preserve">Thin cells (1–2)</t>
  </si>
  <si>
    <t xml:space="preserve">Object types per function and world (formulas on Canon; a type can serve several functions and worlds)</t>
  </si>
  <si>
    <t xml:space="preserve">Function</t>
  </si>
  <si>
    <t xml:space="preserve">F1.6</t>
  </si>
  <si>
    <t xml:space="preserve">F1.7</t>
  </si>
  <si>
    <t xml:space="preserve">F1.8</t>
  </si>
  <si>
    <t xml:space="preserve">F1.9</t>
  </si>
  <si>
    <t xml:space="preserve">F1.9a</t>
  </si>
  <si>
    <t xml:space="preserve">F1.10</t>
  </si>
  <si>
    <t xml:space="preserve">F1.11</t>
  </si>
  <si>
    <t xml:space="preserve">F1.12</t>
  </si>
  <si>
    <t xml:space="preserve">F1.12a</t>
  </si>
  <si>
    <t xml:space="preserve">F1.13</t>
  </si>
  <si>
    <t xml:space="preserve">THEME</t>
  </si>
  <si>
    <t xml:space="preserve">All</t>
  </si>
  <si>
    <t xml:space="preserve">shelter</t>
  </si>
  <si>
    <t xml:space="preserve">clothing and adornment</t>
  </si>
  <si>
    <t xml:space="preserve">food and storage</t>
  </si>
  <si>
    <t xml:space="preserve">tools</t>
  </si>
  <si>
    <t xml:space="preserve">record and writing</t>
  </si>
  <si>
    <t xml:space="preserve">exchange and value</t>
  </si>
  <si>
    <t xml:space="preserve">ritual and belief</t>
  </si>
  <si>
    <t xml:space="preserve">rule and display</t>
  </si>
  <si>
    <t xml:space="preserve">war</t>
  </si>
  <si>
    <t xml:space="preserve">play and music</t>
  </si>
  <si>
    <t xml:space="preserve">care and access</t>
  </si>
  <si>
    <t xml:space="preserve">transport</t>
  </si>
  <si>
    <t xml:space="preserve">id</t>
  </si>
  <si>
    <t xml:space="preserve">name</t>
  </si>
  <si>
    <t xml:space="preserve">other_names</t>
  </si>
  <si>
    <t xml:space="preserve">kind</t>
  </si>
  <si>
    <t xml:space="preserve">family</t>
  </si>
  <si>
    <t xml:space="preserve">world</t>
  </si>
  <si>
    <t xml:space="preserve">sub_regions</t>
  </si>
  <si>
    <t xml:space="preserve">start</t>
  </si>
  <si>
    <t xml:space="preserve">end</t>
  </si>
  <si>
    <t xml:space="preserve">date_note</t>
  </si>
  <si>
    <t xml:space="preserve">making_significance</t>
  </si>
  <si>
    <t xml:space="preserve">materials_techniques</t>
  </si>
  <si>
    <t xml:space="preserve">object_types</t>
  </si>
  <si>
    <t xml:space="preserve">functions</t>
  </si>
  <si>
    <t xml:space="preserve">defined_by</t>
  </si>
  <si>
    <t xml:space="preserve">leaves_out</t>
  </si>
  <si>
    <t xml:space="preserve">sensitivity</t>
  </si>
  <si>
    <t xml:space="preserve">free_sources</t>
  </si>
  <si>
    <t xml:space="preserve">tier</t>
  </si>
  <si>
    <t xml:space="preserve">units</t>
  </si>
  <si>
    <t xml:space="preserve">confidence</t>
  </si>
  <si>
    <t xml:space="preserve">notes</t>
  </si>
  <si>
    <t xml:space="preserve">GAP001</t>
  </si>
  <si>
    <t xml:space="preserve">Early Christian art</t>
  </si>
  <si>
    <t xml:space="preserve">Late Antique Christian art</t>
  </si>
  <si>
    <t xml:space="preserve">Ideas</t>
  </si>
  <si>
    <t xml:space="preserve">F1.11;F1.9a</t>
  </si>
  <si>
    <t xml:space="preserve">EU-GRR;WA-LEV;AF-EGY</t>
  </si>
  <si>
    <t xml:space="preserve">approx.; boundaries debated</t>
  </si>
  <si>
    <t xml:space="preserve">Christian communities adapted Roman workshop practice (fresco, sarcophagus carving, mosaic and the basilica hall) to new uses.</t>
  </si>
  <si>
    <t xml:space="preserve">fresco;mosaic;marble carving;ivory carving</t>
  </si>
  <si>
    <t xml:space="preserve">catacomb paintings;sarcophagi;basilicas;ivories</t>
  </si>
  <si>
    <t xml:space="preserve">art historians</t>
  </si>
  <si>
    <t xml:space="preserve">Jewish, Coptic and Syriac traditions working alongside</t>
  </si>
  <si>
    <t xml:space="preserve">funerary</t>
  </si>
  <si>
    <t xml:space="preserve">Met Open Access (CC0);Cleveland Museum of Art Open Access (CC0);Art Institute of Chicago (CC0);Wikimedia Commons</t>
  </si>
  <si>
    <t xml:space="preserve">F1.16;F1.11</t>
  </si>
  <si>
    <t xml:space="preserve">high</t>
  </si>
  <si>
    <t xml:space="preserve">benchmark: AP-250 nos. 48, 49; Smarthistory Reframing ch. "Building new Romes". links: BEL011; STY083; POL120</t>
  </si>
  <si>
    <t xml:space="preserve">GAP002</t>
  </si>
  <si>
    <t xml:space="preserve">Mannerism</t>
  </si>
  <si>
    <t xml:space="preserve">maniera</t>
  </si>
  <si>
    <t xml:space="preserve">approx.; label applied later from Vasari's "maniera"</t>
  </si>
  <si>
    <t xml:space="preserve">Painters, sculptors and goldsmiths in Florence, Rome and at Fontainebleau cultivated elongated figures and virtuoso artifice, a manner carried by prints and courts.</t>
  </si>
  <si>
    <t xml:space="preserve">oil painting;bronze casting;goldsmithing;engraving</t>
  </si>
  <si>
    <t xml:space="preserve">altarpieces;portraits;bronzes;table ornaments</t>
  </si>
  <si>
    <t xml:space="preserve">ritual and belief;rule and display</t>
  </si>
  <si>
    <t xml:space="preserve">19th- and 20th-century art historians, after Vasari</t>
  </si>
  <si>
    <t xml:space="preserve">workshop assistants; the Northern and colonial versions</t>
  </si>
  <si>
    <t xml:space="preserve">none</t>
  </si>
  <si>
    <t xml:space="preserve">F1.3</t>
  </si>
  <si>
    <t xml:space="preserve">benchmark: AP-250 no. 78; Heilbrunn keyword "Mannerism" and essay "Mannerism: Bronzino (1503–1572) and his Contemporaries". links: STY019; SCH001</t>
  </si>
  <si>
    <t xml:space="preserve">GAP003</t>
  </si>
  <si>
    <t xml:space="preserve">Dutch Golden Age painting</t>
  </si>
  <si>
    <t xml:space="preserve">Dutch seventeenth-century painting</t>
  </si>
  <si>
    <t xml:space="preserve">approx.</t>
  </si>
  <si>
    <t xml:space="preserve">Painters in the Dutch Republic sold still lifes, landscapes and genre scenes on an open market, not mainly to church or court commissions.</t>
  </si>
  <si>
    <t xml:space="preserve">oil painting;etching</t>
  </si>
  <si>
    <t xml:space="preserve">paintings;prints</t>
  </si>
  <si>
    <t xml:space="preserve">19th-century historians</t>
  </si>
  <si>
    <t xml:space="preserve">the colonial trade and slavery that financed much of the market</t>
  </si>
  <si>
    <t xml:space="preserve">human-flow</t>
  </si>
  <si>
    <t xml:space="preserve">F1.17</t>
  </si>
  <si>
    <t xml:space="preserve">benchmark: AP-250 nos. 87, 92, 96; Heilbrunn keyword "Dutch Golden Age". The market-as-patron point is the F1.17 lesson. links: POL129; INS038</t>
  </si>
  <si>
    <t xml:space="preserve">GAP004</t>
  </si>
  <si>
    <t xml:space="preserve">Casta painting</t>
  </si>
  <si>
    <t xml:space="preserve">pinturas de castas</t>
  </si>
  <si>
    <t xml:space="preserve">Painters in New Spain made series that sorted families of mixed ancestry into a colonial hierarchy of race, often for European buyers.</t>
  </si>
  <si>
    <t xml:space="preserve">oil on canvas</t>
  </si>
  <si>
    <t xml:space="preserve">painting series</t>
  </si>
  <si>
    <t xml:space="preserve">record and writing;rule and display</t>
  </si>
  <si>
    <t xml:space="preserve">how the people depicted named themselves</t>
  </si>
  <si>
    <t xml:space="preserve">Wikimedia Commons (per-item licence);collection search link-out</t>
  </si>
  <si>
    <t xml:space="preserve">F1.3;F1.24</t>
  </si>
  <si>
    <t xml:space="preserve">benchmark: AP-250 no. 97; Smarthistory Reframing ch. "The art of the viceroyalty of New Spain". links: POL069</t>
  </si>
  <si>
    <t xml:space="preserve">GAP005</t>
  </si>
  <si>
    <t xml:space="preserve">Namban art</t>
  </si>
  <si>
    <t xml:space="preserve">Nanban</t>
  </si>
  <si>
    <t xml:space="preserve">F1.8;F1.13</t>
  </si>
  <si>
    <t xml:space="preserve">approx.; ends with the expulsion of the Portuguese (1639)</t>
  </si>
  <si>
    <t xml:space="preserve">Japanese painters and lacquerers made screens and objects that showed or served Portuguese traders and Jesuits, some made for export to Europe.</t>
  </si>
  <si>
    <t xml:space="preserve">lacquer;gold leaf;mother-of-pearl inlay;painting on paper</t>
  </si>
  <si>
    <t xml:space="preserve">folding screens;lacquer chests;lecterns</t>
  </si>
  <si>
    <t xml:space="preserve">ritual and belief;exchange and value</t>
  </si>
  <si>
    <t xml:space="preserve">Japanese usage ("southern barbarian"); historians</t>
  </si>
  <si>
    <t xml:space="preserve">the enslaved and servant Africans and South Asians who appear in the screens</t>
  </si>
  <si>
    <t xml:space="preserve">F1.13;F1.14</t>
  </si>
  <si>
    <t xml:space="preserve">benchmark: Smarthistory Reframing ch. "Portuguese contacts and exchanges, c. 1400–1800". POL136 mentions "Namban goods" but no node exists. links: POL136; TEC138</t>
  </si>
  <si>
    <t xml:space="preserve">GAP006</t>
  </si>
  <si>
    <t xml:space="preserve">Romanticism</t>
  </si>
  <si>
    <t xml:space="preserve">Romantic movement</t>
  </si>
  <si>
    <t xml:space="preserve">EU-WCE;EU-BLC;EU-IBE</t>
  </si>
  <si>
    <t xml:space="preserve">Writers, painters and architects across Europe turned to feeling, nature, the medieval and the national past, a turn that fed the Gothic Revival and interest in folk traditions.</t>
  </si>
  <si>
    <t xml:space="preserve">oil painting;lithography;etching</t>
  </si>
  <si>
    <t xml:space="preserve">history paintings;prints;illustrated books</t>
  </si>
  <si>
    <t xml:space="preserve">participants in part (the Schlegels' "romantisch") and later historians</t>
  </si>
  <si>
    <t xml:space="preserve">the colonial and orientalist sources it drew on</t>
  </si>
  <si>
    <t xml:space="preserve">F1.3;F1.20</t>
  </si>
  <si>
    <t xml:space="preserve">benchmark: AP-250 nos. 106, 108, 111; Heilbrunn keyword and essay "Romanticism". links: STY027; STY040</t>
  </si>
  <si>
    <t xml:space="preserve">GAP007</t>
  </si>
  <si>
    <t xml:space="preserve">Realism (nineteenth-century France)</t>
  </si>
  <si>
    <t xml:space="preserve">Réalisme</t>
  </si>
  <si>
    <t xml:space="preserve">approx.; Courbet's "Pavilion of Realism", 1855</t>
  </si>
  <si>
    <t xml:space="preserve">Painters and printmakers took labourers, peasants and ordinary life as subjects, making work itself a subject of art.</t>
  </si>
  <si>
    <t xml:space="preserve">oil painting;lithography</t>
  </si>
  <si>
    <t xml:space="preserve">paintings;caricature prints</t>
  </si>
  <si>
    <t xml:space="preserve">Courbet and critics such as Champfleury</t>
  </si>
  <si>
    <t xml:space="preserve">the workers depicted, who had no say in how</t>
  </si>
  <si>
    <t xml:space="preserve">F1.23;F1.3</t>
  </si>
  <si>
    <t xml:space="preserve">benchmark: AP-250 nos. 113, 114; Heilbrunn essay "Nineteenth-Century French Realism"</t>
  </si>
  <si>
    <t xml:space="preserve">GAP008</t>
  </si>
  <si>
    <t xml:space="preserve">Post-Impressionism</t>
  </si>
  <si>
    <t xml:space="preserve">approx.; label coined by Roger Fry for a 1910 London exhibition</t>
  </si>
  <si>
    <t xml:space="preserve">A label given afterwards to painters such as Cézanne, van Gogh, Gauguin and Seurat, whose different methods moved painting away from recording light.</t>
  </si>
  <si>
    <t xml:space="preserve">oil painting;divided colour</t>
  </si>
  <si>
    <t xml:space="preserve">paintings</t>
  </si>
  <si>
    <t xml:space="preserve">Roger Fry (1910)</t>
  </si>
  <si>
    <t xml:space="preserve">the Japanese prints and Pacific objects several of them drew on</t>
  </si>
  <si>
    <t xml:space="preserve">benchmark: AP-250 nos. 120, 125; Heilbrunn keyword and essay "Post-Impressionism". links: STY030; STY062</t>
  </si>
  <si>
    <t xml:space="preserve">GAP009</t>
  </si>
  <si>
    <t xml:space="preserve">Symbolism</t>
  </si>
  <si>
    <t xml:space="preserve">Symbolist movement</t>
  </si>
  <si>
    <t xml:space="preserve">EU-WCE;EU-BLC</t>
  </si>
  <si>
    <t xml:space="preserve">approx.; Moréas's manifesto, 1886</t>
  </si>
  <si>
    <t xml:space="preserve">Poets, painters and designers favoured dream, myth and suggestion over description; its motifs passed into Art Nouveau graphics and interiors.</t>
  </si>
  <si>
    <t xml:space="preserve">oil painting;lithography;tempera</t>
  </si>
  <si>
    <t xml:space="preserve">paintings;posters;book design</t>
  </si>
  <si>
    <t xml:space="preserve">its members (Moréas's manifesto)</t>
  </si>
  <si>
    <t xml:space="preserve">F1.20</t>
  </si>
  <si>
    <t xml:space="preserve">benchmark: AP-250 no. 122; Heilbrunn keyword and essay "Symbolism". links: STY036; MOV009</t>
  </si>
  <si>
    <t xml:space="preserve">GAP010</t>
  </si>
  <si>
    <t xml:space="preserve">Expressionism (German)</t>
  </si>
  <si>
    <t xml:space="preserve">Die Brücke; Der Blaue Reiter</t>
  </si>
  <si>
    <t xml:space="preserve">Die Brücke founded Dresden 1905; Der Blaue Reiter Munich 1911</t>
  </si>
  <si>
    <t xml:space="preserve">Artists' groups in Dresden, Berlin and Munich revived the woodcut and used distorted form and strong colour; two of the Blaue Reiter circle later taught at the Bauhaus.</t>
  </si>
  <si>
    <t xml:space="preserve">woodcut;oil painting</t>
  </si>
  <si>
    <t xml:space="preserve">woodcuts;paintings;posters;almanacs</t>
  </si>
  <si>
    <t xml:space="preserve">members named their groups; "Expressionism" is a critics' term</t>
  </si>
  <si>
    <t xml:space="preserve">the African and Oceanic objects in ethnographic museums they drew on</t>
  </si>
  <si>
    <t xml:space="preserve">F1.20;F1.2</t>
  </si>
  <si>
    <t xml:space="preserve">benchmark: AP-250 nos. 132, 133, 134; Heilbrunn keywords "Expressionism", "Der Blaue Reiter". The Bauhaus link is Kandinsky and Klee. links: INS057; STY062</t>
  </si>
  <si>
    <t xml:space="preserve">GAP011</t>
  </si>
  <si>
    <t xml:space="preserve">Fauvism</t>
  </si>
  <si>
    <t xml:space="preserve">Les Fauves</t>
  </si>
  <si>
    <t xml:space="preserve">named by the critic Louis Vauxcelles at the 1905 Salon d'Automne</t>
  </si>
  <si>
    <t xml:space="preserve">Painters around Matisse and Derain used unmixed, non-descriptive colour, briefly and without a programme.</t>
  </si>
  <si>
    <t xml:space="preserve">oil painting</t>
  </si>
  <si>
    <t xml:space="preserve">a critic (Vauxcelles)</t>
  </si>
  <si>
    <t xml:space="preserve">benchmark: AP-250 no. 131; Heilbrunn essay "Fauvism"</t>
  </si>
  <si>
    <t xml:space="preserve">GAP012</t>
  </si>
  <si>
    <t xml:space="preserve">Pictorialism</t>
  </si>
  <si>
    <t xml:space="preserve">Photo-Secession</t>
  </si>
  <si>
    <t xml:space="preserve">F1.11;F1.7</t>
  </si>
  <si>
    <t xml:space="preserve">EU-WCE;AM-EWD</t>
  </si>
  <si>
    <t xml:space="preserve">approx.; Photo-Secession founded New York 1902</t>
  </si>
  <si>
    <t xml:space="preserve">Photographers used soft focus and hand-worked printing processes to argue that photography could be art.</t>
  </si>
  <si>
    <t xml:space="preserve">platinum print;gum bichromate;photogravure</t>
  </si>
  <si>
    <t xml:space="preserve">photographs;journals</t>
  </si>
  <si>
    <t xml:space="preserve">its members</t>
  </si>
  <si>
    <t xml:space="preserve">F1.4;F1.3</t>
  </si>
  <si>
    <t xml:space="preserve">benchmark: AP-250 no. 127; Heilbrunn essays "International Pictorialism", "Pictorialism in America". links: TEC196</t>
  </si>
  <si>
    <t xml:space="preserve">GAP013</t>
  </si>
  <si>
    <t xml:space="preserve">Chicago School (architecture)</t>
  </si>
  <si>
    <t xml:space="preserve">Commercial style</t>
  </si>
  <si>
    <t xml:space="preserve">approx.; rebuilding after the 1871 fire</t>
  </si>
  <si>
    <t xml:space="preserve">Architects and engineers developed tall office buildings on steel frames with large windows.</t>
  </si>
  <si>
    <t xml:space="preserve">steel frame;terracotta cladding;plate glass;passenger elevators</t>
  </si>
  <si>
    <t xml:space="preserve">office buildings;department stores</t>
  </si>
  <si>
    <t xml:space="preserve">shelter;exchange and value</t>
  </si>
  <si>
    <t xml:space="preserve">historians</t>
  </si>
  <si>
    <t xml:space="preserve">the ironworkers and immigrant building labour</t>
  </si>
  <si>
    <t xml:space="preserve">Wikimedia Commons;Library of Congress (HABS, public domain where marked)</t>
  </si>
  <si>
    <t xml:space="preserve">F1.19</t>
  </si>
  <si>
    <t xml:space="preserve">benchmark: AP-250 no. 124; Heilbrunn keyword "Chicago School". Sullivan (1896) is in primary_texts. links: MAT119</t>
  </si>
  <si>
    <t xml:space="preserve">GAP014</t>
  </si>
  <si>
    <t xml:space="preserve">Abstract Expressionism</t>
  </si>
  <si>
    <t xml:space="preserve">New York School</t>
  </si>
  <si>
    <t xml:space="preserve">New York painters made large gestural and stained colour-field canvases, which MoMA's international programme toured abroad (1958–59).</t>
  </si>
  <si>
    <t xml:space="preserve">oil and enamel paint;staining raw canvas</t>
  </si>
  <si>
    <t xml:space="preserve">critics (Robert Coates, 1946)</t>
  </si>
  <si>
    <t xml:space="preserve">women and Black painters of the circle long left out of its histories</t>
  </si>
  <si>
    <t xml:space="preserve">collection search link-out only (works in copyright);Wikimedia Commons (per-item licence)</t>
  </si>
  <si>
    <t xml:space="preserve">F1.20;F1.19a</t>
  </si>
  <si>
    <t xml:space="preserve">benchmark: AP-250 nos. 145, 149; Heilbrunn keywords "Abstract Expressionism", "Color Field". Cold War use is argued; keep the claim to the tour. links: INS081</t>
  </si>
  <si>
    <t xml:space="preserve">GAP015</t>
  </si>
  <si>
    <t xml:space="preserve">Minimalism</t>
  </si>
  <si>
    <t xml:space="preserve">Minimal art</t>
  </si>
  <si>
    <t xml:space="preserve">Artists used industrial materials and outside fabricators, a model of authorship later common in design and architecture.</t>
  </si>
  <si>
    <t xml:space="preserve">steel;aluminium;fluorescent tubes;fabrication</t>
  </si>
  <si>
    <t xml:space="preserve">sculpture;installations</t>
  </si>
  <si>
    <t xml:space="preserve">critics</t>
  </si>
  <si>
    <t xml:space="preserve">the fabricators who made the works</t>
  </si>
  <si>
    <t xml:space="preserve">F1.20;F1.23</t>
  </si>
  <si>
    <t xml:space="preserve">medium</t>
  </si>
  <si>
    <t xml:space="preserve">benchmark: Heilbrunn keyword "Minimalism"; AP-250 no. 225 is often read against it (interpretive)</t>
  </si>
  <si>
    <t xml:space="preserve">GAP016</t>
  </si>
  <si>
    <t xml:space="preserve">Land art</t>
  </si>
  <si>
    <t xml:space="preserve">Earthworks</t>
  </si>
  <si>
    <t xml:space="preserve">Artists made works from earth, rock and water at landscape scale, outside the gallery.</t>
  </si>
  <si>
    <t xml:space="preserve">earthmoving;rock;salt</t>
  </si>
  <si>
    <t xml:space="preserve">earthworks</t>
  </si>
  <si>
    <t xml:space="preserve">critics and the artists</t>
  </si>
  <si>
    <t xml:space="preserve">the Indigenous lands and far older earthworks (mounds, geoglyphs) they sit among</t>
  </si>
  <si>
    <t xml:space="preserve">F1.22</t>
  </si>
  <si>
    <t xml:space="preserve">benchmark: AP-250 no. 151; Heilbrunn keyword "Earthworks / Land Art"; Smarthistory Reframing ch. "Re-Mapping Land Art". links: TEC169; INV133</t>
  </si>
  <si>
    <t xml:space="preserve">GAP017</t>
  </si>
  <si>
    <t xml:space="preserve">Fluxus</t>
  </si>
  <si>
    <t xml:space="preserve">AM-EWD;EU-WCE;AS-JPN</t>
  </si>
  <si>
    <t xml:space="preserve">approx.; named by George Maciunas</t>
  </si>
  <si>
    <t xml:space="preserve">An international network made event scores, multiples and boxed editions, with Maciunas designing much of its graphics.</t>
  </si>
  <si>
    <t xml:space="preserve">offset printing;boxed multiples</t>
  </si>
  <si>
    <t xml:space="preserve">editions;scores;posters</t>
  </si>
  <si>
    <t xml:space="preserve">F1.4;F1.21</t>
  </si>
  <si>
    <t xml:space="preserve">benchmark: AP-250 no. 238 (Paik); Heilbrunn keyword "Fluxus"</t>
  </si>
  <si>
    <t xml:space="preserve">GAP018</t>
  </si>
  <si>
    <t xml:space="preserve">Plains hide painting and ledger art</t>
  </si>
  <si>
    <t xml:space="preserve">ledger drawing</t>
  </si>
  <si>
    <t xml:space="preserve">approx.; hide painting is older; ledger drawing c. 1860s–1930s</t>
  </si>
  <si>
    <t xml:space="preserve">Plains men painted war and winter-count records on hides and later drew them in account books, including Cheyenne and Kiowa prisoners held at Fort Marion (1875–78).</t>
  </si>
  <si>
    <t xml:space="preserve">earth and mineral pigments on hide;pencil and crayon on ledger paper</t>
  </si>
  <si>
    <t xml:space="preserve">painted robes;tipi covers;ledger books</t>
  </si>
  <si>
    <t xml:space="preserve">record and writing;war</t>
  </si>
  <si>
    <t xml:space="preserve">museums and historians</t>
  </si>
  <si>
    <t xml:space="preserve">women's geometric hide painting, less collected</t>
  </si>
  <si>
    <t xml:space="preserve">Indigenous-community;human-flow</t>
  </si>
  <si>
    <t xml:space="preserve">Smithsonian Open Access (CC0 where marked);Met Open Access (CC0);Wikimedia Commons</t>
  </si>
  <si>
    <t xml:space="preserve">F1.5;F1.29</t>
  </si>
  <si>
    <t xml:space="preserve">benchmark: AP-250 no. 165; Heilbrunn keywords "Sioux Art", "Dakota Art". Fort Marion prisoners were moved by force, hence human-flow. links: SCH009; OBT150; TEC175</t>
  </si>
  <si>
    <t xml:space="preserve">GAP019</t>
  </si>
  <si>
    <t xml:space="preserve">Academic art</t>
  </si>
  <si>
    <t xml:space="preserve">academicism</t>
  </si>
  <si>
    <t xml:space="preserve">F1.11;THEME</t>
  </si>
  <si>
    <t xml:space="preserve">EU-WCE;GL</t>
  </si>
  <si>
    <t xml:space="preserve">approx.; from the founding of the Paris academy</t>
  </si>
  <si>
    <t xml:space="preserve">Academies trained artists by drawing from casts and life and ranked the genres, with history painting at the top and the crafts outside.</t>
  </si>
  <si>
    <t xml:space="preserve">drawing from casts and life;oil painting</t>
  </si>
  <si>
    <t xml:space="preserve">history paintings;academic studies</t>
  </si>
  <si>
    <t xml:space="preserve">the academies themselves</t>
  </si>
  <si>
    <t xml:space="preserve">craftspeople; women, long barred from life classes</t>
  </si>
  <si>
    <t xml:space="preserve">benchmark: Heilbrunn keyword "Academic Painting" and essay "The Salon and the Royal Academy in the Nineteenth Century". links: INS049; INS050; INS011</t>
  </si>
  <si>
    <t xml:space="preserve">GAP020</t>
  </si>
  <si>
    <t xml:space="preserve">Yugoslav socialist modernism</t>
  </si>
  <si>
    <t xml:space="preserve">Nonaligned modernism (Videkanić)</t>
  </si>
  <si>
    <t xml:space="preserve">after the 1948 Tito–Stalin split</t>
  </si>
  <si>
    <t xml:space="preserve">Yugoslav architects, designers and artists developed a modernism distinct from Soviet models, tied to workers' self-management and to exchange with Non-Aligned states.</t>
  </si>
  <si>
    <t xml:space="preserve">reinforced concrete;industrial design;graphic design</t>
  </si>
  <si>
    <t xml:space="preserve">memorials;housing;hotels;posters</t>
  </si>
  <si>
    <t xml:space="preserve">shelter;rule and display</t>
  </si>
  <si>
    <t xml:space="preserve">historians (MoMA 2018; Videkanić 2020)</t>
  </si>
  <si>
    <t xml:space="preserve">differences between the republics inside Yugoslavia</t>
  </si>
  <si>
    <t xml:space="preserve">benchmark: MoMA "Toward a Concrete Utopia: Architecture in Yugoslavia 1948–1980" (2018); Videkanić, Nonaligned Modernism (McGill-Queen's, 2020). links: STY158; POL151</t>
  </si>
  <si>
    <t xml:space="preserve">GAP021</t>
  </si>
  <si>
    <t xml:space="preserve">Korean ink-painting movement</t>
  </si>
  <si>
    <t xml:space="preserve">Sumukhwa movement</t>
  </si>
  <si>
    <t xml:space="preserve">approx.; led by Song Su-nam and others at Hongik University (to verify)</t>
  </si>
  <si>
    <t xml:space="preserve">Korean painters renewed ink on paper as a contemporary medium in the 1980s.</t>
  </si>
  <si>
    <t xml:space="preserve">ink stick and brush;hanji</t>
  </si>
  <si>
    <t xml:space="preserve">its participants and critics</t>
  </si>
  <si>
    <t xml:space="preserve">low</t>
  </si>
  <si>
    <t xml:space="preserve">benchmark: AP-250 no. 227. Dates and membership to verify. links: TEC209; PRA093</t>
  </si>
  <si>
    <t xml:space="preserve">GAP022</t>
  </si>
  <si>
    <t xml:space="preserve">Niuean hiapo</t>
  </si>
  <si>
    <t xml:space="preserve">hiapo</t>
  </si>
  <si>
    <t xml:space="preserve">approx.; revival efforts from the late 20th century</t>
  </si>
  <si>
    <t xml:space="preserve">Niuean makers painted barkcloth freehand with fine linear designs, some with figures and inscriptions.</t>
  </si>
  <si>
    <t xml:space="preserve">barkcloth;freehand painting</t>
  </si>
  <si>
    <t xml:space="preserve">barkcloth</t>
  </si>
  <si>
    <t xml:space="preserve">clothing and adornment;exchange and value</t>
  </si>
  <si>
    <t xml:space="preserve">museums; Niuean makers</t>
  </si>
  <si>
    <t xml:space="preserve">Indigenous-community</t>
  </si>
  <si>
    <t xml:space="preserve">community-published site;collection search link-out only</t>
  </si>
  <si>
    <t xml:space="preserve">F1.12;F1.18</t>
  </si>
  <si>
    <t xml:space="preserve">benchmark: AP-250 no. 219. links: OBT047; MAT068</t>
  </si>
  <si>
    <t xml:space="preserve">GAP023</t>
  </si>
  <si>
    <t xml:space="preserve">Stained glass</t>
  </si>
  <si>
    <t xml:space="preserve">Things</t>
  </si>
  <si>
    <t xml:space="preserve">coloured window glass is older; painted figurative windows from c. 10th century</t>
  </si>
  <si>
    <t xml:space="preserve">Glaziers set pieces of coloured and painted glass in lead cames to make windows, a large workshop industry of Gothic building.</t>
  </si>
  <si>
    <t xml:space="preserve">pot-metal glass;vitreous paint;silver stain;lead cames</t>
  </si>
  <si>
    <t xml:space="preserve">windows</t>
  </si>
  <si>
    <t xml:space="preserve">Theophilus (12th century) describes the process</t>
  </si>
  <si>
    <t xml:space="preserve">Met Open Access (CC0);Cleveland Museum of Art Open Access (CC0);Art Institute of Chicago (CC0);Wikimedia Commons;Europeana (per-item licence)</t>
  </si>
  <si>
    <t xml:space="preserve">F1.11;F1.28</t>
  </si>
  <si>
    <t xml:space="preserve">benchmark: AP-250 no. 60; Heilbrunn essay "Stained Glass in Medieval Europe" and material keyword "Stained Glass". Theophilus is TXT in primary_texts. links: STY013; MKR032; MKR076</t>
  </si>
  <si>
    <t xml:space="preserve">GAP024</t>
  </si>
  <si>
    <t xml:space="preserve">Manuscript illumination</t>
  </si>
  <si>
    <t xml:space="preserve">book illumination</t>
  </si>
  <si>
    <t xml:space="preserve">GL</t>
  </si>
  <si>
    <t xml:space="preserve">illuminated books from late antiquity on</t>
  </si>
  <si>
    <t xml:space="preserve">Scribes and painters decorated handwritten books with gold, pigments and ornament in monastic, court and later commercial workshops.</t>
  </si>
  <si>
    <t xml:space="preserve">parchment;gold leaf;mineral pigments;binding</t>
  </si>
  <si>
    <t xml:space="preserve">codices;Gospels;books of hours</t>
  </si>
  <si>
    <t xml:space="preserve">ritual and belief;record and writing</t>
  </si>
  <si>
    <t xml:space="preserve">the lay and women illuminators of commercial workshops</t>
  </si>
  <si>
    <t xml:space="preserve">F1.28;F1.17</t>
  </si>
  <si>
    <t xml:space="preserve">benchmark: AP-250 nos. 50, 55, 61, 64; Heilbrunn essays "The Art of the Book in the Middle Ages", "Manuscript Illumination in Northern Europe". links: MKR060; SCH046; OBT132; TEC174</t>
  </si>
  <si>
    <t xml:space="preserve">GAP025</t>
  </si>
  <si>
    <t xml:space="preserve">Enconchado</t>
  </si>
  <si>
    <t xml:space="preserve">F1.7;F1.13</t>
  </si>
  <si>
    <t xml:space="preserve">Painters in New Spain set mother-of-pearl into paintings, a technique associated with Asian lacquer arriving on the Manila galleons.</t>
  </si>
  <si>
    <t xml:space="preserve">mother-of-pearl;oil paint;varnish</t>
  </si>
  <si>
    <t xml:space="preserve">paintings;folding screens</t>
  </si>
  <si>
    <t xml:space="preserve">benchmark: AP-250 no. 95. NET036 names enconchado in prose but no node exists. links: NET036; MAT083</t>
  </si>
  <si>
    <t xml:space="preserve">GAP026</t>
  </si>
  <si>
    <t xml:space="preserve">Islamic geometric pattern construction</t>
  </si>
  <si>
    <t xml:space="preserve">girih; geometric strapwork</t>
  </si>
  <si>
    <t xml:space="preserve">WA-IRN;WA-ANA;AF-MAG;AS-CEN;AS-SAS</t>
  </si>
  <si>
    <t xml:space="preserve">approx.; systematic star-and-polygon patterns from the 10th–11th centuries</t>
  </si>
  <si>
    <t xml:space="preserve">Artisans laid out interlacing star-and-polygon patterns with compass and straightedge and repeated them in wood, tile, stucco and metal.</t>
  </si>
  <si>
    <t xml:space="preserve">compass and straightedge;tile mosaic;carving;inlay</t>
  </si>
  <si>
    <t xml:space="preserve">tilework;carved panels;metalwork;book covers</t>
  </si>
  <si>
    <t xml:space="preserve">art historians and mathematicians</t>
  </si>
  <si>
    <t xml:space="preserve">the builders' own manuals, mostly lost</t>
  </si>
  <si>
    <t xml:space="preserve">Met Open Access (CC0);Cleveland Museum of Art Open Access (CC0);Art Institute of Chicago (CC0);Wikimedia Commons;Archnet (terms per item)</t>
  </si>
  <si>
    <t xml:space="preserve">F1.15;F1.10</t>
  </si>
  <si>
    <t xml:space="preserve">benchmark: Heilbrunn essay "Geometric Patterns in Islamic Art". Whether girih was laid out from tile modules is argued; do not state it. links: TEC168; PRA009; PRA155</t>
  </si>
  <si>
    <t xml:space="preserve">GAP027</t>
  </si>
  <si>
    <t xml:space="preserve">Photomontage</t>
  </si>
  <si>
    <t xml:space="preserve">EU-EER;EU-WCE</t>
  </si>
  <si>
    <t xml:space="preserve">approx.; Berlin Dada and Soviet Constructivists c. 1918–20</t>
  </si>
  <si>
    <t xml:space="preserve">Artists and designers cut and combined photographs for posters, books and magazines.</t>
  </si>
  <si>
    <t xml:space="preserve">cut photographs;rephotography;offset printing</t>
  </si>
  <si>
    <t xml:space="preserve">posters;book covers;magazine spreads</t>
  </si>
  <si>
    <t xml:space="preserve">its practitioners</t>
  </si>
  <si>
    <t xml:space="preserve">benchmark: AP-250 no. 137; Heilbrunn keyword "Collage". links: MOV019; MOV014</t>
  </si>
  <si>
    <t xml:space="preserve">GAP028</t>
  </si>
  <si>
    <t xml:space="preserve">Hot-metal typesetting</t>
  </si>
  <si>
    <t xml:space="preserve">Linotype; Monotype</t>
  </si>
  <si>
    <t xml:space="preserve">Linotype in use from 1886; displaced by photo and digital setting by c. 1980</t>
  </si>
  <si>
    <t xml:space="preserve">Keyboard-operated machines cast whole lines or single letters from molten type metal, industrialising newspaper and book setting.</t>
  </si>
  <si>
    <t xml:space="preserve">type metal;matrices;keyboards</t>
  </si>
  <si>
    <t xml:space="preserve">newspapers;books</t>
  </si>
  <si>
    <t xml:space="preserve">historians of printing</t>
  </si>
  <si>
    <t xml:space="preserve">the hand compositors displaced; scripts that did not fit machines built for Latin type</t>
  </si>
  <si>
    <t xml:space="preserve">Wikimedia Commons;Internet Archive (public-domain manuals)</t>
  </si>
  <si>
    <t xml:space="preserve">F1.19;F1.21</t>
  </si>
  <si>
    <t xml:space="preserve">benchmark: JDH virtual issue "Typographic Histories"; Shehab and Nawar, A History of Arab Graphic Design (adapting Arabic to Latin-script technologies, per Brooklyn Rail review). links: TEC195; OBT134</t>
  </si>
  <si>
    <t xml:space="preserve">GAP029</t>
  </si>
  <si>
    <t xml:space="preserve">Machine-learning generative models</t>
  </si>
  <si>
    <t xml:space="preserve">generative AI</t>
  </si>
  <si>
    <t xml:space="preserve">generative adversarial networks 2014; public text-to-image tools 2022</t>
  </si>
  <si>
    <t xml:space="preserve">Statistical models trained on large collections of images and texts generate new images, texts and layouts from prompts, raising questions of credit and consent over training data.</t>
  </si>
  <si>
    <t xml:space="preserve">training datasets;neural networks;prompts</t>
  </si>
  <si>
    <t xml:space="preserve">images;texts;layouts</t>
  </si>
  <si>
    <t xml:space="preserve">computer scientists and companies</t>
  </si>
  <si>
    <t xml:space="preserve">the makers whose work formed the training data; data-labelling workers</t>
  </si>
  <si>
    <t xml:space="preserve">none identified; link out to official site</t>
  </si>
  <si>
    <t xml:space="preserve">F1.5;F1.21;F1.14;F1.23</t>
  </si>
  <si>
    <t xml:space="preserve">benchmark: JDH, Talley, "Digital Design History" (2026) names algorithms and AI as producing-mediating actors; Science and Industry Museum on Jacquard punched cards and computing. Recurrence chain: drawloom, Jacquard, computer, generative model. links: TEC090; OBT109; MOV036</t>
  </si>
  <si>
    <t xml:space="preserve">GAP030</t>
  </si>
  <si>
    <t xml:space="preserve">chair</t>
  </si>
  <si>
    <t xml:space="preserve">seat with a back</t>
  </si>
  <si>
    <t xml:space="preserve">Egyptian chairs from the Old Kingdom; many societies sat on floors, mats or stools instead</t>
  </si>
  <si>
    <t xml:space="preserve">A raised seat with a back that marks rank in many societies and is much used in histories of modern design.</t>
  </si>
  <si>
    <t xml:space="preserve">joinery;bentwood;tubular steel;moulded plywood;plastics</t>
  </si>
  <si>
    <t xml:space="preserve">chairs;armchairs</t>
  </si>
  <si>
    <t xml:space="preserve">rule and display;care and access</t>
  </si>
  <si>
    <t xml:space="preserve">museum typology</t>
  </si>
  <si>
    <t xml:space="preserve">floor-seated and stool-using cultures that a chair-led canon treats as absent</t>
  </si>
  <si>
    <t xml:space="preserve">F1.19;F1.20;F1.22a</t>
  </si>
  <si>
    <t xml:space="preserve">benchmark: Heilbrunn keyword "Chair" and essays "French Furniture in the Eighteenth Century: Seat Furniture", "Shaker Furniture", "Charles Eames and Ray Eames". Canon names chairs only inside material rows. links: INS062; MAT116; MAT115; OBT021; OBT022</t>
  </si>
  <si>
    <t xml:space="preserve">GAP031</t>
  </si>
  <si>
    <t xml:space="preserve">table and desk</t>
  </si>
  <si>
    <t xml:space="preserve">ancient; forms vary by region</t>
  </si>
  <si>
    <t xml:space="preserve">A raised surface for eating, writing, work or display.</t>
  </si>
  <si>
    <t xml:space="preserve">joinery;turning;veneer</t>
  </si>
  <si>
    <t xml:space="preserve">dining tables;desks;low tables</t>
  </si>
  <si>
    <t xml:space="preserve">food and storage;record and writing</t>
  </si>
  <si>
    <t xml:space="preserve">floor-level eating and working cultures</t>
  </si>
  <si>
    <t xml:space="preserve">F1.22a</t>
  </si>
  <si>
    <t xml:space="preserve">benchmark: Heilbrunn keywords "Table", "Desk"</t>
  </si>
  <si>
    <t xml:space="preserve">GAP032</t>
  </si>
  <si>
    <t xml:space="preserve">bed</t>
  </si>
  <si>
    <t xml:space="preserve">bedstead</t>
  </si>
  <si>
    <t xml:space="preserve">raised beds attested in Egypt from the early third millennium BCE; mats, platforms and hammocks elsewhere</t>
  </si>
  <si>
    <t xml:space="preserve">A raised or framed place to sleep, often among the most valuable household furnishings and part of a marriage settlement.</t>
  </si>
  <si>
    <t xml:space="preserve">joinery;carving;textile hangings</t>
  </si>
  <si>
    <t xml:space="preserve">beds;bed hangings</t>
  </si>
  <si>
    <t xml:space="preserve">shelter;care and access</t>
  </si>
  <si>
    <t xml:space="preserve">benchmark: Heilbrunn keyword "Bed"; essay "Nuptial Furnishings in the Italian Renaissance". links: OBT018; OBT020</t>
  </si>
  <si>
    <t xml:space="preserve">GAP033</t>
  </si>
  <si>
    <t xml:space="preserve">case furniture (chest and cabinet)</t>
  </si>
  <si>
    <t xml:space="preserve">cassone; commode; cabinet on stand</t>
  </si>
  <si>
    <t xml:space="preserve">ancient; forms vary</t>
  </si>
  <si>
    <t xml:space="preserve">Boxes, chests and cabinets for storing and displaying valuables, from marriage chests to collectors' cabinets.</t>
  </si>
  <si>
    <t xml:space="preserve">joinery;veneer;marquetry;lacquer</t>
  </si>
  <si>
    <t xml:space="preserve">chests;cabinets;commodes</t>
  </si>
  <si>
    <t xml:space="preserve">food and storage;rule and display</t>
  </si>
  <si>
    <t xml:space="preserve">F1.22a;F1.24</t>
  </si>
  <si>
    <t xml:space="preserve">benchmark: Heilbrunn essay "French Furniture in the Eighteenth Century: Case Furniture"; keywords "Cabinet", "Chest", "Commode". links: TEC139; OBT086</t>
  </si>
  <si>
    <t xml:space="preserve">GAP034</t>
  </si>
  <si>
    <t xml:space="preserve">folding screen</t>
  </si>
  <si>
    <t xml:space="preserve">byōbu; biombo; Coromandel screen</t>
  </si>
  <si>
    <t xml:space="preserve">F1.8;F1.7;F1.13</t>
  </si>
  <si>
    <t xml:space="preserve">AS-JPN;AS-CHN;AS-KOR;AM-LAT</t>
  </si>
  <si>
    <t xml:space="preserve">Japanese byōbu from the Nara period; earlier in China; biombos in New Spain from c. 1600</t>
  </si>
  <si>
    <t xml:space="preserve">Hinged painted, lacquered or inlaid panels divided rooms and carried images, and travelled from Japan to New Spain as biombos.</t>
  </si>
  <si>
    <t xml:space="preserve">paper and wood hinges;painting;lacquer;inlay</t>
  </si>
  <si>
    <t xml:space="preserve">byōbu;biombos;Coromandel screens</t>
  </si>
  <si>
    <t xml:space="preserve">museums</t>
  </si>
  <si>
    <t xml:space="preserve">benchmark: AP-250 no. 94; Heilbrunn essay "Interiors Imagined: Folding Screens, Garments, and Clothing Stands". OBT136 "screen" is the digital display, not this. links: NET036; OBT136</t>
  </si>
  <si>
    <t xml:space="preserve">GAP035</t>
  </si>
  <si>
    <t xml:space="preserve">hand fan</t>
  </si>
  <si>
    <t xml:space="preserve">folding fan; uchiwa; ōgi</t>
  </si>
  <si>
    <t xml:space="preserve">rigid fans are ancient in Egypt and China; the folding fan is usually traced to Japan, c. 9th–10th century</t>
  </si>
  <si>
    <t xml:space="preserve">Rigid or folding fans cooled the body, signalled rank and carried painting and print across Asia and Europe.</t>
  </si>
  <si>
    <t xml:space="preserve">paper;silk;bamboo;ivory;feathers</t>
  </si>
  <si>
    <t xml:space="preserve">fans</t>
  </si>
  <si>
    <t xml:space="preserve">clothing and adornment;rule and display</t>
  </si>
  <si>
    <t xml:space="preserve">benchmark: Heilbrunn keyword "Fan". Folding-fan origin to verify</t>
  </si>
  <si>
    <t xml:space="preserve">GAP036</t>
  </si>
  <si>
    <t xml:space="preserve">netsuke</t>
  </si>
  <si>
    <t xml:space="preserve">approx.; mainly Edo period</t>
  </si>
  <si>
    <t xml:space="preserve">Small carved toggles held pouches and inrō on the kimono sash, and became collectors' objects in Europe after the 1860s.</t>
  </si>
  <si>
    <t xml:space="preserve">ivory carving;wood carving;lacquer</t>
  </si>
  <si>
    <t xml:space="preserve">toggles</t>
  </si>
  <si>
    <t xml:space="preserve">Japanese usage; collectors</t>
  </si>
  <si>
    <t xml:space="preserve">the many unsigned carvers</t>
  </si>
  <si>
    <t xml:space="preserve">benchmark: Heilbrunn essay "Netsuke: From Fashion Fobs to Coveted Collectibles". links: OBT034; MAT074</t>
  </si>
  <si>
    <t xml:space="preserve">GAP037</t>
  </si>
  <si>
    <t xml:space="preserve">chahar bagh</t>
  </si>
  <si>
    <t xml:space="preserve">charbagh; four-part garden</t>
  </si>
  <si>
    <t xml:space="preserve">F1.10;F1.9</t>
  </si>
  <si>
    <t xml:space="preserve">WA-IRN;AS-SAS;AS-CEN</t>
  </si>
  <si>
    <t xml:space="preserve">Pasargadae (Achaemenid) is often cited as the earliest; the form is best documented in Timurid, Safavid and Mughal gardens</t>
  </si>
  <si>
    <t xml:space="preserve">A walled garden divided into four by water channels, used for palaces and tombs from Iran to Mughal India.</t>
  </si>
  <si>
    <t xml:space="preserve">water channels;irrigation;planting</t>
  </si>
  <si>
    <t xml:space="preserve">gardens;garden tombs</t>
  </si>
  <si>
    <t xml:space="preserve">rule and display;ritual and belief</t>
  </si>
  <si>
    <t xml:space="preserve">Persian usage; historians</t>
  </si>
  <si>
    <t xml:space="preserve">the gardeners and water engineers</t>
  </si>
  <si>
    <t xml:space="preserve">Wikimedia Commons;Archnet (terms per item)</t>
  </si>
  <si>
    <t xml:space="preserve">F1.10;F1.16</t>
  </si>
  <si>
    <t xml:space="preserve">benchmark: AP-250 no. 209 (Taj Mahal gardens); Heilbrunn keyword "Garden". Start date is the contested part. links: POL197; TEC220</t>
  </si>
  <si>
    <t xml:space="preserve">GAP038</t>
  </si>
  <si>
    <t xml:space="preserve">dry landscape garden</t>
  </si>
  <si>
    <t xml:space="preserve">karesansui</t>
  </si>
  <si>
    <t xml:space="preserve">approx.; flourished in Muromachi-period Zen temples</t>
  </si>
  <si>
    <t xml:space="preserve">Gardeners set stones and raked gravel to evoke landscape, mostly in Zen temple precincts.</t>
  </si>
  <si>
    <t xml:space="preserve">stone setting;raked gravel;moss</t>
  </si>
  <si>
    <t xml:space="preserve">temple gardens</t>
  </si>
  <si>
    <t xml:space="preserve">Japanese garden treatises; historians</t>
  </si>
  <si>
    <t xml:space="preserve">the kawaramono garden workers, a stigmatised group who did much of the work</t>
  </si>
  <si>
    <t xml:space="preserve">Wikimedia Commons</t>
  </si>
  <si>
    <t xml:space="preserve">F1.16;F1.23</t>
  </si>
  <si>
    <t xml:space="preserve">benchmark: AP-250 no. 207 (Ryoan-ji). links: BEL024; POL182</t>
  </si>
  <si>
    <t xml:space="preserve">GAP039</t>
  </si>
  <si>
    <t xml:space="preserve">Chinese scholar's garden</t>
  </si>
  <si>
    <t xml:space="preserve">literati garden</t>
  </si>
  <si>
    <t xml:space="preserve">tradition older; surviving Suzhou gardens mainly Ming and Qing</t>
  </si>
  <si>
    <t xml:space="preserve">Owners and designers composed rocks, water, pavilions and planting into small walled landscapes for retreat and display.</t>
  </si>
  <si>
    <t xml:space="preserve">rockwork;timber pavilions;water</t>
  </si>
  <si>
    <t xml:space="preserve">gardens;scholar's rocks</t>
  </si>
  <si>
    <t xml:space="preserve">Chinese garden writing (Ji Cheng, Yuanye, c. 1631); historians</t>
  </si>
  <si>
    <t xml:space="preserve">the rock-setters and craftsmen</t>
  </si>
  <si>
    <t xml:space="preserve">Met Open Access (CC0, scholar's rocks);Wikimedia Commons</t>
  </si>
  <si>
    <t xml:space="preserve">benchmark: Heilbrunn essay "Chinese Gardens and Collectors' Rocks". links: STY136</t>
  </si>
  <si>
    <t xml:space="preserve">GAP040</t>
  </si>
  <si>
    <t xml:space="preserve">English landscape garden</t>
  </si>
  <si>
    <t xml:space="preserve">jardin anglais</t>
  </si>
  <si>
    <t xml:space="preserve">Landowners and designers reshaped estates into apparently natural parkland with lakes, clumps of trees and sunken walls (ha-has).</t>
  </si>
  <si>
    <t xml:space="preserve">earthmoving;planting;water engineering</t>
  </si>
  <si>
    <t xml:space="preserve">parks;follies;ha-has</t>
  </si>
  <si>
    <t xml:space="preserve">estate labourers and enclosed commons; slavery-derived wealth behind some estates</t>
  </si>
  <si>
    <t xml:space="preserve">Wikimedia Commons;Europeana (per-item licence)</t>
  </si>
  <si>
    <t xml:space="preserve">F1.17;F1.22</t>
  </si>
  <si>
    <t xml:space="preserve">benchmark: Heilbrunn essays "Gardens of Western Europe, 1600–1800", "From Geometric to Informal Gardens in the Eighteenth Century"</t>
  </si>
  <si>
    <t xml:space="preserve">GAP041</t>
  </si>
  <si>
    <t xml:space="preserve">French formal garden</t>
  </si>
  <si>
    <t xml:space="preserve">jardin à la française</t>
  </si>
  <si>
    <t xml:space="preserve">Garden designers laid out parterres, axes and basins by geometry and hydraulics, as at Versailles.</t>
  </si>
  <si>
    <t xml:space="preserve">surveying;hydraulics;clipped planting</t>
  </si>
  <si>
    <t xml:space="preserve">parterres;fountains;canals</t>
  </si>
  <si>
    <t xml:space="preserve">the labourers and soldiers who dug the waterworks</t>
  </si>
  <si>
    <t xml:space="preserve">benchmark: AP-250 no. 93; Heilbrunn essay "From Italy to France: Gardens in the Court of Louis XIV and After". links: DYN085</t>
  </si>
  <si>
    <t xml:space="preserve">GAP042</t>
  </si>
  <si>
    <t xml:space="preserve">stupa</t>
  </si>
  <si>
    <t xml:space="preserve">chorten; dagoba; chedi</t>
  </si>
  <si>
    <t xml:space="preserve">F1.9;F1.8</t>
  </si>
  <si>
    <t xml:space="preserve">AS-SAS;AS-HIM;AS-MSE;AS-ISE;AS-CHN</t>
  </si>
  <si>
    <t xml:space="preserve">approx.; earliest monumental stupas associated with the Maurya period</t>
  </si>
  <si>
    <t xml:space="preserve">A mound-shaped monument enclosing relics, built and enlarged across Buddhist Asia and developed into the chorten and pagoda.</t>
  </si>
  <si>
    <t xml:space="preserve">brick;stone masonry;plaster;relic deposits</t>
  </si>
  <si>
    <t xml:space="preserve">stupas;chortens;pagodas</t>
  </si>
  <si>
    <t xml:space="preserve">Buddhist traditions; archaeologists</t>
  </si>
  <si>
    <t xml:space="preserve">sacred</t>
  </si>
  <si>
    <t xml:space="preserve">Met Open Access (CC0, reliquaries);Wikimedia Commons</t>
  </si>
  <si>
    <t xml:space="preserve">F1.16</t>
  </si>
  <si>
    <t xml:space="preserve">benchmark: AP-250 nos. 192, 198. OBT180 names the stupa only as a reliquary context. links: BEL021; BEL022; POL186</t>
  </si>
  <si>
    <t xml:space="preserve">GAP043</t>
  </si>
  <si>
    <t xml:space="preserve">ziggurat</t>
  </si>
  <si>
    <t xml:space="preserve">WA-MES;WA-IRN</t>
  </si>
  <si>
    <t xml:space="preserve">Ur-Nammu's ziggurat at Ur c. 2100 BCE; raised temple platforms earlier (Ubaid, Uruk)</t>
  </si>
  <si>
    <t xml:space="preserve">Stepped mud-brick temple platforms built in Mesopotamian and Elamite cities.</t>
  </si>
  <si>
    <t xml:space="preserve">mud brick;fired brick;bitumen</t>
  </si>
  <si>
    <t xml:space="preserve">temple platforms</t>
  </si>
  <si>
    <t xml:space="preserve">Akkadian term; archaeologists</t>
  </si>
  <si>
    <t xml:space="preserve">the labourers</t>
  </si>
  <si>
    <t xml:space="preserve">Wikimedia Commons;Met Open Access (CC0)</t>
  </si>
  <si>
    <t xml:space="preserve">F1.5;F1.9a</t>
  </si>
  <si>
    <t xml:space="preserve">benchmark: AP-250 no. 12; Heilbrunn essay "Ur: The Ziggurat". links: TEC154; MAT108; ARC054</t>
  </si>
  <si>
    <t xml:space="preserve">GAP044</t>
  </si>
  <si>
    <t xml:space="preserve">basilica</t>
  </si>
  <si>
    <t xml:space="preserve">EU-GRR;WA-LEV;AF-MAG</t>
  </si>
  <si>
    <t xml:space="preserve">Roman civic basilicas from the 2nd century BCE; Christian use from the 4th century CE</t>
  </si>
  <si>
    <t xml:space="preserve">A long hall with aisles and an apse, a Roman civic type adopted for Christian churches.</t>
  </si>
  <si>
    <t xml:space="preserve">brick;stone;timber roofs;mosaic</t>
  </si>
  <si>
    <t xml:space="preserve">halls;churches</t>
  </si>
  <si>
    <t xml:space="preserve">architectural historians</t>
  </si>
  <si>
    <t xml:space="preserve">benchmark: AP-250 no. 49 (Santa Sabina)</t>
  </si>
  <si>
    <t xml:space="preserve">GAP045</t>
  </si>
  <si>
    <t xml:space="preserve">steel-frame skyscraper</t>
  </si>
  <si>
    <t xml:space="preserve">high-rise</t>
  </si>
  <si>
    <t xml:space="preserve">F1.7;THEME</t>
  </si>
  <si>
    <t xml:space="preserve">AM-EWD;GL</t>
  </si>
  <si>
    <t xml:space="preserve">Chicago's Home Insurance Building (1884–85) is often cited; "first" is argued</t>
  </si>
  <si>
    <t xml:space="preserve">Tall buildings carried on steel skeletons with elevators, developed in Chicago and New York.</t>
  </si>
  <si>
    <t xml:space="preserve">steel frame;elevators;curtain walls</t>
  </si>
  <si>
    <t xml:space="preserve">office towers</t>
  </si>
  <si>
    <t xml:space="preserve">the steelworkers, many of them immigrant or Indigenous (Mohawk ironworkers in New York)</t>
  </si>
  <si>
    <t xml:space="preserve">Wikimedia Commons;Library of Congress (public domain where marked)</t>
  </si>
  <si>
    <t xml:space="preserve">benchmark: AP-250 nos. 124, 146. links: MAT119; GAP013</t>
  </si>
  <si>
    <t xml:space="preserve">GAP046</t>
  </si>
  <si>
    <t xml:space="preserve">orrery</t>
  </si>
  <si>
    <t xml:space="preserve">Tompion and Graham, c. 1704–13; named after the Earl of Orrery</t>
  </si>
  <si>
    <t xml:space="preserve">A geared model of the solar system used to teach astronomy, made by instrument makers' workshops.</t>
  </si>
  <si>
    <t xml:space="preserve">brass;clockwork gearing</t>
  </si>
  <si>
    <t xml:space="preserve">orreries;planetaria</t>
  </si>
  <si>
    <t xml:space="preserve">instrument makers</t>
  </si>
  <si>
    <t xml:space="preserve">Science Museum Group collection (link out);Wikimedia Commons</t>
  </si>
  <si>
    <t xml:space="preserve">benchmark: AP-250 no. 100; Heilbrunn keyword "Scientific Instrument". links: INV019; OBT156</t>
  </si>
  <si>
    <t xml:space="preserve">GAP047</t>
  </si>
  <si>
    <t xml:space="preserve">watch</t>
  </si>
  <si>
    <t xml:space="preserve">pocket watch; wristwatch</t>
  </si>
  <si>
    <t xml:space="preserve">approx.; spring-driven portable timepieces from the early 16th century</t>
  </si>
  <si>
    <t xml:space="preserve">Spring-driven portable timepieces, made first in southern Germany and later in Geneva, London and the Swiss Jura.</t>
  </si>
  <si>
    <t xml:space="preserve">springs;gears;enamel;engraving</t>
  </si>
  <si>
    <t xml:space="preserve">watches</t>
  </si>
  <si>
    <t xml:space="preserve">tools;clothing and adornment</t>
  </si>
  <si>
    <t xml:space="preserve">museums; makers</t>
  </si>
  <si>
    <t xml:space="preserve">F1.19;F1.29</t>
  </si>
  <si>
    <t xml:space="preserve">benchmark: Heilbrunn essay "Seventeenth-Century European Watches" and keyword "Timepiece". links: PRA166; OBT146; DIA010</t>
  </si>
  <si>
    <t xml:space="preserve">GAP048</t>
  </si>
  <si>
    <t xml:space="preserve">keyboard instruments (harpsichord and piano)</t>
  </si>
  <si>
    <t xml:space="preserve">virginal; fortepiano</t>
  </si>
  <si>
    <t xml:space="preserve">harpsichord from the 15th century; Cristofori's piano c. 1700</t>
  </si>
  <si>
    <t xml:space="preserve">Stringed keyboard instruments built by specialist workshops, from harpsichords to Cristofori's piano and factory-made uprights.</t>
  </si>
  <si>
    <t xml:space="preserve">wood;wire strings;ivory and ebony keys;iron frames</t>
  </si>
  <si>
    <t xml:space="preserve">harpsichords;virginals;pianos</t>
  </si>
  <si>
    <t xml:space="preserve">the ivory trade behind the keys</t>
  </si>
  <si>
    <t xml:space="preserve">Met Open Access (CC0)</t>
  </si>
  <si>
    <t xml:space="preserve">F1.4;F1.19</t>
  </si>
  <si>
    <t xml:space="preserve">benchmark: Heilbrunn essays "The Piano: The Pianofortes of Bartolomeo Cristofori", "Flemish Harpsichords and Virginals", "Renaissance Keyboards". links: MAT074; NET014</t>
  </si>
  <si>
    <t xml:space="preserve">GAP049</t>
  </si>
  <si>
    <t xml:space="preserve">violin</t>
  </si>
  <si>
    <t xml:space="preserve">violin family</t>
  </si>
  <si>
    <t xml:space="preserve">approx.; earliest violins in northern Italy c. 1530s</t>
  </si>
  <si>
    <t xml:space="preserve">Bowed instruments whose form was settled in the workshops of Cremona and Brescia.</t>
  </si>
  <si>
    <t xml:space="preserve">spruce;maple;varnish;gut strings</t>
  </si>
  <si>
    <t xml:space="preserve">violins;violas;cellos</t>
  </si>
  <si>
    <t xml:space="preserve">makers; museums</t>
  </si>
  <si>
    <t xml:space="preserve">F1.4;F1.29</t>
  </si>
  <si>
    <t xml:space="preserve">benchmark: Heilbrunn essays "Renaissance Violins", "Violin Makers: Nicolò Amati and Antonio Stradivari". links: PRA171</t>
  </si>
  <si>
    <t xml:space="preserve">GAP050</t>
  </si>
  <si>
    <t xml:space="preserve">guitar</t>
  </si>
  <si>
    <t xml:space="preserve">vihuela</t>
  </si>
  <si>
    <t xml:space="preserve">EU-IBE;GL</t>
  </si>
  <si>
    <t xml:space="preserve">approx.; vihuela and early guitars in 16th-century Spain</t>
  </si>
  <si>
    <t xml:space="preserve">Plucked string instruments developed in Spain and later made in factories and electric forms worldwide.</t>
  </si>
  <si>
    <t xml:space="preserve">wood;gut and steel strings;electric pickups</t>
  </si>
  <si>
    <t xml:space="preserve">guitars</t>
  </si>
  <si>
    <t xml:space="preserve">benchmark: Heilbrunn essays "The Guitar", "The Spanish Guitar", "Archtop Guitars and Mandolins"</t>
  </si>
  <si>
    <t xml:space="preserve">GAP051</t>
  </si>
  <si>
    <t xml:space="preserve">telephone</t>
  </si>
  <si>
    <t xml:space="preserve">Bell's US patent 1876; priority is disputed</t>
  </si>
  <si>
    <t xml:space="preserve">A device for voice at a distance whose handsets and cases became a major industrial-design commission.</t>
  </si>
  <si>
    <t xml:space="preserve">metal;Bakelite;electrical components</t>
  </si>
  <si>
    <t xml:space="preserve">telephones;handsets</t>
  </si>
  <si>
    <t xml:space="preserve">historians of technology</t>
  </si>
  <si>
    <t xml:space="preserve">the switchboard operators, mostly women</t>
  </si>
  <si>
    <t xml:space="preserve">Smithsonian Open Access (CC0 where marked);Wikimedia Commons</t>
  </si>
  <si>
    <t xml:space="preserve">F1.21;F1.19</t>
  </si>
  <si>
    <t xml:space="preserve">benchmark: Global Design History ch. 7, Golec, "Telephones, globalization, and the production of locality in the 1920s". links: MAT113</t>
  </si>
  <si>
    <t xml:space="preserve">GAP052</t>
  </si>
  <si>
    <t xml:space="preserve">typeface</t>
  </si>
  <si>
    <t xml:space="preserve">font</t>
  </si>
  <si>
    <t xml:space="preserve">approx.; cast metal type from the mid-15th century; digital fonts from the 1980s</t>
  </si>
  <si>
    <t xml:space="preserve">A designed set of letterforms for reproduction, cut in metal, drawn for hot-metal and photo systems, then coded as fonts.</t>
  </si>
  <si>
    <t xml:space="preserve">punchcutting;matrices;digital outlines</t>
  </si>
  <si>
    <t xml:space="preserve">type;fonts;specimen books</t>
  </si>
  <si>
    <t xml:space="preserve">typographers and foundries</t>
  </si>
  <si>
    <t xml:space="preserve">non-Latin scripts adapted to Latin-script technologies</t>
  </si>
  <si>
    <t xml:space="preserve">Wikimedia Commons;Internet Archive (public-domain specimen books)</t>
  </si>
  <si>
    <t xml:space="preserve">F1.5;F1.21</t>
  </si>
  <si>
    <t xml:space="preserve">benchmark: JDH virtual issue "Typographic Histories: Three Decades of Research"; Shehab and Nawar (2020). links: TEC192; STY114; INS073</t>
  </si>
  <si>
    <t xml:space="preserve">GAP053</t>
  </si>
  <si>
    <t xml:space="preserve">kiswa</t>
  </si>
  <si>
    <t xml:space="preserve">kiswah</t>
  </si>
  <si>
    <t xml:space="preserve">WA-ARB;AF-EGY</t>
  </si>
  <si>
    <t xml:space="preserve">the covering tradition predates Islam; made in Egypt for centuries, later in a dedicated workshop in Mecca (dates to verify)</t>
  </si>
  <si>
    <t xml:space="preserve">The black silk covering of the Kaaba, woven and embroidered with calligraphy in gold and silver-wrapped thread and renewed each year.</t>
  </si>
  <si>
    <t xml:space="preserve">silk;gold and silver-wrapped thread;embroidery;calligraphy</t>
  </si>
  <si>
    <t xml:space="preserve">kiswa;belt band;door curtain</t>
  </si>
  <si>
    <t xml:space="preserve">its makers and Islamic authorities</t>
  </si>
  <si>
    <t xml:space="preserve">collection search link-out;Wikimedia Commons (per-item licence)</t>
  </si>
  <si>
    <t xml:space="preserve">benchmark: AP-250 no. 183. links: MKR055; TEC112; TEC208</t>
  </si>
  <si>
    <t xml:space="preserve">GAP054</t>
  </si>
  <si>
    <t xml:space="preserve">Kongo crucifix</t>
  </si>
  <si>
    <t xml:space="preserve">nkangi kiditu</t>
  </si>
  <si>
    <t xml:space="preserve">approx.; after the Kongo court adopted Christianity (1491)</t>
  </si>
  <si>
    <t xml:space="preserve">Cast brass crucifixes made in the Kingdom of Kongo, with Kongo features and meanings.</t>
  </si>
  <si>
    <t xml:space="preserve">lost-wax casting;brass;wood</t>
  </si>
  <si>
    <t xml:space="preserve">crucifixes</t>
  </si>
  <si>
    <t xml:space="preserve">Kongo users; historians</t>
  </si>
  <si>
    <t xml:space="preserve">Met Open Access (CC0);Wikimedia Commons</t>
  </si>
  <si>
    <t xml:space="preserve">F1.16;F1.14</t>
  </si>
  <si>
    <t xml:space="preserve">benchmark: Heilbrunn essay "African Christianity in Kongo"; Met essay "Christianity and Kongo Visual Culture" (2025). CIV013 and POL020 mention crucifixes but no node exists. links: CIV013; POL020; BEL045</t>
  </si>
  <si>
    <t xml:space="preserve">GAP055</t>
  </si>
  <si>
    <t xml:space="preserve">ndop</t>
  </si>
  <si>
    <t xml:space="preserve">Kuba royal portrait figure</t>
  </si>
  <si>
    <t xml:space="preserve">approx.; dating of individual figures is debated</t>
  </si>
  <si>
    <t xml:space="preserve">Carved figures of Kuba kings, each identified by an emblem (ibol), kept as royal memorials.</t>
  </si>
  <si>
    <t xml:space="preserve">wood carving;camwood</t>
  </si>
  <si>
    <t xml:space="preserve">figures</t>
  </si>
  <si>
    <t xml:space="preserve">the Kuba court; museums</t>
  </si>
  <si>
    <t xml:space="preserve">ancestral</t>
  </si>
  <si>
    <t xml:space="preserve">F1.6;F1.24</t>
  </si>
  <si>
    <t xml:space="preserve">benchmark: AP-250 no. 171. links: POL022</t>
  </si>
  <si>
    <t xml:space="preserve">GAP056</t>
  </si>
  <si>
    <t xml:space="preserve">ikenga</t>
  </si>
  <si>
    <t xml:space="preserve">surviving examples mostly 19th–20th century</t>
  </si>
  <si>
    <t xml:space="preserve">Horned shrine figures owned by Igbo men as the seat of personal achievement.</t>
  </si>
  <si>
    <t xml:space="preserve">wood carving</t>
  </si>
  <si>
    <t xml:space="preserve">shrine figures</t>
  </si>
  <si>
    <t xml:space="preserve">Igbo owners</t>
  </si>
  <si>
    <t xml:space="preserve">benchmark: AP-250 no. 176. The canon has only archaeological Igbo-Ukwu (ARC034)</t>
  </si>
  <si>
    <t xml:space="preserve">GAP057</t>
  </si>
  <si>
    <t xml:space="preserve">byeri reliquary guardian</t>
  </si>
  <si>
    <t xml:space="preserve">nsekh-o-byeri</t>
  </si>
  <si>
    <t xml:space="preserve">surviving examples mostly 19th century</t>
  </si>
  <si>
    <t xml:space="preserve">Carved figures set on bark boxes holding the bones of lineage ancestors among the Fang, heavily collected by European artists and dealers in the early 20th century.</t>
  </si>
  <si>
    <t xml:space="preserve">wood carving;bark containers</t>
  </si>
  <si>
    <t xml:space="preserve">reliquary figures</t>
  </si>
  <si>
    <t xml:space="preserve">Fang lineages</t>
  </si>
  <si>
    <t xml:space="preserve">ancestral;funerary;sacred</t>
  </si>
  <si>
    <t xml:space="preserve">collection search link-out</t>
  </si>
  <si>
    <t xml:space="preserve">F1.16;F1.20;F1.24</t>
  </si>
  <si>
    <t xml:space="preserve">benchmark: AP-250 no. 179. links: OBT180; STY062</t>
  </si>
  <si>
    <t xml:space="preserve">GAP058</t>
  </si>
  <si>
    <t xml:space="preserve">sowei (Sande society helmet mask)</t>
  </si>
  <si>
    <t xml:space="preserve">bundu mask; ndoli jowei</t>
  </si>
  <si>
    <t xml:space="preserve">Helmet masks carved by men and owned and danced by women of the Sande society of the Mende and neighbouring peoples, among the few African masks worn by women.</t>
  </si>
  <si>
    <t xml:space="preserve">wood carving;black dye</t>
  </si>
  <si>
    <t xml:space="preserve">helmet masks</t>
  </si>
  <si>
    <t xml:space="preserve">the Sande society</t>
  </si>
  <si>
    <t xml:space="preserve">sacred;living-community</t>
  </si>
  <si>
    <t xml:space="preserve">F1.18;F1.16</t>
  </si>
  <si>
    <t xml:space="preserve">benchmark: AP-250 no. 175. links: OBT181</t>
  </si>
  <si>
    <t xml:space="preserve">GAP059</t>
  </si>
  <si>
    <t xml:space="preserve">bandolier bag</t>
  </si>
  <si>
    <t xml:space="preserve">gashkibidaagan (Ojibwe)</t>
  </si>
  <si>
    <t xml:space="preserve">Large beaded shoulder bags made mainly by Anishinaabe, Lenape and other Great Lakes and Woodlands women, with European glass beads and trade cloth.</t>
  </si>
  <si>
    <t xml:space="preserve">glass beads;wool cloth;leather</t>
  </si>
  <si>
    <t xml:space="preserve">shoulder bags</t>
  </si>
  <si>
    <t xml:space="preserve">makers and museums</t>
  </si>
  <si>
    <t xml:space="preserve">F1.18;F1.13</t>
  </si>
  <si>
    <t xml:space="preserve">benchmark: AP-250 no. 163. links: TEC111; NET015</t>
  </si>
  <si>
    <t xml:space="preserve">GAP060</t>
  </si>
  <si>
    <t xml:space="preserve">transformation mask</t>
  </si>
  <si>
    <t xml:space="preserve">Hinged masks that open during a dance to reveal a second face, carved by Kwakwaka'wakw and other Northwest Coast artists.</t>
  </si>
  <si>
    <t xml:space="preserve">carved and painted cedar;string hinges</t>
  </si>
  <si>
    <t xml:space="preserve">masks</t>
  </si>
  <si>
    <t xml:space="preserve">the potlatch ban (1885–1951), under which many masks were confiscated</t>
  </si>
  <si>
    <t xml:space="preserve">sacred;Indigenous-community;conflict-looting</t>
  </si>
  <si>
    <t xml:space="preserve">F1.16;F1.24</t>
  </si>
  <si>
    <t xml:space="preserve">benchmark: AP-250 no. 164. links: OBT181; MAT096</t>
  </si>
  <si>
    <t xml:space="preserve">GAP061</t>
  </si>
  <si>
    <t xml:space="preserve">staff god (Rarotonga)</t>
  </si>
  <si>
    <t xml:space="preserve">atua rakau</t>
  </si>
  <si>
    <t xml:space="preserve">approx.; most surviving examples were collected by missionaries in the 1820s–30s</t>
  </si>
  <si>
    <t xml:space="preserve">Carved wooden staff figures wrapped in barkcloth, many given up to or taken by London Missionary Society missionaries at conversion.</t>
  </si>
  <si>
    <t xml:space="preserve">wood carving;barkcloth;feathers;sennit</t>
  </si>
  <si>
    <t xml:space="preserve">staff figures</t>
  </si>
  <si>
    <t xml:space="preserve">makers; missionaries</t>
  </si>
  <si>
    <t xml:space="preserve">sacred;Indigenous-community</t>
  </si>
  <si>
    <t xml:space="preserve">benchmark: AP-250 no. 216. A case for the missions theme</t>
  </si>
  <si>
    <t xml:space="preserve">GAP062</t>
  </si>
  <si>
    <t xml:space="preserve">Nukuoro deity figure</t>
  </si>
  <si>
    <t xml:space="preserve">tino aitu</t>
  </si>
  <si>
    <t xml:space="preserve">OC-MIC;OC-POL</t>
  </si>
  <si>
    <t xml:space="preserve">surviving examples 18th–19th century</t>
  </si>
  <si>
    <t xml:space="preserve">Smoothly carved wooden figures from Nukuoro, a Polynesian-speaking atoll in Micronesia.</t>
  </si>
  <si>
    <t xml:space="preserve">benchmark: AP-250 no. 217</t>
  </si>
  <si>
    <t xml:space="preserve">GAP063</t>
  </si>
  <si>
    <t xml:space="preserve">Torres Strait turtle-shell mask</t>
  </si>
  <si>
    <t xml:space="preserve">OC-AUS;OC-MEL</t>
  </si>
  <si>
    <t xml:space="preserve">Masks built from heated and shaped plates of turtle shell, a technique distinctive to Torres Strait Islanders.</t>
  </si>
  <si>
    <t xml:space="preserve">turtle shell;wood;fibre;feathers;shell</t>
  </si>
  <si>
    <t xml:space="preserve">Torres Strait Islander communities; museums</t>
  </si>
  <si>
    <t xml:space="preserve">benchmark: AP-250 no. 218. links: MAT079; MOV106</t>
  </si>
  <si>
    <t xml:space="preserve">GAP064</t>
  </si>
  <si>
    <t xml:space="preserve">Froebel gifts</t>
  </si>
  <si>
    <t xml:space="preserve">Fröbelgaben</t>
  </si>
  <si>
    <t xml:space="preserve">Froebel's first kindergarten 1837–40</t>
  </si>
  <si>
    <t xml:space="preserve">Sets of wooden blocks, tiles and folding papers designed for Froebel's kindergartens, argued by some to have shaped modern designers' training.</t>
  </si>
  <si>
    <t xml:space="preserve">turned and cut wood;paper</t>
  </si>
  <si>
    <t xml:space="preserve">building blocks;tiles;folding papers</t>
  </si>
  <si>
    <t xml:space="preserve">Friedrich Froebel and the kindergarten movement</t>
  </si>
  <si>
    <t xml:space="preserve">the women kindergarten teachers who spread the method</t>
  </si>
  <si>
    <t xml:space="preserve">F1.20;F1.22a</t>
  </si>
  <si>
    <t xml:space="preserve">benchmark: MoMA "Century of the Child: Growing by Design, 1900–2000" (2012), Froebel among the listed makers; source: Brosterman, Inventing Kindergarten (1997), whose modernism thesis is contested. links: OBT246</t>
  </si>
  <si>
    <t xml:space="preserve">GAP065</t>
  </si>
  <si>
    <t xml:space="preserve">children's picture book</t>
  </si>
  <si>
    <t xml:space="preserve">Comenius, Orbis Pictus (1658), is often cited as the first</t>
  </si>
  <si>
    <t xml:space="preserve">Illustrated books made for children to learn from and enjoy, a large field of commissioned illustration and printing.</t>
  </si>
  <si>
    <t xml:space="preserve">woodcut;lithography;offset printing</t>
  </si>
  <si>
    <t xml:space="preserve">picture books</t>
  </si>
  <si>
    <t xml:space="preserve">play and music;record and writing</t>
  </si>
  <si>
    <t xml:space="preserve">publishers; historians</t>
  </si>
  <si>
    <t xml:space="preserve">Internet Archive (public-domain editions);Wikimedia Commons</t>
  </si>
  <si>
    <t xml:space="preserve">F1.22a;F1.21</t>
  </si>
  <si>
    <t xml:space="preserve">benchmark: MoMA "Century of the Child" (books among its categories). links: OBT133</t>
  </si>
  <si>
    <t xml:space="preserve">GAP066</t>
  </si>
  <si>
    <t xml:space="preserve">souvenir</t>
  </si>
  <si>
    <t xml:space="preserve">tourist art; airport art</t>
  </si>
  <si>
    <t xml:space="preserve">pilgrim tokens are ancient; the souvenir trade expands with the Grand Tour and mass tourism (19th–20th century)</t>
  </si>
  <si>
    <t xml:space="preserve">Objects made or sold for visitors to take home, from pilgrim badges and Grand Tour models to airport art, often adapting a local form to a buyer's idea of it.</t>
  </si>
  <si>
    <t xml:space="preserve">casting;carving;printing</t>
  </si>
  <si>
    <t xml:space="preserve">badges;models;carvings;postcards</t>
  </si>
  <si>
    <t xml:space="preserve">Graburn (1976) named "tourist art" as a category</t>
  </si>
  <si>
    <t xml:space="preserve">the makers' names, rarely recorded</t>
  </si>
  <si>
    <t xml:space="preserve">F1.17;F1.22a;F1.2</t>
  </si>
  <si>
    <t xml:space="preserve">benchmark: Heilbrunn essay "The Grand Tour"; source: Graburn (ed.), Ethnic and Tourist Arts (1976). links: STY177; STY178; SCH012; OBT119; OBT259</t>
  </si>
  <si>
    <t xml:space="preserve">GAP067</t>
  </si>
  <si>
    <t xml:space="preserve">Grand Tour</t>
  </si>
  <si>
    <t xml:space="preserve">Connections</t>
  </si>
  <si>
    <t xml:space="preserve">F1.11;F1.13</t>
  </si>
  <si>
    <t xml:space="preserve">EU-WCE;EU-GRR;EU-BLC</t>
  </si>
  <si>
    <t xml:space="preserve">Wealthy northern European travellers toured Italy and bought paintings, antiquities, casts, prints and souvenirs, sustaining workshops in Rome, Naples and Florence.</t>
  </si>
  <si>
    <t xml:space="preserve">copying;cast-making;micromosaic;view painting</t>
  </si>
  <si>
    <t xml:space="preserve">view paintings;micromosaics;casts;restored antiquities</t>
  </si>
  <si>
    <t xml:space="preserve">historians; the travellers' own term</t>
  </si>
  <si>
    <t xml:space="preserve">the Italian workshop makers; later tours to Greece, Egypt and the Levant</t>
  </si>
  <si>
    <t xml:space="preserve">F1.14;F1.24</t>
  </si>
  <si>
    <t xml:space="preserve">benchmark: Heilbrunn essay "The Grand Tour"; AP-250 no. 34 (Roman copy) for the copying strand. links: GAP066</t>
  </si>
  <si>
    <t xml:space="preserve">GAP068</t>
  </si>
  <si>
    <t xml:space="preserve">Non-Aligned cultural exchange</t>
  </si>
  <si>
    <t xml:space="preserve">F1.13;THEME</t>
  </si>
  <si>
    <t xml:space="preserve">Bandung Conference 1955; Non-Aligned Movement founded in Belgrade 1961</t>
  </si>
  <si>
    <t xml:space="preserve">Exhibitions, art colonies, scholarships and news pools linked artists of Yugoslavia and newly independent states in Africa and Asia outside the two Cold War blocs.</t>
  </si>
  <si>
    <t xml:space="preserve">exhibitions;art colonies;scholarships</t>
  </si>
  <si>
    <t xml:space="preserve">prints;paintings;exhibition catalogues</t>
  </si>
  <si>
    <t xml:space="preserve">historians (Videkanić 2020)</t>
  </si>
  <si>
    <t xml:space="preserve">F1.20;F1.13</t>
  </si>
  <si>
    <t xml:space="preserve">benchmark: Videkanić, Nonaligned Modernism (2020), via ARTMargins review. links: POL239; POL240; EVT022</t>
  </si>
  <si>
    <t xml:space="preserve">GAP069</t>
  </si>
  <si>
    <t xml:space="preserve">Old Edgefield stoneware potters</t>
  </si>
  <si>
    <t xml:space="preserve">Edgefield District potters</t>
  </si>
  <si>
    <t xml:space="preserve">People</t>
  </si>
  <si>
    <t xml:space="preserve">approx.; enslaved labour until emancipation in 1865</t>
  </si>
  <si>
    <t xml:space="preserve">Enslaved African American potters in Edgefield District, South Carolina, made alkaline-glazed stoneware storage jars; one of them, David Drake, inscribed some with verses and dates.</t>
  </si>
  <si>
    <t xml:space="preserve">alkaline glaze;wheel throwing</t>
  </si>
  <si>
    <t xml:space="preserve">storage jars;face vessels</t>
  </si>
  <si>
    <t xml:space="preserve">museums (Met and MFA Boston, 2022) and descendant communities</t>
  </si>
  <si>
    <t xml:space="preserve">most of the potters' names</t>
  </si>
  <si>
    <t xml:space="preserve">human-flow;living-community</t>
  </si>
  <si>
    <t xml:space="preserve">Met Open Access (CC0 where marked);collection search link-out</t>
  </si>
  <si>
    <t xml:space="preserve">F1.23;F1.7</t>
  </si>
  <si>
    <t xml:space="preserve">benchmark: Met exhibition "Hear Me Now: The Black Potters of Old Edgefield" (2022–23); Heilbrunn essay "The Transatlantic Slave Trade". links: NET035; TEC022</t>
  </si>
  <si>
    <t xml:space="preserve">GAP070</t>
  </si>
  <si>
    <t xml:space="preserve">Japanese American incarceration-camp makers</t>
  </si>
  <si>
    <t xml:space="preserve">gaman</t>
  </si>
  <si>
    <t xml:space="preserve">F1.7;F1.19a</t>
  </si>
  <si>
    <t xml:space="preserve">camps 1942–46</t>
  </si>
  <si>
    <t xml:space="preserve">Japanese Americans forcibly removed to camps made furniture, tools, toys, instruments and ornaments from scrap and found materials.</t>
  </si>
  <si>
    <t xml:space="preserve">scrap wood;shells;found materials;carving</t>
  </si>
  <si>
    <t xml:space="preserve">furniture;toys;games;teapots;pins</t>
  </si>
  <si>
    <t xml:space="preserve">shelter;play and music;tools</t>
  </si>
  <si>
    <t xml:space="preserve">Smithsonian American Art Museum, "The Art of Gaman" (2010), and families</t>
  </si>
  <si>
    <t xml:space="preserve">Smithsonian American Art Museum (link out);Densho (terms to verify)</t>
  </si>
  <si>
    <t xml:space="preserve">F1.19a;F1.23</t>
  </si>
  <si>
    <t xml:space="preserve">benchmark: SAAM "The Art of Gaman" (2010–11); JDH special issue "Material Displacements" (2021) for the theme</t>
  </si>
  <si>
    <t xml:space="preserve">GAP071</t>
  </si>
  <si>
    <t xml:space="preserve">Plantation</t>
  </si>
  <si>
    <t xml:space="preserve">plantation system</t>
  </si>
  <si>
    <t xml:space="preserve">F1.7;F1.13;F1.9</t>
  </si>
  <si>
    <t xml:space="preserve">AM-CAR;AM-EWD;AM-LAT;AS-ISE</t>
  </si>
  <si>
    <t xml:space="preserve">approx.; Atlantic sugar plantations from the 15th–16th centuries; plantation economies continue</t>
  </si>
  <si>
    <t xml:space="preserve">Estates growing sugar, cotton, indigo, tobacco and later rubber and tea for export on enslaved, indentured or coerced labour, with workshops of enslaved smiths, carpenters and potters.</t>
  </si>
  <si>
    <t xml:space="preserve">cane mills;boiling houses;cotton gins;workshops</t>
  </si>
  <si>
    <t xml:space="preserve">sugar;cotton;indigo;Colono ware</t>
  </si>
  <si>
    <t xml:space="preserve">food and storage;exchange and value</t>
  </si>
  <si>
    <t xml:space="preserve">the enslaved makers as named people</t>
  </si>
  <si>
    <t xml:space="preserve">SlaveVoyages (historical data public domain; estimates CC BY-NC);Library of Congress (public domain where marked);Wikimedia Commons</t>
  </si>
  <si>
    <t xml:space="preserve">F1.23;F1.13;F1.22</t>
  </si>
  <si>
    <t xml:space="preserve">benchmark: Heilbrunn essay "The Transatlantic Slave Trade"; Met "Hear Me Now" (2022). Canon mentions plantations in network rows but has no node. links: NET035; NET057; NET056; ARC201; DIA009</t>
  </si>
  <si>
    <t xml:space="preserve">GAP072</t>
  </si>
  <si>
    <t xml:space="preserve">Haute couture system</t>
  </si>
  <si>
    <t xml:space="preserve">Chambre Syndicale de la Haute Couture</t>
  </si>
  <si>
    <t xml:space="preserve">a predecessor trade body from 1868; the name Chambre Syndicale de la Haute Couture from 1911 (to verify)</t>
  </si>
  <si>
    <t xml:space="preserve">Paris dressmaking houses organised seasonal collections, models and licensed copies, setting a calendar of fashion change.</t>
  </si>
  <si>
    <t xml:space="preserve">cutting and sewing;embroidery by specialist ateliers</t>
  </si>
  <si>
    <t xml:space="preserve">gowns;toiles;patterns</t>
  </si>
  <si>
    <t xml:space="preserve">the Paris trade body</t>
  </si>
  <si>
    <t xml:space="preserve">seamstresses, embroiderers and suppliers named only through the houses</t>
  </si>
  <si>
    <t xml:space="preserve">Met Open Access (CC0);Europeana (per-item licence)</t>
  </si>
  <si>
    <t xml:space="preserve">F1.18;F1.21;F1.14</t>
  </si>
  <si>
    <t xml:space="preserve">benchmark: Heilbrunn essays "Haute Couture", "Charles Frederick Worth and the House of Worth"; Global Design History ch. 5 "The globalization of the fashion city"; JDH special issue "Interrogating Intellectual Property Rights in Fashion and Design" (2017)</t>
  </si>
  <si>
    <t xml:space="preserve">GAP073</t>
  </si>
  <si>
    <t xml:space="preserve">Department store</t>
  </si>
  <si>
    <t xml:space="preserve">the expansion of Le Bon Marché, Paris, from 1852 is often cited</t>
  </si>
  <si>
    <t xml:space="preserve">Large shops with fixed prices, display windows and departments that staged goods for consumers and commissioned designers.</t>
  </si>
  <si>
    <t xml:space="preserve">display;advertising;catalogues</t>
  </si>
  <si>
    <t xml:space="preserve">shop interiors;window displays;catalogues</t>
  </si>
  <si>
    <t xml:space="preserve">the shop workers and seamstresses behind the counters</t>
  </si>
  <si>
    <t xml:space="preserve">Wikimedia Commons;Internet Archive (catalogues)</t>
  </si>
  <si>
    <t xml:space="preserve">F1.21</t>
  </si>
  <si>
    <t xml:space="preserve">benchmark: JDH special issue "Design, Commercial Expansion and Business History" (1999)</t>
  </si>
  <si>
    <t xml:space="preserve">GAP074</t>
  </si>
  <si>
    <t xml:space="preserve">Royal Academy of Arts</t>
  </si>
  <si>
    <t xml:space="preserve">founded 1768</t>
  </si>
  <si>
    <t xml:space="preserve">A London academy that trained painters, sculptors and architects and ran annual exhibitions, while leaving most crafts out and admitting few women to full membership until the 20th century.</t>
  </si>
  <si>
    <t xml:space="preserve">drawing from casts and life</t>
  </si>
  <si>
    <t xml:space="preserve">exhibitions</t>
  </si>
  <si>
    <t xml:space="preserve">its royal charter</t>
  </si>
  <si>
    <t xml:space="preserve">craftspeople; women</t>
  </si>
  <si>
    <t xml:space="preserve">Wikimedia Commons;collection search link-out</t>
  </si>
  <si>
    <t xml:space="preserve">F1.3;F1.17</t>
  </si>
  <si>
    <t xml:space="preserve">benchmark: Heilbrunn essay "The Salon and the Royal Academy in the Nineteenth Century"; JDH special issue "Dangerous Liaisons: Relationships between Design, Craft and Art" (2004) for the theme</t>
  </si>
  <si>
    <t xml:space="preserve">GAP075</t>
  </si>
  <si>
    <t xml:space="preserve">Académie royale de peinture et de sculpture</t>
  </si>
  <si>
    <t xml:space="preserve">founded 1648; suppressed 1793</t>
  </si>
  <si>
    <t xml:space="preserve">The French royal academy ranked the genres and ran the Salon, separating academic art from guild craft.</t>
  </si>
  <si>
    <t xml:space="preserve">exhibitions;lectures</t>
  </si>
  <si>
    <t xml:space="preserve">the French crown</t>
  </si>
  <si>
    <t xml:space="preserve">guild painters of the Académie de Saint-Luc</t>
  </si>
  <si>
    <t xml:space="preserve">benchmark: Heilbrunn essays "The Salon and the Royal Academy", "The French Academy in Rome". links: INS050; MKR064</t>
  </si>
  <si>
    <t xml:space="preserve">GAP076</t>
  </si>
  <si>
    <t xml:space="preserve">Kunstgewerbeschule (school of applied arts)</t>
  </si>
  <si>
    <t xml:space="preserve">Kunstgewerbeschulen</t>
  </si>
  <si>
    <t xml:space="preserve">EU-WCE;EU-EER</t>
  </si>
  <si>
    <t xml:space="preserve">Vienna's school opened 1867–68 beside the Austrian Museum of Art and Industry</t>
  </si>
  <si>
    <t xml:space="preserve">Schools attached to applied-arts museums in German-speaking Europe trained designers for industry; Weimar's school was one of the two merged into the Bauhaus in 1919.</t>
  </si>
  <si>
    <t xml:space="preserve">drawing;workshop training</t>
  </si>
  <si>
    <t xml:space="preserve">patterns;prototypes</t>
  </si>
  <si>
    <t xml:space="preserve">the states that founded them</t>
  </si>
  <si>
    <t xml:space="preserve">F1.19;F1.20</t>
  </si>
  <si>
    <t xml:space="preserve">benchmark: Heilbrunn essay "Design Reform"; Margolin ch. 11 "The Age of Exhibitions: Europe Outside Great Britain". links: INS057; MKR077; INS052</t>
  </si>
  <si>
    <t xml:space="preserve">GAP077</t>
  </si>
  <si>
    <t xml:space="preserve">Industrial design consultancy</t>
  </si>
  <si>
    <t xml:space="preserve">industrial design office</t>
  </si>
  <si>
    <t xml:space="preserve">approx.; independent offices in the United States from the late 1920s</t>
  </si>
  <si>
    <t xml:space="preserve">Independent offices sold styling and product planning to manufacturers, making the industrial designer a named professional.</t>
  </si>
  <si>
    <t xml:space="preserve">clay models;renderings</t>
  </si>
  <si>
    <t xml:space="preserve">appliances;vehicles;packaging</t>
  </si>
  <si>
    <t xml:space="preserve">historians; the designers</t>
  </si>
  <si>
    <t xml:space="preserve">the in-house draughtsmen and modellers</t>
  </si>
  <si>
    <t xml:space="preserve">Smithsonian Open Access (CC0 where marked);collection search link-out</t>
  </si>
  <si>
    <t xml:space="preserve">F1.17;F1.21</t>
  </si>
  <si>
    <t xml:space="preserve">benchmark: Margolin vol. 2 ch. 28 "The United States, 1917–1941"; JDH special issue "Ghosts of the Profession" (2008). links: INS064; INS066</t>
  </si>
  <si>
    <t xml:space="preserve">GAP078</t>
  </si>
  <si>
    <t xml:space="preserve">ICSID (World Design Organization)</t>
  </si>
  <si>
    <t xml:space="preserve">International Council of Societies of Industrial Design</t>
  </si>
  <si>
    <t xml:space="preserve">founded 1957; renamed World Design Organization 2017</t>
  </si>
  <si>
    <t xml:space="preserve">An international federation of industrial-design societies that promoted design as a profession and published its definitions.</t>
  </si>
  <si>
    <t xml:space="preserve">its member societies</t>
  </si>
  <si>
    <t xml:space="preserve">F1.17;F1.20</t>
  </si>
  <si>
    <t xml:space="preserve">benchmark: JDH special issue "Ghosts of the Profession" (2008) and virtual issue "Histories of Design Pedagogy" for the profession theme</t>
  </si>
  <si>
    <t xml:space="preserve">GAP079</t>
  </si>
  <si>
    <t xml:space="preserve">VNIITE</t>
  </si>
  <si>
    <t xml:space="preserve">All-Union Research Institute of Technical Aesthetics</t>
  </si>
  <si>
    <t xml:space="preserve">founded 1962; end date after the Soviet collapse to verify</t>
  </si>
  <si>
    <t xml:space="preserve">The Soviet state design research institute, which developed "technical aesthetics" for consumer and industrial goods.</t>
  </si>
  <si>
    <t xml:space="preserve">design research;prototyping</t>
  </si>
  <si>
    <t xml:space="preserve">prototypes;standards;journals</t>
  </si>
  <si>
    <t xml:space="preserve">the Soviet state</t>
  </si>
  <si>
    <t xml:space="preserve">F1.20;F1.17</t>
  </si>
  <si>
    <t xml:space="preserve">benchmark: JDH special issue "Design, Stalin and the Thaw" (1997); Margolin ch. 20 and 27 cover the Soviet Union to 1940 only. links: POL151; STY158</t>
  </si>
  <si>
    <t xml:space="preserve">GAP080</t>
  </si>
  <si>
    <t xml:space="preserve">Amt für industrielle Formgestaltung</t>
  </si>
  <si>
    <t xml:space="preserve">Office for Industrial Design (GDR)</t>
  </si>
  <si>
    <t xml:space="preserve">1972 to reunification</t>
  </si>
  <si>
    <t xml:space="preserve">East Germany's state design office, which set design policy for state industry.</t>
  </si>
  <si>
    <t xml:space="preserve">consumer goods;prototypes</t>
  </si>
  <si>
    <t xml:space="preserve">the GDR state</t>
  </si>
  <si>
    <t xml:space="preserve">benchmark: JDH special issue "Design, Stalin and the Thaw" (1997) for the socialist-design theme. Details to verify</t>
  </si>
  <si>
    <t xml:space="preserve">GAP081</t>
  </si>
  <si>
    <t xml:space="preserve">Good Design Award (G Mark)</t>
  </si>
  <si>
    <t xml:space="preserve">G Mark</t>
  </si>
  <si>
    <t xml:space="preserve">set up 1957 by the Ministry of International Trade and Industry</t>
  </si>
  <si>
    <t xml:space="preserve">A Japanese state design-selection system, set up partly in response to foreign complaints that Japanese firms copied Western designs.</t>
  </si>
  <si>
    <t xml:space="preserve">consumer goods</t>
  </si>
  <si>
    <t xml:space="preserve">the Japanese state</t>
  </si>
  <si>
    <t xml:space="preserve">F1.14;F1.17</t>
  </si>
  <si>
    <t xml:space="preserve">benchmark: JDH special issue "Transnational Modern Design Histories in East Asia" (2014); Designing Worlds ch. 5 (Kondo). links: MOV024; INS061</t>
  </si>
  <si>
    <t xml:space="preserve">GAP082</t>
  </si>
  <si>
    <t xml:space="preserve">Escola Superior de Desenho Industrial (ESDI)</t>
  </si>
  <si>
    <t xml:space="preserve">ESDI</t>
  </si>
  <si>
    <t xml:space="preserve">founded 1962, teaching from 1963, Rio de Janeiro</t>
  </si>
  <si>
    <t xml:space="preserve">Often described as the first university-level industrial design school in Latin America, drawing on the Ulm model.</t>
  </si>
  <si>
    <t xml:space="preserve">design teaching</t>
  </si>
  <si>
    <t xml:space="preserve">the state of Guanabara</t>
  </si>
  <si>
    <t xml:space="preserve">benchmark: JDH special issue "Locating Design Exchanges in Latin America and the Caribbean" (2019); Fernández and Bonsiepe (eds), Historia del diseño en América Latina y el Caribe (2008). links: INS060</t>
  </si>
  <si>
    <t xml:space="preserve">GAP083</t>
  </si>
  <si>
    <t xml:space="preserve">Faculty of Applied Arts, Cairo</t>
  </si>
  <si>
    <t xml:space="preserve">Applied Arts School, Cairo</t>
  </si>
  <si>
    <t xml:space="preserve">F1.10;F1.6</t>
  </si>
  <si>
    <t xml:space="preserve">origins and dates to verify</t>
  </si>
  <si>
    <t xml:space="preserve">A Cairo school that trained designers, printers and craftspeople, named in histories of Arab graphic design as a training ground.</t>
  </si>
  <si>
    <t xml:space="preserve">the Egyptian state</t>
  </si>
  <si>
    <t xml:space="preserve">benchmark: Shehab and Nawar, A History of Arab Graphic Design (2020), per Brooklyn Rail review, which also names the College of Fine Arts, Baghdad</t>
  </si>
  <si>
    <t xml:space="preserve">GAP084</t>
  </si>
  <si>
    <t xml:space="preserve">Salon (Paris)</t>
  </si>
  <si>
    <t xml:space="preserve">Salon de Paris</t>
  </si>
  <si>
    <t xml:space="preserve">Time</t>
  </si>
  <si>
    <t xml:space="preserve">first held 1667; regular from 1737; rival salons from 1863 (Salon des Refusés)</t>
  </si>
  <si>
    <t xml:space="preserve">The Paris academy's official exhibition, whose juries decided what counted as art until independent salons broke away.</t>
  </si>
  <si>
    <t xml:space="preserve">exhibition juries</t>
  </si>
  <si>
    <t xml:space="preserve">paintings;sculpture</t>
  </si>
  <si>
    <t xml:space="preserve">the Académie royale; later the state</t>
  </si>
  <si>
    <t xml:space="preserve">Wikimedia Commons;Gallica (commercial reuse paid)</t>
  </si>
  <si>
    <t xml:space="preserve">F1.15;F1.3</t>
  </si>
  <si>
    <t xml:space="preserve">benchmark: Heilbrunn essay "The Salon and the Royal Academy in the Nineteenth Century". links: GAP075</t>
  </si>
  <si>
    <t xml:space="preserve">GAP085</t>
  </si>
  <si>
    <t xml:space="preserve">Ljubljana Biennial of Graphic Arts</t>
  </si>
  <si>
    <t xml:space="preserve">founded 1955</t>
  </si>
  <si>
    <t xml:space="preserve">An international print exhibition in Yugoslavia that showed printmakers from both Cold War blocs and from Non-Aligned states.</t>
  </si>
  <si>
    <t xml:space="preserve">printmaking</t>
  </si>
  <si>
    <t xml:space="preserve">prints</t>
  </si>
  <si>
    <t xml:space="preserve">its organisers</t>
  </si>
  <si>
    <t xml:space="preserve">F1.15;F1.20</t>
  </si>
  <si>
    <t xml:space="preserve">benchmark: Videkanić, Nonaligned Modernism (2020), via ARTMargins review</t>
  </si>
  <si>
    <t xml:space="preserve">BEL001</t>
  </si>
  <si>
    <t xml:space="preserve">Ancient Egyptian religion</t>
  </si>
  <si>
    <t xml:space="preserve">Egyptian temple and funerary religion</t>
  </si>
  <si>
    <t xml:space="preserve">AF-EGY;AF-NUB</t>
  </si>
  <si>
    <t xml:space="preserve">c.; last temple (Philae) closed c. 537 CE</t>
  </si>
  <si>
    <t xml:space="preserve">Egyptian religion drove the production of temples, divine statues, amulets, coffins and Books of the Dead by temple and funerary workshops.</t>
  </si>
  <si>
    <t xml:space="preserve">stone carving; faience; cartonnage; papyrus illustration; mummification</t>
  </si>
  <si>
    <t xml:space="preserve">amulets; coffins; Books of the Dead; votive bronzes</t>
  </si>
  <si>
    <t xml:space="preserve">ritual and belief;rule and display;record and writing</t>
  </si>
  <si>
    <t xml:space="preserve">Egyptologists; Greek writers</t>
  </si>
  <si>
    <t xml:space="preserve">household and popular piety; Nubian forms of the same gods; human remains treated as objects</t>
  </si>
  <si>
    <t xml:space="preserve">sacred;funerary</t>
  </si>
  <si>
    <t xml:space="preserve">Met Open Access (CC0);Cleveland Museum of Art Open Access (CC0);Brooklyn Museum (CC BY where marked);Wikimedia Commons</t>
  </si>
  <si>
    <t xml:space="preserve">Human remains and funerary material hidden by default.</t>
  </si>
  <si>
    <t xml:space="preserve">BEL002</t>
  </si>
  <si>
    <t xml:space="preserve">Mesopotamian religion</t>
  </si>
  <si>
    <t xml:space="preserve">Sumerian, Akkadian, Babylonian and Assyrian religion</t>
  </si>
  <si>
    <t xml:space="preserve">WA-MES;WA-IRN;WA-LEV</t>
  </si>
  <si>
    <t xml:space="preserve">c.; temple cults to the Parthian period</t>
  </si>
  <si>
    <t xml:space="preserve">Mesopotamian temples commissioned cult statues, votive figures, foundation deposits and incantation bowls and ran large workshops.</t>
  </si>
  <si>
    <t xml:space="preserve">stone and copper-alloy votive figures; clay tablets; foundation pegs</t>
  </si>
  <si>
    <t xml:space="preserve">votive statues; foundation pegs; incantation texts</t>
  </si>
  <si>
    <t xml:space="preserve">Assyriologists</t>
  </si>
  <si>
    <t xml:space="preserve">household cults; the temple-dependent labourers; neighbouring religions</t>
  </si>
  <si>
    <t xml:space="preserve">Met Open Access (CC0);Cuneiform Digital Library Initiative;Wikimedia Commons</t>
  </si>
  <si>
    <t xml:space="preserve">BEL003</t>
  </si>
  <si>
    <t xml:space="preserve">Greco-Roman religion</t>
  </si>
  <si>
    <t xml:space="preserve">Greek and Roman polytheism</t>
  </si>
  <si>
    <t xml:space="preserve">EU-GRR;AF-EGY;WA-LEV;WA-ANA</t>
  </si>
  <si>
    <t xml:space="preserve">c.; imperial bans in 390s</t>
  </si>
  <si>
    <t xml:space="preserve">Greek and Roman cults paid for temples, cult statues, votive offerings and sacrificial equipment, sustaining sculptors, bronze-casters and potters.</t>
  </si>
  <si>
    <t xml:space="preserve">marble and bronze sculpture; terracotta votives; temple building</t>
  </si>
  <si>
    <t xml:space="preserve">cult statues; votives; altars; temples</t>
  </si>
  <si>
    <t xml:space="preserve">classicists; ancient authors</t>
  </si>
  <si>
    <t xml:space="preserve">mystery cults and local deities; enslaved temple workers; Christian destruction and reuse</t>
  </si>
  <si>
    <t xml:space="preserve">Met Open Access (CC0);Getty Museum Open Content (public-domain images);Cleveland Museum of Art Open Access (CC0);Wikimedia Commons</t>
  </si>
  <si>
    <t xml:space="preserve">BEL004</t>
  </si>
  <si>
    <t xml:space="preserve">Norse religion</t>
  </si>
  <si>
    <t xml:space="preserve">Old Norse religion; heathen Scandinavia</t>
  </si>
  <si>
    <t xml:space="preserve">EU-SCA;EU-BLC</t>
  </si>
  <si>
    <t xml:space="preserve">c.; conversion 10th–11th c.</t>
  </si>
  <si>
    <t xml:space="preserve">Norse religion shaped picture stones, amulets such as Thor's hammers, ship burials and carved ornament.</t>
  </si>
  <si>
    <t xml:space="preserve">stone carving; silver casting; woodcarving</t>
  </si>
  <si>
    <t xml:space="preserve">picture stones; hammer amulets; ship burials</t>
  </si>
  <si>
    <t xml:space="preserve">historians; Snorri Sturluson (13th c. Christian writer)</t>
  </si>
  <si>
    <t xml:space="preserve">Sámi religion alongside; enslaved people in burials; modern nationalist misuse</t>
  </si>
  <si>
    <t xml:space="preserve">funerary;sacred</t>
  </si>
  <si>
    <t xml:space="preserve">Wikimedia Commons;SMK Denmark (public domain);Nationalmuseum Sweden (public domain)</t>
  </si>
  <si>
    <t xml:space="preserve">Watch for far-right appropriation of symbols.</t>
  </si>
  <si>
    <t xml:space="preserve">BEL005</t>
  </si>
  <si>
    <t xml:space="preserve">Zoroastrianism</t>
  </si>
  <si>
    <t xml:space="preserve">Mazdayasna; Parsi and Irani faith</t>
  </si>
  <si>
    <t xml:space="preserve">F1.9a;F1.9</t>
  </si>
  <si>
    <t xml:space="preserve">WA-IRN;AS-CEN;AS-SAS</t>
  </si>
  <si>
    <t xml:space="preserve">c.; origins debated; continues</t>
  </si>
  <si>
    <t xml:space="preserve">Zoroastrian practice built fire temples and towers of silence and, among Parsis in India, patronised embroidered gara saris and silver ritual vessels.</t>
  </si>
  <si>
    <t xml:space="preserve">fire-temple building; silverwork; silk embroidery</t>
  </si>
  <si>
    <t xml:space="preserve">fire altars; ritual vessels; gara saris</t>
  </si>
  <si>
    <t xml:space="preserve">ritual and belief;clothing and adornment</t>
  </si>
  <si>
    <t xml:space="preserve">the community; Iranologists</t>
  </si>
  <si>
    <t xml:space="preserve">Irani Zoroastrians under persecution; converts' descendants; funerary practice</t>
  </si>
  <si>
    <t xml:space="preserve">sacred;funerary;living-community</t>
  </si>
  <si>
    <t xml:space="preserve">Met Open Access (CC0);Wikimedia Commons;community-published site</t>
  </si>
  <si>
    <t xml:space="preserve">Date of Zarathustra debated (c. 1500–500 BCE).</t>
  </si>
  <si>
    <t xml:space="preserve">BEL006</t>
  </si>
  <si>
    <t xml:space="preserve">Manichaeism</t>
  </si>
  <si>
    <t xml:space="preserve">Religion of Light</t>
  </si>
  <si>
    <t xml:space="preserve">F1.9a;F1.12a;F1.8</t>
  </si>
  <si>
    <t xml:space="preserve">WA-MES;WA-IRN;AS-CEN;AS-CHN</t>
  </si>
  <si>
    <t xml:space="preserve">c.; Mani's preaching from 240; last traces in south China c. 16th c.</t>
  </si>
  <si>
    <t xml:space="preserve">Manichaeans used richly illuminated books and painting as teaching, including silk paintings from Turfan and south China.</t>
  </si>
  <si>
    <t xml:space="preserve">manuscript illumination; silk painting</t>
  </si>
  <si>
    <t xml:space="preserve">illuminated fragments; hanging scrolls</t>
  </si>
  <si>
    <t xml:space="preserve">historians; Turfan finds</t>
  </si>
  <si>
    <t xml:space="preserve">a persecuted faith known mostly from its enemies' texts</t>
  </si>
  <si>
    <t xml:space="preserve">Wikimedia Commons;International Dunhuang Programme (link out; check terms)</t>
  </si>
  <si>
    <t xml:space="preserve">BEL007</t>
  </si>
  <si>
    <t xml:space="preserve">Judaism</t>
  </si>
  <si>
    <t xml:space="preserve">Jewish religious tradition</t>
  </si>
  <si>
    <t xml:space="preserve">F1.9a;F1.11;F1.6;F1.10;THEME</t>
  </si>
  <si>
    <t xml:space="preserve">c.; continues</t>
  </si>
  <si>
    <t xml:space="preserve">Jewish practice commissions Torah scrolls, ritual silver (Torah ornaments, Hanukkah lamps), synagogue buildings and illuminated Haggadot, often from Jewish and non-Jewish makers alike.</t>
  </si>
  <si>
    <t xml:space="preserve">scribal writing on parchment; silversmithing; embroidery; illumination</t>
  </si>
  <si>
    <t xml:space="preserve">Torah scrolls; rimonim; Haggadot; ketubbot</t>
  </si>
  <si>
    <t xml:space="preserve">the community; historians</t>
  </si>
  <si>
    <t xml:space="preserve">makers barred from guilds in many places; Beta Israel, Yemeni and other non-European traditions; objects looted 1933–45</t>
  </si>
  <si>
    <t xml:space="preserve">sacred;living-community;conflict-looting</t>
  </si>
  <si>
    <t xml:space="preserve">Met Open Access (CC0);British Library digitised collections (public-domain items);NYPL Digital Collections (public-domain items);Wikimedia Commons</t>
  </si>
  <si>
    <t xml:space="preserve">BEL008</t>
  </si>
  <si>
    <t xml:space="preserve">Coptic Orthodox Christianity</t>
  </si>
  <si>
    <t xml:space="preserve">Coptic Church</t>
  </si>
  <si>
    <t xml:space="preserve">Coptic monasteries and churches commissioned icons, textiles, carved wood and manuscripts, including the well-known Coptic tapestry-woven tunic fragments.</t>
  </si>
  <si>
    <t xml:space="preserve">tapestry weaving in wool and linen; icon painting; woodcarving</t>
  </si>
  <si>
    <t xml:space="preserve">textiles; icons; manuscripts</t>
  </si>
  <si>
    <t xml:space="preserve">ritual and belief;clothing and adornment;record and writing</t>
  </si>
  <si>
    <t xml:space="preserve">the Church; historians</t>
  </si>
  <si>
    <t xml:space="preserve">the dead whose burial textiles fill museums; Muslim makers of church fittings</t>
  </si>
  <si>
    <t xml:space="preserve">F1.16;F1.18</t>
  </si>
  <si>
    <t xml:space="preserve">Many "Coptic textiles" come from graves.</t>
  </si>
  <si>
    <t xml:space="preserve">BEL009</t>
  </si>
  <si>
    <t xml:space="preserve">Ethiopian Orthodox Tewahedo Christianity</t>
  </si>
  <si>
    <t xml:space="preserve">Tewahedo Church</t>
  </si>
  <si>
    <t xml:space="preserve">c.; Aksumite conversion; continues</t>
  </si>
  <si>
    <t xml:space="preserve">The Ethiopian church sustains parchment manuscripts, painted icons and diptychs, processional crosses and rock-hewn churches.</t>
  </si>
  <si>
    <t xml:space="preserve">parchment making; tempera painting; metal casting; rock-cutting</t>
  </si>
  <si>
    <t xml:space="preserve">manuscripts; icons; crosses; tabots</t>
  </si>
  <si>
    <t xml:space="preserve">ritual and belief;record and writing;rule and display</t>
  </si>
  <si>
    <t xml:space="preserve">Muslim and Beta Israel neighbours; tabots that must not be seen by laypeople</t>
  </si>
  <si>
    <t xml:space="preserve">Walters Art Museum (CC0);Met Open Access (CC0);British Library digitised collections (public-domain items);Wikimedia Commons</t>
  </si>
  <si>
    <t xml:space="preserve">Tabots are never displayed; some taken at Maqdala (1868) have been returned by churches (e.g. Edinburgh 2002); verify others.</t>
  </si>
  <si>
    <t xml:space="preserve">BEL010</t>
  </si>
  <si>
    <t xml:space="preserve">Eastern Orthodox Christianity (Byzantine rite)</t>
  </si>
  <si>
    <t xml:space="preserve">Orthodox Church</t>
  </si>
  <si>
    <t xml:space="preserve">EU-BYZ;EU-EER;WA-ANA;WA-LEV;WA-CAU</t>
  </si>
  <si>
    <t xml:space="preserve">Orthodox practice centres on icons, iconostases, mosaics, frescoes and embroidered liturgical textiles, and its Iconoclast controversy (726–843) fought over images.</t>
  </si>
  <si>
    <t xml:space="preserve">icon painting in tempera; mosaic; fresco; gold embroidery</t>
  </si>
  <si>
    <t xml:space="preserve">icons; iconostases; epitaphioi</t>
  </si>
  <si>
    <t xml:space="preserve">Iconoclasts' losses; non-Orthodox subjects; icons taken as war booty</t>
  </si>
  <si>
    <t xml:space="preserve">Met Open Access (CC0);Walters Art Museum (CC0);Wikimedia Commons</t>
  </si>
  <si>
    <t xml:space="preserve">BEL011</t>
  </si>
  <si>
    <t xml:space="preserve">Latin (Roman) Catholic Christianity</t>
  </si>
  <si>
    <t xml:space="preserve">Catholic Church; Western Church</t>
  </si>
  <si>
    <t xml:space="preserve">F1.11;F1.7;THEME</t>
  </si>
  <si>
    <t xml:space="preserve">Catholic patronage commissioned cathedrals, altarpieces, reliquaries, vestments and devotional prints and, through missions, colonial church art worldwide.</t>
  </si>
  <si>
    <t xml:space="preserve">stained glass; panel painting; goldsmithing; embroidery; printing</t>
  </si>
  <si>
    <t xml:space="preserve">altarpieces; reliquaries; vestments; santos</t>
  </si>
  <si>
    <t xml:space="preserve">Indigenous and African makers of mission art; Reformation destruction; objects taken from colonised peoples by missionaries</t>
  </si>
  <si>
    <t xml:space="preserve">Met Open Access (CC0);Rijksmuseum (CC0);National Gallery of Art Washington (CC0);Wikimedia Commons</t>
  </si>
  <si>
    <t xml:space="preserve">F1.16;F1.17</t>
  </si>
  <si>
    <t xml:space="preserve">BEL012</t>
  </si>
  <si>
    <t xml:space="preserve">Protestant Christianities</t>
  </si>
  <si>
    <t xml:space="preserve">Lutheran, Reformed, Anglican and others</t>
  </si>
  <si>
    <t xml:space="preserve">F1.11;F1.7;F1.6;F1.12;THEME</t>
  </si>
  <si>
    <t xml:space="preserve">continues</t>
  </si>
  <si>
    <t xml:space="preserve">Protestant reform destroyed many images (iconoclasm) while promoting printed Bibles, hymnals and plain meeting houses, and missions spread print and dress codes.</t>
  </si>
  <si>
    <t xml:space="preserve">printing; engraving; plain carpentry</t>
  </si>
  <si>
    <t xml:space="preserve">Bibles; catechisms; meeting houses</t>
  </si>
  <si>
    <t xml:space="preserve">Catholic makers whose work was destroyed; missionised peoples told to abandon their images</t>
  </si>
  <si>
    <t xml:space="preserve">Rijksmuseum (CC0);Library of Congress (public-domain items);Wikimedia Commons</t>
  </si>
  <si>
    <t xml:space="preserve">F1.16;F1.28</t>
  </si>
  <si>
    <t xml:space="preserve">BEL013</t>
  </si>
  <si>
    <t xml:space="preserve">Shakers</t>
  </si>
  <si>
    <t xml:space="preserve">United Society of Believers in Christ's Second Appearing</t>
  </si>
  <si>
    <t xml:space="preserve">continues (very small community)</t>
  </si>
  <si>
    <t xml:space="preserve">The Shakers made plain furniture, oval boxes and tools whose simplicity later influenced modern designers.</t>
  </si>
  <si>
    <t xml:space="preserve">joinery; bentwood boxes; broom making</t>
  </si>
  <si>
    <t xml:space="preserve">chairs; oval boxes; tools</t>
  </si>
  <si>
    <t xml:space="preserve">ritual and belief;shelter;tools</t>
  </si>
  <si>
    <t xml:space="preserve">the Shakers themselves; design historians</t>
  </si>
  <si>
    <t xml:space="preserve">the women who led the society; its celibate community's survival</t>
  </si>
  <si>
    <t xml:space="preserve">living-community</t>
  </si>
  <si>
    <t xml:space="preserve">Met Open Access (CC0);Smithsonian Open Access (CC0 items);Library of Congress (public-domain items)</t>
  </si>
  <si>
    <t xml:space="preserve">F1.20;F1.29</t>
  </si>
  <si>
    <t xml:space="preserve">BEL014</t>
  </si>
  <si>
    <t xml:space="preserve">Armenian Apostolic Christianity</t>
  </si>
  <si>
    <t xml:space="preserve">Armenian Church</t>
  </si>
  <si>
    <t xml:space="preserve">WA-CAU;WA-ANA;WA-IRN</t>
  </si>
  <si>
    <t xml:space="preserve">c.; conversion c. 301; continues</t>
  </si>
  <si>
    <t xml:space="preserve">The Armenian church produced carved khachkar cross-stones, stone churches and illuminated gospels, many destroyed in and after 1915.</t>
  </si>
  <si>
    <t xml:space="preserve">stone carving; manuscript illumination</t>
  </si>
  <si>
    <t xml:space="preserve">khachkars; gospels; churches</t>
  </si>
  <si>
    <t xml:space="preserve">makers killed or displaced in the genocide; khachkars destroyed at Julfa (1998–2006)</t>
  </si>
  <si>
    <t xml:space="preserve">sacred;conflict-looting;living-community</t>
  </si>
  <si>
    <t xml:space="preserve">Walters Art Museum (CC0);Wikimedia Commons</t>
  </si>
  <si>
    <t xml:space="preserve">F1.16;F1.19a;F1.24</t>
  </si>
  <si>
    <t xml:space="preserve">BEL015</t>
  </si>
  <si>
    <t xml:space="preserve">West Syriac Christianity</t>
  </si>
  <si>
    <t xml:space="preserve">Syriac Orthodox Church; Jacobite</t>
  </si>
  <si>
    <t xml:space="preserve">WA-LEV;WA-MES;WA-ANA;AS-SAS</t>
  </si>
  <si>
    <t xml:space="preserve">Syriac-speaking churches produced illuminated gospels such as the Rabbula Gospels (586) and monasteries such as Deir al-Za'faran.</t>
  </si>
  <si>
    <t xml:space="preserve">manuscript illumination; stone building</t>
  </si>
  <si>
    <t xml:space="preserve">gospels; monasteries</t>
  </si>
  <si>
    <t xml:space="preserve">Syriac Christians displaced in 1915 (Sayfo) and since 2003</t>
  </si>
  <si>
    <t xml:space="preserve">Wikimedia Commons;British Library digitised collections (public-domain items)</t>
  </si>
  <si>
    <t xml:space="preserve">Rabbula Gospels' confession attribution debated.</t>
  </si>
  <si>
    <t xml:space="preserve">BEL016</t>
  </si>
  <si>
    <t xml:space="preserve">Church of the East</t>
  </si>
  <si>
    <t xml:space="preserve">Assyrian Church; "Nestorian" (exonym)</t>
  </si>
  <si>
    <t xml:space="preserve">F1.9a;F1.12a;F1.8;F1.9</t>
  </si>
  <si>
    <t xml:space="preserve">WA-MES;WA-IRN;AS-CEN;AS-CHN;AS-SAS</t>
  </si>
  <si>
    <t xml:space="preserve">c.; continues as Assyrian Church of the East</t>
  </si>
  <si>
    <t xml:space="preserve">The Church of the East spread from Mesopotamia to China, leaving the Xi'an stele (781), Turfan paintings and Kerala copper plates.</t>
  </si>
  <si>
    <t xml:space="preserve">stone inscription; wall painting</t>
  </si>
  <si>
    <t xml:space="preserve">Xi'an stele; crosses; manuscripts</t>
  </si>
  <si>
    <t xml:space="preserve">"Nestorian" is a label by opponents; Syriac Christians of Kerala</t>
  </si>
  <si>
    <t xml:space="preserve">BEL017</t>
  </si>
  <si>
    <t xml:space="preserve">Sunni Islam</t>
  </si>
  <si>
    <t xml:space="preserve">Ahl al-Sunna</t>
  </si>
  <si>
    <t xml:space="preserve">F1.10;THEME</t>
  </si>
  <si>
    <t xml:space="preserve">Sunni practice commissions mosques, minbars, Qur'an manuscripts, calligraphy and endowed (waqf) complexes across the Islamic world.</t>
  </si>
  <si>
    <t xml:space="preserve">calligraphy; manuscript illumination; architecture; tilework</t>
  </si>
  <si>
    <t xml:space="preserve">Qur'ans; mosque lamps; minbars</t>
  </si>
  <si>
    <t xml:space="preserve">scholars; the community</t>
  </si>
  <si>
    <t xml:space="preserve">non-Muslim makers of mosque fittings; figurative traditions; diverse regional practice</t>
  </si>
  <si>
    <t xml:space="preserve">Met Open Access (CC0);Cleveland Museum of Art Open Access (CC0);Walters Art Museum (CC0);Wikimedia Commons;Qatar Digital Library</t>
  </si>
  <si>
    <t xml:space="preserve">BEL018</t>
  </si>
  <si>
    <t xml:space="preserve">Shiʻi Islam</t>
  </si>
  <si>
    <t xml:space="preserve">Twelver, Ismaili and Zaydi traditions</t>
  </si>
  <si>
    <t xml:space="preserve">WA-IRN;WA-MES;WA-ARB;AS-SAS;AF-EGY</t>
  </si>
  <si>
    <t xml:space="preserve">Shiʻi practice commissioned shrines such as Mashhad and Karbala, Muharram standards (alams) and ta'ziyeh passion-play material.</t>
  </si>
  <si>
    <t xml:space="preserve">metal standards; tilework; mirror mosaic; textile banners</t>
  </si>
  <si>
    <t xml:space="preserve">alams; shrine fittings; banners</t>
  </si>
  <si>
    <t xml:space="preserve">Ismaili and Zaydi traditions often subsumed; South Asian Muharram arts</t>
  </si>
  <si>
    <t xml:space="preserve">BEL019</t>
  </si>
  <si>
    <t xml:space="preserve">Ibadi Islam</t>
  </si>
  <si>
    <t xml:space="preserve">Ibadiyya</t>
  </si>
  <si>
    <t xml:space="preserve">WA-ARB;AF-MAG;AF-SWA</t>
  </si>
  <si>
    <t xml:space="preserve">Ibadi communities in Oman and the M'zab valley built austere mosques and settlements later admired by modernist architects.</t>
  </si>
  <si>
    <t xml:space="preserve">mudbrick and lime building</t>
  </si>
  <si>
    <t xml:space="preserve">M'zab towns; mosques</t>
  </si>
  <si>
    <t xml:space="preserve">ritual and belief;shelter</t>
  </si>
  <si>
    <t xml:space="preserve">M'zab women's weaving; Omani craft</t>
  </si>
  <si>
    <t xml:space="preserve">Le Corbusier's interest in M'zab is widely reported.</t>
  </si>
  <si>
    <t xml:space="preserve">BEL020</t>
  </si>
  <si>
    <t xml:space="preserve">Sufi orders</t>
  </si>
  <si>
    <t xml:space="preserve">tariqas (Chishti, Mevlevi, Qadiri, Tijani and others)</t>
  </si>
  <si>
    <t xml:space="preserve">Sufi orders commissioned shrines, lodges and devotional objects, from Mevlevi dress and instruments to Mouride portraits in Senegal and Chishti shrine textiles.</t>
  </si>
  <si>
    <t xml:space="preserve">shrine building; calligraphy; textiles; music</t>
  </si>
  <si>
    <t xml:space="preserve">shrines; begging bowls (kashkul); banners; portraits</t>
  </si>
  <si>
    <t xml:space="preserve">ritual and belief;play and music;clothing and adornment</t>
  </si>
  <si>
    <t xml:space="preserve">members; scholars</t>
  </si>
  <si>
    <t xml:space="preserve">women and non-elite devotees; suppression in Turkey (1925) and elsewhere</t>
  </si>
  <si>
    <t xml:space="preserve">BEL021</t>
  </si>
  <si>
    <t xml:space="preserve">Theravada Buddhism</t>
  </si>
  <si>
    <t xml:space="preserve">Southern Buddhism</t>
  </si>
  <si>
    <t xml:space="preserve">AS-SAS;AS-MSE</t>
  </si>
  <si>
    <t xml:space="preserve">Theravada communities in Sri Lanka and mainland Southeast Asia commission stupas, Buddha images, palm-leaf manuscripts and merit-making textiles.</t>
  </si>
  <si>
    <t xml:space="preserve">bronze casting; lacquer and gilding; palm-leaf writing; brick stupas</t>
  </si>
  <si>
    <t xml:space="preserve">Buddha images; manuscripts; banners</t>
  </si>
  <si>
    <t xml:space="preserve">the sangha; scholars</t>
  </si>
  <si>
    <t xml:space="preserve">women's merit-weaving; images removed from temples to collections</t>
  </si>
  <si>
    <t xml:space="preserve">Met Open Access (CC0);Cleveland Museum of Art Open Access (CC0);Wikimedia Commons</t>
  </si>
  <si>
    <t xml:space="preserve">BEL022</t>
  </si>
  <si>
    <t xml:space="preserve">Mahayana Buddhism</t>
  </si>
  <si>
    <t xml:space="preserve">Great Vehicle Buddhism</t>
  </si>
  <si>
    <t xml:space="preserve">F1.8;F1.9;F1.12a</t>
  </si>
  <si>
    <t xml:space="preserve">AS-CHN;AS-KOR;AS-JPN;AS-CEN;AS-SAS;AS-MSE</t>
  </si>
  <si>
    <t xml:space="preserve">Mahayana practice drove cave temples, bronze and wood bodhisattvas, sutra copying and woodblock printing, including the earliest dated printed book (868).</t>
  </si>
  <si>
    <t xml:space="preserve">woodblock printing; bronze and wood sculpture; sutra copying; cave carving</t>
  </si>
  <si>
    <t xml:space="preserve">sutras; bodhisattvas; cave temples</t>
  </si>
  <si>
    <t xml:space="preserve">lay women patrons; the removal of cave murals and heads to foreign collections</t>
  </si>
  <si>
    <t xml:space="preserve">sacred;conflict-looting</t>
  </si>
  <si>
    <t xml:space="preserve">Met Open Access (CC0);Cleveland Museum of Art Open Access (CC0);National Museum of Korea e-museum (KOGL Type 1);ColBase Japan (Japan Government Standard Terms);Wikimedia Commons</t>
  </si>
  <si>
    <t xml:space="preserve">F1.5;F1.16;F1.24</t>
  </si>
  <si>
    <t xml:space="preserve">BEL023</t>
  </si>
  <si>
    <t xml:space="preserve">Vajrayana Buddhism</t>
  </si>
  <si>
    <t xml:space="preserve">Tantric Buddhism; Tibetan Buddhism</t>
  </si>
  <si>
    <t xml:space="preserve">F1.9;F1.8;F1.12a</t>
  </si>
  <si>
    <t xml:space="preserve">AS-HIM;AS-CHN;AS-CEN;AS-NTH;AS-ISE</t>
  </si>
  <si>
    <t xml:space="preserve">Vajrayana monasteries commission thangka paintings, gilt-copper images, sand mandalas and ritual implements following precise iconometric rules.</t>
  </si>
  <si>
    <t xml:space="preserve">thangka painting; gilt-copper casting; appliqué; sand mandala</t>
  </si>
  <si>
    <t xml:space="preserve">thangkas; images; vajras; mandalas</t>
  </si>
  <si>
    <t xml:space="preserve">the lamas; scholars</t>
  </si>
  <si>
    <t xml:space="preserve">Newar artists who made much of it; objects sold after 1959; initiation-restricted images</t>
  </si>
  <si>
    <t xml:space="preserve">Met Open Access (CC0);Himalayan Art Resources (link out);Rijksmuseum (CC0);Wikimedia Commons</t>
  </si>
  <si>
    <t xml:space="preserve">F1.16;F1.26</t>
  </si>
  <si>
    <t xml:space="preserve">BEL024</t>
  </si>
  <si>
    <t xml:space="preserve">Chan and Zen Buddhism</t>
  </si>
  <si>
    <t xml:space="preserve">Chan; Seon; Zen</t>
  </si>
  <si>
    <t xml:space="preserve">AS-CHN;AS-KOR;AS-JPN</t>
  </si>
  <si>
    <t xml:space="preserve">Chan and Zen monasteries shaped ink painting, calligraphy, dry gardens and tea practice.</t>
  </si>
  <si>
    <t xml:space="preserve">ink painting; calligraphy; garden making; tea ceramics</t>
  </si>
  <si>
    <t xml:space="preserve">ink paintings; tea bowls; gardens</t>
  </si>
  <si>
    <t xml:space="preserve">ritual and belief;play and music</t>
  </si>
  <si>
    <t xml:space="preserve">the monasteries; scholars; D. T. Suzuki's Western framing</t>
  </si>
  <si>
    <t xml:space="preserve">the Western "Zen aesthetic" simplification; lay and commercial makers</t>
  </si>
  <si>
    <t xml:space="preserve">ColBase Japan (Japan Government Standard Terms);Met Open Access (CC0);Wikimedia Commons</t>
  </si>
  <si>
    <t xml:space="preserve">BEL025</t>
  </si>
  <si>
    <t xml:space="preserve">Shaiva traditions</t>
  </si>
  <si>
    <t xml:space="preserve">Shaivism</t>
  </si>
  <si>
    <t xml:space="preserve">AS-SAS;AS-HIM;AS-MSE;AS-ISE</t>
  </si>
  <si>
    <t xml:space="preserve">Shaiva devotion commissioned lingas, temples and processional bronzes such as the Chola Nataraja.</t>
  </si>
  <si>
    <t xml:space="preserve">lost-wax bronze; granite carving</t>
  </si>
  <si>
    <t xml:space="preserve">Natarajas; lingas; temples</t>
  </si>
  <si>
    <t xml:space="preserve">devotees; scholars</t>
  </si>
  <si>
    <t xml:space="preserve">temple servants and dancers; stolen temple images in Western museums</t>
  </si>
  <si>
    <t xml:space="preserve">BEL026</t>
  </si>
  <si>
    <t xml:space="preserve">Vaishnava traditions</t>
  </si>
  <si>
    <t xml:space="preserve">Vaishnavism</t>
  </si>
  <si>
    <t xml:space="preserve">AS-SAS;AS-MSE;AS-ISE</t>
  </si>
  <si>
    <t xml:space="preserve">Vaishnava devotion produced Krishna paintings, pichhvai temple hangings and Jagannath imagery.</t>
  </si>
  <si>
    <t xml:space="preserve">opaque watercolour; temple cloth painting</t>
  </si>
  <si>
    <t xml:space="preserve">pichhvais; paintings; images</t>
  </si>
  <si>
    <t xml:space="preserve">temple painters of Nathdwara; lower-caste devotees</t>
  </si>
  <si>
    <t xml:space="preserve">BEL027</t>
  </si>
  <si>
    <t xml:space="preserve">Shakta traditions</t>
  </si>
  <si>
    <t xml:space="preserve">Shaktism; Goddess worship</t>
  </si>
  <si>
    <t xml:space="preserve">AS-SAS;AS-HIM</t>
  </si>
  <si>
    <t xml:space="preserve">Goddess worship shaped Durga festival images of clay made each year and temples to Kali and the Mahavidyas.</t>
  </si>
  <si>
    <t xml:space="preserve">unfired clay modelling; painting</t>
  </si>
  <si>
    <t xml:space="preserve">Durga images; temples</t>
  </si>
  <si>
    <t xml:space="preserve">Kumartuli image-makers (Kolkata); tantric practice</t>
  </si>
  <si>
    <t xml:space="preserve">F1.16;F1.22a</t>
  </si>
  <si>
    <t xml:space="preserve">BEL028</t>
  </si>
  <si>
    <t xml:space="preserve">Jainism</t>
  </si>
  <si>
    <t xml:space="preserve">Jain Dharma</t>
  </si>
  <si>
    <t xml:space="preserve">Jain merchants funded marble temples such as Dilwara and Ranakpur and illustrated Kalpasutra manuscripts.</t>
  </si>
  <si>
    <t xml:space="preserve">marble carving; manuscript painting; cloth paintings</t>
  </si>
  <si>
    <t xml:space="preserve">temples; Kalpasutras; pata</t>
  </si>
  <si>
    <t xml:space="preserve">the community; scholars</t>
  </si>
  <si>
    <t xml:space="preserve">temple carvers; Digambara and Svetambara difference</t>
  </si>
  <si>
    <t xml:space="preserve">BEL029</t>
  </si>
  <si>
    <t xml:space="preserve">Sikhism</t>
  </si>
  <si>
    <t xml:space="preserve">Sikhi</t>
  </si>
  <si>
    <t xml:space="preserve">Sikh practice centres on the Guru Granth Sahib, gurdwaras such as the Harmandir Sahib, and arms and dress of the Khalsa.</t>
  </si>
  <si>
    <t xml:space="preserve">manuscript copying; gilding; weaponry</t>
  </si>
  <si>
    <t xml:space="preserve">scriptures; gurdwaras; turbans; arms</t>
  </si>
  <si>
    <t xml:space="preserve">the community</t>
  </si>
  <si>
    <t xml:space="preserve">objects taken 1849; Sikh women's roles</t>
  </si>
  <si>
    <t xml:space="preserve">BEL030</t>
  </si>
  <si>
    <t xml:space="preserve">Daoism</t>
  </si>
  <si>
    <t xml:space="preserve">Daojiao</t>
  </si>
  <si>
    <t xml:space="preserve">c.; organised Daoism from 142; continues</t>
  </si>
  <si>
    <t xml:space="preserve">Daoist institutions commissioned ritual paintings, robes, talismans and temple images.</t>
  </si>
  <si>
    <t xml:space="preserve">embroidery; painting; woodblock</t>
  </si>
  <si>
    <t xml:space="preserve">robes; paintings; talismans</t>
  </si>
  <si>
    <t xml:space="preserve">priests; scholars</t>
  </si>
  <si>
    <t xml:space="preserve">local cults; women practitioners</t>
  </si>
  <si>
    <t xml:space="preserve">BEL031</t>
  </si>
  <si>
    <t xml:space="preserve">Confucian ritual</t>
  </si>
  <si>
    <t xml:space="preserve">Ru; Confucian ritual practice</t>
  </si>
  <si>
    <t xml:space="preserve">AS-CHN;AS-KOR;AS-JPN;AS-MSE</t>
  </si>
  <si>
    <t xml:space="preserve">Confucian ritual fixed ancestor-hall furniture, ritual bronzes and ceramics, and Korea's Jongmyo royal rites.</t>
  </si>
  <si>
    <t xml:space="preserve">ritual vessels; lacquer</t>
  </si>
  <si>
    <t xml:space="preserve">ancestral tablets; ritual vessels</t>
  </si>
  <si>
    <t xml:space="preserve">scholars; states</t>
  </si>
  <si>
    <t xml:space="preserve">women's labour in ancestral rites; non-elite practice</t>
  </si>
  <si>
    <t xml:space="preserve">National Museum of Korea e-museum (KOGL Type 1);Met Open Access (CC0);Wikimedia Commons</t>
  </si>
  <si>
    <t xml:space="preserve">Treated as ritual practice, not a church.</t>
  </si>
  <si>
    <t xml:space="preserve">BEL032</t>
  </si>
  <si>
    <t xml:space="preserve">Shinto</t>
  </si>
  <si>
    <t xml:space="preserve">Kami worship</t>
  </si>
  <si>
    <t xml:space="preserve">Shinto shrines rebuild Ise every 20 years and commission mirrors, swords and festival floats.</t>
  </si>
  <si>
    <t xml:space="preserve">cypress carpentry; metalwork; float making</t>
  </si>
  <si>
    <t xml:space="preserve">shrines; mirrors; floats</t>
  </si>
  <si>
    <t xml:space="preserve">priests; scholars; the Meiji state (State Shinto)</t>
  </si>
  <si>
    <t xml:space="preserve">the Meiji separation of Buddhism; local kami; Ainu and Ryukyu</t>
  </si>
  <si>
    <t xml:space="preserve">ColBase Japan (Japan Government Standard Terms);Wikimedia Commons</t>
  </si>
  <si>
    <t xml:space="preserve">Ise rebuilding is a case for repair and renewal.</t>
  </si>
  <si>
    <t xml:space="preserve">BEL033</t>
  </si>
  <si>
    <t xml:space="preserve">Bon</t>
  </si>
  <si>
    <t xml:space="preserve">Bön; Yungdrung Bon</t>
  </si>
  <si>
    <t xml:space="preserve">c.; organised Bon; continues</t>
  </si>
  <si>
    <t xml:space="preserve">Bon monasteries produce thangkas, images and ritual objects parallel to Buddhist ones.</t>
  </si>
  <si>
    <t xml:space="preserve">painting; casting</t>
  </si>
  <si>
    <t xml:space="preserve">thangkas; images</t>
  </si>
  <si>
    <t xml:space="preserve">the Bon community; scholars</t>
  </si>
  <si>
    <t xml:space="preserve">pre-Buddhist religion confused with organised Bon</t>
  </si>
  <si>
    <t xml:space="preserve">Himalayan Art Resources (link out);Wikimedia Commons</t>
  </si>
  <si>
    <t xml:space="preserve">BEL034</t>
  </si>
  <si>
    <t xml:space="preserve">Korean shamanism</t>
  </si>
  <si>
    <t xml:space="preserve">Muism; mudang practice</t>
  </si>
  <si>
    <t xml:space="preserve">Korean mudang (shamans) use painted deity portraits, costumes, fans and paper decorations in gut rituals.</t>
  </si>
  <si>
    <t xml:space="preserve">painting; paper craft; costume</t>
  </si>
  <si>
    <t xml:space="preserve">musindo paintings; fans; costumes</t>
  </si>
  <si>
    <t xml:space="preserve">practitioners; folklorists</t>
  </si>
  <si>
    <t xml:space="preserve">women practitioners as makers; suppression under Joseon, colonial and modern states</t>
  </si>
  <si>
    <t xml:space="preserve">National Museum of Korea e-museum (KOGL Type 1);Wikimedia Commons</t>
  </si>
  <si>
    <t xml:space="preserve">F1.16;F1.29</t>
  </si>
  <si>
    <t xml:space="preserve">BEL035</t>
  </si>
  <si>
    <t xml:space="preserve">Chinese popular religion</t>
  </si>
  <si>
    <t xml:space="preserve">folk religion; shenism</t>
  </si>
  <si>
    <t xml:space="preserve">AS-CHN;AS-ISE;AS-MSE</t>
  </si>
  <si>
    <t xml:space="preserve">Popular religion drives paper offerings burned for the dead, temple images, door gods and New Year prints.</t>
  </si>
  <si>
    <t xml:space="preserve">paper craft; woodblock printing; temple carving</t>
  </si>
  <si>
    <t xml:space="preserve">paper offerings; door gods; nianhua</t>
  </si>
  <si>
    <t xml:space="preserve">ritual and belief;food and storage</t>
  </si>
  <si>
    <t xml:space="preserve">practitioners; ethnographers</t>
  </si>
  <si>
    <t xml:space="preserve">diaspora temples; paper-offering makers</t>
  </si>
  <si>
    <t xml:space="preserve">funerary;living-community</t>
  </si>
  <si>
    <t xml:space="preserve">Wikimedia Commons;National Palace Museum Taipei Open Data</t>
  </si>
  <si>
    <t xml:space="preserve">BEL036</t>
  </si>
  <si>
    <t xml:space="preserve">Shamanic traditions of Siberia and the steppe</t>
  </si>
  <si>
    <t xml:space="preserve">Siberian shamanism; Tengrism (steppe revival term)</t>
  </si>
  <si>
    <t xml:space="preserve">AS-NTH;AS-CEN;AM-ARC</t>
  </si>
  <si>
    <t xml:space="preserve">c.; long histories, documented from 17th c.; continue and revive after 1991</t>
  </si>
  <si>
    <t xml:space="preserve">Siberian and steppe practitioners (Evenki, Sakha, Buryat, Tuvan and others) make frame drums, costumes hung with iron pendants and spirit figures that are also regular targets of collecting.</t>
  </si>
  <si>
    <t xml:space="preserve">frame-drum making; skin sewing; iron pendant forging; carved spirit figures</t>
  </si>
  <si>
    <t xml:space="preserve">drums; costumes; spirit figures</t>
  </si>
  <si>
    <t xml:space="preserve">ritual and belief;play and music;care and access</t>
  </si>
  <si>
    <t xml:space="preserve">anthropologists; the Evenki word šaman borrowed via Russian into a general term</t>
  </si>
  <si>
    <t xml:space="preserve">the term's flattening of distinct peoples' practices; Soviet persecution and confiscations; objects held in St Petersburg and elsewhere</t>
  </si>
  <si>
    <t xml:space="preserve">Term "shamanism" is an outsiders' generalisation; use each people's own terms where possible.</t>
  </si>
  <si>
    <t xml:space="preserve">BEL037</t>
  </si>
  <si>
    <t xml:space="preserve">Mesoamerican religion</t>
  </si>
  <si>
    <t xml:space="preserve">Mesoamerican ritual traditions</t>
  </si>
  <si>
    <t xml:space="preserve">AM-MES;AM-CAM</t>
  </si>
  <si>
    <t xml:space="preserve">c.; Olmec period to conquest; many practices continue in syncretic forms</t>
  </si>
  <si>
    <t xml:space="preserve">Mesoamerican ritual shaped codices of the 260-day calendar, ball courts, incense burners, offerings of jade and feathers, and bloodletting implements.</t>
  </si>
  <si>
    <t xml:space="preserve">screenfold painting; jade carving; featherwork; ceramic incense burners</t>
  </si>
  <si>
    <t xml:space="preserve">codices; offerings; ball-game gear</t>
  </si>
  <si>
    <t xml:space="preserve">ritual and belief;record and writing;play and music</t>
  </si>
  <si>
    <t xml:space="preserve">scholars; colonial friars (Sahagún, Landa)</t>
  </si>
  <si>
    <t xml:space="preserve">Indigenous present-day practitioners; destruction of codices by missionaries (Maní 1562)</t>
  </si>
  <si>
    <t xml:space="preserve">Met Open Access (CC0);LACMA (public-domain images);Wikimedia Commons</t>
  </si>
  <si>
    <t xml:space="preserve">F1.16;F1.28;F1.30</t>
  </si>
  <si>
    <t xml:space="preserve">BEL038</t>
  </si>
  <si>
    <t xml:space="preserve">Andean religion (huacas)</t>
  </si>
  <si>
    <t xml:space="preserve">huaca worship; Andean ritual traditions</t>
  </si>
  <si>
    <t xml:space="preserve">c.; continues in syncretic forms</t>
  </si>
  <si>
    <t xml:space="preserve">Andean ritual made offerings of cloth, spondylus shell, miniature figures and keros to huacas (sacred places and beings) and ancestors.</t>
  </si>
  <si>
    <t xml:space="preserve">tapestry offerings; spondylus working; metal miniatures</t>
  </si>
  <si>
    <t xml:space="preserve">offering textiles; figurines; keros</t>
  </si>
  <si>
    <t xml:space="preserve">scholars; colonial "extirpation of idolatries" records</t>
  </si>
  <si>
    <t xml:space="preserve">the huacas themselves as persons; present Quechua and Aymara practice</t>
  </si>
  <si>
    <t xml:space="preserve">sacred;funerary;Indigenous-community</t>
  </si>
  <si>
    <t xml:space="preserve">BEL039</t>
  </si>
  <si>
    <t xml:space="preserve">Pueblo religion (katsina)</t>
  </si>
  <si>
    <t xml:space="preserve">Hopi and Zuni katsina practice</t>
  </si>
  <si>
    <t xml:space="preserve">Hopi and Zuni carvers make katsina figures (tihu) and masks, the latter ceremonial and not for sale or display.</t>
  </si>
  <si>
    <t xml:space="preserve">cottonwood root carving; painting</t>
  </si>
  <si>
    <t xml:space="preserve">tihu figures; masks</t>
  </si>
  <si>
    <t xml:space="preserve">the Hopi and Zuni; anthropologists</t>
  </si>
  <si>
    <t xml:space="preserve">masks sold at auction against tribal objection; carvers as named artists</t>
  </si>
  <si>
    <t xml:space="preserve">sacred;Indigenous-community;living-community</t>
  </si>
  <si>
    <t xml:space="preserve">community-published site</t>
  </si>
  <si>
    <t xml:space="preserve">F1.16;F1.24;F1.26</t>
  </si>
  <si>
    <t xml:space="preserve">Do not display masks.</t>
  </si>
  <si>
    <t xml:space="preserve">BEL040</t>
  </si>
  <si>
    <t xml:space="preserve">Ghost Dance</t>
  </si>
  <si>
    <t xml:space="preserve">Nanissáanah</t>
  </si>
  <si>
    <t xml:space="preserve">c.; revival 1889–91</t>
  </si>
  <si>
    <t xml:space="preserve">Ghost Dance followers painted muslin and hide shirts and dresses, some taken from the dead at Wounded Knee (1890).</t>
  </si>
  <si>
    <t xml:space="preserve">painting on muslin and hide</t>
  </si>
  <si>
    <t xml:space="preserve">shirts; dresses</t>
  </si>
  <si>
    <t xml:space="preserve">Wovoka's followers; James Mooney</t>
  </si>
  <si>
    <t xml:space="preserve">the Wounded Knee dead; Lakota requests for return</t>
  </si>
  <si>
    <t xml:space="preserve">sacred;funerary;conflict-looting;Indigenous-community</t>
  </si>
  <si>
    <t xml:space="preserve">Smithsonian Open Access (CC0 items)</t>
  </si>
  <si>
    <t xml:space="preserve">F1.24;F1.19a</t>
  </si>
  <si>
    <t xml:space="preserve">Glasgow returned a Ghost Dance shirt in 1999.</t>
  </si>
  <si>
    <t xml:space="preserve">BEL041</t>
  </si>
  <si>
    <t xml:space="preserve">Native American Church</t>
  </si>
  <si>
    <t xml:space="preserve">peyote religion</t>
  </si>
  <si>
    <t xml:space="preserve">AM-WST;AM-EWD</t>
  </si>
  <si>
    <t xml:space="preserve">incorporated 1918; continues</t>
  </si>
  <si>
    <t xml:space="preserve">Native American Church members make beaded ritual fans, gourd rattles and staffs for peyote meetings.</t>
  </si>
  <si>
    <t xml:space="preserve">beadwork (gourd stitch); featherwork</t>
  </si>
  <si>
    <t xml:space="preserve">fans; rattles; staffs</t>
  </si>
  <si>
    <t xml:space="preserve">members; the US courts</t>
  </si>
  <si>
    <t xml:space="preserve">ritual use protected only from 1994; sacred content</t>
  </si>
  <si>
    <t xml:space="preserve">BEL042</t>
  </si>
  <si>
    <t xml:space="preserve">Yorùbá religion</t>
  </si>
  <si>
    <t xml:space="preserve">Òrìṣà worship; Ifá divination; diaspora branches include Lucumí (Santería/Regla de Ocha) in Cuba</t>
  </si>
  <si>
    <t xml:space="preserve">F1.6;F1.7</t>
  </si>
  <si>
    <t xml:space="preserve">AF-GUI;AM-CAR;AM-LAT</t>
  </si>
  <si>
    <t xml:space="preserve">c.; continues in West Africa and the Americas</t>
  </si>
  <si>
    <t xml:space="preserve">Òrìṣà shrines and Ifá diviners commission carved divination trays and bowls, beaded crowns, twin figures (ère ìbejì) and shrine sculpture.</t>
  </si>
  <si>
    <t xml:space="preserve">wood carving; beadwork; brass</t>
  </si>
  <si>
    <t xml:space="preserve">Ifá trays; ère ìbejì; beaded crowns</t>
  </si>
  <si>
    <t xml:space="preserve">practitioners; scholars</t>
  </si>
  <si>
    <t xml:space="preserve">named carvers (e.g. Olowe of Ise); diaspora practitioners</t>
  </si>
  <si>
    <t xml:space="preserve">Met Open Access (CC0);Cleveland Museum of Art Open Access (CC0);Smithsonian Open Access (CC0 items);Wikimedia Commons</t>
  </si>
  <si>
    <t xml:space="preserve">Ifá is on UNESCO's intangible heritage list (2008).</t>
  </si>
  <si>
    <t xml:space="preserve">BEL043</t>
  </si>
  <si>
    <t xml:space="preserve">Vodun (Fon, Ewe and Gbe-speaking peoples)</t>
  </si>
  <si>
    <t xml:space="preserve">Vodún; Vodoun</t>
  </si>
  <si>
    <t xml:space="preserve">c.; older roots; continues in Benin, Togo and Ghana</t>
  </si>
  <si>
    <t xml:space="preserve">Vodun practice sustains shrines, bocio empowered figures, appliqué and metal emblems for deities, some of which also served the Dahomey court.</t>
  </si>
  <si>
    <t xml:space="preserve">wood carving; assemblage with cord and cloth; iron and brass forging</t>
  </si>
  <si>
    <t xml:space="preserve">bocio; shrine objects; asen altars</t>
  </si>
  <si>
    <t xml:space="preserve">ritual and belief;care and access;rule and display</t>
  </si>
  <si>
    <t xml:space="preserve">practitioners; scholars (Blier)</t>
  </si>
  <si>
    <t xml:space="preserve">practitioners' own names for objects; objects removed as "fetishes"; Vodun's link to the Atlantic trade framed without people</t>
  </si>
  <si>
    <t xml:space="preserve">Benin's national Vodun day (10 January) since 1996.</t>
  </si>
  <si>
    <t xml:space="preserve">BEL044</t>
  </si>
  <si>
    <t xml:space="preserve">Akan religion</t>
  </si>
  <si>
    <t xml:space="preserve">Akan traditional religion</t>
  </si>
  <si>
    <t xml:space="preserve">Akan religious practice includes shrines to abosom, akuaba figures carried for fertility, and terracotta memorial heads made by women potters.</t>
  </si>
  <si>
    <t xml:space="preserve">wood carving; terracotta modelling; brass casting</t>
  </si>
  <si>
    <t xml:space="preserve">akuaba; memorial heads (nsodie); shrine vessels</t>
  </si>
  <si>
    <t xml:space="preserve">ritual and belief;care and access</t>
  </si>
  <si>
    <t xml:space="preserve">women potters of memorial heads; Christian and Muslim Akan; objects dug from burial sites for the art market</t>
  </si>
  <si>
    <t xml:space="preserve">sacred;funerary;living-community;conflict-looting</t>
  </si>
  <si>
    <t xml:space="preserve">Met Open Access (CC0);Smithsonian Open Access (CC0 items);Wikimedia Commons</t>
  </si>
  <si>
    <t xml:space="preserve">F1.16;F1.18;F1.24</t>
  </si>
  <si>
    <t xml:space="preserve">Memorial heads are often looted from graves.</t>
  </si>
  <si>
    <t xml:space="preserve">BEL045</t>
  </si>
  <si>
    <t xml:space="preserve">Kongo religion and minkisi</t>
  </si>
  <si>
    <t xml:space="preserve">Kongo cosmology</t>
  </si>
  <si>
    <t xml:space="preserve">AF-CEN;AM-CAR;AM-LAT</t>
  </si>
  <si>
    <t xml:space="preserve">c.; continues; carried to the Americas</t>
  </si>
  <si>
    <t xml:space="preserve">Kongo ritual specialists (nganga) assembled minkisi, including nail-driven nkisi nkondi, and Kongo grave decoration travelled to the Americas with enslaved people.</t>
  </si>
  <si>
    <t xml:space="preserve">wood carving; assemblage with medicines; nailing; grave decoration</t>
  </si>
  <si>
    <t xml:space="preserve">minkisi; nkondi; grave goods</t>
  </si>
  <si>
    <t xml:space="preserve">practitioners; scholars (MacGaffey, Thompson)</t>
  </si>
  <si>
    <t xml:space="preserve">nganga as named makers; "fetish" framing; people whose knowledge crossed the Atlantic in slavery</t>
  </si>
  <si>
    <t xml:space="preserve">sacred;living-community;conflict-looting;human-flow</t>
  </si>
  <si>
    <t xml:space="preserve">Met Open Access (CC0);AfricaMuseum Tervuren collection search (link out);Wikimedia Commons</t>
  </si>
  <si>
    <t xml:space="preserve">BEL046</t>
  </si>
  <si>
    <t xml:space="preserve">Candomblé</t>
  </si>
  <si>
    <t xml:space="preserve">Candomblé Ketu, Jeje and Angola nations</t>
  </si>
  <si>
    <t xml:space="preserve">c.; earliest terreiros in Bahia in the 19th c.; continues</t>
  </si>
  <si>
    <t xml:space="preserve">Candomblé houses make beaded necklaces (fios de conta), ritual dress, metal tools and altars for the orixás, inkices and voduns.</t>
  </si>
  <si>
    <t xml:space="preserve">glass beadwork; embroidery and lace; forged and cut metal</t>
  </si>
  <si>
    <t xml:space="preserve">necklaces; ritual dress; ferramentas</t>
  </si>
  <si>
    <t xml:space="preserve">practitioners (povo de santo); scholars</t>
  </si>
  <si>
    <t xml:space="preserve">women priestesses (mães-de-santo) as leaders and makers; police seizures (Rio objects transferred to Museu da República in 2020)</t>
  </si>
  <si>
    <t xml:space="preserve">Wikimedia Commons;community-published site</t>
  </si>
  <si>
    <t xml:space="preserve">BEL047</t>
  </si>
  <si>
    <t xml:space="preserve">Haitian Vodou</t>
  </si>
  <si>
    <t xml:space="preserve">Vodou; Vodun (Haiti)</t>
  </si>
  <si>
    <t xml:space="preserve">Haitian Vodou artists sew sequinned drapo (flags) for the lwa, cut oil-drum iron sculpture and draw vèvè ground designs.</t>
  </si>
  <si>
    <t xml:space="preserve">sequin and bead embroidery; cut steel drums; cornmeal drawing</t>
  </si>
  <si>
    <t xml:space="preserve">drapo; metal sculpture; vèvè</t>
  </si>
  <si>
    <t xml:space="preserve">the anti-superstition campaigns (1941–42) that destroyed objects; Hollywood stereotypes</t>
  </si>
  <si>
    <t xml:space="preserve">Wikimedia Commons;Smithsonian Open Access (CC0 items)</t>
  </si>
  <si>
    <t xml:space="preserve">BEL048</t>
  </si>
  <si>
    <t xml:space="preserve">Rastafari</t>
  </si>
  <si>
    <t xml:space="preserve">Rastafari movement</t>
  </si>
  <si>
    <t xml:space="preserve">F1.7;F1.6</t>
  </si>
  <si>
    <t xml:space="preserve">AM-CAR;AF-HRN</t>
  </si>
  <si>
    <t xml:space="preserve">Rastafari shaped Jamaican dress (crocheted tams), wood carving and reggae record-sleeve art in red, gold and green.</t>
  </si>
  <si>
    <t xml:space="preserve">crochet; wood carving; graphic design</t>
  </si>
  <si>
    <t xml:space="preserve">tams; carvings; record sleeves</t>
  </si>
  <si>
    <t xml:space="preserve">ritual and belief;clothing and adornment;play and music</t>
  </si>
  <si>
    <t xml:space="preserve">women in the movement; persecution such as the Coral Gardens incident (1963); commercial use of its colours</t>
  </si>
  <si>
    <t xml:space="preserve">F1.21;F1.4</t>
  </si>
  <si>
    <t xml:space="preserve">"Rastafarianism" is an outsider term.</t>
  </si>
  <si>
    <t xml:space="preserve">BEL049</t>
  </si>
  <si>
    <t xml:space="preserve">Malagasy ancestral religion</t>
  </si>
  <si>
    <t xml:space="preserve">razana practice; famadihana</t>
  </si>
  <si>
    <t xml:space="preserve">Malagasy ancestor practice wraps the dead in silk lamba mena during famadihana reburials, and in the south carved aloalo posts mark Mahafaly tombs.</t>
  </si>
  <si>
    <t xml:space="preserve">silk weaving; wood carving; tomb building</t>
  </si>
  <si>
    <t xml:space="preserve">lamba mena; aloalo; tombs</t>
  </si>
  <si>
    <t xml:space="preserve">practitioners; anthropologists</t>
  </si>
  <si>
    <t xml:space="preserve">Christian Malagasy; aloalo removed from tombs for sale</t>
  </si>
  <si>
    <t xml:space="preserve">funerary;sacred;living-community;conflict-looting</t>
  </si>
  <si>
    <t xml:space="preserve">BEL050</t>
  </si>
  <si>
    <t xml:space="preserve">Aboriginal Dreaming</t>
  </si>
  <si>
    <t xml:space="preserve">the Dreaming; Jukurrpa (Warlpiri); Tjukurpa (Anangu); many other language terms</t>
  </si>
  <si>
    <t xml:space="preserve">deep time, as the communities describe it; continues</t>
  </si>
  <si>
    <t xml:space="preserve">Aboriginal law and story are expressed through rock art, body and ground designs, bark and acrylic painting and ceremonial objects, with rules about who may make and see them.</t>
  </si>
  <si>
    <t xml:space="preserve">ochre painting; bark painting; acrylic painting; fibre</t>
  </si>
  <si>
    <t xml:space="preserve">rock art; paintings; ceremonial objects</t>
  </si>
  <si>
    <t xml:space="preserve">Aboriginal communities themselves; "Dreaming/Dreamtime" was coined by outsiders (Spencer and Gillen, Stanner)</t>
  </si>
  <si>
    <t xml:space="preserve">restricted and secret-sacred knowledge; distinct language groups flattened into one term; communities' own words</t>
  </si>
  <si>
    <t xml:space="preserve">Indigenous-community;sacred</t>
  </si>
  <si>
    <t xml:space="preserve">Museums Victoria Collections (CC BY or public domain where marked);community-published site</t>
  </si>
  <si>
    <t xml:space="preserve">Use each community's own term; restricted objects never displayed.</t>
  </si>
  <si>
    <t xml:space="preserve">BEL051</t>
  </si>
  <si>
    <t xml:space="preserve">Māori customary and spiritual practice</t>
  </si>
  <si>
    <t xml:space="preserve">tikanga Māori; tapu and noa</t>
  </si>
  <si>
    <t xml:space="preserve">c.; since settlement of Aotearoa; continues</t>
  </si>
  <si>
    <t xml:space="preserve">Tikanga governs how whakairo (carving), raranga (weaving) and tā moko are made and how taonga (treasured objects) are cared for, including their return.</t>
  </si>
  <si>
    <t xml:space="preserve">wood carving; flax weaving; tattooing; greenstone working</t>
  </si>
  <si>
    <t xml:space="preserve">taonga; wharenui; cloaks; hei-tiki</t>
  </si>
  <si>
    <t xml:space="preserve">ritual and belief;clothing and adornment;rule and display</t>
  </si>
  <si>
    <t xml:space="preserve">Māori; iwi and hapū themselves</t>
  </si>
  <si>
    <t xml:space="preserve">iwi as peoples not states; distinct iwi practices; toi moko (preserved heads) repatriation</t>
  </si>
  <si>
    <t xml:space="preserve">Indigenous-community;sacred;ancestral</t>
  </si>
  <si>
    <t xml:space="preserve">Te Papa Collections Online (CC BY where marked);Auckland Museum Collections Online (CC BY where marked);community-published site</t>
  </si>
  <si>
    <t xml:space="preserve">Not a "religion" in the church sense: customary law and practice.</t>
  </si>
  <si>
    <t xml:space="preserve">BEL052</t>
  </si>
  <si>
    <t xml:space="preserve">Hawaiian religion</t>
  </si>
  <si>
    <t xml:space="preserve">ʻaikapu; Hawaiian akua worship</t>
  </si>
  <si>
    <t xml:space="preserve">c.; kapu system abolished 1819; practices revived since 1970s</t>
  </si>
  <si>
    <t xml:space="preserve">Hawaiian religion commissioned carved temple images (kiʻi), feathered god images (akua hulu manu) and heiau.</t>
  </si>
  <si>
    <t xml:space="preserve">wood carving; featherwork on basketry; stone platform building</t>
  </si>
  <si>
    <t xml:space="preserve">kiʻi; feathered images; heiau</t>
  </si>
  <si>
    <t xml:space="preserve">practitioners; historians (Kamakau, Malo)</t>
  </si>
  <si>
    <t xml:space="preserve">images burned in 1819; present Hawaiian practitioners; objects in Western museums</t>
  </si>
  <si>
    <t xml:space="preserve">community-published site;Smithsonian Open Access (CC0 items)</t>
  </si>
  <si>
    <t xml:space="preserve">BEL053</t>
  </si>
  <si>
    <t xml:space="preserve">Sámi religion</t>
  </si>
  <si>
    <t xml:space="preserve">noaidi practice</t>
  </si>
  <si>
    <t xml:space="preserve">c.; suppressed from 17th c.; revived</t>
  </si>
  <si>
    <t xml:space="preserve">Sámi noaidi used painted frame drums, many confiscated by Lutheran authorities, one of which was returned from Denmark in 2023.</t>
  </si>
  <si>
    <t xml:space="preserve">frame drums with alder-bark paint; carving</t>
  </si>
  <si>
    <t xml:space="preserve">drums; sieidi stones</t>
  </si>
  <si>
    <t xml:space="preserve">Sámi; missionaries' records</t>
  </si>
  <si>
    <t xml:space="preserve">Sámi across four states; the drums' owners (e.g. Bendix Ivarsen's drum taken 1691)</t>
  </si>
  <si>
    <t xml:space="preserve">Finna.fi (CC BY where marked);Wikimedia Commons</t>
  </si>
  <si>
    <t xml:space="preserve">BEL054</t>
  </si>
  <si>
    <t xml:space="preserve">Baháʼí Faith</t>
  </si>
  <si>
    <t xml:space="preserve">Bahá'í</t>
  </si>
  <si>
    <t xml:space="preserve">WA-IRN;WA-LEV;GL</t>
  </si>
  <si>
    <t xml:space="preserve">The Baháʼí Faith commissions terraced gardens and nine-sided temples such as the Lotus Temple in Delhi (1986).</t>
  </si>
  <si>
    <t xml:space="preserve">reinforced concrete; marble cladding; garden design</t>
  </si>
  <si>
    <t xml:space="preserve">houses of worship; gardens</t>
  </si>
  <si>
    <t xml:space="preserve">persecution in Iran; local architects</t>
  </si>
  <si>
    <t xml:space="preserve">living-community;sacred</t>
  </si>
  <si>
    <t xml:space="preserve">BEL055</t>
  </si>
  <si>
    <t xml:space="preserve">Malagan (New Ireland)</t>
  </si>
  <si>
    <t xml:space="preserve">malanggan; malangan</t>
  </si>
  <si>
    <t xml:space="preserve">c.; documented from the 19th c., older roots; continues</t>
  </si>
  <si>
    <t xml:space="preserve">Malagan ceremonies in New Ireland commission carved and painted figures and friezes to honour the dead, made to be displayed once and then left to decay or, from the colonial period, sold, which is why museums hold so many.</t>
  </si>
  <si>
    <t xml:space="preserve">wood carving; painting with ochres and lime; fibre</t>
  </si>
  <si>
    <t xml:space="preserve">malagan figures; friezes; masks</t>
  </si>
  <si>
    <t xml:space="preserve">New Ireland communities; anthropologists (Küchler)</t>
  </si>
  <si>
    <t xml:space="preserve">carvers' rights to specific designs (owned as intellectual property); objects meant to decay; communities' present practice</t>
  </si>
  <si>
    <t xml:space="preserve">funerary;sacred;Indigenous-community;living-community</t>
  </si>
  <si>
    <t xml:space="preserve">Met Open Access (CC0);Auckland Museum Collections Online (CC BY where marked);Wikimedia Commons</t>
  </si>
  <si>
    <t xml:space="preserve">F1.16;F1.24;F1.22a</t>
  </si>
  <si>
    <t xml:space="preserve">A ceremonial complex rather than a religion; design rights are transmitted and owned.</t>
  </si>
  <si>
    <t xml:space="preserve">CIV001</t>
  </si>
  <si>
    <t xml:space="preserve">Egyptian</t>
  </si>
  <si>
    <t xml:space="preserve">Ancient Egypt; Pharaonic Egypt; Kemet (self-name, 'the black land')</t>
  </si>
  <si>
    <t xml:space="preserve">Composite</t>
  </si>
  <si>
    <t xml:space="preserve">c. 3100 BCE (unification) to 30 BCE (Roman annexation); Predynastic before and Roman/Coptic continuities after</t>
  </si>
  <si>
    <t xml:space="preserve">A state-organised craft system in stone, faience, linen, papyrus and metal whose workshops, tools and named workers are unusually well documented.</t>
  </si>
  <si>
    <t xml:space="preserve">stone carving; faience; linen weaving; papyrus making; copper-bronze casting; gilding; mud brick</t>
  </si>
  <si>
    <t xml:space="preserve">statues; stelae; coffins; faience vessels; jewellery; papyri; linen; furniture</t>
  </si>
  <si>
    <t xml:space="preserve">ritual and belief;rule and display;record and writing;clothing and adornment;shelter</t>
  </si>
  <si>
    <t xml:space="preserve">Greek and Roman writers; Egyptology from Champollion (1822) on; museums; national heritage bodies</t>
  </si>
  <si>
    <t xml:space="preserve">Nubian neighbours (and the Kushite 25th Dynasty, often cast as 'foreign'); Libyan/Amazigh and Levantine residents and captives; forced and conscripted labour; the non-elite village makers (e.g. Deir el-Medina workers named individually); Predynastic, Coptic and Islamic Egypt; present-day Egyptians, whose connection is often cut by 'Egyptomania' framing</t>
  </si>
  <si>
    <t xml:space="preserve">funerary;sacred;conflict-looting</t>
  </si>
  <si>
    <t xml:space="preserve">Met Open Access (CC0);Cleveland Museum of Art Open Access (CC0);Walters Art Museum (CC0);British Museum collection online (link out);Wikimedia Commons;PeriodO</t>
  </si>
  <si>
    <t xml:space="preserve">F1.3;F1.5;F1.24</t>
  </si>
  <si>
    <t xml:space="preserve">Existing in project. Much museum material is from burials: default-exclude human remains and flag funerary objects.</t>
  </si>
  <si>
    <t xml:space="preserve">CIV002</t>
  </si>
  <si>
    <t xml:space="preserve">Nubian / Kushite</t>
  </si>
  <si>
    <t xml:space="preserve">Kush; Kerma, Napatan and Meroitic Kush; Ta-Seti</t>
  </si>
  <si>
    <t xml:space="preserve">AF-NUB;AF-EGY</t>
  </si>
  <si>
    <t xml:space="preserve">c. 2500 BCE (Kerma) to c. 350 CE (end of Meroë); Christian Nubian kingdoms follow</t>
  </si>
  <si>
    <t xml:space="preserve">Nubian workshops produced Kerma polished pottery, Meroitic painted ceramics, gold work and a pyramid-building tradition distinct from Egypt's.</t>
  </si>
  <si>
    <t xml:space="preserve">black-topped and polished pottery; goldsmithing; iron smelting (Meroë); sandstone carving; faience</t>
  </si>
  <si>
    <t xml:space="preserve">pottery; jewellery; pyramids; offering tables; inscriptions in Meroitic script</t>
  </si>
  <si>
    <t xml:space="preserve">rule and display;ritual and belief;clothing and adornment;exchange and value;record and writing</t>
  </si>
  <si>
    <t xml:space="preserve">Egyptian texts (as 'Kush'); George Reisner and 20th-century Egyptology; Sudanese archaeology; museums</t>
  </si>
  <si>
    <t xml:space="preserve">Treated as Egypt's periphery rather than a centre; C-Group, Pan-Grave and Medjay pastoralists; Christian Nubian kingdoms (Nobadia, Makuria, Alwa); present-day Nubians displaced by the Aswan High Dam (1960s); Meroitic as a still largely untranslated language</t>
  </si>
  <si>
    <t xml:space="preserve">funerary;living-community;conflict-looting</t>
  </si>
  <si>
    <t xml:space="preserve">Met Open Access (CC0);British Museum collection online (link out);Wikimedia Commons;open-access excavation reports;PeriodO</t>
  </si>
  <si>
    <t xml:space="preserve">Members: ARC Kerma, A-Group, C-Group, Pan-Grave, X-Group. Boston MFA holds Reisner material but images are not open.</t>
  </si>
  <si>
    <t xml:space="preserve">CIV003</t>
  </si>
  <si>
    <t xml:space="preserve">Aksumite</t>
  </si>
  <si>
    <t xml:space="preserve">Axumite; Kingdom of Aksum</t>
  </si>
  <si>
    <t xml:space="preserve">F1.6;F1.9a</t>
  </si>
  <si>
    <t xml:space="preserve">AF-HRN;WA-ARB</t>
  </si>
  <si>
    <t xml:space="preserve">c. 1st–10th century CE; conversion to Christianity 4th century</t>
  </si>
  <si>
    <t xml:space="preserve">Aksum minted gold, silver and bronze coins, raised monolithic stelae and wrote in Ge'ez, trading across the Red Sea.</t>
  </si>
  <si>
    <t xml:space="preserve">monolith quarrying and carving; coin minting; stone architecture; ivory</t>
  </si>
  <si>
    <t xml:space="preserve">stelae; coins; inscriptions; pottery; church architecture</t>
  </si>
  <si>
    <t xml:space="preserve">rule and display;exchange and value;record and writing;ritual and belief</t>
  </si>
  <si>
    <t xml:space="preserve">Greek and Roman sources (Periplus); European travellers; Ethiopian national history; UNESCO (Aksum, 1980)</t>
  </si>
  <si>
    <t xml:space="preserve">The pre-Aksumite D'mt period and South Arabian links; pastoralists and the Beja; enslaved people traded across the Red Sea; Ethiopian Orthodox communities for whom the sites remain sacred; later Zagwe and Solomonic periods</t>
  </si>
  <si>
    <t xml:space="preserve">Met Open Access (CC0);Wikimedia Commons;UNESCO World Heritage listing (link out);open-access excavation reports</t>
  </si>
  <si>
    <t xml:space="preserve">F1.3;F1.13</t>
  </si>
  <si>
    <t xml:space="preserve">Stelae at Aksum are living sacred landscape; the Aksum obelisk was taken to Rome 1937 and returned 2005 (restitution case).</t>
  </si>
  <si>
    <t xml:space="preserve">CIV004</t>
  </si>
  <si>
    <t xml:space="preserve">Swahili</t>
  </si>
  <si>
    <t xml:space="preserve">Swahili coast; Swahili city-states; Waswahili</t>
  </si>
  <si>
    <t xml:space="preserve">F1.6;F1.10</t>
  </si>
  <si>
    <t xml:space="preserve">AF-SWA;AF-MAD</t>
  </si>
  <si>
    <t xml:space="preserve">c. 8th century CE to present; stone towns flourish c. 1000–1500</t>
  </si>
  <si>
    <t xml:space="preserve">Coral-stone towns, carved doors, textiles and imported ceramics show African coastal makers working within Indian Ocean trade.</t>
  </si>
  <si>
    <t xml:space="preserve">coral-stone and lime building; wood carving; weaving; bead-making; iron working</t>
  </si>
  <si>
    <t xml:space="preserve">carved doors; mosques and tombs; pillar tombs; textiles; coins; beads</t>
  </si>
  <si>
    <t xml:space="preserve">shelter;exchange and value;ritual and belief;rule and display;transport</t>
  </si>
  <si>
    <t xml:space="preserve">Colonial historiography (often as 'Arab' or 'Persian' colonies); later African archaeology (Chittick, Horton, Chami); Swahili communities</t>
  </si>
  <si>
    <t xml:space="preserve">The inland peoples who supplied ivory, gold and grain; enslaved people traded through the coast; the colonial framing that denied African authorship; present-day Swahili-speaking communities of Kenya, Tanzania, Mozambique and Comoros</t>
  </si>
  <si>
    <t xml:space="preserve">living-community;human-flow</t>
  </si>
  <si>
    <t xml:space="preserve">Met Open Access (CC0);Wikimedia Commons;British Museum collection online (link out);open-access excavation reports;UNESCO World Heritage listing (link out)</t>
  </si>
  <si>
    <t xml:space="preserve">Existing in project. Slave trade must be shown as people with content note.</t>
  </si>
  <si>
    <t xml:space="preserve">CIV005</t>
  </si>
  <si>
    <t xml:space="preserve">Great Zimbabwe</t>
  </si>
  <si>
    <t xml:space="preserve">Zimbabwe culture; Dzimba-dza-mabwe</t>
  </si>
  <si>
    <t xml:space="preserve">c. 1100–1450 CE at the main site; wider Zimbabwe tradition c. 1200–1800</t>
  </si>
  <si>
    <t xml:space="preserve">Dry-stone walling without mortar, soapstone carving and gold trade connected southern African makers to the Indian Ocean.</t>
  </si>
  <si>
    <t xml:space="preserve">dry-stone walling; soapstone carving; gold working; iron smelting; cattle husbandry</t>
  </si>
  <si>
    <t xml:space="preserve">enclosure walls; soapstone birds; gold beads; imported glass and ceramics</t>
  </si>
  <si>
    <t xml:space="preserve">rule and display;shelter;exchange and value;ritual and belief</t>
  </si>
  <si>
    <t xml:space="preserve">Shona oral tradition; colonial writers who denied African authorship (Rhodesian 'Phoenician/Sheba' myth); Gertrude Caton-Thompson (1929) and later African archaeology; UNESCO (1986)</t>
  </si>
  <si>
    <t xml:space="preserve">The broader Zimbabwe tradition sites (Khami, Danangombe, Naletale); the Mapungubwe predecessors; farming commoners outside the enclosures; the Shona descendant communities; the colonial denial itself</t>
  </si>
  <si>
    <t xml:space="preserve">Wikimedia Commons;UNESCO World Heritage listing (link out);open-access excavation reports</t>
  </si>
  <si>
    <t xml:space="preserve">Soapstone birds were removed in the 1890s; most returned from South Africa (1981, 2003). Check which remain abroad.</t>
  </si>
  <si>
    <t xml:space="preserve">CIV006</t>
  </si>
  <si>
    <t xml:space="preserve">Nok</t>
  </si>
  <si>
    <t xml:space="preserve">Nok culture</t>
  </si>
  <si>
    <t xml:space="preserve">c. 1500 BCE–1 CE for settlement; terracottas from c. 900 BCE</t>
  </si>
  <si>
    <t xml:space="preserve">Nok communities made some of the earliest large fired-clay sculpture in sub-Saharan Africa and smelted iron.</t>
  </si>
  <si>
    <t xml:space="preserve">terracotta modelling and firing; iron smelting; grinding stones</t>
  </si>
  <si>
    <t xml:space="preserve">terracotta figures; pottery; iron tools</t>
  </si>
  <si>
    <t xml:space="preserve">ritual and belief;tools;food and storage</t>
  </si>
  <si>
    <t xml:space="preserve">Bernard Fagg (1940s); popular media and the art market ('Nok civilisation')</t>
  </si>
  <si>
    <t xml:space="preserve">The name implies a state: evidence shows dispersed farming communities, not a kingdom; neighbouring contemporaries; the looting that destroyed contexts; present-day communities of central Nigeria</t>
  </si>
  <si>
    <t xml:space="preserve">conflict-looting;living-community</t>
  </si>
  <si>
    <t xml:space="preserve">Met Open Access (CC0);Wikimedia Commons;open-access excavation reports</t>
  </si>
  <si>
    <t xml:space="preserve">FLAG: 'civilisation' is misleading; routes to ARC Nok (existing). Terracottas heavily looted and faked; avoid market-sourced images.</t>
  </si>
  <si>
    <t xml:space="preserve">CIV007</t>
  </si>
  <si>
    <t xml:space="preserve">Ghana / Wagadu</t>
  </si>
  <si>
    <t xml:space="preserve">Ghana Empire; Wagadou (Soninke name)</t>
  </si>
  <si>
    <t xml:space="preserve">c. 4th? to 13th century CE; known from Arabic writers from the 8th century</t>
  </si>
  <si>
    <t xml:space="preserve">Wagadu controlled gold and salt routes across the Sahara, linking Sahelian smiths and weavers to North African markets.</t>
  </si>
  <si>
    <t xml:space="preserve">gold trade; iron working; weaving; mud-brick architecture</t>
  </si>
  <si>
    <t xml:space="preserve">gold; beads; pottery; architecture at Koumbi Saleh</t>
  </si>
  <si>
    <t xml:space="preserve">exchange and value;rule and display;transport</t>
  </si>
  <si>
    <t xml:space="preserve">Arabic geographers (al-Bakri, 1068); Soninke oral tradition; French colonial scholarship</t>
  </si>
  <si>
    <t xml:space="preserve">Unrelated to the territory of present-day Ghana; the Soninke name Wagadu; enslaved people traded across the Sahara; Sahelian peoples outside the court; debated identification of Koumbi Saleh as capital</t>
  </si>
  <si>
    <t xml:space="preserve">Wikimedia Commons;open-access excavation reports</t>
  </si>
  <si>
    <t xml:space="preserve">F1.3;F1.13;F1.29</t>
  </si>
  <si>
    <t xml:space="preserve">Start date poorly known; verify range. Few free object images.</t>
  </si>
  <si>
    <t xml:space="preserve">CIV008</t>
  </si>
  <si>
    <t xml:space="preserve">Mali</t>
  </si>
  <si>
    <t xml:space="preserve">Mali Empire; Manden Kurufaba</t>
  </si>
  <si>
    <t xml:space="preserve">c. 1235 (Sunjata) to decline c. 1600</t>
  </si>
  <si>
    <t xml:space="preserve">Mali's courts and cities supported earthen mosque building, manuscript culture and gold-based trade across the Sahel.</t>
  </si>
  <si>
    <t xml:space="preserve">earthen architecture; manuscript copying; gold trade; weaving; iron smithing</t>
  </si>
  <si>
    <t xml:space="preserve">mosques; manuscripts; textiles; terracottas (Inland Niger Delta)</t>
  </si>
  <si>
    <t xml:space="preserve">exchange and value;record and writing;ritual and belief;rule and display</t>
  </si>
  <si>
    <t xml:space="preserve">Griots' oral history (Sunjata epic); Arabic sources (Ibn Battuta, al-Umari); European maps (Catalan Atlas, 1375)</t>
  </si>
  <si>
    <t xml:space="preserve">The griot and smith (nyamakala) castes as makers and historians; non-Mande peoples; enslaved labour; Timbuktu's scholarly networks as distinct from the state; present-day Mande communities</t>
  </si>
  <si>
    <t xml:space="preserve">Wikimedia Commons;Gallica / BnF (public-domain items);open-access excavation reports</t>
  </si>
  <si>
    <t xml:space="preserve">F1.3;F1.28;F1.29</t>
  </si>
  <si>
    <t xml:space="preserve">CIV009</t>
  </si>
  <si>
    <t xml:space="preserve">Songhay</t>
  </si>
  <si>
    <t xml:space="preserve">Songhai Empire</t>
  </si>
  <si>
    <t xml:space="preserve">c. 1430s to Moroccan invasion 1591</t>
  </si>
  <si>
    <t xml:space="preserve">Songhay rule at Gao and Timbuktu sustained scholarly manuscript production and Saharan trade.</t>
  </si>
  <si>
    <t xml:space="preserve">manuscript copying; earthen architecture; river transport</t>
  </si>
  <si>
    <t xml:space="preserve">manuscripts; mosques; tomb of the Askia</t>
  </si>
  <si>
    <t xml:space="preserve">record and writing;exchange and value;ritual and belief;transport</t>
  </si>
  <si>
    <t xml:space="preserve">Timbuktu chronicles (Tarikh al-Sudan, Tarikh al-Fattash); French colonial scholarship</t>
  </si>
  <si>
    <t xml:space="preserve">Earlier Songhay history at Gao; the enslaved and servile workers; Tuareg, Fulani and Bozo neighbours; present-day Songhay communities</t>
  </si>
  <si>
    <t xml:space="preserve">Wikimedia Commons;UNESCO World Heritage listing (link out)</t>
  </si>
  <si>
    <t xml:space="preserve">F1.3;F1.28</t>
  </si>
  <si>
    <t xml:space="preserve">CIV010</t>
  </si>
  <si>
    <t xml:space="preserve">Kanem-Bornu</t>
  </si>
  <si>
    <t xml:space="preserve">Kanem Empire; Bornu Empire; Sefuwa dynasty</t>
  </si>
  <si>
    <t xml:space="preserve">AF-SAH;AF-CEN</t>
  </si>
  <si>
    <t xml:space="preserve">c. 8th–9th century (Kanem) to 1893; Bornu phase from the late 14th century</t>
  </si>
  <si>
    <t xml:space="preserve">A long-lived Sahelian state around Lake Chad whose courts used fired-brick palaces, Arabic manuscripts, quilted cavalry armour and trans-Saharan trade goods.</t>
  </si>
  <si>
    <t xml:space="preserve">fired-brick building; manuscript copying; quilted cotton armour; leatherwork; horse breeding</t>
  </si>
  <si>
    <t xml:space="preserve">manuscripts; brick palace ruins (e.g. Gambaru); quilted armour; horse equipment</t>
  </si>
  <si>
    <t xml:space="preserve">rule and display;exchange and value;war;transport;record and writing</t>
  </si>
  <si>
    <t xml:space="preserve">Arabic chronicles (e.g. Ahmad ibn Furtu, 16th c.); European travellers (Heinrich Barth, 1850s); historians</t>
  </si>
  <si>
    <t xml:space="preserve">The Sao and other Lake Chad peoples it conquered; enslaved people traded north across the Sahara; Kanuri and neighbouring present-day communities; Buduma and Kotoko island and river peoples</t>
  </si>
  <si>
    <t xml:space="preserve">Few free object images; mainly a search label.</t>
  </si>
  <si>
    <t xml:space="preserve">CIV011</t>
  </si>
  <si>
    <t xml:space="preserve">Ife</t>
  </si>
  <si>
    <t xml:space="preserve">Ile-Ife; Ife art</t>
  </si>
  <si>
    <t xml:space="preserve">c. 11th–15th century for the classic sculpture; settlement older and city continuing</t>
  </si>
  <si>
    <t xml:space="preserve">Ife casters and potters made naturalistic heads in copper alloy and terracotta and produced glass beads locally.</t>
  </si>
  <si>
    <t xml:space="preserve">lost-wax casting (copper, brass); terracotta; glass bead making; stone carving</t>
  </si>
  <si>
    <t xml:space="preserve">heads; figures; glass beads; potsherd pavements</t>
  </si>
  <si>
    <t xml:space="preserve">ritual and belief;rule and display;clothing and adornment</t>
  </si>
  <si>
    <t xml:space="preserve">Leo Frobenius (1910), who attributed the works to outsiders; later Nigerian and British archaeology; museums</t>
  </si>
  <si>
    <t xml:space="preserve">Frobenius's 'Atlantis' attribution; the Yoruba living tradition and the Ooni of Ife; glass-bead workers; other Yoruba centres</t>
  </si>
  <si>
    <t xml:space="preserve">Wikimedia Commons;British Museum collection online (link out);open-access excavation reports</t>
  </si>
  <si>
    <t xml:space="preserve">CIV012</t>
  </si>
  <si>
    <t xml:space="preserve">Benin</t>
  </si>
  <si>
    <t xml:space="preserve">Benin Kingdom; Edo Kingdom; 'Benin Bronzes'</t>
  </si>
  <si>
    <t xml:space="preserve">c. 12th century to present (kingdom conquered 1897; Oba restored 1914)</t>
  </si>
  <si>
    <t xml:space="preserve">Royal guilds (e.g. Igun Eronmwon casters) produced cast plaques, heads and ivory carving recording court history.</t>
  </si>
  <si>
    <t xml:space="preserve">lost-wax brass casting; ivory carving; wood carving; coral beadwork</t>
  </si>
  <si>
    <t xml:space="preserve">plaques; commemorative heads; carved tusks; regalia</t>
  </si>
  <si>
    <t xml:space="preserve">rule and display;ritual and belief;record and writing</t>
  </si>
  <si>
    <t xml:space="preserve">The Edo court; European traders and the 1897 British punitive expedition; museums worldwide</t>
  </si>
  <si>
    <t xml:space="preserve">Not the Republic of Benin; the 1897 looting and killing; the named guilds as makers; the living court and Edo people; debates over restitution</t>
  </si>
  <si>
    <t xml:space="preserve">conflict-looting;sacred;living-community</t>
  </si>
  <si>
    <t xml:space="preserve">F1.3;F1.24;F1.17</t>
  </si>
  <si>
    <t xml:space="preserve">Restitution in progress; use only restitution-cleared or community-published images; Digital Benin (link out).</t>
  </si>
  <si>
    <t xml:space="preserve">CIV013</t>
  </si>
  <si>
    <t xml:space="preserve">Kongo</t>
  </si>
  <si>
    <t xml:space="preserve">Kingdom of Kongo</t>
  </si>
  <si>
    <t xml:space="preserve">c. 1390 to formal end 1914</t>
  </si>
  <si>
    <t xml:space="preserve">Kongo makers produced raffia textiles, ivory and Christian-Kongo metalwork, and power figures (minkisi).</t>
  </si>
  <si>
    <t xml:space="preserve">raffia weaving; brass casting; wood carving; ivory carving</t>
  </si>
  <si>
    <t xml:space="preserve">raffia cloth; crucifixes; minkisi; ivory horns</t>
  </si>
  <si>
    <t xml:space="preserve">ritual and belief;rule and display;clothing and adornment;exchange and value</t>
  </si>
  <si>
    <t xml:space="preserve">Portuguese sources from 1483; Kongo elites' own letters; historians</t>
  </si>
  <si>
    <t xml:space="preserve">The Atlantic slave trade that drew people from and through Kongo; neighbouring Loango, Ngoyo and Kakongo; minkisi as sacred objects; the present-day Bakongo</t>
  </si>
  <si>
    <t xml:space="preserve">sacred;human-flow;conflict-looting;living-community</t>
  </si>
  <si>
    <t xml:space="preserve">Met Open Access (CC0);Cleveland Museum of Art Open Access (CC0);Wikimedia Commons;Smithsonian Open Access (CC0)</t>
  </si>
  <si>
    <t xml:space="preserve">F1.3;F1.16;F1.23</t>
  </si>
  <si>
    <t xml:space="preserve">CIV014</t>
  </si>
  <si>
    <t xml:space="preserve">Mapungubwe</t>
  </si>
  <si>
    <t xml:space="preserve">Mapungubwe Kingdom</t>
  </si>
  <si>
    <t xml:space="preserve">c. 1075–1220 CE (with K2 before)</t>
  </si>
  <si>
    <t xml:space="preserve">Mapungubwe's elite used gold foil, glass beads and ivory, an early sign of class-based settlement in southern Africa.</t>
  </si>
  <si>
    <t xml:space="preserve">gold foil; glass beads (imported and reworked); ivory; iron</t>
  </si>
  <si>
    <t xml:space="preserve">gold rhinoceros; beads; pottery</t>
  </si>
  <si>
    <t xml:space="preserve">rule and display;exchange and value;ritual and belief</t>
  </si>
  <si>
    <t xml:space="preserve">University of Pretoria excavations (1933 on); South African state; UNESCO (2003)</t>
  </si>
  <si>
    <t xml:space="preserve">Burials excavated without consent; the later Great Zimbabwe; Venda, Sotho and Shona descendant communities; apartheid-era suppression of the site's story</t>
  </si>
  <si>
    <t xml:space="preserve">funerary;ancestral;living-community</t>
  </si>
  <si>
    <t xml:space="preserve">Human remains reburied 2007. Funerary material default-excluded. Routes to ARC Mapungubwe.</t>
  </si>
  <si>
    <t xml:space="preserve">CIV015</t>
  </si>
  <si>
    <t xml:space="preserve">Carthaginian / Punic</t>
  </si>
  <si>
    <t xml:space="preserve">Carthage; Punic</t>
  </si>
  <si>
    <t xml:space="preserve">F1.6;F1.11</t>
  </si>
  <si>
    <t xml:space="preserve">AF-MAG;EU-GRR;EU-IBE</t>
  </si>
  <si>
    <t xml:space="preserve">traditional foundation 814 BCE to Roman destruction 146 BCE</t>
  </si>
  <si>
    <t xml:space="preserve">Carthaginian workshops made glass, masks, ivory and purple dye across the western Mediterranean.</t>
  </si>
  <si>
    <t xml:space="preserve">glass (core-formed); murex dye; terracotta; metal; shipbuilding</t>
  </si>
  <si>
    <t xml:space="preserve">masks; stelae; amulets; glass beads</t>
  </si>
  <si>
    <t xml:space="preserve">exchange and value;ritual and belief;transport</t>
  </si>
  <si>
    <t xml:space="preserve">Greek and Roman writers (often hostile); French colonial archaeology; Tunisian heritage</t>
  </si>
  <si>
    <t xml:space="preserve">Imazighen (Berbers) of the hinterland; the enslaved and mercenaries; Roman propaganda about child sacrifice (debated); later Roman Carthage</t>
  </si>
  <si>
    <t xml:space="preserve">Met Open Access (CC0);Wikimedia Commons;British Museum collection online (link out)</t>
  </si>
  <si>
    <t xml:space="preserve">Sub-label of CIV Phoenician; tophet material is funerary.</t>
  </si>
  <si>
    <t xml:space="preserve">CIV016</t>
  </si>
  <si>
    <t xml:space="preserve">Garamantian</t>
  </si>
  <si>
    <t xml:space="preserve">Garamantes</t>
  </si>
  <si>
    <t xml:space="preserve">AF-MAG;AF-SAH</t>
  </si>
  <si>
    <t xml:space="preserve">c. 500 BCE–700 CE</t>
  </si>
  <si>
    <t xml:space="preserve">The Garamantes built underground irrigation channels (foggaras) and towns in the Fezzan and traded across the Sahara.</t>
  </si>
  <si>
    <t xml:space="preserve">foggara irrigation; mud-brick building; glass and textile trade</t>
  </si>
  <si>
    <t xml:space="preserve">pyramid tombs; imported glass; textiles</t>
  </si>
  <si>
    <t xml:space="preserve">food and storage;exchange and value;shelter</t>
  </si>
  <si>
    <t xml:space="preserve">Herodotus; Roman writers; David Mattingly's Fezzan Project</t>
  </si>
  <si>
    <t xml:space="preserve">Enslaved labour possibly used for irrigation; neighbouring Saharan pastoralists; present-day Libyan communities</t>
  </si>
  <si>
    <t xml:space="preserve">funerary;human-flow</t>
  </si>
  <si>
    <t xml:space="preserve">CIV017</t>
  </si>
  <si>
    <t xml:space="preserve">Ethiopian (Abyssinian)</t>
  </si>
  <si>
    <t xml:space="preserve">Abyssinian; Solomonic Ethiopia</t>
  </si>
  <si>
    <t xml:space="preserve">Solomonic dynasty 1270–1974; label also stretched back to Aksum</t>
  </si>
  <si>
    <t xml:space="preserve">Ethiopian scriptoria produced illuminated Ge'ez manuscripts and icons, and rock-hewn churches (Lalibela).</t>
  </si>
  <si>
    <t xml:space="preserve">parchment manuscripts; painting; rock-cut architecture; metal processional crosses</t>
  </si>
  <si>
    <t xml:space="preserve">manuscripts; icons; crosses; churches</t>
  </si>
  <si>
    <t xml:space="preserve">European travellers and orientalists; Ethiopian imperial ideology</t>
  </si>
  <si>
    <t xml:space="preserve">Oromo, Somali, Afar and other peoples incorporated by conquest; Beta Israel and Muslim communities; the Zagwe; the looting of Maqdala (1868)</t>
  </si>
  <si>
    <t xml:space="preserve">Met Open Access (CC0);Walters Art Museum (CC0);Wikimedia Commons;British Museum collection online (link out)</t>
  </si>
  <si>
    <t xml:space="preserve">'Abyssinian' is an exonym; many manuscripts from Maqdala 1868; restitution claims live.</t>
  </si>
  <si>
    <t xml:space="preserve">CIV018</t>
  </si>
  <si>
    <t xml:space="preserve">Maya</t>
  </si>
  <si>
    <t xml:space="preserve">Classic Maya; Mayan civilisation</t>
  </si>
  <si>
    <t xml:space="preserve">c. 1000 BCE (Preclassic) to 1697 (fall of Nojpetén); Maya peoples continue today</t>
  </si>
  <si>
    <t xml:space="preserve">Maya scribes, painters, sculptors and potters produced a fully readable script, painted ceramics, stucco and carved monuments.</t>
  </si>
  <si>
    <t xml:space="preserve">limestone carving; stucco; polychrome ceramics; jade working; bark-paper codices; weaving</t>
  </si>
  <si>
    <t xml:space="preserve">stelae; painted vessels; codices; jade; huipil textiles</t>
  </si>
  <si>
    <t xml:space="preserve">record and writing;rule and display;ritual and belief;clothing and adornment</t>
  </si>
  <si>
    <t xml:space="preserve">Spanish colonial writers; 19th-century explorers (Stephens and Catherwood); Mayanists; Maya communities today</t>
  </si>
  <si>
    <t xml:space="preserve">Over 30 living Maya-language communities; the 'collapse' narrative that erases continuity; non-elite farmers; codices burned by Spanish clergy (1562); looted grave goods</t>
  </si>
  <si>
    <t xml:space="preserve">Indigenous-community;funerary;conflict-looting;living-community</t>
  </si>
  <si>
    <t xml:space="preserve">Met Open Access (CC0);Cleveland Museum of Art Open Access (CC0);Art Institute of Chicago (CC0);Yale University Art Gallery (public-domain images);LACMA (public-domain images);Wikimedia Commons</t>
  </si>
  <si>
    <t xml:space="preserve">Existing in project.</t>
  </si>
  <si>
    <t xml:space="preserve">CIV019</t>
  </si>
  <si>
    <t xml:space="preserve">Olmec</t>
  </si>
  <si>
    <t xml:space="preserve">Olmeca</t>
  </si>
  <si>
    <t xml:space="preserve">c. 1600–400 BCE (San Lorenzo, La Venta)</t>
  </si>
  <si>
    <t xml:space="preserve">Olmec workshops carved colossal basalt heads and small jade and greenstone figures that circulated widely.</t>
  </si>
  <si>
    <t xml:space="preserve">basalt carving; jade working; ceramic</t>
  </si>
  <si>
    <t xml:space="preserve">colossal heads; altars; jade celts and masks; figurines</t>
  </si>
  <si>
    <t xml:space="preserve">Named from the Nahuatl 'rubber people' by 20th-century archaeologists; called a 'mother culture' (contested)</t>
  </si>
  <si>
    <t xml:space="preserve">The self-name is unknown; contemporaneous Gulf and Pacific-coast peoples framed as 'derivative'; the mother-vs-sister culture debate</t>
  </si>
  <si>
    <t xml:space="preserve">Indigenous-community;conflict-looting</t>
  </si>
  <si>
    <t xml:space="preserve">Met Open Access (CC0);Cleveland Museum of Art Open Access (CC0);Yale University Art Gallery (public-domain images);Wikimedia Commons</t>
  </si>
  <si>
    <t xml:space="preserve">Routes to ARC Olmec and HOR Olmec horizon.</t>
  </si>
  <si>
    <t xml:space="preserve">CIV020</t>
  </si>
  <si>
    <t xml:space="preserve">Aztec / Mexica</t>
  </si>
  <si>
    <t xml:space="preserve">Aztec Empire; Triple Alliance; Mexica</t>
  </si>
  <si>
    <t xml:space="preserve">Tenochtitlan founded c. 1325; Spanish conquest 1521</t>
  </si>
  <si>
    <t xml:space="preserve">Mexica specialist crafts (featherwork, goldwork, stone sculpture) were organised by guilds and tribute.</t>
  </si>
  <si>
    <t xml:space="preserve">featherwork; lost-wax gold casting; stone sculpture; codex painting; chinampa agriculture</t>
  </si>
  <si>
    <t xml:space="preserve">feather shields and headdresses; codices; stone sculpture; mosaic masks</t>
  </si>
  <si>
    <t xml:space="preserve">rule and display;ritual and belief;record and writing;exchange and value;war</t>
  </si>
  <si>
    <t xml:space="preserve">'Aztec' popularised by 19th-century writers (Clavijero, Humboldt, Prescott); Mexican national history</t>
  </si>
  <si>
    <t xml:space="preserve">Tlaxcaltecs and other allies and enemies; the Triple Alliance partners Texcoco and Tlacopan; tribute-paying peoples; Nahua people today</t>
  </si>
  <si>
    <t xml:space="preserve">Indigenous-community;sacred;conflict-looting;living-community</t>
  </si>
  <si>
    <t xml:space="preserve">Met Open Access (CC0);Wikimedia Commons;Library of Congress (public-domain items)</t>
  </si>
  <si>
    <t xml:space="preserve">CIV021</t>
  </si>
  <si>
    <t xml:space="preserve">Andean</t>
  </si>
  <si>
    <t xml:space="preserve">Andean civilisation; pre-Hispanic Andes</t>
  </si>
  <si>
    <t xml:space="preserve">c. 3000 BCE (Caral) to 1532 (Spanish invasion)</t>
  </si>
  <si>
    <t xml:space="preserve">Andean makers developed record-keeping in cords (khipu), fine textiles, metallurgy and earthwork across 5,000 years.</t>
  </si>
  <si>
    <t xml:space="preserve">camelid and cotton weaving; metallurgy; khipu knotting; adobe; terracing</t>
  </si>
  <si>
    <t xml:space="preserve">textiles; khipu; ceramics; metalwork</t>
  </si>
  <si>
    <t xml:space="preserve">record and writing;clothing and adornment;rule and display;food and storage;exchange and value</t>
  </si>
  <si>
    <t xml:space="preserve">Archaeologists (Julio C. Tello, Max Uhle); Peruvian national history; museums</t>
  </si>
  <si>
    <t xml:space="preserve">Amazonian neighbours; coastal fisherfolk; Quechua and Aymara communities today; the Spanish-colonial and republican continuations</t>
  </si>
  <si>
    <t xml:space="preserve">Indigenous-community;funerary;living-community</t>
  </si>
  <si>
    <t xml:space="preserve">Met Open Access (CC0);Cleveland Museum of Art Open Access (CC0);Art Institute of Chicago (CC0);Yale University Art Gallery (public-domain images);Wikimedia Commons</t>
  </si>
  <si>
    <t xml:space="preserve">F1.3;F1.5;F1.18</t>
  </si>
  <si>
    <t xml:space="preserve">Existing in project. Members: CIV Caral, Chavín, Moche, Nazca, Tiwanaku, Wari, Chimú, Inca; HOR Early/Middle/Late Horizon.</t>
  </si>
  <si>
    <t xml:space="preserve">CIV022</t>
  </si>
  <si>
    <t xml:space="preserve">Inca</t>
  </si>
  <si>
    <t xml:space="preserve">Tawantinsuyu; Inka</t>
  </si>
  <si>
    <t xml:space="preserve">c. 1438 (conventional) to 1572</t>
  </si>
  <si>
    <t xml:space="preserve">The Inca state organised tapestry weaving, fitted-stone architecture, road-building and khipu accounting.</t>
  </si>
  <si>
    <t xml:space="preserve">fitted masonry; qompi tapestry; khipu; metalwork; road engineering</t>
  </si>
  <si>
    <t xml:space="preserve">tunics; khipu; aryballos jars; road network; qeros</t>
  </si>
  <si>
    <t xml:space="preserve">rule and display;record and writing;transport;clothing and adornment</t>
  </si>
  <si>
    <t xml:space="preserve">Spanish chroniclers; Garcilaso de la Vega; Peruvian national history</t>
  </si>
  <si>
    <t xml:space="preserve">The conquered peoples of Tawantinsuyu; acllakuna (chosen women) as weavers; mit'a labour; Quechua communities today</t>
  </si>
  <si>
    <t xml:space="preserve">Indigenous-community;living-community;sacred</t>
  </si>
  <si>
    <t xml:space="preserve">F1.3;F1.18;F1.23</t>
  </si>
  <si>
    <t xml:space="preserve">CIV023</t>
  </si>
  <si>
    <t xml:space="preserve">Mississippian</t>
  </si>
  <si>
    <t xml:space="preserve">Mississippian culture</t>
  </si>
  <si>
    <t xml:space="preserve">c. 800–1600 CE</t>
  </si>
  <si>
    <t xml:space="preserve">Mississippian towns built earthen platform mounds and made shell gorgets, copper plates and effigy pottery.</t>
  </si>
  <si>
    <t xml:space="preserve">earthwork; shell engraving; copper repoussé; ceramics</t>
  </si>
  <si>
    <t xml:space="preserve">platform mounds; gorgets; copper plates; effigy pottery</t>
  </si>
  <si>
    <t xml:space="preserve">rule and display;ritual and belief;shelter</t>
  </si>
  <si>
    <t xml:space="preserve">20th-century American archaeology</t>
  </si>
  <si>
    <t xml:space="preserve">The many nations descended from Mississippian peoples (e.g. Muscogee, Chickasaw, Choctaw, Osage); ancestral burials looted; Cahokia as one of many centres</t>
  </si>
  <si>
    <t xml:space="preserve">Indigenous-community;funerary;sacred;ancestral</t>
  </si>
  <si>
    <t xml:space="preserve">Smithsonian Open Access (CC0);Wikimedia Commons;open-access excavation reports</t>
  </si>
  <si>
    <t xml:space="preserve">Routes to ARC Mississippian; NAGPRA applies.</t>
  </si>
  <si>
    <t xml:space="preserve">CIV024</t>
  </si>
  <si>
    <t xml:space="preserve">Ancestral Puebloan</t>
  </si>
  <si>
    <t xml:space="preserve">Anasazi (deprecated)</t>
  </si>
  <si>
    <t xml:space="preserve">Basketmaker II from c. 1500 BCE in some chronologies; Pueblo peoples continue today</t>
  </si>
  <si>
    <t xml:space="preserve">Ancestral Puebloans built masonry great houses and cliff dwellings and made painted pottery and baskets.</t>
  </si>
  <si>
    <t xml:space="preserve">masonry; coiled and painted pottery; basketry; turquoise</t>
  </si>
  <si>
    <t xml:space="preserve">great houses; cliff dwellings; black-on-white pottery; baskets</t>
  </si>
  <si>
    <t xml:space="preserve">shelter;food and storage;ritual and belief</t>
  </si>
  <si>
    <t xml:space="preserve">Archaeologists; 'Anasazi' was a Navajo-derived term replaced at Pueblo request</t>
  </si>
  <si>
    <t xml:space="preserve">The living Pueblo nations (Hopi, Zuni, Rio Grande Pueblos); Navajo and other neighbours; the looting of Mesa Verde and Chaco in the 19th century</t>
  </si>
  <si>
    <t xml:space="preserve">Indigenous-community;ancestral;sacred;funerary;living-community</t>
  </si>
  <si>
    <t xml:space="preserve">F1.3;F1.26</t>
  </si>
  <si>
    <t xml:space="preserve">Routes to ARC Ancestral Puebloan and HOR Chaco.</t>
  </si>
  <si>
    <t xml:space="preserve">CIV025</t>
  </si>
  <si>
    <t xml:space="preserve">Mound Builders</t>
  </si>
  <si>
    <t xml:space="preserve">'Mound Builder' myth</t>
  </si>
  <si>
    <t xml:space="preserve">label applied to earthwork builders from the Archaic to the Mississippian</t>
  </si>
  <si>
    <t xml:space="preserve">The label hid Indigenous authorship of the earthworks it described.</t>
  </si>
  <si>
    <t xml:space="preserve">earthwork</t>
  </si>
  <si>
    <t xml:space="preserve">mounds; earthworks</t>
  </si>
  <si>
    <t xml:space="preserve">19th-century European-American writers who attributed earthworks to a lost non-Indigenous race</t>
  </si>
  <si>
    <t xml:space="preserve">Indigenous authorship; the removal policies the myth supported; the specific cultures (Watson Brake, Poverty Point, Adena, Hopewell, Mississippian)</t>
  </si>
  <si>
    <t xml:space="preserve">Indigenous-community;ancestral;funerary</t>
  </si>
  <si>
    <t xml:space="preserve">Smithsonian Open Access (CC0);Library of Congress (public-domain items);Wikimedia Commons</t>
  </si>
  <si>
    <t xml:space="preserve">Kept as a search label so the card can explain the myth; not a real grouping.</t>
  </si>
  <si>
    <t xml:space="preserve">CIV026</t>
  </si>
  <si>
    <t xml:space="preserve">Teotihuacan</t>
  </si>
  <si>
    <t xml:space="preserve">Teotihuacano</t>
  </si>
  <si>
    <t xml:space="preserve">c. 100 BCE–550 CE</t>
  </si>
  <si>
    <t xml:space="preserve">Teotihuacan planned a gridded city with apartment compounds, mural painting and mass-produced ceramics.</t>
  </si>
  <si>
    <t xml:space="preserve">talud-tablero architecture; mural painting; obsidian working; mould-made ceramics</t>
  </si>
  <si>
    <t xml:space="preserve">masks; murals; figurines; incense burners</t>
  </si>
  <si>
    <t xml:space="preserve">shelter;ritual and belief;rule and display;exchange and value</t>
  </si>
  <si>
    <t xml:space="preserve">Named by later Nahua speakers; archaeologists</t>
  </si>
  <si>
    <t xml:space="preserve">The city's self-name unknown; multi-ethnic neighbourhoods (Zapotec, Maya); present-day local communities</t>
  </si>
  <si>
    <t xml:space="preserve">F1.3;F1.5</t>
  </si>
  <si>
    <t xml:space="preserve">CIV027</t>
  </si>
  <si>
    <t xml:space="preserve">Toltec</t>
  </si>
  <si>
    <t xml:space="preserve">Toltecs</t>
  </si>
  <si>
    <t xml:space="preserve">c. 900–1150 CE (Tula)</t>
  </si>
  <si>
    <t xml:space="preserve">Tula's workshops made columnar warrior statues and chacmools; later Mexica called fine craft 'toltecayotl'.</t>
  </si>
  <si>
    <t xml:space="preserve">basalt sculpture; relief carving; ceramics</t>
  </si>
  <si>
    <t xml:space="preserve">atlantean columns; chacmools; relief panels</t>
  </si>
  <si>
    <t xml:space="preserve">rule and display;war;ritual and belief</t>
  </si>
  <si>
    <t xml:space="preserve">Mexica tradition; colonial chroniclers; archaeologists</t>
  </si>
  <si>
    <t xml:space="preserve">The Mexica myth-making that idealised them; neighbours at Chichén Itzá; the name used as a synonym for 'skilled artisan'</t>
  </si>
  <si>
    <t xml:space="preserve">CIV028</t>
  </si>
  <si>
    <t xml:space="preserve">Zapotec</t>
  </si>
  <si>
    <t xml:space="preserve">Bë'enzaa (self-name)</t>
  </si>
  <si>
    <t xml:space="preserve">c. 500 BCE (Monte Albán) to 1521; Zapotec people continue</t>
  </si>
  <si>
    <t xml:space="preserve">Zapotec scribes carved early Mesoamerican inscriptions and potters made effigy urns.</t>
  </si>
  <si>
    <t xml:space="preserve">stone carving; ceramics; weaving</t>
  </si>
  <si>
    <t xml:space="preserve">effigy urns; carved stones; tombs</t>
  </si>
  <si>
    <t xml:space="preserve">record and writing;ritual and belief;rule and display</t>
  </si>
  <si>
    <t xml:space="preserve">Nahuatl exonym; Mexican archaeology</t>
  </si>
  <si>
    <t xml:space="preserve">Living Zapotec communities; Mixtec neighbours; the looting of Monte Albán tombs</t>
  </si>
  <si>
    <t xml:space="preserve">Routes to ARC Monte Albán (Zapotec).</t>
  </si>
  <si>
    <t xml:space="preserve">CIV029</t>
  </si>
  <si>
    <t xml:space="preserve">Mixtec</t>
  </si>
  <si>
    <t xml:space="preserve">Ñuu Savi (self-name)</t>
  </si>
  <si>
    <t xml:space="preserve">Postclassic kingdoms c. 900–1521; earlier roots; Mixtec people continue</t>
  </si>
  <si>
    <t xml:space="preserve">Mixtec painters produced screenfold codices and goldsmiths cast fine jewellery.</t>
  </si>
  <si>
    <t xml:space="preserve">codex painting on deerskin; lost-wax gold casting; turquoise mosaic</t>
  </si>
  <si>
    <t xml:space="preserve">codices; gold jewellery; polychrome ceramics</t>
  </si>
  <si>
    <t xml:space="preserve">record and writing;rule and display;clothing and adornment</t>
  </si>
  <si>
    <t xml:space="preserve">Living Ñuu Savi communities; the codices held abroad</t>
  </si>
  <si>
    <t xml:space="preserve">Indigenous-community;living-community</t>
  </si>
  <si>
    <t xml:space="preserve">CIV030</t>
  </si>
  <si>
    <t xml:space="preserve">Taíno</t>
  </si>
  <si>
    <t xml:space="preserve">Taino; Arawak (older)</t>
  </si>
  <si>
    <t xml:space="preserve">c. 1000–1550 as the name for Greater Antillean chiefdoms; roots c. 600 CE</t>
  </si>
  <si>
    <t xml:space="preserve">Taíno makers carved wooden duhos, stone zemis and three-pointers.</t>
  </si>
  <si>
    <t xml:space="preserve">wood carving; stone carving; cotton weaving; shell inlay</t>
  </si>
  <si>
    <t xml:space="preserve">duhos; zemis; three-pointers</t>
  </si>
  <si>
    <t xml:space="preserve">European chroniclers (Pané, Las Casas); 20th-century archaeology (Rouse)</t>
  </si>
  <si>
    <t xml:space="preserve">The 'extinction' myth; living Taíno and descendant communities; Lucayan, Ciboney and others</t>
  </si>
  <si>
    <t xml:space="preserve">Indigenous-community;sacred;living-community</t>
  </si>
  <si>
    <t xml:space="preserve">Met Open Access (CC0);Smithsonian Open Access (CC0);Wikimedia Commons</t>
  </si>
  <si>
    <t xml:space="preserve">CIV031</t>
  </si>
  <si>
    <t xml:space="preserve">Caral / Norte Chico</t>
  </si>
  <si>
    <t xml:space="preserve">Caral-Supe</t>
  </si>
  <si>
    <t xml:space="preserve">c. 3000–1800 BCE</t>
  </si>
  <si>
    <t xml:space="preserve">Caral-Supe communities built monumental platforms and sunken plazas and used cotton for nets and textiles.</t>
  </si>
  <si>
    <t xml:space="preserve">stone and earth platforms; cotton textile; shicra bags</t>
  </si>
  <si>
    <t xml:space="preserve">platform mounds; flutes; textiles; khipu-like strings</t>
  </si>
  <si>
    <t xml:space="preserve">Ruth Shady (1990s); UNESCO (2009)</t>
  </si>
  <si>
    <t xml:space="preserve">Contemporary coastal fishing villages; the 'first civilisation' claim</t>
  </si>
  <si>
    <t xml:space="preserve">CIV032</t>
  </si>
  <si>
    <t xml:space="preserve">Chavín</t>
  </si>
  <si>
    <t xml:space="preserve">Chavín de Huántar</t>
  </si>
  <si>
    <t xml:space="preserve">c. 900–200 BCE</t>
  </si>
  <si>
    <t xml:space="preserve">Chavín temple sculpture and portable objects spread a shared imagery across the Andes.</t>
  </si>
  <si>
    <t xml:space="preserve">stone carving; metalwork; textile painting; ceramics</t>
  </si>
  <si>
    <t xml:space="preserve">tenoned heads; carved slabs; gold</t>
  </si>
  <si>
    <t xml:space="preserve">Julio C. Tello (1919); UNESCO (1985)</t>
  </si>
  <si>
    <t xml:space="preserve">The label implies an empire; Chavín de Huántar was a temple centre whose imagery spread; contemporaneous coastal cultures (Cupisnique, Paracas); present-day Quechua communities of the Conchucos valley</t>
  </si>
  <si>
    <t xml:space="preserve">Routes to HOR Early Horizon.</t>
  </si>
  <si>
    <t xml:space="preserve">CIV033</t>
  </si>
  <si>
    <t xml:space="preserve">Moche</t>
  </si>
  <si>
    <t xml:space="preserve">Mochica</t>
  </si>
  <si>
    <t xml:space="preserve">c. 100–800 CE on Peru's north coast</t>
  </si>
  <si>
    <t xml:space="preserve">Moche potters and metalworkers made mould-made portrait and scene vessels and gilded copper regalia for elite burials.</t>
  </si>
  <si>
    <t xml:space="preserve">mould-made ceramics; fineline painting; gilding and depletion gilding; adobe; weaving</t>
  </si>
  <si>
    <t xml:space="preserve">stirrup-spout vessels; portrait heads; ear ornaments; murals</t>
  </si>
  <si>
    <t xml:space="preserve">rule and display;ritual and belief;clothing and adornment</t>
  </si>
  <si>
    <t xml:space="preserve">Max Uhle and Rafael Larco Hoyle (early 20th c.); Peruvian archaeology (Sipán, 1987)</t>
  </si>
  <si>
    <t xml:space="preserve">Probably several polities rather than one state; the potters and metalworkers as named workshops; looted burials sold abroad; present-day north-coast communities</t>
  </si>
  <si>
    <t xml:space="preserve">Indigenous-community;funerary;conflict-looting</t>
  </si>
  <si>
    <t xml:space="preserve">Met Open Access (CC0);Art Institute of Chicago (CC0);Cleveland Museum of Art Open Access (CC0);Wikimedia Commons</t>
  </si>
  <si>
    <t xml:space="preserve">Sipán tombs discovered after looting (1987). Routes to ARC Moche.</t>
  </si>
  <si>
    <t xml:space="preserve">CIV034</t>
  </si>
  <si>
    <t xml:space="preserve">Nazca</t>
  </si>
  <si>
    <t xml:space="preserve">Nasca</t>
  </si>
  <si>
    <t xml:space="preserve">c. 100 BCE–800 CE on Peru's south coast</t>
  </si>
  <si>
    <t xml:space="preserve">Nasca potters painted polychrome slip vessels and communities made the geoglyphs and underground aqueducts (puquios).</t>
  </si>
  <si>
    <t xml:space="preserve">polychrome slip painting; camelid and cotton weaving; geoglyph clearing; puquio engineering</t>
  </si>
  <si>
    <t xml:space="preserve">polychrome vessels; textiles; geoglyphs; trophy heads</t>
  </si>
  <si>
    <t xml:space="preserve">ritual and belief;food and storage;clothing and adornment</t>
  </si>
  <si>
    <t xml:space="preserve">Max Uhle (early 20th c.); Maria Reiche's geoglyph work; UNESCO (1994)</t>
  </si>
  <si>
    <t xml:space="preserve">The 'alien' pseudo-archaeology around the lines; the Paracas predecessors; water engineers and farmers; present-day Nazca and Palpa communities</t>
  </si>
  <si>
    <t xml:space="preserve">Indigenous-community;funerary</t>
  </si>
  <si>
    <t xml:space="preserve">Routes to ARC Nasca.</t>
  </si>
  <si>
    <t xml:space="preserve">CIV035</t>
  </si>
  <si>
    <t xml:space="preserve">Tiwanaku</t>
  </si>
  <si>
    <t xml:space="preserve">Tiahuanaco; Tiwanacu</t>
  </si>
  <si>
    <t xml:space="preserve">as a state c. 500–1000 CE; settlement from c. 110 CE</t>
  </si>
  <si>
    <t xml:space="preserve">Tiwanaku workshops cut fitted andesite and sandstone blocks and made tapestry, keros and snuff trays across the southern Andes.</t>
  </si>
  <si>
    <t xml:space="preserve">fitted masonry with metal cramps; tapestry weaving; polychrome ceramics; raised-field farming</t>
  </si>
  <si>
    <t xml:space="preserve">monoliths; Gateway of the Sun; keros; tunics; snuff trays</t>
  </si>
  <si>
    <t xml:space="preserve">rule and display;ritual and belief;food and storage</t>
  </si>
  <si>
    <t xml:space="preserve">Archaeologists (Posnansky, Ponce Sanginés, Kolata); Bolivian national history; UNESCO (2000)</t>
  </si>
  <si>
    <t xml:space="preserve">Aymara communities for whom the site is ancestral; colonies and allies around Titicaca; the 19th–20th-century quarrying and nationalist uses of the site</t>
  </si>
  <si>
    <t xml:space="preserve">Met Open Access (CC0);Cleveland Museum of Art Open Access (CC0);Wikimedia Commons;UNESCO World Heritage listing (link out)</t>
  </si>
  <si>
    <t xml:space="preserve">Member of HOR Middle Horizon (existing).</t>
  </si>
  <si>
    <t xml:space="preserve">CIV036</t>
  </si>
  <si>
    <t xml:space="preserve">Wari</t>
  </si>
  <si>
    <t xml:space="preserve">Huari</t>
  </si>
  <si>
    <t xml:space="preserve">c. 600–1000 CE</t>
  </si>
  <si>
    <t xml:space="preserve">Wari state workshops produced standardised tapestry tunics and planned administrative compounds across the Peruvian highlands.</t>
  </si>
  <si>
    <t xml:space="preserve">interlocking tapestry; planned architecture; polychrome ceramics; khipu (wrapped)</t>
  </si>
  <si>
    <t xml:space="preserve">tapestry tunics; ceramics; architectural compounds</t>
  </si>
  <si>
    <t xml:space="preserve">rule and display;clothing and adornment;record and writing</t>
  </si>
  <si>
    <t xml:space="preserve">Archaeologists (20th c.)</t>
  </si>
  <si>
    <t xml:space="preserve">Communities under Wari control; the weavers, probably specialists; looted burials at Wari and on the coast</t>
  </si>
  <si>
    <t xml:space="preserve">F1.3;F1.18</t>
  </si>
  <si>
    <t xml:space="preserve">CIV037</t>
  </si>
  <si>
    <t xml:space="preserve">Chimú</t>
  </si>
  <si>
    <t xml:space="preserve">Chimor; Kingdom of Chimor</t>
  </si>
  <si>
    <t xml:space="preserve">c. 900–1470 CE (Inca conquest)</t>
  </si>
  <si>
    <t xml:space="preserve">Chimú workshops at Chan Chan made hammered gold and silver, featherwork and textiles in quantity for a court economy.</t>
  </si>
  <si>
    <t xml:space="preserve">sheet-metal work; adobe friezes; feathered textiles; blackware ceramics</t>
  </si>
  <si>
    <t xml:space="preserve">adobe friezes; gold and silver vessels; featherwork; blackware</t>
  </si>
  <si>
    <t xml:space="preserve">rule and display;exchange and value;clothing and adornment</t>
  </si>
  <si>
    <t xml:space="preserve">Spanish chroniclers; archaeologists; UNESCO (Chan Chan, 1986)</t>
  </si>
  <si>
    <t xml:space="preserve">Artisans deported to Cuzco after the Inca conquest; the Sicán/Lambayeque predecessors; present-day north-coast communities</t>
  </si>
  <si>
    <t xml:space="preserve">F1.3;F1.23</t>
  </si>
  <si>
    <t xml:space="preserve">CIV038</t>
  </si>
  <si>
    <t xml:space="preserve">Marajoara</t>
  </si>
  <si>
    <t xml:space="preserve">Marajoara culture; Marajó</t>
  </si>
  <si>
    <t xml:space="preserve">c. 400–1400 CE on Marajó Island</t>
  </si>
  <si>
    <t xml:space="preserve">Marajoara potters made painted and modelled funerary urns and ceramic pubic covers (tangas) on raised earth mounds.</t>
  </si>
  <si>
    <t xml:space="preserve">excised and painted ceramics; mound building</t>
  </si>
  <si>
    <t xml:space="preserve">funerary urns; tangas; figurines</t>
  </si>
  <si>
    <t xml:space="preserve">ritual and belief;clothing and adornment;shelter</t>
  </si>
  <si>
    <t xml:space="preserve">Brazilian and US archaeology (Meggers and Evans; Anna Roosevelt; Denise Schaan)</t>
  </si>
  <si>
    <t xml:space="preserve">The idea that Amazonia could not support complex societies; the living peoples of Marajó; looting for the tourist and collector market</t>
  </si>
  <si>
    <t xml:space="preserve">Routes to ARC Marajoara.</t>
  </si>
  <si>
    <t xml:space="preserve">CIV039</t>
  </si>
  <si>
    <t xml:space="preserve">Amazonian 'garden cities'</t>
  </si>
  <si>
    <t xml:space="preserve">Amazonian 'lost cities'; Upano; Casarabe; Upper Xingu</t>
  </si>
  <si>
    <t xml:space="preserve">c. 500 BCE (Upano) to c. 1650 CE (Upper Xingu); several distinct cases</t>
  </si>
  <si>
    <t xml:space="preserve">Amazonian settlements built causeways, mounds, ditches and anthropogenic dark earths (terra preta), managing forest as a made landscape.</t>
  </si>
  <si>
    <t xml:space="preserve">earthworks; causeways; terra preta soil making; ceramics</t>
  </si>
  <si>
    <t xml:space="preserve">platform mounds; causeways; ditched villages; ceramics</t>
  </si>
  <si>
    <t xml:space="preserve">shelter;food and storage;transport</t>
  </si>
  <si>
    <t xml:space="preserve">Archaeologists using lidar (2020s); media ('lost city')</t>
  </si>
  <si>
    <t xml:space="preserve">The 'lost' framing that ignores living Indigenous peoples (e.g. Kuikuro in the Xingu); the distinct cases lumped together; forest management as making</t>
  </si>
  <si>
    <t xml:space="preserve">open-access excavation reports;Wikimedia Commons</t>
  </si>
  <si>
    <t xml:space="preserve">F1.3;F1.5;F1.22</t>
  </si>
  <si>
    <t xml:space="preserve">Composite search label; routes to ARC Upano, Casarabe, Upper Xingu, Acre geoglyphs.</t>
  </si>
  <si>
    <t xml:space="preserve">CIV040</t>
  </si>
  <si>
    <t xml:space="preserve">Muisca</t>
  </si>
  <si>
    <t xml:space="preserve">Chibcha; Muisca Confederation</t>
  </si>
  <si>
    <t xml:space="preserve">AM-CAM;AM-AND</t>
  </si>
  <si>
    <t xml:space="preserve">c. 600–1600 CE in the Colombian eastern highlands</t>
  </si>
  <si>
    <t xml:space="preserve">Muisca goldsmiths cast tumbaga votive figures (tunjos) and were the source of the El Dorado story.</t>
  </si>
  <si>
    <t xml:space="preserve">lost-wax tumbaga casting; cotton weaving; salt production</t>
  </si>
  <si>
    <t xml:space="preserve">tunjos; Muisca raft; textiles</t>
  </si>
  <si>
    <t xml:space="preserve">ritual and belief;exchange and value;rule and display</t>
  </si>
  <si>
    <t xml:space="preserve">Spanish chroniclers; Colombian national history; Museo del Oro</t>
  </si>
  <si>
    <t xml:space="preserve">The El Dorado myth and draining of Lake Guatavita; Muisca communities recognised today; neighbouring Guane and Lache</t>
  </si>
  <si>
    <t xml:space="preserve">CIV041</t>
  </si>
  <si>
    <t xml:space="preserve">Purépecha / Tarascan</t>
  </si>
  <si>
    <t xml:space="preserve">Tarascan state; P'urhépecha</t>
  </si>
  <si>
    <t xml:space="preserve">c. 1350–1530 CE</t>
  </si>
  <si>
    <t xml:space="preserve">Purépecha metalworkers were leading Mesoamerican makers of copper and bronze tools and bells.</t>
  </si>
  <si>
    <t xml:space="preserve">copper and bronze smelting; featherwork; lacquer</t>
  </si>
  <si>
    <t xml:space="preserve">copper tools; bells; ornaments; yácatas</t>
  </si>
  <si>
    <t xml:space="preserve">tools;rule and display;ritual and belief</t>
  </si>
  <si>
    <t xml:space="preserve">Spanish chroniclers (Relación de Michoacán); 'Tarascan' is a colonial exonym</t>
  </si>
  <si>
    <t xml:space="preserve">P'urhépecha people today; the West Mexican shaft-tomb predecessors</t>
  </si>
  <si>
    <t xml:space="preserve">CIV042</t>
  </si>
  <si>
    <t xml:space="preserve">Mesoamerican</t>
  </si>
  <si>
    <t xml:space="preserve">c. 2000 BCE–1521 CE as a culture-area label</t>
  </si>
  <si>
    <t xml:space="preserve">A culture-area label for societies sharing calendars, ballgames, maize farming, codex writing and similar crafts.</t>
  </si>
  <si>
    <t xml:space="preserve">stone carving; ceramics; bark-paper; featherwork; jade</t>
  </si>
  <si>
    <t xml:space="preserve">codices; ballcourts; calendars; stelae</t>
  </si>
  <si>
    <t xml:space="preserve">record and writing;ritual and belief;play and music</t>
  </si>
  <si>
    <t xml:space="preserve">Paul Kirchhoff (1943)</t>
  </si>
  <si>
    <t xml:space="preserve">Northern (Aridamerican) and Isthmo-Colombian neighbours; the diversity of languages; living Indigenous peoples of Mexico and Central America</t>
  </si>
  <si>
    <t xml:space="preserve">F1.3;F1.30</t>
  </si>
  <si>
    <t xml:space="preserve">Culture-area label; routes to CIV Olmec, Maya, Zapotec, Teotihuacan, Toltec, Mixtec, Aztec.</t>
  </si>
  <si>
    <t xml:space="preserve">CIV043</t>
  </si>
  <si>
    <t xml:space="preserve">Pre-Columbian</t>
  </si>
  <si>
    <t xml:space="preserve">precolumbian civilisations; Pre-Hispanic</t>
  </si>
  <si>
    <t xml:space="preserve">AM-ARC;AM-NWC;AM-WST;AM-EWD;AM-MES;AM-CAM;AM-CAR;AM-AND;AM-AMZ</t>
  </si>
  <si>
    <t xml:space="preserve">everything in the Americas before 1492 CE</t>
  </si>
  <si>
    <t xml:space="preserve">An umbrella label that defines thousands of years of American making by the arrival of Europeans.</t>
  </si>
  <si>
    <t xml:space="preserve">various</t>
  </si>
  <si>
    <t xml:space="preserve">European and Euro-American periodisation; art market and museums</t>
  </si>
  <si>
    <t xml:space="preserve">Continuities after 1492 and living Indigenous nations; the diversity it flattens; that 1492 means nothing in much of the Americas for decades after</t>
  </si>
  <si>
    <t xml:space="preserve">Met Open Access (CC0);Cleveland Museum of Art Open Access (CC0);Smithsonian Open Access (CC0);Wikimedia Commons</t>
  </si>
  <si>
    <t xml:space="preserve">Umbrella label for F1.3 and F1.30 teaching.</t>
  </si>
  <si>
    <t xml:space="preserve">CIV044</t>
  </si>
  <si>
    <t xml:space="preserve">Chinese</t>
  </si>
  <si>
    <t xml:space="preserve">Chinese civilisation; Zhonghua</t>
  </si>
  <si>
    <t xml:space="preserve">label applied from Neolithic cultures (c. 7000 BCE) or Erlitou (c. 1900 BCE) to the present</t>
  </si>
  <si>
    <t xml:space="preserve">Chinese workshops developed bronze piece-mould casting, silk, lacquer, paper, printing and high-fired porcelain, often at industrial scale.</t>
  </si>
  <si>
    <t xml:space="preserve">piece-mould casting; sericulture; lacquer; papermaking; woodblock printing; porcelain</t>
  </si>
  <si>
    <t xml:space="preserve">bronze vessels; silk; porcelain; books; lacquerware</t>
  </si>
  <si>
    <t xml:space="preserve">record and writing;rule and display;ritual and belief;exchange and value;clothing and adornment</t>
  </si>
  <si>
    <t xml:space="preserve">Chinese historiography (dynastic histories); European sinology; the PRC's 'five thousand years' narrative; museums</t>
  </si>
  <si>
    <t xml:space="preserve">Non-Han peoples (Tibetan, Uyghur, Mongol, Yi, Zhuang and many more); regional Neolithic cultures made into a single origin story; conscripted and enslaved labour; Taiwanese and diaspora histories</t>
  </si>
  <si>
    <t xml:space="preserve">living-community;conflict-looting</t>
  </si>
  <si>
    <t xml:space="preserve">Met Open Access (CC0);Cleveland Museum of Art Open Access (CC0);National Palace Museum Taipei Open Data;Smithsonian Open Access (CC0);Wikimedia Commons</t>
  </si>
  <si>
    <t xml:space="preserve">F1.3;F1.5;F1.14</t>
  </si>
  <si>
    <t xml:space="preserve">CIV045</t>
  </si>
  <si>
    <t xml:space="preserve">Japanese</t>
  </si>
  <si>
    <t xml:space="preserve">Nihon; Japanese civilisation (Huntington)</t>
  </si>
  <si>
    <t xml:space="preserve">label stretched from Jōmon (c. 14,000 BCE) to the present</t>
  </si>
  <si>
    <t xml:space="preserve">Japanese makers developed early pottery, lacquer, sword-making, woodblock printing and textile dyeing traditions.</t>
  </si>
  <si>
    <t xml:space="preserve">pottery; lacquer; steel forging; woodblock printing; dyeing; carpentry</t>
  </si>
  <si>
    <t xml:space="preserve">Jōmon vessels; lacquerware; swords; prints; textiles</t>
  </si>
  <si>
    <t xml:space="preserve">ritual and belief;rule and display;record and writing;clothing and adornment</t>
  </si>
  <si>
    <t xml:space="preserve">National historiography (Meiji era); Samuel Huntington (1996); museums</t>
  </si>
  <si>
    <t xml:space="preserve">The Ainu and Ryukyuan peoples; Korean and Chinese makers who moved to Japan; burakumin leather and other stigmatised crafts</t>
  </si>
  <si>
    <t xml:space="preserve">Met Open Access (CC0);Cleveland Museum of Art Open Access (CC0);Art Institute of Chicago (CC0);ColBase, Japan NICH (check per-image terms);Wikimedia Commons</t>
  </si>
  <si>
    <t xml:space="preserve">CIV046</t>
  </si>
  <si>
    <t xml:space="preserve">Korean</t>
  </si>
  <si>
    <t xml:space="preserve">Korean civilisation</t>
  </si>
  <si>
    <t xml:space="preserve">label applied from Mumun (c. 1500 BCE) or earlier to the present</t>
  </si>
  <si>
    <t xml:space="preserve">Korean makers developed celadon and buncheong ceramics, early metal movable type and a phonetic script (Hangeul).</t>
  </si>
  <si>
    <t xml:space="preserve">celadon; buncheong; metal movable type; lacquer with mother-of-pearl; paper</t>
  </si>
  <si>
    <t xml:space="preserve">celadon vessels; printed books; crowns; lacquer boxes</t>
  </si>
  <si>
    <t xml:space="preserve">record and writing;rule and display;ritual and belief</t>
  </si>
  <si>
    <t xml:space="preserve">Korean national historiography; museums</t>
  </si>
  <si>
    <t xml:space="preserve">The multi-polity past (Three Kingdoms, Gaya, Balhae); potters taken to Japan in the 1590s; North Korean heritage</t>
  </si>
  <si>
    <t xml:space="preserve">National Museum of Korea e-museum (KOGL Type 1);Met Open Access (CC0);Cleveland Museum of Art Open Access (CC0);Wikimedia Commons</t>
  </si>
  <si>
    <t xml:space="preserve">CIV047</t>
  </si>
  <si>
    <t xml:space="preserve">Tibetan</t>
  </si>
  <si>
    <t xml:space="preserve">Tibetan civilisation; Bod</t>
  </si>
  <si>
    <t xml:space="preserve">AS-HIM;AS-CHN</t>
  </si>
  <si>
    <t xml:space="preserve">Tibetan Empire from c. 7th century CE; label stretched to earlier prehistory</t>
  </si>
  <si>
    <t xml:space="preserve">Tibetan makers developed thangka painting, metal image casting, woodblock printing of scripture and wool textiles.</t>
  </si>
  <si>
    <t xml:space="preserve">thangka painting; metal casting; woodblock printing; wool weaving</t>
  </si>
  <si>
    <t xml:space="preserve">thangkas; statues; ritual objects; books</t>
  </si>
  <si>
    <t xml:space="preserve">ritual and belief;record and writing;clothing and adornment</t>
  </si>
  <si>
    <t xml:space="preserve">Tibetan histories; Western Tibetology (e.g. R. A. Stein, 'Tibetan Civilization', 1962)</t>
  </si>
  <si>
    <t xml:space="preserve">Himalayan neighbours (Ladakh, Bhutan, Nepal); Bon traditions; Zhang Zhung; Tibetans in exile; sacred objects in museums</t>
  </si>
  <si>
    <t xml:space="preserve">F1.3;F1.16</t>
  </si>
  <si>
    <t xml:space="preserve">Politically contested; be careful with terminology.</t>
  </si>
  <si>
    <t xml:space="preserve">CIV048</t>
  </si>
  <si>
    <t xml:space="preserve">Indus Valley</t>
  </si>
  <si>
    <t xml:space="preserve">Harappan civilisation; Indus civilisation; Sindhu–Sarasvati civilisation (contested)</t>
  </si>
  <si>
    <t xml:space="preserve">c. 3300–1300 BCE incl. Early, Mature (c. 2600–1900 BCE) and Late Harappan</t>
  </si>
  <si>
    <t xml:space="preserve">Planned brick cities with drains, standard weights and seals show regional-scale craft production without identified palaces or royal tombs.</t>
  </si>
  <si>
    <t xml:space="preserve">fired brick; carnelian bead drilling; steatite seal carving; faience; copper-bronze; cotton</t>
  </si>
  <si>
    <t xml:space="preserve">stamp seals; carnelian beads; weights; painted pottery; bangles</t>
  </si>
  <si>
    <t xml:space="preserve">record and writing;exchange and value;clothing and adornment;shelter</t>
  </si>
  <si>
    <t xml:space="preserve">John Marshall and the Archaeological Survey of India (1924); 'Harappan' after the type site; South Asian archaeology; museums</t>
  </si>
  <si>
    <t xml:space="preserve">Contemporaneous non-urban farmers and pastoralists; craft workers; no known self-name (the script is undeciphered); present-day communities of Sindh, Punjab, Gujarat and Haryana; the Late Harappan transformation framed as 'collapse'; links with Magan, Dilmun and Mesopotamia (Meluhha)</t>
  </si>
  <si>
    <t xml:space="preserve">Met Open Access (CC0);Cleveland Museum of Art Open Access (CC0);Wikimedia Commons;open-access excavation reports;PeriodO</t>
  </si>
  <si>
    <t xml:space="preserve">F1.3;F1.5;F1.13</t>
  </si>
  <si>
    <t xml:space="preserve">Existing in project. 'Sarasvati' naming is politically contested. Routes to ARC Early, Mature and Late Harappan.</t>
  </si>
  <si>
    <t xml:space="preserve">CIV049</t>
  </si>
  <si>
    <t xml:space="preserve">Vedic</t>
  </si>
  <si>
    <t xml:space="preserve">Vedic period; Vedic Aryan (contested)</t>
  </si>
  <si>
    <t xml:space="preserve">c. 1500–500 BCE; dates depend on textual chronology</t>
  </si>
  <si>
    <t xml:space="preserve">Known mostly from orally transmitted ritual texts that describe chariots, fire altars and metalwork; archaeological correlates are debated.</t>
  </si>
  <si>
    <t xml:space="preserve">oral transmission; fire-altar building; metalwork; chariotry</t>
  </si>
  <si>
    <t xml:space="preserve">altars; texts (later written)</t>
  </si>
  <si>
    <t xml:space="preserve">19th-century European philology (Max Müller); Indian nationalist and Hindutva historiography</t>
  </si>
  <si>
    <t xml:space="preserve">The non-Vedic populations of South Asia; the archaeological record (PGW, OCP) that does not map neatly onto texts; Dravidian, Munda and other language communities</t>
  </si>
  <si>
    <t xml:space="preserve">F1.3;F1.29</t>
  </si>
  <si>
    <t xml:space="preserve">Highly contested; the card should say so.</t>
  </si>
  <si>
    <t xml:space="preserve">CIV050</t>
  </si>
  <si>
    <t xml:space="preserve">Khmer</t>
  </si>
  <si>
    <t xml:space="preserve">Angkorian; Khmer Empire</t>
  </si>
  <si>
    <t xml:space="preserve">c. 802–1431 CE (Angkor)</t>
  </si>
  <si>
    <t xml:space="preserve">Khmer builders and sculptors made sandstone temples, bronzes and a hydraulic city at Angkor.</t>
  </si>
  <si>
    <t xml:space="preserve">sandstone carving; laterite; bronze casting; hydraulic engineering; stoneware</t>
  </si>
  <si>
    <t xml:space="preserve">temples; statues; bronzes; stoneware</t>
  </si>
  <si>
    <t xml:space="preserve">ritual and belief;rule and display;shelter</t>
  </si>
  <si>
    <t xml:space="preserve">French colonial scholarship (EFEO); Cambodian national history; UNESCO (1992)</t>
  </si>
  <si>
    <t xml:space="preserve">Post-Angkorian Cambodia; forced and temple labour; looting during conflict; living Khmer Buddhist practice at the temples</t>
  </si>
  <si>
    <t xml:space="preserve">Many looted sculptures being returned; check provenance.</t>
  </si>
  <si>
    <t xml:space="preserve">CIV051</t>
  </si>
  <si>
    <t xml:space="preserve">Cham (Champa)</t>
  </si>
  <si>
    <t xml:space="preserve">Champa; Cham civilisation</t>
  </si>
  <si>
    <t xml:space="preserve">c. 2nd century CE to annexation 1832</t>
  </si>
  <si>
    <t xml:space="preserve">Cham builders made brick temple towers and sandstone sculpture along the central Vietnamese coast, at sites such as Mỹ Sơn.</t>
  </si>
  <si>
    <t xml:space="preserve">fired-brick architecture; sandstone carving; bronze; ceramics</t>
  </si>
  <si>
    <t xml:space="preserve">temple towers; sculpture; inscriptions</t>
  </si>
  <si>
    <t xml:space="preserve">French colonial scholarship (EFEO); Musée Guimet; UNESCO (Mỹ Sơn, 1999)</t>
  </si>
  <si>
    <t xml:space="preserve">Champa was several polities, not one; living Cham communities (Hindu and Muslim) in Vietnam and Cambodia; the Sa Huỳnh predecessors; war damage to Mỹ Sơn (1969)</t>
  </si>
  <si>
    <t xml:space="preserve">Met Open Access (CC0);Wikimedia Commons;UNESCO World Heritage listing (link out)</t>
  </si>
  <si>
    <t xml:space="preserve">CIV052</t>
  </si>
  <si>
    <t xml:space="preserve">Pyu</t>
  </si>
  <si>
    <t xml:space="preserve">Pyu city-states; Tircul</t>
  </si>
  <si>
    <t xml:space="preserve">c. 200 BCE–1050 CE</t>
  </si>
  <si>
    <t xml:space="preserve">Pyu communities built walled brick cities, cast silver coins and made Buddhist reliquaries and burial urns.</t>
  </si>
  <si>
    <t xml:space="preserve">fired brick; silver coin minting; urn burial; gold and silver repoussé</t>
  </si>
  <si>
    <t xml:space="preserve">coins; funerary urns; stupas; reliquaries</t>
  </si>
  <si>
    <t xml:space="preserve">Chinese sources ('Piao'); Burmese archaeology; UNESCO (Pyu Ancient Cities, 2014)</t>
  </si>
  <si>
    <t xml:space="preserve">Mon and other neighbours; the Bagan successors; living Buddhist uses of the sites</t>
  </si>
  <si>
    <t xml:space="preserve">funerary;sacred;living-community</t>
  </si>
  <si>
    <t xml:space="preserve">CIV053</t>
  </si>
  <si>
    <t xml:space="preserve">Gandharan</t>
  </si>
  <si>
    <t xml:space="preserve">Gandhara; Gandhara civilisation; Graeco-Buddhist (older)</t>
  </si>
  <si>
    <t xml:space="preserve">F1.9;F1.12a</t>
  </si>
  <si>
    <t xml:space="preserve">AS-SAS;AS-CEN</t>
  </si>
  <si>
    <t xml:space="preserve">c. 1st century BCE to 5th century CE for the sculpture; region named much earlier</t>
  </si>
  <si>
    <t xml:space="preserve">Gandharan workshops carved Buddhist images and narrative reliefs in grey schist and stucco for monasteries.</t>
  </si>
  <si>
    <t xml:space="preserve">schist carving; stucco modelling; gilding</t>
  </si>
  <si>
    <t xml:space="preserve">Buddha and bodhisattva images; narrative reliefs; reliquaries</t>
  </si>
  <si>
    <t xml:space="preserve">19th-century British colonial scholarship; the art market ('Graeco-Buddhist')</t>
  </si>
  <si>
    <t xml:space="preserve">The over-emphasis on 'Greek influence' at the expense of local and Kushan makers; monastic communities; looting and faking in the modern market; present-day Pakistan and Afghanistan</t>
  </si>
  <si>
    <t xml:space="preserve">F1.3;F1.2;F1.24</t>
  </si>
  <si>
    <t xml:space="preserve">Heavily looted and faked; strict provenance check.</t>
  </si>
  <si>
    <t xml:space="preserve">CIV054</t>
  </si>
  <si>
    <t xml:space="preserve">Indianised states of Southeast Asia</t>
  </si>
  <si>
    <t xml:space="preserve">Hindu-Buddhist Southeast Asia; 'Greater India' (colonial-era)</t>
  </si>
  <si>
    <t xml:space="preserve">AS-MSE;AS-ISE</t>
  </si>
  <si>
    <t xml:space="preserve">c. 1st–15th century CE</t>
  </si>
  <si>
    <t xml:space="preserve">A label for Southeast Asian polities that adopted Sanskrit, Hindu and Buddhist forms while developing their own temple and bronze traditions.</t>
  </si>
  <si>
    <t xml:space="preserve">stone temple building; bronze casting; inscriptions</t>
  </si>
  <si>
    <t xml:space="preserve">temples; statues; inscriptions</t>
  </si>
  <si>
    <t xml:space="preserve">George Coedès ('Les États hindouisés', 1944); 'Greater India' Society (1920s)</t>
  </si>
  <si>
    <t xml:space="preserve">Local agency in selecting and transforming Indian forms; Austronesian and Mon-Khmer foundations; non-state peoples of highlands and islands</t>
  </si>
  <si>
    <t xml:space="preserve">F1.3;F1.2</t>
  </si>
  <si>
    <t xml:space="preserve">Label critiqued as diffusionist; card explains the critique.</t>
  </si>
  <si>
    <t xml:space="preserve">CIV055</t>
  </si>
  <si>
    <t xml:space="preserve">Mesopotamian</t>
  </si>
  <si>
    <t xml:space="preserve">Ancient Mesopotamia; 'Cradle of civilisation'</t>
  </si>
  <si>
    <t xml:space="preserve">c. 3500 BCE (Uruk) to 539 BCE (Persian conquest of Babylon)</t>
  </si>
  <si>
    <t xml:space="preserve">Mesopotamian scribes and craft workers developed cuneiform, cylinder seals, and industrial-scale textile and pottery workshops.</t>
  </si>
  <si>
    <t xml:space="preserve">clay tablets; cylinder-seal carving; mud brick; wool textile; copper-bronze</t>
  </si>
  <si>
    <t xml:space="preserve">tablets; cylinder seals; ziggurats; statues</t>
  </si>
  <si>
    <t xml:space="preserve">record and writing;rule and display;ritual and belief;exchange and value</t>
  </si>
  <si>
    <t xml:space="preserve">Greek name ('between the rivers'); 19th-century European Assyriology; museums</t>
  </si>
  <si>
    <t xml:space="preserve">Hill peoples, pastoralists and deportees; women weavers in temple and palace workshops; present-day Iraqis, Assyrians, Mandaeans and Yazidis; looting during wars (2003 on)</t>
  </si>
  <si>
    <t xml:space="preserve">Met Open Access (CC0);Cleveland Museum of Art Open Access (CC0);British Museum collection online (link out);Wikimedia Commons;Penn Museum online collection (link out);Open Context (CC BY)</t>
  </si>
  <si>
    <t xml:space="preserve">Umbrella; routes to Sumerian, Babylonian, Assyrian, ARC Uruk, Ubaid.</t>
  </si>
  <si>
    <t xml:space="preserve">CIV056</t>
  </si>
  <si>
    <t xml:space="preserve">Sumerian</t>
  </si>
  <si>
    <t xml:space="preserve">Sumer</t>
  </si>
  <si>
    <t xml:space="preserve">c. 3500–2000 BCE</t>
  </si>
  <si>
    <t xml:space="preserve">Sumerian city workshops produced early writing, inlaid lyres, cylinder seals and standardised pottery.</t>
  </si>
  <si>
    <t xml:space="preserve">cuneiform; shell and lapis inlay; metalwork; bevelled-rim bowls</t>
  </si>
  <si>
    <t xml:space="preserve">tablets; lyres; statues; seals</t>
  </si>
  <si>
    <t xml:space="preserve">record and writing;ritual and belief;play and music;rule and display</t>
  </si>
  <si>
    <t xml:space="preserve">Akkadian name for the land; 19th-century Assyriology (Oppert)</t>
  </si>
  <si>
    <t xml:space="preserve">Akkadian speakers who lived alongside them; labour recorded in ration lists; the Royal Tombs of Ur as burials</t>
  </si>
  <si>
    <t xml:space="preserve">funerary;conflict-looting</t>
  </si>
  <si>
    <t xml:space="preserve">Met Open Access (CC0);Penn Museum online collection (link out);British Museum collection online (link out);Wikimedia Commons</t>
  </si>
  <si>
    <t xml:space="preserve">CIV057</t>
  </si>
  <si>
    <t xml:space="preserve">Babylonian</t>
  </si>
  <si>
    <t xml:space="preserve">Babylonia</t>
  </si>
  <si>
    <t xml:space="preserve">c. 1900–539 BCE (Old to Neo-Babylonian)</t>
  </si>
  <si>
    <t xml:space="preserve">Babylonian scribes and brickmakers produced law codes, astronomical records and glazed-brick architecture.</t>
  </si>
  <si>
    <t xml:space="preserve">glazed brick; cuneiform; astronomy</t>
  </si>
  <si>
    <t xml:space="preserve">Ishtar Gate; tablets; boundary stones</t>
  </si>
  <si>
    <t xml:space="preserve">Biblical and Greek sources; Assyriology</t>
  </si>
  <si>
    <t xml:space="preserve">Kassite, Amorite and Chaldean dynasties; deportees (e.g. Judaeans) and their crafts; non-elite brickmakers and temple dependants; the Ishtar Gate's removal to Berlin</t>
  </si>
  <si>
    <t xml:space="preserve">conflict-looting</t>
  </si>
  <si>
    <t xml:space="preserve">Met Open Access (CC0);British Museum collection online (link out);Wikimedia Commons</t>
  </si>
  <si>
    <t xml:space="preserve">CIV058</t>
  </si>
  <si>
    <t xml:space="preserve">Assyrian</t>
  </si>
  <si>
    <t xml:space="preserve">Assyria</t>
  </si>
  <si>
    <t xml:space="preserve">c. 2000–609 BCE (Old to Neo-Assyrian)</t>
  </si>
  <si>
    <t xml:space="preserve">Assyrian palace workshops carved stone reliefs and ivories and organised deported craftworkers.</t>
  </si>
  <si>
    <t xml:space="preserve">relief carving; ivory; glazed brick</t>
  </si>
  <si>
    <t xml:space="preserve">palace reliefs; lamassu; ivories</t>
  </si>
  <si>
    <t xml:space="preserve">rule and display;war;record and writing</t>
  </si>
  <si>
    <t xml:space="preserve">Biblical sources; 19th-century excavators (Layard, Botta); museums</t>
  </si>
  <si>
    <t xml:space="preserve">Present-day Assyrian people, who use the name for themselves; deported craftworkers; the 2015 destruction at Nimrud</t>
  </si>
  <si>
    <t xml:space="preserve">Living community uses the name.</t>
  </si>
  <si>
    <t xml:space="preserve">CIV059</t>
  </si>
  <si>
    <t xml:space="preserve">Elamite</t>
  </si>
  <si>
    <t xml:space="preserve">Elam</t>
  </si>
  <si>
    <t xml:space="preserve">c. 3200–539 BCE</t>
  </si>
  <si>
    <t xml:space="preserve">Elamite workshops made bitumen compound vessels, bronze casting and glazed brick in southwestern Iran.</t>
  </si>
  <si>
    <t xml:space="preserve">bitumen compound; bronze casting; glazed brick</t>
  </si>
  <si>
    <t xml:space="preserve">statues; vessels; tablets</t>
  </si>
  <si>
    <t xml:space="preserve">Mesopotamian texts; French archaeology at Susa</t>
  </si>
  <si>
    <t xml:space="preserve">Highland Anshan and the Proto-Elamite phase; that Elam was a shifting federation rather than one state; the mass removal of Susa finds to Paris under French concession; Iranian communities today</t>
  </si>
  <si>
    <t xml:space="preserve">CIV060</t>
  </si>
  <si>
    <t xml:space="preserve">Dilmun</t>
  </si>
  <si>
    <t xml:space="preserve">Tilmun</t>
  </si>
  <si>
    <t xml:space="preserve">c. 2200–500 BCE; name used in texts from late 4th millennium BCE</t>
  </si>
  <si>
    <t xml:space="preserve">Dilmun, centred on Bahrain, was a Gulf trading hub known for stamp seals and tens of thousands of burial mounds.</t>
  </si>
  <si>
    <t xml:space="preserve">stamp-seal carving; copper trade; tumulus building</t>
  </si>
  <si>
    <t xml:space="preserve">stamp seals; burial mounds; pottery</t>
  </si>
  <si>
    <t xml:space="preserve">Mesopotamian texts; Danish expeditions (P. V. Glob, Geoffrey Bibby, 1950s); UNESCO (2019)</t>
  </si>
  <si>
    <t xml:space="preserve">The name is Mesopotamian; Gulf peoples; the burial mounds are graves; present-day Bahrainis</t>
  </si>
  <si>
    <t xml:space="preserve">CIV061</t>
  </si>
  <si>
    <t xml:space="preserve">Magan</t>
  </si>
  <si>
    <t xml:space="preserve">Makkan</t>
  </si>
  <si>
    <t xml:space="preserve">c. 2600–1800 BCE; archaeologically Umm an-Nar and Wadi Suq</t>
  </si>
  <si>
    <t xml:space="preserve">Magan (Oman peninsula) supplied copper and diorite to Mesopotamia and made soft-stone vessels.</t>
  </si>
  <si>
    <t xml:space="preserve">copper smelting; soft-stone carving; tomb building</t>
  </si>
  <si>
    <t xml:space="preserve">copper ingots; soft-stone vessels; tombs</t>
  </si>
  <si>
    <t xml:space="preserve">exchange and value;tools;ritual and belief</t>
  </si>
  <si>
    <t xml:space="preserve">Mesopotamian texts; archaeologists</t>
  </si>
  <si>
    <t xml:space="preserve">Magan is a Mesopotamian name, not a self-name; the Hafit, Umm an-Nar and Wadi Suq communities of the UAE and Oman; copper miners and smelters; present-day Emirati and Omani communities</t>
  </si>
  <si>
    <t xml:space="preserve">Routes to ARC Umm an-Nar.</t>
  </si>
  <si>
    <t xml:space="preserve">CIV062</t>
  </si>
  <si>
    <t xml:space="preserve">Phoenician</t>
  </si>
  <si>
    <t xml:space="preserve">Phoenicia; Canaanite (self-description); Punic (western)</t>
  </si>
  <si>
    <t xml:space="preserve">F1.9a;F1.11;F1.6</t>
  </si>
  <si>
    <t xml:space="preserve">WA-LEV;EU-GRR;AF-MAG;EU-IBE</t>
  </si>
  <si>
    <t xml:space="preserve">c. 1500–300 BCE; conventionally from c. 1200 BCE for the Iron Age city-states</t>
  </si>
  <si>
    <t xml:space="preserve">Phoenician city-state workshops made murex purple dye, glass, carved ivory and metal bowls, and spread an alphabet used around the Mediterranean.</t>
  </si>
  <si>
    <t xml:space="preserve">murex dye; core-formed and blown glass; ivory carving; metal bowls; shipbuilding</t>
  </si>
  <si>
    <t xml:space="preserve">inscriptions; ivories; glass; metal bowls; amphorae</t>
  </si>
  <si>
    <t xml:space="preserve">record and writing;exchange and value;transport;clothing and adornment</t>
  </si>
  <si>
    <t xml:space="preserve">Greek writers ('Phoinikes'); 19th-century scholarship; Lebanese national history</t>
  </si>
  <si>
    <t xml:space="preserve">The name is Greek, the people called themselves by city (Tyrians, Sidonians) or Canaanites; enslaved rowers and traded people; the peoples they settled among in North Africa and Iberia; dye workers</t>
  </si>
  <si>
    <t xml:space="preserve">F1.3;F1.13;F1.5</t>
  </si>
  <si>
    <t xml:space="preserve">Routes to CIV Carthaginian / Punic.</t>
  </si>
  <si>
    <t xml:space="preserve">CIV063</t>
  </si>
  <si>
    <t xml:space="preserve">Hittite</t>
  </si>
  <si>
    <t xml:space="preserve">Hatti; Hittite Empire</t>
  </si>
  <si>
    <t xml:space="preserve">c. 1650–1180 BCE</t>
  </si>
  <si>
    <t xml:space="preserve">Hittite scribes kept cuneiform archives at Hattusa and workshops made rock reliefs, metal vessels and animal-shaped rhyta.</t>
  </si>
  <si>
    <t xml:space="preserve">cuneiform on clay; rock-relief carving; silver and gold vessels; iron (limited)</t>
  </si>
  <si>
    <t xml:space="preserve">tablets; rock reliefs; rhyta; seals</t>
  </si>
  <si>
    <t xml:space="preserve">Biblical name applied by 19th-century scholars; Hugo Winckler's excavations (1906); decipherment by Bedřich Hrozný (1915)</t>
  </si>
  <si>
    <t xml:space="preserve">Hattians and Hurrians whose cultures the state absorbed; Luwian speakers; deported populations; the Neo-Hittite successor states</t>
  </si>
  <si>
    <t xml:space="preserve">The self-designation was 'land of Hatti'; 'Hittite' is a borrowed biblical term.</t>
  </si>
  <si>
    <t xml:space="preserve">CIV064</t>
  </si>
  <si>
    <t xml:space="preserve">Urartian</t>
  </si>
  <si>
    <t xml:space="preserve">Urartu; Kingdom of Van; Biainili (self-name)</t>
  </si>
  <si>
    <t xml:space="preserve">c. 860–590 BCE</t>
  </si>
  <si>
    <t xml:space="preserve">Urartian workshops made bronze belts, shields and cauldrons and built fortresses with irrigation works around Lake Van.</t>
  </si>
  <si>
    <t xml:space="preserve">bronze casting and repoussé; stone fortress building; irrigation</t>
  </si>
  <si>
    <t xml:space="preserve">bronze belts; shields; cauldron attachments; inscriptions</t>
  </si>
  <si>
    <t xml:space="preserve">war;rule and display;ritual and belief</t>
  </si>
  <si>
    <t xml:space="preserve">Assyrian texts ('Urartu'); 19th–20th-century archaeology (Russian, Turkish, Armenian)</t>
  </si>
  <si>
    <t xml:space="preserve">Contested national claims (Armenian, Turkish, Kurdish); looted bronzes on the market; the peoples conquered and deported</t>
  </si>
  <si>
    <t xml:space="preserve">Many Urartian bronzes are unprovenanced.</t>
  </si>
  <si>
    <t xml:space="preserve">CIV065</t>
  </si>
  <si>
    <t xml:space="preserve">Nabataean</t>
  </si>
  <si>
    <t xml:space="preserve">Nabataeans; Nabataean Kingdom</t>
  </si>
  <si>
    <t xml:space="preserve">WA-ARB;WA-LEV</t>
  </si>
  <si>
    <t xml:space="preserve">c. 4th century BCE to Roman annexation 106 CE</t>
  </si>
  <si>
    <t xml:space="preserve">Nabataeans carved tomb façades at Petra and Hegra, built water-harvesting systems and made eggshell-thin painted pottery.</t>
  </si>
  <si>
    <t xml:space="preserve">rock-cut architecture; water harvesting; fine painted ceramics; incense trade</t>
  </si>
  <si>
    <t xml:space="preserve">tomb façades; inscriptions; painted bowls</t>
  </si>
  <si>
    <t xml:space="preserve">ritual and belief;exchange and value;transport;shelter</t>
  </si>
  <si>
    <t xml:space="preserve">Greek and Roman writers; European travellers (Burckhardt, 1812); Jordanian and Saudi heritage bodies; UNESCO</t>
  </si>
  <si>
    <t xml:space="preserve">Bedouin communities displaced from Petra (1985); the pastoralists and caravan workers; the tombs as graves</t>
  </si>
  <si>
    <t xml:space="preserve">CIV066</t>
  </si>
  <si>
    <t xml:space="preserve">Sabaean</t>
  </si>
  <si>
    <t xml:space="preserve">Saba; Sheba; Ancient South Arabian</t>
  </si>
  <si>
    <t xml:space="preserve">F1.9a;F1.6</t>
  </si>
  <si>
    <t xml:space="preserve">WA-ARB;AF-HRN</t>
  </si>
  <si>
    <t xml:space="preserve">c. early 1st millennium BCE to Himyarite conquest c. 275 CE</t>
  </si>
  <si>
    <t xml:space="preserve">Sabaean builders constructed the Marib dam and temples and carved alabaster votive figures and inscriptions in the South Arabian script.</t>
  </si>
  <si>
    <t xml:space="preserve">dam engineering; ashlar masonry; alabaster carving; bronze casting</t>
  </si>
  <si>
    <t xml:space="preserve">inscriptions; alabaster statues; incense burners</t>
  </si>
  <si>
    <t xml:space="preserve">ritual and belief;food and storage;record and writing;exchange and value</t>
  </si>
  <si>
    <t xml:space="preserve">Biblical and Qur'anic tradition ('Sheba'); European epigraphers; Yemeni heritage</t>
  </si>
  <si>
    <t xml:space="preserve">Qatabanian, Hadrami, Minaean and Himyarite neighbours; the conflict-driven destruction and looting in Yemen; the legend overshadowing evidence</t>
  </si>
  <si>
    <t xml:space="preserve">Yemen looting ongoing; strict provenance.</t>
  </si>
  <si>
    <t xml:space="preserve">CIV067</t>
  </si>
  <si>
    <t xml:space="preserve">Persian</t>
  </si>
  <si>
    <t xml:space="preserve">Iranian; Achaemenid-Sasanian; Persia</t>
  </si>
  <si>
    <t xml:space="preserve">F1.9a;F1.10</t>
  </si>
  <si>
    <t xml:space="preserve">WA-IRN;AS-CEN</t>
  </si>
  <si>
    <t xml:space="preserve">Achaemenid 550 BCE onward; the label is stretched through Islamic and modern Iran</t>
  </si>
  <si>
    <t xml:space="preserve">Persian courts commissioned multi-ethnic workforces for palaces, metalwork, textiles, carpets and book arts.</t>
  </si>
  <si>
    <t xml:space="preserve">stone relief; silver-gilt; silk weaving; carpet knotting; manuscript painting</t>
  </si>
  <si>
    <t xml:space="preserve">reliefs; silver plates; carpets; manuscripts</t>
  </si>
  <si>
    <t xml:space="preserve">rule and display;ritual and belief;record and writing;clothing and adornment</t>
  </si>
  <si>
    <t xml:space="preserve">Greek writers ('Persis'); European orientalism; Iranian national history</t>
  </si>
  <si>
    <t xml:space="preserve">The workforce named in the Persepolis Fortification Tablets (Ionians, Egyptians, Babylonians); non-Persian peoples of Iran (Kurds, Baluch, Azeris, Arabs); Elamite foundations</t>
  </si>
  <si>
    <t xml:space="preserve">CIV068</t>
  </si>
  <si>
    <t xml:space="preserve">Hellenistic</t>
  </si>
  <si>
    <t xml:space="preserve">Hellenistic world</t>
  </si>
  <si>
    <t xml:space="preserve">F1.11;F1.9a;F1.12a</t>
  </si>
  <si>
    <t xml:space="preserve">EU-GRR;WA-LEV;WA-MES;WA-IRN;AF-EGY;AS-CEN</t>
  </si>
  <si>
    <t xml:space="preserve">323 BCE (Alexander's death) to 31 BCE</t>
  </si>
  <si>
    <t xml:space="preserve">A label for the Greek-speaking kingdoms from Egypt to Bactria whose workshops mixed Greek and local forms.</t>
  </si>
  <si>
    <t xml:space="preserve">marble and bronze sculpture; glass; coinage; mosaic</t>
  </si>
  <si>
    <t xml:space="preserve">statues; coins; mosaics; glass</t>
  </si>
  <si>
    <t xml:space="preserve">Johann Gustav Droysen (1830s)</t>
  </si>
  <si>
    <t xml:space="preserve">The local majorities (Egyptians, Babylonians, Bactrians); enslaved workers; the label's Greek-centred view</t>
  </si>
  <si>
    <t xml:space="preserve">Met Open Access (CC0);Cleveland Museum of Art Open Access (CC0);Walters Art Museum (CC0);Wikimedia Commons</t>
  </si>
  <si>
    <t xml:space="preserve">CIV069</t>
  </si>
  <si>
    <t xml:space="preserve">Jiroft</t>
  </si>
  <si>
    <t xml:space="preserve">Jiroft culture; Halil Rud civilisation</t>
  </si>
  <si>
    <t xml:space="preserve">c. 3rd millennium BCE</t>
  </si>
  <si>
    <t xml:space="preserve">Carved chlorite vessels in an 'intercultural style' were made in southeastern Iran and traded to Mesopotamia and the Gulf.</t>
  </si>
  <si>
    <t xml:space="preserve">chlorite carving; inlay</t>
  </si>
  <si>
    <t xml:space="preserve">carved chlorite vessels; weights</t>
  </si>
  <si>
    <t xml:space="preserve">exchange and value;ritual and belief</t>
  </si>
  <si>
    <t xml:space="preserve">Yousef Majidzadeh (2000s) after looting exposed the cemeteries</t>
  </si>
  <si>
    <t xml:space="preserve">The looting that preceded excavation; forgeries; neighbouring Helmand and Oxus</t>
  </si>
  <si>
    <t xml:space="preserve">conflict-looting;funerary</t>
  </si>
  <si>
    <t xml:space="preserve">Known largely through looted material; 'civilisation' claim contested.</t>
  </si>
  <si>
    <t xml:space="preserve">CIV070</t>
  </si>
  <si>
    <t xml:space="preserve">Helmand</t>
  </si>
  <si>
    <t xml:space="preserve">Helmand civilisation; Shahr-i Sokhta</t>
  </si>
  <si>
    <t xml:space="preserve">WA-IRN;AS-SAS</t>
  </si>
  <si>
    <t xml:space="preserve">c. 3200–2100 BCE</t>
  </si>
  <si>
    <t xml:space="preserve">Shahr-i Sokhta was a craft town working lapis lazuli, carnelian and textiles between Iran, Central Asia and the Indus.</t>
  </si>
  <si>
    <t xml:space="preserve">bead making; weaving; pottery</t>
  </si>
  <si>
    <t xml:space="preserve">beads; textiles; pottery</t>
  </si>
  <si>
    <t xml:space="preserve">exchange and value;clothing and adornment</t>
  </si>
  <si>
    <t xml:space="preserve">Italian (IsMEO) and Iranian archaeologists; UNESCO (2014)</t>
  </si>
  <si>
    <t xml:space="preserve">Neighbours in the Indus and Oxus; burials</t>
  </si>
  <si>
    <t xml:space="preserve">CIV071</t>
  </si>
  <si>
    <t xml:space="preserve">Greek and Roman</t>
  </si>
  <si>
    <t xml:space="preserve">Classical civilisation; Classical antiquity; Graeco-Roman</t>
  </si>
  <si>
    <t xml:space="preserve">F1.11;F1.6;F1.9a</t>
  </si>
  <si>
    <t xml:space="preserve">EU-GRR;EU-BYZ;EU-WCE;EU-IBE;EU-BLC;AF-MAG;AF-EGY;WA-LEV;WA-ANA</t>
  </si>
  <si>
    <t xml:space="preserve">c. 800 BCE to 476 CE (conventional end in the West)</t>
  </si>
  <si>
    <t xml:space="preserve">A combined label for Greek and Roman making: marble and bronze sculpture, painted pottery, glass, concrete, coinage and mosaic.</t>
  </si>
  <si>
    <t xml:space="preserve">marble carving; bronze casting; painted pottery; glassblowing; concrete; mosaic</t>
  </si>
  <si>
    <t xml:space="preserve">statues; vases; coins; mosaics; glass</t>
  </si>
  <si>
    <t xml:space="preserve">rule and display;ritual and belief;exchange and value;shelter;play and music</t>
  </si>
  <si>
    <t xml:space="preserve">Renaissance humanists; 18th–19th-century European classicism (Winckelmann); school curricula</t>
  </si>
  <si>
    <t xml:space="preserve">Enslaved makers, who produced much of it; the non-Greek, non-Roman peoples of the Mediterranean; the painted colour lost to white-marble ideals; Byzantium; the use of the label to define 'Western civilisation'</t>
  </si>
  <si>
    <t xml:space="preserve">human-flow;conflict-looting</t>
  </si>
  <si>
    <t xml:space="preserve">Met Open Access (CC0);Cleveland Museum of Art Open Access (CC0);Walters Art Museum (CC0);Art Institute of Chicago (CC0);Wikimedia Commons;Europeana (filter by rights)</t>
  </si>
  <si>
    <t xml:space="preserve">F1.3;F1.2;F1.14;F1.23</t>
  </si>
  <si>
    <t xml:space="preserve">Existing in project. Routes to CIV Greek and Roman sub-labels, Etruscan, Hellenistic.</t>
  </si>
  <si>
    <t xml:space="preserve">CIV072</t>
  </si>
  <si>
    <t xml:space="preserve">Ancient Greek</t>
  </si>
  <si>
    <t xml:space="preserve">Hellenic; Greece</t>
  </si>
  <si>
    <t xml:space="preserve">c. 800 BCE to 146 BCE (Roman conquest)</t>
  </si>
  <si>
    <t xml:space="preserve">Greek city workshops made painted pottery, bronze and marble sculpture and coinage.</t>
  </si>
  <si>
    <t xml:space="preserve">black- and red-figure pottery; bronze casting; marble carving</t>
  </si>
  <si>
    <t xml:space="preserve">vases; statues; coins; temples</t>
  </si>
  <si>
    <t xml:space="preserve">ritual and belief;rule and display;exchange and value;play and music</t>
  </si>
  <si>
    <t xml:space="preserve">Renaissance and 19th-century classicism</t>
  </si>
  <si>
    <t xml:space="preserve">Enslaved workers; women's textile production; non-Greek neighbours (Thracians, Scythians)</t>
  </si>
  <si>
    <t xml:space="preserve">Sub-label of existing 'Greek and Roman'; may merge.</t>
  </si>
  <si>
    <t xml:space="preserve">CIV073</t>
  </si>
  <si>
    <t xml:space="preserve">Roman</t>
  </si>
  <si>
    <t xml:space="preserve">Ancient Rome; Roman Empire</t>
  </si>
  <si>
    <t xml:space="preserve">EU-GRR;EU-WCE;EU-IBE;EU-BLC;AF-MAG;AF-EGY;WA-LEV;WA-ANA</t>
  </si>
  <si>
    <t xml:space="preserve">traditional 753 BCE to 476 CE (West); East continues as Byzantine</t>
  </si>
  <si>
    <t xml:space="preserve">Roman workshops made glass, concrete, mosaics, coinage and portraits at empire-wide scale.</t>
  </si>
  <si>
    <t xml:space="preserve">glassblowing; concrete; mosaic; bronze casting</t>
  </si>
  <si>
    <t xml:space="preserve">portraits; mosaics; glass; coins</t>
  </si>
  <si>
    <t xml:space="preserve">rule and display;shelter;exchange and value;war</t>
  </si>
  <si>
    <t xml:space="preserve">Renaissance and European classicism; national histories</t>
  </si>
  <si>
    <t xml:space="preserve">Enslaved and freed workers who ran many workshops; provincial makers from Britain to Egypt credited only as 'Roman'; conquered peoples (Gauls, Dacians, Judaeans, Britons); the Eastern empire's continuation as Byzantium</t>
  </si>
  <si>
    <t xml:space="preserve">Met Open Access (CC0);Cleveland Museum of Art Open Access (CC0);Walters Art Museum (CC0);Portable Antiquities Scheme (CC BY);Wikimedia Commons</t>
  </si>
  <si>
    <t xml:space="preserve">CIV074</t>
  </si>
  <si>
    <t xml:space="preserve">Minoan</t>
  </si>
  <si>
    <t xml:space="preserve">Minoan Crete</t>
  </si>
  <si>
    <t xml:space="preserve">c. 3100–1100 BCE; palatial period c. 1950–1450 BCE</t>
  </si>
  <si>
    <t xml:space="preserve">Cretan palace workshops made fresco, faience, carved stone vessels, seals and fine pottery (Kamares ware).</t>
  </si>
  <si>
    <t xml:space="preserve">fresco; faience; stone-vessel carving; seal engraving; wheel-made pottery</t>
  </si>
  <si>
    <t xml:space="preserve">frescoes; faience figures; seals; Kamares ware; Linear A tablets</t>
  </si>
  <si>
    <t xml:space="preserve">ritual and belief;rule and display;record and writing;exchange and value</t>
  </si>
  <si>
    <t xml:space="preserve">Arthur Evans (1900s), after the mythical King Minos</t>
  </si>
  <si>
    <t xml:space="preserve">The self-name is unknown (Linear A undeciphered); Evans's heavy reconstructions at Knossos; non-palatial villages; forgeries of 'Minoan' goddesses</t>
  </si>
  <si>
    <t xml:space="preserve">Met Open Access (CC0);Walters Art Museum (CC0);Wikimedia Commons;open-access excavation reports</t>
  </si>
  <si>
    <t xml:space="preserve">F1.3;F1.14;F1.28a</t>
  </si>
  <si>
    <t xml:space="preserve">Good case for F1.28a (reconstruction) and F1.14 (forgery).</t>
  </si>
  <si>
    <t xml:space="preserve">CIV075</t>
  </si>
  <si>
    <t xml:space="preserve">Mycenaean</t>
  </si>
  <si>
    <t xml:space="preserve">Mycenaean Greece; Late Helladic</t>
  </si>
  <si>
    <t xml:space="preserve">c. 1750–1050 BCE</t>
  </si>
  <si>
    <t xml:space="preserve">Mycenaean palaces kept Linear B records of textile, perfume and bronze production by named workers.</t>
  </si>
  <si>
    <t xml:space="preserve">Linear B; gold repoussé; bronze; fresco; textile</t>
  </si>
  <si>
    <t xml:space="preserve">gold masks; tablets; weapons; stirrup jars</t>
  </si>
  <si>
    <t xml:space="preserve">record and writing;rule and display;war;ritual and belief</t>
  </si>
  <si>
    <t xml:space="preserve">Heinrich Schliemann (1876), after Mycenae</t>
  </si>
  <si>
    <t xml:space="preserve">Workers listed in the tablets (many women textile workers, some probably unfree); neighbours in Anatolia and the Levant; the shaft graves as burials</t>
  </si>
  <si>
    <t xml:space="preserve">CIV076</t>
  </si>
  <si>
    <t xml:space="preserve">Cycladic</t>
  </si>
  <si>
    <t xml:space="preserve">Cycladic culture</t>
  </si>
  <si>
    <t xml:space="preserve">Early Cycladic c. 3200–2000 BCE; later Cycladic to c. 1100 BCE</t>
  </si>
  <si>
    <t xml:space="preserve">Cycladic islanders carved marble figurines and vessels, many later modified to fit modernist taste.</t>
  </si>
  <si>
    <t xml:space="preserve">marble carving; emery abrasion; painting (lost)</t>
  </si>
  <si>
    <t xml:space="preserve">figurines; vessels</t>
  </si>
  <si>
    <t xml:space="preserve">Archaeologists; the 20th-century art market</t>
  </si>
  <si>
    <t xml:space="preserve">Looting for collectors (most figures unprovenanced); lost paint; forgeries</t>
  </si>
  <si>
    <t xml:space="preserve">Most figures without context; good F1.24 case.</t>
  </si>
  <si>
    <t xml:space="preserve">CIV077</t>
  </si>
  <si>
    <t xml:space="preserve">Etruscan</t>
  </si>
  <si>
    <t xml:space="preserve">Etruria; Rasenna (self-name)</t>
  </si>
  <si>
    <t xml:space="preserve">c. 900 BCE (Villanovan) to 1st century BCE (absorbed by Rome)</t>
  </si>
  <si>
    <t xml:space="preserve">Etruscan workshops produced bronze mirrors and statues, gold granulation, bucchero and painted tombs.</t>
  </si>
  <si>
    <t xml:space="preserve">bronze casting and engraving; granulation; bucchero; tomb painting</t>
  </si>
  <si>
    <t xml:space="preserve">mirrors; bucchero; sarcophagi; tomb paintings</t>
  </si>
  <si>
    <t xml:space="preserve">Roman writers; Renaissance and 18th-century 'Etruscheria'</t>
  </si>
  <si>
    <t xml:space="preserve">Most evidence comes from tombs; looting (tombaroli); the Villanovan roots; Italic neighbours</t>
  </si>
  <si>
    <t xml:space="preserve">CIV078</t>
  </si>
  <si>
    <t xml:space="preserve">Byzantine</t>
  </si>
  <si>
    <t xml:space="preserve">Eastern Roman Empire; Romaioi (self-name)</t>
  </si>
  <si>
    <t xml:space="preserve">F1.11;F1.9a;F1.6</t>
  </si>
  <si>
    <t xml:space="preserve">EU-BYZ;WA-ANA;WA-LEV;AF-EGY</t>
  </si>
  <si>
    <t xml:space="preserve">330 (Constantinople) to 1453</t>
  </si>
  <si>
    <t xml:space="preserve">Byzantine workshops made mosaics, icons, silk, enamel and ivory for church and court.</t>
  </si>
  <si>
    <t xml:space="preserve">mosaic; icon painting; cloisonné enamel; silk weaving; ivory carving</t>
  </si>
  <si>
    <t xml:space="preserve">icons; mosaics; silks; enamels</t>
  </si>
  <si>
    <t xml:space="preserve">Hieronymus Wolf (1557) coined 'Byzantine'; Enlightenment writers (Gibbon)</t>
  </si>
  <si>
    <t xml:space="preserve">They called themselves Romans; Armenian, Slavic, Syriac and Coptic makers; enslaved people; the 1204 looting</t>
  </si>
  <si>
    <t xml:space="preserve">CIV079</t>
  </si>
  <si>
    <t xml:space="preserve">Celtic</t>
  </si>
  <si>
    <t xml:space="preserve">Celts; Keltoi; 'Celtic art'</t>
  </si>
  <si>
    <t xml:space="preserve">EU-WCE;EU-BLC;EU-IBE;EU-EER</t>
  </si>
  <si>
    <t xml:space="preserve">label stretched from Hallstatt (c. 800 BCE) through La Tène to early medieval Ireland and Britain</t>
  </si>
  <si>
    <t xml:space="preserve">Iron Age and early medieval metalworkers made curvilinear La Tène ornament on weapons, torcs and mirrors, later echoed in Insular manuscripts.</t>
  </si>
  <si>
    <t xml:space="preserve">bronze and gold smithing; enamel; repoussé; manuscript illumination</t>
  </si>
  <si>
    <t xml:space="preserve">torcs; shields; mirrors; brooches; manuscripts</t>
  </si>
  <si>
    <t xml:space="preserve">clothing and adornment;war;rule and display;ritual and belief</t>
  </si>
  <si>
    <t xml:space="preserve">Greek and Roman writers ('Keltoi', 'Galli'); 18th-century antiquarians (Edward Lhuyd's language work); 19th-century nationalism and the Celtic Revival</t>
  </si>
  <si>
    <t xml:space="preserve">The many unrelated peoples it lumps together; that ancient 'Celts' in Britain and Ireland are not so named in ancient sources; Iberian Celtiberians; the gap between language, art style and people; Romantic and nationalist inventions</t>
  </si>
  <si>
    <t xml:space="preserve">Met Open Access (CC0);Portable Antiquities Scheme (CC BY);British Museum collection online (link out);Wikimedia Commons;Europeana (filter by rights)</t>
  </si>
  <si>
    <t xml:space="preserve">F1.3;F1.15</t>
  </si>
  <si>
    <t xml:space="preserve">Routes to ARC Hallstatt and La Tène.</t>
  </si>
  <si>
    <t xml:space="preserve">CIV080</t>
  </si>
  <si>
    <t xml:space="preserve">Norse / Viking</t>
  </si>
  <si>
    <t xml:space="preserve">Viking Age; Vikings; Norse</t>
  </si>
  <si>
    <t xml:space="preserve">EU-SCA;EU-BLC;EU-EER;AM-ARC</t>
  </si>
  <si>
    <t xml:space="preserve">Viking Age conventionally 793–1066; Norse Greenland to c. 1450</t>
  </si>
  <si>
    <t xml:space="preserve">Norse shipwrights, smiths and carvers made clinker-built ships, pattern-welded swords, and carved wood and runestones.</t>
  </si>
  <si>
    <t xml:space="preserve">clinker shipbuilding; pattern welding; wood carving; textile weaving; runic inscription</t>
  </si>
  <si>
    <t xml:space="preserve">ships; swords; brooches; runestones; textiles</t>
  </si>
  <si>
    <t xml:space="preserve">transport;war;clothing and adornment;record and writing;ritual and belief</t>
  </si>
  <si>
    <t xml:space="preserve">Medieval chroniclers ('vikingr' = raider); 19th-century Scandinavian nationalism; popular media</t>
  </si>
  <si>
    <t xml:space="preserve">The enslaved people (thralls) captured and traded; Sámi neighbours and trading partners; the farmers and women weavers who made the sails; Rus' and Islamic-world partners; far-right appropriation of Norse symbols</t>
  </si>
  <si>
    <t xml:space="preserve">human-flow;funerary</t>
  </si>
  <si>
    <t xml:space="preserve">Swedish History Museum (CC BY);National Museum of Denmark (CC BY-SA);DM;Portable Antiquities Scheme (CC BY);Wikimedia Commons;Europeana (filter by rights)</t>
  </si>
  <si>
    <t xml:space="preserve">F1.3;F1.13;F1.18</t>
  </si>
  <si>
    <t xml:space="preserve">CIV081</t>
  </si>
  <si>
    <t xml:space="preserve">Thracian</t>
  </si>
  <si>
    <t xml:space="preserve">Thracians</t>
  </si>
  <si>
    <t xml:space="preserve">EU-BYZ;EU-GRR</t>
  </si>
  <si>
    <t xml:space="preserve">c. 1st millennium BCE to Roman annexation 46 CE</t>
  </si>
  <si>
    <t xml:space="preserve">Thracian goldsmiths made gold and silver vessels and regalia, found mostly in tumulus burials.</t>
  </si>
  <si>
    <t xml:space="preserve">gold and silver repoussé; tomb building; horse gear</t>
  </si>
  <si>
    <t xml:space="preserve">rhyta; phialae; helmets; tomb paintings</t>
  </si>
  <si>
    <t xml:space="preserve">Greek writers; Bulgarian national archaeology</t>
  </si>
  <si>
    <t xml:space="preserve">Thracians were many tribes, not one; most finds come from burials; looting of tumuli in Bulgaria</t>
  </si>
  <si>
    <t xml:space="preserve">Met Open Access (CC0);Wikimedia Commons;Europeana (filter by rights)</t>
  </si>
  <si>
    <t xml:space="preserve">CIV082</t>
  </si>
  <si>
    <t xml:space="preserve">Nuragic</t>
  </si>
  <si>
    <t xml:space="preserve">Nuragic civilisation; Nuraghi</t>
  </si>
  <si>
    <t xml:space="preserve">c. 1800 BCE to Roman conquest 238 BCE</t>
  </si>
  <si>
    <t xml:space="preserve">Sardinian communities built stone towers (nuraghi) and cast bronze figurines (bronzetti).</t>
  </si>
  <si>
    <t xml:space="preserve">dry-stone tower building; bronze casting</t>
  </si>
  <si>
    <t xml:space="preserve">nuraghi; bronzetti; well temples</t>
  </si>
  <si>
    <t xml:space="preserve">shelter;ritual and belief;war</t>
  </si>
  <si>
    <t xml:space="preserve">Sardinian and Italian archaeology (Giovanni Lilliu); UNESCO (Su Nuraxi, 1997)</t>
  </si>
  <si>
    <t xml:space="preserve">The label implies a unified state; Phoenician and Punic neighbours; present-day Sardinians</t>
  </si>
  <si>
    <t xml:space="preserve">Wikimedia Commons;Europeana (filter by rights);UNESCO World Heritage listing (link out)</t>
  </si>
  <si>
    <t xml:space="preserve">CIV083</t>
  </si>
  <si>
    <t xml:space="preserve">Old Europe</t>
  </si>
  <si>
    <t xml:space="preserve">Old European culture (Gimbutas)</t>
  </si>
  <si>
    <t xml:space="preserve">EU-BYZ;EU-EER</t>
  </si>
  <si>
    <t xml:space="preserve">c. 6500–3500 BCE (Neolithic and Copper Age southeastern Europe)</t>
  </si>
  <si>
    <t xml:space="preserve">A label for Neolithic Balkan and Carpathian farming societies known for figurines, painted pottery and early copper and gold.</t>
  </si>
  <si>
    <t xml:space="preserve">painted pottery; clay figurines; copper and gold working</t>
  </si>
  <si>
    <t xml:space="preserve">figurines; painted pots; copper tools</t>
  </si>
  <si>
    <t xml:space="preserve">Marija Gimbutas (1970s), with a contested 'goddess' interpretation</t>
  </si>
  <si>
    <t xml:space="preserve">The diversity of cultures (Vinča, Cucuteni–Trypillia, Varna, Karanovo); the contested gender narrative; later populations</t>
  </si>
  <si>
    <t xml:space="preserve">Wikimedia Commons;Europeana (filter by rights)</t>
  </si>
  <si>
    <t xml:space="preserve">Routes to ARC Vinča (existing), Cucuteni–Trypillia, Varna.</t>
  </si>
  <si>
    <t xml:space="preserve">CIV084</t>
  </si>
  <si>
    <t xml:space="preserve">Moorish</t>
  </si>
  <si>
    <t xml:space="preserve">Moors; Al-Andalus (partly)</t>
  </si>
  <si>
    <t xml:space="preserve">F1.11;F1.6;F1.10</t>
  </si>
  <si>
    <t xml:space="preserve">EU-IBE;AF-MAG</t>
  </si>
  <si>
    <t xml:space="preserve">711 to the final expulsions of Moriscos 1609–1614</t>
  </si>
  <si>
    <t xml:space="preserve">The label covers Andalusi and Maghribi workshops that made lustreware, carved ivory, silks, stucco and tilework.</t>
  </si>
  <si>
    <t xml:space="preserve">lustreware; ivory carving; silk weaving; stucco; zellij tilework</t>
  </si>
  <si>
    <t xml:space="preserve">pyxides; silks; lustre dishes; tiles</t>
  </si>
  <si>
    <t xml:space="preserve">Medieval Christian chroniclers ('Mauri'); Romantic travellers; Spanish and Moroccan heritage</t>
  </si>
  <si>
    <t xml:space="preserve">It flattens Arabs, Imazighen, Muslims, converts, Jews and Mozarabs into one term with racialised overtones; Mudéjar and Morisco makers under Christian rule; the expelled</t>
  </si>
  <si>
    <t xml:space="preserve">Routes to CIV Islamic; label to explain, not endorse.</t>
  </si>
  <si>
    <t xml:space="preserve">CIV085</t>
  </si>
  <si>
    <t xml:space="preserve">Western</t>
  </si>
  <si>
    <t xml:space="preserve">Western civilisation; 'the West'</t>
  </si>
  <si>
    <t xml:space="preserve">THEME;F1.11</t>
  </si>
  <si>
    <t xml:space="preserve">EU-WCE;EU-GRR;EU-BLC;EU-IBE;GL</t>
  </si>
  <si>
    <t xml:space="preserve">a modern label claiming a line from Greece and Rome to modern Europe and North America</t>
  </si>
  <si>
    <t xml:space="preserve">A curriculum label that organised much of museum and design-history teaching around European making.</t>
  </si>
  <si>
    <t xml:space="preserve">19th–20th-century European and US universities ('Western Civ' courses, from c. 1919 in the US); Samuel Huntington (1996)</t>
  </si>
  <si>
    <t xml:space="preserve">Everything outside Europe and its settler colonies; the Islamic, Byzantine and African roots it borrows from; the colonised and enslaved whose labour and objects built its museums</t>
  </si>
  <si>
    <t xml:space="preserve">Search label; card explains the label.</t>
  </si>
  <si>
    <t xml:space="preserve">CIV086</t>
  </si>
  <si>
    <t xml:space="preserve">Islamic</t>
  </si>
  <si>
    <t xml:space="preserve">Islamic world; Islamic art</t>
  </si>
  <si>
    <t xml:space="preserve">WA-ARB;WA-LEV;WA-MES;WA-IRN;WA-ANA;AF-EGY;AF-MAG;AF-SAH;AF-SWA;EU-IBE;AS-CEN;AS-SAS;AS-ISE;AS-CHN</t>
  </si>
  <si>
    <t xml:space="preserve">622 (hijra) to present</t>
  </si>
  <si>
    <t xml:space="preserve">A label for the makers of many societies whose shared features include Arabic script, calligraphy, geometric ornament, glazed ceramics, carpets and metalwork.</t>
  </si>
  <si>
    <t xml:space="preserve">calligraphy; lustreware; inlaid metal; carpet knotting; paper</t>
  </si>
  <si>
    <t xml:space="preserve">Qur'ans; carpets; tiles; inlaid brass</t>
  </si>
  <si>
    <t xml:space="preserve">record and writing;ritual and belief;rule and display;clothing and adornment;exchange and value</t>
  </si>
  <si>
    <t xml:space="preserve">European art history and museums ('Islamic art' departments, 19th c.)</t>
  </si>
  <si>
    <t xml:space="preserve">Non-Muslim makers (Christians, Jews, Zoroastrians) within Islamic societies; enslaved workers; regional traditions (West African, Southeast Asian, Chinese Muslim) often left out; present-day Muslim communities</t>
  </si>
  <si>
    <t xml:space="preserve">F1.3;F1.13;F1.15</t>
  </si>
  <si>
    <t xml:space="preserve">CIV087</t>
  </si>
  <si>
    <t xml:space="preserve">Scythian</t>
  </si>
  <si>
    <t xml:space="preserve">Scythians; Saka</t>
  </si>
  <si>
    <t xml:space="preserve">F1.12a;F1.11</t>
  </si>
  <si>
    <t xml:space="preserve">AS-CEN;EU-EER;WA-CAU</t>
  </si>
  <si>
    <t xml:space="preserve">c. 9th–3rd century BCE</t>
  </si>
  <si>
    <t xml:space="preserve">Scythian and related steppe peoples made gold 'animal style' ornaments, horse gear and felt, preserved mainly in kurgan burials.</t>
  </si>
  <si>
    <t xml:space="preserve">gold casting and repoussé; felt making; horse equipment</t>
  </si>
  <si>
    <t xml:space="preserve">plaques; pectorals; bridle ornaments; felt hangings</t>
  </si>
  <si>
    <t xml:space="preserve">clothing and adornment;rule and display;transport;war</t>
  </si>
  <si>
    <t xml:space="preserve">Herodotus; Russian imperial collecting (Peter I's Siberian collection); Soviet archaeology</t>
  </si>
  <si>
    <t xml:space="preserve">The many different peoples grouped under one name; most finds come from graves; Greek goldsmiths who made some pieces; looting</t>
  </si>
  <si>
    <t xml:space="preserve">CIV088</t>
  </si>
  <si>
    <t xml:space="preserve">Sogdian</t>
  </si>
  <si>
    <t xml:space="preserve">Sogdiana; Sogdians</t>
  </si>
  <si>
    <t xml:space="preserve">F1.12a;F1.8</t>
  </si>
  <si>
    <t xml:space="preserve">AS-CEN;AS-CHN</t>
  </si>
  <si>
    <t xml:space="preserve">c. 6th century BCE to c. 10th century CE</t>
  </si>
  <si>
    <t xml:space="preserve">Sogdian merchants and makers produced silver vessels, wall paintings and silks and carried goods across the Silk Road.</t>
  </si>
  <si>
    <t xml:space="preserve">silverwork; wall painting; silk weaving</t>
  </si>
  <si>
    <t xml:space="preserve">silver vessels; murals; funerary couches</t>
  </si>
  <si>
    <t xml:space="preserve">exchange and value;rule and display;ritual and belief</t>
  </si>
  <si>
    <t xml:space="preserve">Greek and Persian sources; Chinese records; 20th-century archaeology (Panjikent, Afrasiab)</t>
  </si>
  <si>
    <t xml:space="preserve">Sogdian diaspora communities in China, whose funerary couches mix traditions; the plural identities of merchants; enslaved people traded on the same routes; the Arab conquest and later Islamic Sogdiana</t>
  </si>
  <si>
    <t xml:space="preserve">CIV089</t>
  </si>
  <si>
    <t xml:space="preserve">Oxus</t>
  </si>
  <si>
    <t xml:space="preserve">Oxus civilisation; BMAC; Bactria–Margiana</t>
  </si>
  <si>
    <t xml:space="preserve">c. 2250–1700 BCE</t>
  </si>
  <si>
    <t xml:space="preserve">Oxus (BMAC) settlements made compartmented seals and composite stone 'princess' figures.</t>
  </si>
  <si>
    <t xml:space="preserve">soft-stone carving; metal casting</t>
  </si>
  <si>
    <t xml:space="preserve">seals; composite figurines</t>
  </si>
  <si>
    <t xml:space="preserve">Viktor Sarianidi (1970s); French archaeology (Henri-Paul Francfort)</t>
  </si>
  <si>
    <t xml:space="preserve">The large number of looted and faked 'Bactrian' objects on the market; neighbouring Andronovo and Namazga communities; present-day Turkmen, Uzbek and Afghan communities</t>
  </si>
  <si>
    <t xml:space="preserve">Routes to ARC Bactria–Margiana Archaeological Complex.</t>
  </si>
  <si>
    <t xml:space="preserve">CIV090</t>
  </si>
  <si>
    <t xml:space="preserve">Polynesian</t>
  </si>
  <si>
    <t xml:space="preserve">Lapita arrival c. 900 BCE (Tonga, Samoa) to present</t>
  </si>
  <si>
    <t xml:space="preserve">Polynesian makers built voyaging canoes, barkcloth, carved wood and stone, and navigation without instruments.</t>
  </si>
  <si>
    <t xml:space="preserve">canoe building; barkcloth (tapa); wood and stone carving; featherwork</t>
  </si>
  <si>
    <t xml:space="preserve">canoes; tapa; carvings; feather cloaks</t>
  </si>
  <si>
    <t xml:space="preserve">transport;clothing and adornment;ritual and belief;rule and display</t>
  </si>
  <si>
    <t xml:space="preserve">Jules Dumont d'Urville (1831); European voyagers</t>
  </si>
  <si>
    <t xml:space="preserve">Living Polynesian nations (Māori, Hawaiian, Samoan, Tongan, Tahitian and others) and their own names and histories; the European racial ranking that set Polynesia above Melanesia; Micronesian and Melanesian neighbours; taonga taken to museums</t>
  </si>
  <si>
    <t xml:space="preserve">Indigenous-community;sacred;ancestral;living-community</t>
  </si>
  <si>
    <t xml:space="preserve">Te Papa Collections Online (CC BY where marked);Auckland Museum Collections Online (CC BY);Met Open Access (CC0);Wikimedia Commons</t>
  </si>
  <si>
    <t xml:space="preserve">CIV091</t>
  </si>
  <si>
    <t xml:space="preserve">Lapita</t>
  </si>
  <si>
    <t xml:space="preserve">Lapita culture; Lapita cultural complex</t>
  </si>
  <si>
    <t xml:space="preserve">OC-MEL;OC-POL</t>
  </si>
  <si>
    <t xml:space="preserve">c. 1350–500 BCE from the Bismarck Archipelago to Tonga and Samoa</t>
  </si>
  <si>
    <t xml:space="preserve">Lapita potters stamped intricate dentate designs on pottery as their communities voyaged into Remote Oceania for the first time.</t>
  </si>
  <si>
    <t xml:space="preserve">dentate-stamped pottery; obsidian exchange; shell ornament; canoe voyaging</t>
  </si>
  <si>
    <t xml:space="preserve">dentate-stamped pots; shell rings; obsidian tools</t>
  </si>
  <si>
    <t xml:space="preserve">food and storage;ritual and belief;transport;exchange and value</t>
  </si>
  <si>
    <t xml:space="preserve">Archaeologists, after the Lapita site in New Caledonia (excavated 1952)</t>
  </si>
  <si>
    <t xml:space="preserve">Not a civilisation or state; the earlier Papuan-speaking peoples of Near Oceania; descendant Pacific communities who hold the designs in tattoo and tapa</t>
  </si>
  <si>
    <t xml:space="preserve">Indigenous-community;ancestral</t>
  </si>
  <si>
    <t xml:space="preserve">Wikimedia Commons;open-access excavation reports;Auckland Museum Collections Online (CC BY)</t>
  </si>
  <si>
    <t xml:space="preserve">FLAG: rarely called a civilisation; label kept because searched. Routes to ARC Lapita (existing) and HOR Lapita horizon.</t>
  </si>
  <si>
    <t xml:space="preserve">CIV092</t>
  </si>
  <si>
    <t xml:space="preserve">Rapa Nui</t>
  </si>
  <si>
    <t xml:space="preserve">Easter Island civilisation</t>
  </si>
  <si>
    <t xml:space="preserve">settlement c. 1150–1250 CE to present</t>
  </si>
  <si>
    <t xml:space="preserve">Rapa Nui carvers quarried and moved nearly a thousand moai and made rongorongo tablets and wood carvings.</t>
  </si>
  <si>
    <t xml:space="preserve">volcanic tuff carving; wood carving; rongorongo incision</t>
  </si>
  <si>
    <t xml:space="preserve">moai; rongorongo tablets; wood figures</t>
  </si>
  <si>
    <t xml:space="preserve">European voyagers (Roggeveen, 1722); Jared Diamond's 'collapse' account (2005) and its critics</t>
  </si>
  <si>
    <t xml:space="preserve">The 'ecocide' myth, contested by evidence that slave raids (1862) and introduced disease caused the population crash; the living Rapa Nui people; moai held abroad (e.g. Hoa Hakananai'a) and return requests</t>
  </si>
  <si>
    <t xml:space="preserve">Indigenous-community;sacred;ancestral;living-community;human-flow</t>
  </si>
  <si>
    <t xml:space="preserve">F1.3;F1.24;F1.22</t>
  </si>
  <si>
    <t xml:space="preserve">Good F1.3 case: no 'rise and fall' unless evidence supports it.</t>
  </si>
  <si>
    <t xml:space="preserve">CIV093</t>
  </si>
  <si>
    <t xml:space="preserve">Aboriginal and Torres Strait Islander</t>
  </si>
  <si>
    <t xml:space="preserve">'oldest continuous culture/civilisation'</t>
  </si>
  <si>
    <t xml:space="preserve">occupation of Australia from at least c. 65,000–50,000 years ago (debated) to present</t>
  </si>
  <si>
    <t xml:space="preserve">Aboriginal and Torres Strait Islander makers have developed rock art, ground-edge axes, fibre work, eel-trap aquaculture and painting over tens of thousands of years.</t>
  </si>
  <si>
    <t xml:space="preserve">rock painting and engraving; ground-edge stone; fibre weaving; bark painting; aquaculture</t>
  </si>
  <si>
    <t xml:space="preserve">rock art; stone tools; fibre bags; bark paintings; shields</t>
  </si>
  <si>
    <t xml:space="preserve">ritual and belief;tools;food and storage;clothing and adornment;record and writing</t>
  </si>
  <si>
    <t xml:space="preserve">Popular media and government campaigns ('oldest continuous culture'); Aboriginal organisations</t>
  </si>
  <si>
    <t xml:space="preserve">More than 250 language groups with their own names and laws; Torres Strait Islanders as distinct; that the phrase can freeze living cultures in the past; stolen objects and remains held in museums</t>
  </si>
  <si>
    <t xml:space="preserve">Museums Victoria Collections (CC BY / public domain);Wikimedia Commons;community-published site</t>
  </si>
  <si>
    <t xml:space="preserve">F1.3;F1.26;F1.24</t>
  </si>
  <si>
    <t xml:space="preserve">Date: Madjedbebe claim c. 65,000 BP is debated; 'civilisation' is not a self-description; community consultation required.</t>
  </si>
  <si>
    <t xml:space="preserve">COM001</t>
  </si>
  <si>
    <t xml:space="preserve">Copts</t>
  </si>
  <si>
    <t xml:space="preserve">Coptic Christians; Aigyptios/Qibt (origin of the name)</t>
  </si>
  <si>
    <t xml:space="preserve">c. 300 CE (Christian Egypt) to present; community continuity longer</t>
  </si>
  <si>
    <t xml:space="preserve">Coptic weavers, scribes, icon painters and builders are credited with late antique tapestry textiles, bookbinding and icon painting, and the community still makes icons and church textiles.</t>
  </si>
  <si>
    <t xml:space="preserve">tapestry weave;linen and wool;parchment;icon painting;bookbinding</t>
  </si>
  <si>
    <t xml:space="preserve">textile;manuscript;icon;liturgical object</t>
  </si>
  <si>
    <t xml:space="preserve">clothing and adornment; ritual and belief; record and writing</t>
  </si>
  <si>
    <t xml:space="preserve">the community; ethnographic and museum usage</t>
  </si>
  <si>
    <t xml:space="preserve">'Coptic' in museums often labels all late antique Egyptian textiles regardless of the maker's faith; it also covers Egyptian Coptic Catholic and Protestant communities</t>
  </si>
  <si>
    <t xml:space="preserve">Met Open Access (CC0); Cleveland Museum of Art Open Access (CC0); British Museum collection online (view; licence per image); Wikimedia Commons; Coptic Museum Cairo (view)</t>
  </si>
  <si>
    <t xml:space="preserve">links: BEL008; MKR012; STY083. Museum 'Coptic textile' label is a period label, not a community attribution; say so.</t>
  </si>
  <si>
    <t xml:space="preserve">COM002</t>
  </si>
  <si>
    <t xml:space="preserve">Nubians</t>
  </si>
  <si>
    <t xml:space="preserve">Nobiin- and Kenzi/Mattokki-speakers; Fadicca; Dongolawi; Barabra (dated exonym)</t>
  </si>
  <si>
    <t xml:space="preserve">ancestral Nubian cultures from c. 2500 BCE; present communities displaced by Aswan dams 1902–1971</t>
  </si>
  <si>
    <t xml:space="preserve">Nubian communities are known for painted and decorated house façades, basketry and beadwork, and many were resettled when the Aswan dams flooded their villages.</t>
  </si>
  <si>
    <t xml:space="preserve">mud-brick building;painted plaster;basketry;beadwork;palm fibre</t>
  </si>
  <si>
    <t xml:space="preserve">house façade;basket;plate cover;jewellery</t>
  </si>
  <si>
    <t xml:space="preserve">shelter; clothing and adornment; food and storage; ritual and belief</t>
  </si>
  <si>
    <t xml:space="preserve">Nobiin, Kenzi and Dongolawi speakers and Sudanese and Egyptian Nubians; ancient 'Nubia' labels in museums merge Kerma, Kush and medieval kingdoms with the living people</t>
  </si>
  <si>
    <t xml:space="preserve">living-community; Indigenous-community; human-flow</t>
  </si>
  <si>
    <t xml:space="preserve">Wikimedia Commons; Met Open Access (CC0); British Museum collection online (view; licence per image); Nubian Museum Aswan (view)</t>
  </si>
  <si>
    <t xml:space="preserve">F1.22;F1.24</t>
  </si>
  <si>
    <t xml:space="preserve">links: CIV002; OCC230; POL004. Dam resettlement is forced displacement; human-flow applied. Indigenous self-identification varies; verify.</t>
  </si>
  <si>
    <t xml:space="preserve">COM003</t>
  </si>
  <si>
    <t xml:space="preserve">Siwi</t>
  </si>
  <si>
    <t xml:space="preserve">Isiwan; Siwans (exonym)</t>
  </si>
  <si>
    <t xml:space="preserve">AF-EGY;AF-MAG</t>
  </si>
  <si>
    <t xml:space="preserve">oasis town Shali founded c. 1203 by tradition; oasis older</t>
  </si>
  <si>
    <t xml:space="preserve">The Amazigh community of Siwa oasis is known for kershef salt-mud building, silver jewellery and dense embroidery on wedding dresses and shawls.</t>
  </si>
  <si>
    <t xml:space="preserve">kershef (salt-mud) building;silver;embroidery;palm fibre basketry</t>
  </si>
  <si>
    <t xml:space="preserve">wedding dress;shawl;necklace (aghraw);basket</t>
  </si>
  <si>
    <t xml:space="preserve">shelter; clothing and adornment; rule and display</t>
  </si>
  <si>
    <t xml:space="preserve">Siwi households and clans; tourist 'Siwa embroidery' markets merge commercial copies with community work</t>
  </si>
  <si>
    <t xml:space="preserve">living-community; Indigenous-community</t>
  </si>
  <si>
    <t xml:space="preserve">Wikimedia Commons; British Museum collection online (view; licence per image)</t>
  </si>
  <si>
    <t xml:space="preserve">F1.18</t>
  </si>
  <si>
    <t xml:space="preserve">Shali date traditional; endonym Isiwan verified.</t>
  </si>
  <si>
    <t xml:space="preserve">COM004</t>
  </si>
  <si>
    <t xml:space="preserve">Sinai Bedouin</t>
  </si>
  <si>
    <t xml:space="preserve">Bedu of Sinai; Tarabin, Muzeina, Jebeliya and other tribes</t>
  </si>
  <si>
    <t xml:space="preserve">AF-EGY;WA-LEV</t>
  </si>
  <si>
    <t xml:space="preserve">tribal presence attested in Ottoman period; earlier roots</t>
  </si>
  <si>
    <t xml:space="preserve">Sinai Bedouin women embroider cross-stitch dresses, face veils and bags whose colours signal tribe and marital status.</t>
  </si>
  <si>
    <t xml:space="preserve">cross-stitch embroidery;goat-hair weaving;beadwork;coins</t>
  </si>
  <si>
    <t xml:space="preserve">dress;face veil;camel bag;tent</t>
  </si>
  <si>
    <t xml:space="preserve">shelter; clothing and adornment; transport; exchange and value</t>
  </si>
  <si>
    <t xml:space="preserve">separate tribes (Tarabin, Muzeina, Jebeliya and others) with distinct styles; 'Bedouin' as a museum label joins Sinai with Naqab, Jordanian and Arabian groups</t>
  </si>
  <si>
    <t xml:space="preserve">Wikimedia Commons; British Museum collection online (view; licence per image); Met Open Access (CC0)</t>
  </si>
  <si>
    <t xml:space="preserve">Start date is a placeholder; verify.</t>
  </si>
  <si>
    <t xml:space="preserve">COM005</t>
  </si>
  <si>
    <t xml:space="preserve">Beja</t>
  </si>
  <si>
    <t xml:space="preserve">Bidhaawyeet-speakers; Bishari, Hadendowa, Amarar, Beni-Amer</t>
  </si>
  <si>
    <t xml:space="preserve">AF-NUB;AF-EGY;AF-HRN</t>
  </si>
  <si>
    <t xml:space="preserve">Blemmyes of classical sources are often identified as ancestors; approximate</t>
  </si>
  <si>
    <t xml:space="preserve">Beja communities are known for silver and leather work, carved wooden combs and camel-herding equipment.</t>
  </si>
  <si>
    <t xml:space="preserve">leatherwork;silver;wood carving;mat weaving</t>
  </si>
  <si>
    <t xml:space="preserve">comb;shield;sword sheath;mat tent</t>
  </si>
  <si>
    <t xml:space="preserve">shelter; clothing and adornment; transport; war</t>
  </si>
  <si>
    <t xml:space="preserve">Hadendowa, Bishari, Amarar and Beni-Amer (the last speaking Tigre) under one name; the colonial 'Fuzzy-Wuzzy' caricature</t>
  </si>
  <si>
    <t xml:space="preserve">British Museum collection online (view; licence per image); Pitt Rivers Museum collections online (view); Wikimedia Commons</t>
  </si>
  <si>
    <t xml:space="preserve">F1.19a</t>
  </si>
  <si>
    <t xml:space="preserve">Blemmyes link is contested; endonym to verify. Rejected exonym 'Fuzzy-Wuzzy' deliberately not in other_names as a name.</t>
  </si>
  <si>
    <t xml:space="preserve">COM006</t>
  </si>
  <si>
    <t xml:space="preserve">Jieng</t>
  </si>
  <si>
    <t xml:space="preserve">Dinka (exonym)</t>
  </si>
  <si>
    <t xml:space="preserve">approximate; cattle-herding ancestors older</t>
  </si>
  <si>
    <t xml:space="preserve">Jieng communities make beaded corsets, carved headrests and cattle-related objects whose colours mark age and status.</t>
  </si>
  <si>
    <t xml:space="preserve">glass beadwork;wood carving;ash and hide work</t>
  </si>
  <si>
    <t xml:space="preserve">beaded corset;headrest;pipe;cattle bell</t>
  </si>
  <si>
    <t xml:space="preserve">clothing and adornment; rule and display; food and storage</t>
  </si>
  <si>
    <t xml:space="preserve">many sections (Rek, Agar, Bor and others); museum 'Nilotic' labels merge them with Naath and others</t>
  </si>
  <si>
    <t xml:space="preserve">Beaded corset dating and sectional variation to verify.</t>
  </si>
  <si>
    <t xml:space="preserve">COM007</t>
  </si>
  <si>
    <t xml:space="preserve">Naath</t>
  </si>
  <si>
    <t xml:space="preserve">Nuer (exonym)</t>
  </si>
  <si>
    <t xml:space="preserve">AF-NUB;AF-HRN</t>
  </si>
  <si>
    <t xml:space="preserve">approximate</t>
  </si>
  <si>
    <t xml:space="preserve">Naath communities make carved headrests, beadwork and cattle-horn objects, and body scarification marks initiation.</t>
  </si>
  <si>
    <t xml:space="preserve">horn shaping;wood carving;beadwork</t>
  </si>
  <si>
    <t xml:space="preserve">headrest;bracelet;cattle-horn training</t>
  </si>
  <si>
    <t xml:space="preserve">clothing and adornment; ritual and belief; food and storage</t>
  </si>
  <si>
    <t xml:space="preserve">eastern and western Naath; Evans-Pritchard's 1940 ethnography shaped the outside picture</t>
  </si>
  <si>
    <t xml:space="preserve">Pitt Rivers Museum collections online (view); British Museum collection online (view; licence per image); Internet Archive (public-domain ethnographies; read critically)</t>
  </si>
  <si>
    <t xml:space="preserve">links: none. Pitt Rivers holds Evans-Pritchard photographs (view).</t>
  </si>
  <si>
    <t xml:space="preserve">COM008</t>
  </si>
  <si>
    <t xml:space="preserve">Nuba peoples</t>
  </si>
  <si>
    <t xml:space="preserve">Nuba (collective name for many Kordofan hill communities)</t>
  </si>
  <si>
    <t xml:space="preserve">The many Nuba Mountains communities are known for body painting, pottery and wrestling regalia; outside photography made some groups famous without consent.</t>
  </si>
  <si>
    <t xml:space="preserve">body painting;ochre;pottery;basketry</t>
  </si>
  <si>
    <t xml:space="preserve">body painting;wrestling bracelet;pot</t>
  </si>
  <si>
    <t xml:space="preserve">clothing and adornment; play and music; ritual and belief</t>
  </si>
  <si>
    <t xml:space="preserve">over fifty language communities (Moro, Otoro, Kao, Nyaro and others) flattened by one name; the Riefenstahl photographs</t>
  </si>
  <si>
    <t xml:space="preserve">Pitt Rivers Museum collections online (view); Wikimedia Commons</t>
  </si>
  <si>
    <t xml:space="preserve">F1.26;F1.2</t>
  </si>
  <si>
    <t xml:space="preserve">Name is a collective, not one endonym; say so.</t>
  </si>
  <si>
    <t xml:space="preserve">COM009</t>
  </si>
  <si>
    <t xml:space="preserve">Fur</t>
  </si>
  <si>
    <t xml:space="preserve">For; Fora</t>
  </si>
  <si>
    <t xml:space="preserve">AF-NUB;AF-SAH</t>
  </si>
  <si>
    <t xml:space="preserve">Keira sultanate c. 1650–1916; community older</t>
  </si>
  <si>
    <t xml:space="preserve">Fur communities are known for pottery, leather and basketry, and the Darfur sultanate's court used imported cloth and armour.</t>
  </si>
  <si>
    <t xml:space="preserve">pottery;leatherwork;basketry</t>
  </si>
  <si>
    <t xml:space="preserve">pot;saddle;basket</t>
  </si>
  <si>
    <t xml:space="preserve">food and storage; transport; rule and display</t>
  </si>
  <si>
    <t xml:space="preserve">Darfur's many other peoples; the sultanate label</t>
  </si>
  <si>
    <t xml:space="preserve">living-community; Indigenous-community; conflict-looting</t>
  </si>
  <si>
    <t xml:space="preserve">Sultanate dates to verify; conflict since 2003 affects heritage.</t>
  </si>
  <si>
    <t xml:space="preserve">COM010</t>
  </si>
  <si>
    <t xml:space="preserve">Imazighen</t>
  </si>
  <si>
    <t xml:space="preserve">Amazigh (sing.); Berber (rejected exonym for many)</t>
  </si>
  <si>
    <t xml:space="preserve">AF-MAG;AF-SAH;AF-EGY</t>
  </si>
  <si>
    <t xml:space="preserve">Libyco-Berber inscriptions from 1st millennium BCE; approximate</t>
  </si>
  <si>
    <t xml:space="preserve">Amazigh communities across North Africa make flat-woven and knotted rugs, silver jewellery, painted pottery and Tifinagh-inscribed objects, much of it by women.</t>
  </si>
  <si>
    <t xml:space="preserve">flat-weaving;pile knotting;silver casting and enamel;handmade pottery;Tifinagh</t>
  </si>
  <si>
    <t xml:space="preserve">rug;fibula;necklace;pot;wedding textile</t>
  </si>
  <si>
    <t xml:space="preserve">shelter; clothing and adornment; rule and display; record and writing</t>
  </si>
  <si>
    <t xml:space="preserve">Kabyle, Rifian, Shilha, Mozabite, Chaoui, Siwi and Kel Tamasheq among others; 'Berber rug' markets that erase named weavers</t>
  </si>
  <si>
    <t xml:space="preserve">Met Open Access (CC0); British Museum collection online (view; licence per image); musée du quai Branly collections online (view); Wikimedia Commons; Europeana</t>
  </si>
  <si>
    <t xml:space="preserve">F1.18;F1.2;F1.26</t>
  </si>
  <si>
    <t xml:space="preserve">'Berber' is widely used but rejected by many; recorded as contested. links: PRA011; PRA012; MKR014.</t>
  </si>
  <si>
    <t xml:space="preserve">COM011</t>
  </si>
  <si>
    <t xml:space="preserve">Iqbayliyen</t>
  </si>
  <si>
    <t xml:space="preserve">Kabyles (exonym form); Leqbayel</t>
  </si>
  <si>
    <t xml:space="preserve">Kabyle women make hand-built painted pottery and men and women make enamelled silver jewellery associated with Ath Yenni.</t>
  </si>
  <si>
    <t xml:space="preserve">hand-built pottery;cloisonné enamel on silver;weaving</t>
  </si>
  <si>
    <t xml:space="preserve">pot;lamp;fibula;brooch</t>
  </si>
  <si>
    <t xml:space="preserve">clothing and adornment; food and storage; rule and display</t>
  </si>
  <si>
    <t xml:space="preserve">village confederations; French colonial ethnography that made 'Kabyle art' a category</t>
  </si>
  <si>
    <t xml:space="preserve">musée du quai Branly collections online (view); British Museum collection online (view; licence per image); Wikimedia Commons</t>
  </si>
  <si>
    <t xml:space="preserve">F1.18;F1.3</t>
  </si>
  <si>
    <t xml:space="preserve">links: Imazighen row.</t>
  </si>
  <si>
    <t xml:space="preserve">COM012</t>
  </si>
  <si>
    <t xml:space="preserve">Ishelḥiyen</t>
  </si>
  <si>
    <t xml:space="preserve">Chleuh (French rendering of the self-name); Shilha-speakers; Soussi</t>
  </si>
  <si>
    <t xml:space="preserve">Shilha-speaking communities of the Souss and Anti-Atlas are associated with silver jewellery centres such as Tiznit and with granary (agadir) building.</t>
  </si>
  <si>
    <t xml:space="preserve">silver;enamel;rammed earth;stone</t>
  </si>
  <si>
    <t xml:space="preserve">necklace;fibula;agadir granary</t>
  </si>
  <si>
    <t xml:space="preserve">shelter; clothing and adornment; food and storage</t>
  </si>
  <si>
    <t xml:space="preserve">Jewish silversmiths who made much 'Berber' silver before emigration; tribal diversity</t>
  </si>
  <si>
    <t xml:space="preserve">Met Open Access (CC0); British Museum collection online (view; licence per image); Wikimedia Commons</t>
  </si>
  <si>
    <t xml:space="preserve">F1.23</t>
  </si>
  <si>
    <t xml:space="preserve">Endonym išelḥiyen verified (also written Ishelhien); links: Moroccan Jewish communities row.</t>
  </si>
  <si>
    <t xml:space="preserve">COM013</t>
  </si>
  <si>
    <t xml:space="preserve">Ait Mzab</t>
  </si>
  <si>
    <t xml:space="preserve">Mozabites (exonym)</t>
  </si>
  <si>
    <t xml:space="preserve">M'zab towns founded 11th c.; approximate</t>
  </si>
  <si>
    <t xml:space="preserve">The Ibadi community of the M'zab valley built the five walled towns of Ghardaïa and weaves rugs with distinctive geometric designs.</t>
  </si>
  <si>
    <t xml:space="preserve">plaster and stone building;wool weaving</t>
  </si>
  <si>
    <t xml:space="preserve">town;mosque;rug</t>
  </si>
  <si>
    <t xml:space="preserve">shelter; ritual and belief</t>
  </si>
  <si>
    <t xml:space="preserve">women weavers; the Ibadi religious framing</t>
  </si>
  <si>
    <t xml:space="preserve">Wikimedia Commons; UNESCO ICH pages (text; status to verify)</t>
  </si>
  <si>
    <t xml:space="preserve">links: BEL019. UNESCO status of M'zab valley to verify.</t>
  </si>
  <si>
    <t xml:space="preserve">COM014</t>
  </si>
  <si>
    <t xml:space="preserve">Sahrawi</t>
  </si>
  <si>
    <t xml:space="preserve">Saharawi; Ahl as-Sahel</t>
  </si>
  <si>
    <t xml:space="preserve">Hassaniya-speaking tribal formation from c. 16th c.; approximate</t>
  </si>
  <si>
    <t xml:space="preserve">Sahrawi women make leather cushions and bags and the large woven khaima tent, and refugee camps sustain these crafts.</t>
  </si>
  <si>
    <t xml:space="preserve">leatherwork;goat-hair tent weaving;dyed cloth (melhfa)</t>
  </si>
  <si>
    <t xml:space="preserve">tent;leather bag;cushion</t>
  </si>
  <si>
    <t xml:space="preserve">shelter; clothing and adornment; transport</t>
  </si>
  <si>
    <t xml:space="preserve">tribes and refugee and non-refugee populations; disputed territory</t>
  </si>
  <si>
    <t xml:space="preserve">Displacement since 1975 is central to the community's present; human-flow applied.</t>
  </si>
  <si>
    <t xml:space="preserve">COM015</t>
  </si>
  <si>
    <t xml:space="preserve">Moroccan Jewish communities</t>
  </si>
  <si>
    <t xml:space="preserve">Maghrebi Jews; Toshavim and Megorashim</t>
  </si>
  <si>
    <t xml:space="preserve">presence from antiquity; most emigrated 1948–1970s</t>
  </si>
  <si>
    <t xml:space="preserve">Jewish silversmiths, embroiderers and bookmakers were central to Moroccan jewellery and textile production until emigration, and a community of about 1,000 remains in Morocco.</t>
  </si>
  <si>
    <t xml:space="preserve">silversmithing;gold embroidery;enamel</t>
  </si>
  <si>
    <t xml:space="preserve">jewellery;wedding dress (keswa kbira);Torah case</t>
  </si>
  <si>
    <t xml:space="preserve">clothing and adornment; ritual and belief; rule and display</t>
  </si>
  <si>
    <t xml:space="preserve">Indigenous (toshavim) and Iberian-origin (megorashim) Jews; Amazigh clients whose 'Berber' jewellery Jews made</t>
  </si>
  <si>
    <t xml:space="preserve">Met Open Access (CC0); Wikimedia Commons; Israel Museum (view)</t>
  </si>
  <si>
    <t xml:space="preserve">F1.23;F1.2</t>
  </si>
  <si>
    <t xml:space="preserve">links: OCC051. Start date approximate.</t>
  </si>
  <si>
    <t xml:space="preserve">COM016</t>
  </si>
  <si>
    <t xml:space="preserve">Kel Tamasheq</t>
  </si>
  <si>
    <t xml:space="preserve">Tuareg (exonym); Kel Tamajaq; Kel Tamahaq</t>
  </si>
  <si>
    <t xml:space="preserve">AF-SAH;AF-MAG</t>
  </si>
  <si>
    <t xml:space="preserve">approximate; Tifinagh script older</t>
  </si>
  <si>
    <t xml:space="preserve">Kel Tamasheq smiths (inaden) make silver crosses, leather bags, saddles and locks, and women make tents and leatherwork.</t>
  </si>
  <si>
    <t xml:space="preserve">silver casting;lost-wax;leather dyeing;Tifinagh</t>
  </si>
  <si>
    <t xml:space="preserve">cross pendant;camel saddle;leather bag;tent</t>
  </si>
  <si>
    <t xml:space="preserve">shelter; clothing and adornment; transport; record and writing</t>
  </si>
  <si>
    <t xml:space="preserve">confederations (Kel Aïr, Kel Ahaggar, Kel Adagh and others) and the inaden caste of smiths</t>
  </si>
  <si>
    <t xml:space="preserve">Met Open Access (CC0); British Museum collection online (view; licence per image); musée du quai Branly collections online (view); Wikimedia Commons</t>
  </si>
  <si>
    <t xml:space="preserve">F1.23;F1.19a</t>
  </si>
  <si>
    <t xml:space="preserve">links: MKR009; PRA014. Endonym varies by dialect.</t>
  </si>
  <si>
    <t xml:space="preserve">COM017</t>
  </si>
  <si>
    <t xml:space="preserve">Bamanan</t>
  </si>
  <si>
    <t xml:space="preserve">Bamana; Bambara (exonym)</t>
  </si>
  <si>
    <t xml:space="preserve">Ségou state c. 1712–1861; community older</t>
  </si>
  <si>
    <t xml:space="preserve">Bamanan communities make bogolan mud cloth, ci wara headcrests and Jo and Kore society figures, and bogolan is now also a design industry.</t>
  </si>
  <si>
    <t xml:space="preserve">mud-dye;wood carving;iron forging</t>
  </si>
  <si>
    <t xml:space="preserve">bogolan cloth;ci wara headcrest;figure</t>
  </si>
  <si>
    <t xml:space="preserve">clothing and adornment; ritual and belief; play and music</t>
  </si>
  <si>
    <t xml:space="preserve">blacksmith (numu) and other nyamakala castes; Mande neighbours merged in museum labels</t>
  </si>
  <si>
    <t xml:space="preserve">Met Open Access (CC0); Cleveland Museum of Art Open Access (CC0); Art Institute of Chicago (CC0 images); British Museum collection online (view; licence per image); Wikimedia Commons</t>
  </si>
  <si>
    <t xml:space="preserve">F1.18;F1.2;F1.16</t>
  </si>
  <si>
    <t xml:space="preserve">links: MKR007; MKR008; PRA004. Many society objects are sacred.</t>
  </si>
  <si>
    <t xml:space="preserve">COM018</t>
  </si>
  <si>
    <t xml:space="preserve">Dogon</t>
  </si>
  <si>
    <t xml:space="preserve">Dogon (self-used)</t>
  </si>
  <si>
    <t xml:space="preserve">arrival on Bandiagara escarpment c. 15th c. by tradition</t>
  </si>
  <si>
    <t xml:space="preserve">Dogon communities are known for carved granary doors, masks for dama rites and cliff villages, and museums often mislabel Tellem objects as Dogon.</t>
  </si>
  <si>
    <t xml:space="preserve">wood carving;iron;mud building;indigo</t>
  </si>
  <si>
    <t xml:space="preserve">mask;granary door;figure;toguna</t>
  </si>
  <si>
    <t xml:space="preserve">shelter; ritual and belief; food and storage</t>
  </si>
  <si>
    <t xml:space="preserve">the Tellem and other earlier escarpment peoples; many language varieties; Griaule's contested ethnography</t>
  </si>
  <si>
    <t xml:space="preserve">living-community; sacred; conflict-looting</t>
  </si>
  <si>
    <t xml:space="preserve">Met Open Access (CC0); Art Institute of Chicago (CC0 images); musée du quai Branly collections online (view); British Museum collection online (view; licence per image); Wikimedia Commons</t>
  </si>
  <si>
    <t xml:space="preserve">Griaule-era claims (Sirius) contested; theft from escarpment sites documented; conflict-looting applied.</t>
  </si>
  <si>
    <t xml:space="preserve">COM019</t>
  </si>
  <si>
    <t xml:space="preserve">Senufo</t>
  </si>
  <si>
    <t xml:space="preserve">Siena; Syénambélé (Senambele); Senoufo (French); Senara (one subgroup)</t>
  </si>
  <si>
    <t xml:space="preserve">AF-SAH;AF-GUI</t>
  </si>
  <si>
    <t xml:space="preserve">Senufo communities are known for Poro society masks and figures, carved by specialist sculptor groups, and for Korhogo painted cloth.</t>
  </si>
  <si>
    <t xml:space="preserve">wood carving;brass casting;mud painting on cloth</t>
  </si>
  <si>
    <t xml:space="preserve">mask;rhythm pounder;bird figure;Korhogo cloth</t>
  </si>
  <si>
    <t xml:space="preserve">ritual and belief; play and music; clothing and adornment</t>
  </si>
  <si>
    <t xml:space="preserve">Kulebele carvers and Fonombele smiths; Supyire and other language groups</t>
  </si>
  <si>
    <t xml:space="preserve">living-community; sacred</t>
  </si>
  <si>
    <t xml:space="preserve">Met Open Access (CC0); Art Institute of Chicago (CC0 images); Cleveland Museum of Art Open Access (CC0); Wikimedia Commons</t>
  </si>
  <si>
    <t xml:space="preserve">links: PRA027. The name Senufo is of external origin and subgroups use their own names; no single endonym, so the widely used name is kept (endonym to verify).</t>
  </si>
  <si>
    <t xml:space="preserve">COM020</t>
  </si>
  <si>
    <t xml:space="preserve">Bwa</t>
  </si>
  <si>
    <t xml:space="preserve">Bwaba</t>
  </si>
  <si>
    <t xml:space="preserve">Bwa communities make large painted plank masks and leaf masks for the Do cult; their neighbours are often credited with them.</t>
  </si>
  <si>
    <t xml:space="preserve">wood carving;earth pigment;leaf</t>
  </si>
  <si>
    <t xml:space="preserve">plank mask;leaf mask</t>
  </si>
  <si>
    <t xml:space="preserve">ritual and belief; play and music</t>
  </si>
  <si>
    <t xml:space="preserve">Nuna, Winiama and Mossi neighbours whose masks are merged with Bwa ones</t>
  </si>
  <si>
    <t xml:space="preserve">Met Open Access (CC0); Art Institute of Chicago (CC0 images); Wikimedia Commons</t>
  </si>
  <si>
    <t xml:space="preserve">COM021</t>
  </si>
  <si>
    <t xml:space="preserve">Moose</t>
  </si>
  <si>
    <t xml:space="preserve">Mossi (exonym form)</t>
  </si>
  <si>
    <t xml:space="preserve">kingdoms from c. 15th c.</t>
  </si>
  <si>
    <t xml:space="preserve">Moose communities make carved wooden masks and dolls, weave strip cloth and cast brass, some in Ouagadougou workshops.</t>
  </si>
  <si>
    <t xml:space="preserve">wood carving;narrow-strip weaving;brass casting</t>
  </si>
  <si>
    <t xml:space="preserve">mask;doll (biiga);strip cloth</t>
  </si>
  <si>
    <t xml:space="preserve">Nyonyose (earlier peoples) who carry the masks; Nakomse rulers</t>
  </si>
  <si>
    <t xml:space="preserve">links: POL038.</t>
  </si>
  <si>
    <t xml:space="preserve">COM022</t>
  </si>
  <si>
    <t xml:space="preserve">Fulɓe</t>
  </si>
  <si>
    <t xml:space="preserve">Fulani (Hausa-derived exonym); Peul (French); Fula</t>
  </si>
  <si>
    <t xml:space="preserve">Fulɓe herders and women artisans make engraved calabashes, gold and amber jewellery and khasa wool blankets woven by specialists.</t>
  </si>
  <si>
    <t xml:space="preserve">calabash engraving;gold hammering;wool weaving</t>
  </si>
  <si>
    <t xml:space="preserve">calabash;earring;khasa blanket;hat</t>
  </si>
  <si>
    <t xml:space="preserve">clothing and adornment; food and storage; exchange and value</t>
  </si>
  <si>
    <t xml:space="preserve">Wodaabe and settled Fulɓe; weaver castes (maabuɓe) in Mali</t>
  </si>
  <si>
    <t xml:space="preserve">COM023</t>
  </si>
  <si>
    <t xml:space="preserve">Wolof</t>
  </si>
  <si>
    <t xml:space="preserve">Jolof state from c. 14th c.</t>
  </si>
  <si>
    <t xml:space="preserve">Wolof communities are associated with gold filigree jewellery, fabric wrapping, sous-verre glass painting and dress fashion in Dakar.</t>
  </si>
  <si>
    <t xml:space="preserve">gold filigree;reverse glass painting;dyed cloth</t>
  </si>
  <si>
    <t xml:space="preserve">jewellery;glass painting;boubou</t>
  </si>
  <si>
    <t xml:space="preserve">clothing and adornment; rule and display</t>
  </si>
  <si>
    <t xml:space="preserve">caste groups of smiths (tëgg) and griots</t>
  </si>
  <si>
    <t xml:space="preserve">links: STY092 Souwere.</t>
  </si>
  <si>
    <t xml:space="preserve">COM024</t>
  </si>
  <si>
    <t xml:space="preserve">Hausawa</t>
  </si>
  <si>
    <t xml:space="preserve">Hausa</t>
  </si>
  <si>
    <t xml:space="preserve">Hausa city-states from c. 11th c.</t>
  </si>
  <si>
    <t xml:space="preserve">Hausa dyers, embroiderers and builders are known for indigo pits, embroidered robes and plastered relief architecture.</t>
  </si>
  <si>
    <t xml:space="preserve">indigo dyeing;hand embroidery;mud plaster relief</t>
  </si>
  <si>
    <t xml:space="preserve">riga robe;dyed cloth;decorated house</t>
  </si>
  <si>
    <t xml:space="preserve">Fulɓe ruling class after 1804; Kano dyers' guilds</t>
  </si>
  <si>
    <t xml:space="preserve">British Museum collection online (view; licence per image); Wikimedia Commons; Met Open Access (CC0)</t>
  </si>
  <si>
    <t xml:space="preserve">links: POL032; MKR006.</t>
  </si>
  <si>
    <t xml:space="preserve">COM025</t>
  </si>
  <si>
    <t xml:space="preserve">Bozo</t>
  </si>
  <si>
    <t xml:space="preserve">Sorogo; Bozo</t>
  </si>
  <si>
    <t xml:space="preserve">Bozo fisher communities build boats and are associated with masonry guilds (barey ton) at Djenné.</t>
  </si>
  <si>
    <t xml:space="preserve">boat-building;earth masonry;net making</t>
  </si>
  <si>
    <t xml:space="preserve">pirogue;mosque plaster;net</t>
  </si>
  <si>
    <t xml:space="preserve">shelter; transport; food and storage</t>
  </si>
  <si>
    <t xml:space="preserve">Marka and Songhay masons merged in the Djenné story</t>
  </si>
  <si>
    <t xml:space="preserve">F1.28a</t>
  </si>
  <si>
    <t xml:space="preserve">links: PRA017. Mason-guild attribution to verify.</t>
  </si>
  <si>
    <t xml:space="preserve">COM026</t>
  </si>
  <si>
    <t xml:space="preserve">Kassena</t>
  </si>
  <si>
    <t xml:space="preserve">Kasena; Gurunsi (collective exonym)</t>
  </si>
  <si>
    <t xml:space="preserve">Kassena women paint geometric designs on the walls of compounds such as those at Tiébélé.</t>
  </si>
  <si>
    <t xml:space="preserve">earth plaster;mineral pigment;burnishing</t>
  </si>
  <si>
    <t xml:space="preserve">painted house</t>
  </si>
  <si>
    <t xml:space="preserve">Nankani and other Gurunsi groups</t>
  </si>
  <si>
    <t xml:space="preserve">COM027</t>
  </si>
  <si>
    <t xml:space="preserve">Yorùbá</t>
  </si>
  <si>
    <t xml:space="preserve">Yoruba; Anago; Lucumí (Cuba, diaspora); Nagô (Brazil, diaspora)</t>
  </si>
  <si>
    <t xml:space="preserve">Ife from c. 1000 CE; the collective name spread in the 19th c.</t>
  </si>
  <si>
    <t xml:space="preserve">Yorùbá carvers, casters, weavers and dyers make ère ìbejì figures, Gẹ̀lẹ̀dẹ́ masks, beaded crowns, aṣọ òkè and adìrẹ cloth, and named masters such as Olowe of Ise are credited.</t>
  </si>
  <si>
    <t xml:space="preserve">wood carving;beadwork;indigo resist dye;strip weaving;brass casting</t>
  </si>
  <si>
    <t xml:space="preserve">twin figure;mask;beaded crown;veranda post;adire cloth</t>
  </si>
  <si>
    <t xml:space="preserve">ritual and belief; rule and display; clothing and adornment; play and music</t>
  </si>
  <si>
    <t xml:space="preserve">Ekiti, Ọ̀yọ́, Ìjẹ̀bú, Ẹ̀gbá and other sub-groups; diaspora communities; named carvers credited only as 'Yoruba'</t>
  </si>
  <si>
    <t xml:space="preserve">F1.26;F1.16;F1.18</t>
  </si>
  <si>
    <t xml:space="preserve">links: BEL042; STY085; PRA003; PRA005; SCH014.</t>
  </si>
  <si>
    <t xml:space="preserve">COM028</t>
  </si>
  <si>
    <t xml:space="preserve">Edo</t>
  </si>
  <si>
    <t xml:space="preserve">Bini; Benin (exonym for the kingdom)</t>
  </si>
  <si>
    <t xml:space="preserve">kingdom from c. 13th c.</t>
  </si>
  <si>
    <t xml:space="preserve">Edo guilds in Benin City cast brass heads and plaques and carve ivory for the Oba's court, and the Igun Eronmwon guild still casts.</t>
  </si>
  <si>
    <t xml:space="preserve">lost-wax brass casting;ivory carving;coral beadwork</t>
  </si>
  <si>
    <t xml:space="preserve">commemorative head;plaque;tusk;altar</t>
  </si>
  <si>
    <t xml:space="preserve">rule and display; ritual and belief</t>
  </si>
  <si>
    <t xml:space="preserve">guild members (Igun Eronmwon, Igbesanmwan) credited only as 'Benin'; Esan and other peoples of the kingdom</t>
  </si>
  <si>
    <t xml:space="preserve">Digital Benin (digitalbenin.org); Met Open Access (CC0); British Museum collection online (view; licence per image); Art Institute of Chicago (CC0 images); Wikimedia Commons</t>
  </si>
  <si>
    <t xml:space="preserve">F1.24;F1.26</t>
  </si>
  <si>
    <t xml:space="preserve">links: CIV012; DYN038; MKR001; MKR002; OCC175; STY086; PRA019.</t>
  </si>
  <si>
    <t xml:space="preserve">COM029</t>
  </si>
  <si>
    <t xml:space="preserve">Ndi Igbo</t>
  </si>
  <si>
    <t xml:space="preserve">Igbo</t>
  </si>
  <si>
    <t xml:space="preserve">Igbo-Ukwu c. 9th–10th c.; approximate</t>
  </si>
  <si>
    <t xml:space="preserve">Igbo communities make ikenga shrine figures, mbari clay houses, uli body and wall painting and masks, and Nsukka artists drew on uli.</t>
  </si>
  <si>
    <t xml:space="preserve">wood carving;clay modelling;uli painting;bronze casting</t>
  </si>
  <si>
    <t xml:space="preserve">ikenga;mbari house;mask;uli drawing</t>
  </si>
  <si>
    <t xml:space="preserve">ritual and belief; rule and display; clothing and adornment</t>
  </si>
  <si>
    <t xml:space="preserve">many autonomous towns; Igbo-Ukwu as a separate archaeological site; Biafra war losses</t>
  </si>
  <si>
    <t xml:space="preserve">Met Open Access (CC0); British Museum collection online (view; licence per image); Art Institute of Chicago (CC0 images); Wikimedia Commons</t>
  </si>
  <si>
    <t xml:space="preserve">F1.16;F1.20</t>
  </si>
  <si>
    <t xml:space="preserve">links: ARC034; STY084; SCH015.</t>
  </si>
  <si>
    <t xml:space="preserve">COM030</t>
  </si>
  <si>
    <t xml:space="preserve">Asantefoɔ</t>
  </si>
  <si>
    <t xml:space="preserve">Asante; Ashanti (older exonym form)</t>
  </si>
  <si>
    <t xml:space="preserve">Asante state c. 1680s–1901; community ongoing</t>
  </si>
  <si>
    <t xml:space="preserve">Asante weavers, goldsmiths and carvers make kente, gold regalia, goldweights and stools, and regalia looted in 1874 are now partly on loan back.</t>
  </si>
  <si>
    <t xml:space="preserve">strip weaving;lost-wax gold casting;wood carving;adinkra stamping</t>
  </si>
  <si>
    <t xml:space="preserve">kente;stool;gold ornament;goldweight</t>
  </si>
  <si>
    <t xml:space="preserve">rule and display; exchange and value; clothing and adornment</t>
  </si>
  <si>
    <t xml:space="preserve">other Akan peoples (Fante, Akuapem, Bono) whose work is labelled Asante; Ewe kente weavers</t>
  </si>
  <si>
    <t xml:space="preserve">Manhyia Palace Museum (view); Met Open Access (CC0); British Museum collection online (view; licence per image); Wikimedia Commons</t>
  </si>
  <si>
    <t xml:space="preserve">F1.24;F1.18</t>
  </si>
  <si>
    <t xml:space="preserve">links: POL029; DYN039; MKR003; PRA002; PRA020; STY088; OCC155; OCC292.</t>
  </si>
  <si>
    <t xml:space="preserve">COM031</t>
  </si>
  <si>
    <t xml:space="preserve">Fon</t>
  </si>
  <si>
    <t xml:space="preserve">Fɔngbe-speakers</t>
  </si>
  <si>
    <t xml:space="preserve">Dahomey c. 1600–1894</t>
  </si>
  <si>
    <t xml:space="preserve">Fon artists make appliqué hangings and iron and brass sculpture, forms developed in the Dahomey court workshops, and the Yemadje family workshops in Abomey continue.</t>
  </si>
  <si>
    <t xml:space="preserve">appliqué;iron forging;brass casting</t>
  </si>
  <si>
    <t xml:space="preserve">appliqué hanging;asen altar;bocio figure;throne</t>
  </si>
  <si>
    <t xml:space="preserve">Yoruba and other captive artisans at Abomey; enslaved people sold through Ouidah</t>
  </si>
  <si>
    <t xml:space="preserve">living-community; sacred; human-flow; conflict-looting</t>
  </si>
  <si>
    <t xml:space="preserve">musée du quai Branly collections online (view); Met Open Access (CC0); Wikimedia Commons</t>
  </si>
  <si>
    <t xml:space="preserve">F1.24;F1.23</t>
  </si>
  <si>
    <t xml:space="preserve">links: POL030; BEL043; MKR005; OCC171. Dahomey's slave trade is central: human-flow.</t>
  </si>
  <si>
    <t xml:space="preserve">COM032</t>
  </si>
  <si>
    <t xml:space="preserve">Ewe</t>
  </si>
  <si>
    <t xml:space="preserve">Eʋe</t>
  </si>
  <si>
    <t xml:space="preserve">Ewe weavers make strip-woven kete cloth, and Ewe communities make Vodun shrine objects.</t>
  </si>
  <si>
    <t xml:space="preserve">strip weaving;wood carving</t>
  </si>
  <si>
    <t xml:space="preserve">kete cloth;shrine figure</t>
  </si>
  <si>
    <t xml:space="preserve">clothing and adornment; ritual and belief</t>
  </si>
  <si>
    <t xml:space="preserve">Ewe in Ghana and Togo; kente attributed only to Asante</t>
  </si>
  <si>
    <t xml:space="preserve">British Museum collection online (view; licence per image); Wikimedia Commons</t>
  </si>
  <si>
    <t xml:space="preserve">links: BEL043; PRA002.</t>
  </si>
  <si>
    <t xml:space="preserve">COM033</t>
  </si>
  <si>
    <t xml:space="preserve">Ga</t>
  </si>
  <si>
    <t xml:space="preserve">Ga-Dangme (with Dangme)</t>
  </si>
  <si>
    <t xml:space="preserve">Ga carpenters in Teshie make figurative coffins (abebuu adekai) for funerals, now also for galleries.</t>
  </si>
  <si>
    <t xml:space="preserve">wood carving;paint</t>
  </si>
  <si>
    <t xml:space="preserve">figurative coffin</t>
  </si>
  <si>
    <t xml:space="preserve">named workshops such as Kane Kwei's; Dangme</t>
  </si>
  <si>
    <t xml:space="preserve">living-community; funerary</t>
  </si>
  <si>
    <t xml:space="preserve">links: STY179.</t>
  </si>
  <si>
    <t xml:space="preserve">COM034</t>
  </si>
  <si>
    <t xml:space="preserve">Fante</t>
  </si>
  <si>
    <t xml:space="preserve">Mfantse</t>
  </si>
  <si>
    <t xml:space="preserve">Fante asafo military companies commission appliqué and patchwork flags from specialist flag-makers and build cement posuban shrines.</t>
  </si>
  <si>
    <t xml:space="preserve">appliqué;cement sculpture</t>
  </si>
  <si>
    <t xml:space="preserve">flag;posuban shrine</t>
  </si>
  <si>
    <t xml:space="preserve">rule and display; war</t>
  </si>
  <si>
    <t xml:space="preserve">individual companies and named flag-makers credited only as 'Fante'; other Akan coastal groups</t>
  </si>
  <si>
    <t xml:space="preserve">links: STY180.</t>
  </si>
  <si>
    <t xml:space="preserve">COM035</t>
  </si>
  <si>
    <t xml:space="preserve">Krobo</t>
  </si>
  <si>
    <t xml:space="preserve">Klo</t>
  </si>
  <si>
    <t xml:space="preserve">Krobo bead makers recycle glass into powder-glass beads for dipo initiation and trade.</t>
  </si>
  <si>
    <t xml:space="preserve">powder-glass bead firing</t>
  </si>
  <si>
    <t xml:space="preserve">bead</t>
  </si>
  <si>
    <t xml:space="preserve">clothing and adornment; ritual and belief; exchange and value</t>
  </si>
  <si>
    <t xml:space="preserve">Dangme neighbours; imported beads</t>
  </si>
  <si>
    <t xml:space="preserve">links: PRA018.</t>
  </si>
  <si>
    <t xml:space="preserve">COM036</t>
  </si>
  <si>
    <t xml:space="preserve">Baule</t>
  </si>
  <si>
    <t xml:space="preserve">Baoulé</t>
  </si>
  <si>
    <t xml:space="preserve">migration from Asante area c. 18th c. by tradition</t>
  </si>
  <si>
    <t xml:space="preserve">Baule carvers make portrait masks, spirit-spouse figures and gold ornaments, and some figures are named to individual sculptors in recent research.</t>
  </si>
  <si>
    <t xml:space="preserve">wood carving;gold casting;weaving</t>
  </si>
  <si>
    <t xml:space="preserve">portrait mask;spirit-spouse figure;gold pendant</t>
  </si>
  <si>
    <t xml:space="preserve">ritual and belief; rule and display</t>
  </si>
  <si>
    <t xml:space="preserve">Guro and Yohure neighbours; named carvers such as Owie Kimou</t>
  </si>
  <si>
    <t xml:space="preserve">Met Open Access (CC0); Art Institute of Chicago (CC0 images); Cleveland Museum of Art Open Access (CC0); British Museum collection online (view; licence per image); Wikimedia Commons</t>
  </si>
  <si>
    <t xml:space="preserve">F1.26</t>
  </si>
  <si>
    <t xml:space="preserve">COM037</t>
  </si>
  <si>
    <t xml:space="preserve">Dan</t>
  </si>
  <si>
    <t xml:space="preserve">Dan (self-used); Gio (exonym in Liberia)</t>
  </si>
  <si>
    <t xml:space="preserve">Dan carvers make face masks and large spoons for honoured hosts, and named carvers such as Zlan are credited.</t>
  </si>
  <si>
    <t xml:space="preserve">mask;feast ladle (wakemia)</t>
  </si>
  <si>
    <t xml:space="preserve">We (Guéré) and Mano neighbours; named carvers</t>
  </si>
  <si>
    <t xml:space="preserve">COM038</t>
  </si>
  <si>
    <t xml:space="preserve">Mende</t>
  </si>
  <si>
    <t xml:space="preserve">Mɛnde</t>
  </si>
  <si>
    <t xml:space="preserve">Mende carvers make helmet masks worn by women of the Sande society, one of the few masks African women wear.</t>
  </si>
  <si>
    <t xml:space="preserve">wood carving;blackened finish</t>
  </si>
  <si>
    <t xml:space="preserve">sowei helmet mask</t>
  </si>
  <si>
    <t xml:space="preserve">ritual and belief; clothing and adornment</t>
  </si>
  <si>
    <t xml:space="preserve">Temne, Gola and Vai Sande/Bondo societies; male carvers of female masks</t>
  </si>
  <si>
    <t xml:space="preserve">links: GAP sowei row in blindmap.</t>
  </si>
  <si>
    <t xml:space="preserve">COM039</t>
  </si>
  <si>
    <t xml:space="preserve">Ijaw</t>
  </si>
  <si>
    <t xml:space="preserve">Izon; Ijo; Kalabari (subgroup)</t>
  </si>
  <si>
    <t xml:space="preserve">Kalabari women cut threads from imported cloth to make pelete bite, and Ijaw carvers make water-spirit masks and ancestral screens.</t>
  </si>
  <si>
    <t xml:space="preserve">cut-thread cloth;wood carving</t>
  </si>
  <si>
    <t xml:space="preserve">pelete bite cloth;mask;ancestral screen</t>
  </si>
  <si>
    <t xml:space="preserve">Kalabari, Nembe, Okrika and other Ijaw polities</t>
  </si>
  <si>
    <t xml:space="preserve">living-community; sacred; ancestral</t>
  </si>
  <si>
    <t xml:space="preserve">British Museum collection online (view; licence per image); Met Open Access (CC0); Wikimedia Commons</t>
  </si>
  <si>
    <t xml:space="preserve">COM040</t>
  </si>
  <si>
    <t xml:space="preserve">Ejagham</t>
  </si>
  <si>
    <t xml:space="preserve">Ekoi (exonym)</t>
  </si>
  <si>
    <t xml:space="preserve">AF-GUI;AF-CEN</t>
  </si>
  <si>
    <t xml:space="preserve">Ejagham carvers make skin-covered headdresses and use nsibidi signs, a graphic system shared across the Cross River.</t>
  </si>
  <si>
    <t xml:space="preserve">skin-covered carving;nsibidi</t>
  </si>
  <si>
    <t xml:space="preserve">skin-covered headdress;cloth</t>
  </si>
  <si>
    <t xml:space="preserve">ritual and belief; record and writing</t>
  </si>
  <si>
    <t xml:space="preserve">Efik and Ekpe society members across groups</t>
  </si>
  <si>
    <t xml:space="preserve">F1.5</t>
  </si>
  <si>
    <t xml:space="preserve">nsibidi as writing is debated; F1.5 link.</t>
  </si>
  <si>
    <t xml:space="preserve">COM041</t>
  </si>
  <si>
    <t xml:space="preserve">Sapi</t>
  </si>
  <si>
    <t xml:space="preserve">Sapes (Portuguese usage); ancestors of Temne and Bullom</t>
  </si>
  <si>
    <t xml:space="preserve">historical; c. 1490–1550 ivory production</t>
  </si>
  <si>
    <t xml:space="preserve">Sapi carvers are credited with ivory saltcellars and oliphants carved for Portuguese buyers.</t>
  </si>
  <si>
    <t xml:space="preserve">ivory carving</t>
  </si>
  <si>
    <t xml:space="preserve">saltcellar;oliphant;spoon</t>
  </si>
  <si>
    <t xml:space="preserve">exchange and value; rule and display</t>
  </si>
  <si>
    <t xml:space="preserve">Temne and Bullom descendants</t>
  </si>
  <si>
    <t xml:space="preserve">F1.2;F1.13</t>
  </si>
  <si>
    <t xml:space="preserve">links: STY087. Historical grouping; descendants living.</t>
  </si>
  <si>
    <t xml:space="preserve">COM042</t>
  </si>
  <si>
    <t xml:space="preserve">Kuba peoples</t>
  </si>
  <si>
    <t xml:space="preserve">Bakuba (Luba-derived exonym); Bushoong and some 18 subgroups</t>
  </si>
  <si>
    <t xml:space="preserve">kingdom from c. 17th c.</t>
  </si>
  <si>
    <t xml:space="preserve">Kuba men weave raffia and women embroider cut-pile and appliqué panels, and carvers make ndop portrait figures and masks.</t>
  </si>
  <si>
    <t xml:space="preserve">raffia weaving;cut-pile embroidery;appliqué;wood carving</t>
  </si>
  <si>
    <t xml:space="preserve">raffia skirt;cut-pile panel;ndop figure;mask;cup</t>
  </si>
  <si>
    <t xml:space="preserve">clothing and adornment; rule and display; ritual and belief</t>
  </si>
  <si>
    <t xml:space="preserve">Bushoong, Kete, Ngeende and other subgroups; women embroiderers</t>
  </si>
  <si>
    <t xml:space="preserve">F1.18;F1.15</t>
  </si>
  <si>
    <t xml:space="preserve">links: POL022; STY089; PRA006; TEC125.</t>
  </si>
  <si>
    <t xml:space="preserve">COM043</t>
  </si>
  <si>
    <t xml:space="preserve">Baluba</t>
  </si>
  <si>
    <t xml:space="preserve">Luba</t>
  </si>
  <si>
    <t xml:space="preserve">kingdom c. 1585–1889</t>
  </si>
  <si>
    <t xml:space="preserve">Luba sculptors make stools and staffs with female figures and lukasa memory boards used by the Mbudye society.</t>
  </si>
  <si>
    <t xml:space="preserve">wood carving;beadwork;iron</t>
  </si>
  <si>
    <t xml:space="preserve">caryatid stool;lukasa memory board;staff</t>
  </si>
  <si>
    <t xml:space="preserve">rule and display; record and writing; ritual and belief</t>
  </si>
  <si>
    <t xml:space="preserve">Shankadi, Hemba and other Luba-related groups; Buli-style carvers</t>
  </si>
  <si>
    <t xml:space="preserve">F1.5;F1.16</t>
  </si>
  <si>
    <t xml:space="preserve">links: POL023.</t>
  </si>
  <si>
    <t xml:space="preserve">COM044</t>
  </si>
  <si>
    <t xml:space="preserve">Chokwe</t>
  </si>
  <si>
    <t xml:space="preserve">Tshokwe; Kioko (older form)</t>
  </si>
  <si>
    <t xml:space="preserve">AF-CEN;AF-SOU</t>
  </si>
  <si>
    <t xml:space="preserve">Chokwe carvers make chief's chairs, mwana pwo masks and the Chibinda Ilunga hunter figure, and Chokwe sand drawings (sona) are studied by mathematicians.</t>
  </si>
  <si>
    <t xml:space="preserve">wood carving;brass tacks;sand drawing</t>
  </si>
  <si>
    <t xml:space="preserve">chair;mwana pwo mask;figure;sona</t>
  </si>
  <si>
    <t xml:space="preserve">rule and display; ritual and belief; play and music</t>
  </si>
  <si>
    <t xml:space="preserve">Lunda and Luvale neighbours; Makishi shared across groups</t>
  </si>
  <si>
    <t xml:space="preserve">Met Open Access (CC0); Art Institute of Chicago (CC0 images); British Museum collection online (view; licence per image); Wikimedia Commons</t>
  </si>
  <si>
    <t xml:space="preserve">F1.26;F1.15</t>
  </si>
  <si>
    <t xml:space="preserve">links: PRA028; AP 173.</t>
  </si>
  <si>
    <t xml:space="preserve">COM045</t>
  </si>
  <si>
    <t xml:space="preserve">Bakongo</t>
  </si>
  <si>
    <t xml:space="preserve">kingdom from c. 1390; diaspora via Atlantic slave trade</t>
  </si>
  <si>
    <t xml:space="preserve">Kongo communities make minkisi power figures, prestige textiles and Christian crucifixes, and Kongo ideas shaped making in the Americas.</t>
  </si>
  <si>
    <t xml:space="preserve">wood carving;iron nails;raffia weaving;brass casting</t>
  </si>
  <si>
    <t xml:space="preserve">nkisi;crucifix;raffia cloth;grave marker</t>
  </si>
  <si>
    <t xml:space="preserve">Vili, Yombe, Woyo and other Kongo subgroups; enslaved Kongo people in the Americas</t>
  </si>
  <si>
    <t xml:space="preserve">living-community; sacred; human-flow</t>
  </si>
  <si>
    <t xml:space="preserve">Met Open Access (CC0); British Museum collection online (view; licence per image); Art Institute of Chicago (CC0 images); Wikimedia Commons; Wereldmuseum / NMVW collections online (view; licence per item)</t>
  </si>
  <si>
    <t xml:space="preserve">links: CIV013; POL020; BEL045; PLC054.</t>
  </si>
  <si>
    <t xml:space="preserve">COM046</t>
  </si>
  <si>
    <t xml:space="preserve">Fang</t>
  </si>
  <si>
    <t xml:space="preserve">Ekang; Pahouin (exonym)</t>
  </si>
  <si>
    <t xml:space="preserve">Fang communities in Gabon, Cameroon and Equatorial Guinea keep carving and masking traditions, while most byeri guardian figures made for ancestor reliquaries left the region in the colonial era.</t>
  </si>
  <si>
    <t xml:space="preserve">wood carving;oil patina</t>
  </si>
  <si>
    <t xml:space="preserve">byeri figure;ngil mask</t>
  </si>
  <si>
    <t xml:space="preserve">Ntumu, Okak, Betsi and other subgroups; Kota and Punu neighbours</t>
  </si>
  <si>
    <t xml:space="preserve">Met Open Access (CC0); musée du quai Branly collections online (view); Wikimedia Commons</t>
  </si>
  <si>
    <t xml:space="preserve">F1.24;F1.2</t>
  </si>
  <si>
    <t xml:space="preserve">links: STY062.</t>
  </si>
  <si>
    <t xml:space="preserve">COM047</t>
  </si>
  <si>
    <t xml:space="preserve">Basongye</t>
  </si>
  <si>
    <t xml:space="preserve">Songye</t>
  </si>
  <si>
    <t xml:space="preserve">Songye carvers make mankishi power figures and kifwebe striated masks.</t>
  </si>
  <si>
    <t xml:space="preserve">wood carving;iron;animal materials</t>
  </si>
  <si>
    <t xml:space="preserve">nkishi figure;kifwebe mask</t>
  </si>
  <si>
    <t xml:space="preserve">Luba neighbours; nganga specialists</t>
  </si>
  <si>
    <t xml:space="preserve">COM048</t>
  </si>
  <si>
    <t xml:space="preserve">Mangbetu</t>
  </si>
  <si>
    <t xml:space="preserve">kingdom 19th c.</t>
  </si>
  <si>
    <t xml:space="preserve">Mangbetu makers are known for anthropomorphic pottery, harps and ivory, much of it made in the early 20th c. for Belgian and other collectors, and this work shaped outside ideas of Congo art.</t>
  </si>
  <si>
    <t xml:space="preserve">pottery;wood carving;ivory</t>
  </si>
  <si>
    <t xml:space="preserve">anthropomorphic jar;harp;knife</t>
  </si>
  <si>
    <t xml:space="preserve">rule and display; play and music</t>
  </si>
  <si>
    <t xml:space="preserve">Zande and other makers; objects made for the colonial market</t>
  </si>
  <si>
    <t xml:space="preserve">Art Institute of Chicago (CC0 images); Wikimedia Commons</t>
  </si>
  <si>
    <t xml:space="preserve">F1.2</t>
  </si>
  <si>
    <t xml:space="preserve">links: POL024.</t>
  </si>
  <si>
    <t xml:space="preserve">COM049</t>
  </si>
  <si>
    <t xml:space="preserve">Grassfields peoples</t>
  </si>
  <si>
    <t xml:space="preserve">Bamiléké (exonym for a group of chiefdoms); Bamum; Bafut; Kom</t>
  </si>
  <si>
    <t xml:space="preserve">Grassfields chiefdoms make beaded thrones, masks, carved house posts and ndop cloth.</t>
  </si>
  <si>
    <t xml:space="preserve">beadwork;wood carving;resist dye</t>
  </si>
  <si>
    <t xml:space="preserve">beaded throne;elephant mask;house post;ndop cloth</t>
  </si>
  <si>
    <t xml:space="preserve">rule and display; ritual and belief; clothing and adornment</t>
  </si>
  <si>
    <t xml:space="preserve">over 100 chiefdoms each named for itself; 'Bamileke' is a colonial collective</t>
  </si>
  <si>
    <t xml:space="preserve">links: MKR004; POL025; AP 178. Afo-A-Kom return (1973) link: OCC row to verify.</t>
  </si>
  <si>
    <t xml:space="preserve">COM050</t>
  </si>
  <si>
    <t xml:space="preserve">Balega</t>
  </si>
  <si>
    <t xml:space="preserve">Lega</t>
  </si>
  <si>
    <t xml:space="preserve">Lega members of the Bwami society own small ivory and wooden figures and masks tied to rank.</t>
  </si>
  <si>
    <t xml:space="preserve">ivory carving;wood carving</t>
  </si>
  <si>
    <t xml:space="preserve">figure;mask;spoon</t>
  </si>
  <si>
    <t xml:space="preserve">Bembe and other neighbours</t>
  </si>
  <si>
    <t xml:space="preserve">Met Open Access (CC0); Wikimedia Commons</t>
  </si>
  <si>
    <t xml:space="preserve">COM051</t>
  </si>
  <si>
    <t xml:space="preserve">Bapende</t>
  </si>
  <si>
    <t xml:space="preserve">Pende</t>
  </si>
  <si>
    <t xml:space="preserve">Pende carvers make mbuya village masks and small ivory ikhoko pendants, and Pende masquerades continue.</t>
  </si>
  <si>
    <t xml:space="preserve">wood carving;ivory</t>
  </si>
  <si>
    <t xml:space="preserve">mask;pendant</t>
  </si>
  <si>
    <t xml:space="preserve">Kwilu and Kasai Pende; Chokwe and Yaka neighbours</t>
  </si>
  <si>
    <t xml:space="preserve">COM052</t>
  </si>
  <si>
    <t xml:space="preserve">Mbuti</t>
  </si>
  <si>
    <t xml:space="preserve">BaMbuti; 'Pygmy' (rejected exonym)</t>
  </si>
  <si>
    <t xml:space="preserve">Mbuti women paint barkcloth with freehand patterns in the Ituri forest, work now shown as painting.</t>
  </si>
  <si>
    <t xml:space="preserve">barkcloth beating;gardenia and charcoal painting</t>
  </si>
  <si>
    <t xml:space="preserve">painted barkcloth</t>
  </si>
  <si>
    <t xml:space="preserve">clothing and adornment; play and music</t>
  </si>
  <si>
    <t xml:space="preserve">Efe, Asua and other forest peoples; Lese and Bila farmer neighbours who trade the cloth</t>
  </si>
  <si>
    <t xml:space="preserve">F1.18;F1.26</t>
  </si>
  <si>
    <t xml:space="preserve">'Pygmy' marked as rejected exonym.</t>
  </si>
  <si>
    <t xml:space="preserve">COM053</t>
  </si>
  <si>
    <t xml:space="preserve">Amhara</t>
  </si>
  <si>
    <t xml:space="preserve">Amara</t>
  </si>
  <si>
    <t xml:space="preserve">Solomonic dynasty from 1270; community older</t>
  </si>
  <si>
    <t xml:space="preserve">Amhara communities are associated with Orthodox church painting, parchment manuscripts, processional crosses and handwoven cotton (shemma).</t>
  </si>
  <si>
    <t xml:space="preserve">parchment;egg-tempera painting;brass casting;cotton weaving</t>
  </si>
  <si>
    <t xml:space="preserve">manuscript;icon;processional cross;netela shawl</t>
  </si>
  <si>
    <t xml:space="preserve">ritual and belief; record and writing; clothing and adornment</t>
  </si>
  <si>
    <t xml:space="preserve">Tigrayans and Agaw who share the church tradition; weavers (often low-status) and smiths</t>
  </si>
  <si>
    <t xml:space="preserve">Met Open Access (CC0); British Museum collection online (view; licence per image); Wellcome Collection (CC BY); Wikimedia Commons</t>
  </si>
  <si>
    <t xml:space="preserve">links: BEL009; MKR011; PRA008; OCC Maqdala 1868 (see OCC register); PLC069.</t>
  </si>
  <si>
    <t xml:space="preserve">COM054</t>
  </si>
  <si>
    <t xml:space="preserve">Tigrinya-speaking peoples</t>
  </si>
  <si>
    <t xml:space="preserve">Tegaru (Tigray); Bihera Tigrinya (Eritrea)</t>
  </si>
  <si>
    <t xml:space="preserve">Aksumite and earlier roots; approximate</t>
  </si>
  <si>
    <t xml:space="preserve">Tigrinya-speakers in Tigray and Eritrea maintain rock-hewn churches, church painting, basketry and weaving.</t>
  </si>
  <si>
    <t xml:space="preserve">rock-cutting;basketry;weaving;painting</t>
  </si>
  <si>
    <t xml:space="preserve">church;basket;icon</t>
  </si>
  <si>
    <t xml:space="preserve">ritual and belief; shelter; food and storage</t>
  </si>
  <si>
    <t xml:space="preserve">Tigray and Eritrean communities as separate political identities; Tigre speakers</t>
  </si>
  <si>
    <t xml:space="preserve">F1.16;F1.19a</t>
  </si>
  <si>
    <t xml:space="preserve">links: PLC064; PLC065. Endonyms to verify; war damage since 2020.</t>
  </si>
  <si>
    <t xml:space="preserve">COM055</t>
  </si>
  <si>
    <t xml:space="preserve">Soomaali</t>
  </si>
  <si>
    <t xml:space="preserve">Somali</t>
  </si>
  <si>
    <t xml:space="preserve">AF-HRN;AF-SWA</t>
  </si>
  <si>
    <t xml:space="preserve">Somali communities make portable aqal houses, carved headrests and wooden vessels, woven mats and silver jewellery.</t>
  </si>
  <si>
    <t xml:space="preserve">mat weaving;wood carving;leather;silver</t>
  </si>
  <si>
    <t xml:space="preserve">aqal house;headrest;milk vessel;mat</t>
  </si>
  <si>
    <t xml:space="preserve">shelter; food and storage; clothing and adornment</t>
  </si>
  <si>
    <t xml:space="preserve">clan families; Somali Bantu (Jareer), once enslaved; Benadir weavers</t>
  </si>
  <si>
    <t xml:space="preserve">living-community; human-flow</t>
  </si>
  <si>
    <t xml:space="preserve">British Museum collection online (view; licence per image); Wikimedia Commons; Pitt Rivers Museum collections online (view)</t>
  </si>
  <si>
    <t xml:space="preserve">F1.29</t>
  </si>
  <si>
    <t xml:space="preserve">human-flow for Somali Bantu history.</t>
  </si>
  <si>
    <t xml:space="preserve">COM056</t>
  </si>
  <si>
    <t xml:space="preserve">Oromo</t>
  </si>
  <si>
    <t xml:space="preserve">Oromo; 'Galla' (rejected exonym)</t>
  </si>
  <si>
    <t xml:space="preserve">expansion 16th c.; approximate</t>
  </si>
  <si>
    <t xml:space="preserve">Oromo communities make carved headrests, milk containers, gourds and the gadaa-related staff and regalia.</t>
  </si>
  <si>
    <t xml:space="preserve">wood carving;leather;gourd;beadwork</t>
  </si>
  <si>
    <t xml:space="preserve">headrest;milk container;gourd;staff</t>
  </si>
  <si>
    <t xml:space="preserve">food and storage; rule and display; ritual and belief</t>
  </si>
  <si>
    <t xml:space="preserve">Borana, Tulama, Arsi and other branches</t>
  </si>
  <si>
    <t xml:space="preserve">'Galla' marked rejected.</t>
  </si>
  <si>
    <t xml:space="preserve">COM057</t>
  </si>
  <si>
    <t xml:space="preserve">'Afar</t>
  </si>
  <si>
    <t xml:space="preserve">Afar; Danakil (exonym)</t>
  </si>
  <si>
    <t xml:space="preserve">Afar pastoralists build portable mat houses (ari) and make daggers (jile) and leatherwork.</t>
  </si>
  <si>
    <t xml:space="preserve">mat weaving;leather;iron</t>
  </si>
  <si>
    <t xml:space="preserve">ari house;jile dagger</t>
  </si>
  <si>
    <t xml:space="preserve">shelter; war</t>
  </si>
  <si>
    <t xml:space="preserve">sultanates and clans</t>
  </si>
  <si>
    <t xml:space="preserve">COM058</t>
  </si>
  <si>
    <t xml:space="preserve">Harari</t>
  </si>
  <si>
    <t xml:space="preserve">Gēy Usuach (Gey Usu, "people of the city")</t>
  </si>
  <si>
    <t xml:space="preserve">Harar walled city 16th c.; approximate</t>
  </si>
  <si>
    <t xml:space="preserve">Harari women make coiled baskets hung on the walls of the gey gar house and embroider dress.</t>
  </si>
  <si>
    <t xml:space="preserve">coiled basketry;embroidery;bookbinding</t>
  </si>
  <si>
    <t xml:space="preserve">basket;wall display;manuscript</t>
  </si>
  <si>
    <t xml:space="preserve">food and storage; rule and display; record and writing</t>
  </si>
  <si>
    <t xml:space="preserve">Oromo and Somali makers in Harar</t>
  </si>
  <si>
    <t xml:space="preserve">Endonym verified: Gēy Usuach.</t>
  </si>
  <si>
    <t xml:space="preserve">COM059</t>
  </si>
  <si>
    <t xml:space="preserve">Konso</t>
  </si>
  <si>
    <t xml:space="preserve">Xonsita (self-name); language Afaa Xonso</t>
  </si>
  <si>
    <t xml:space="preserve">Konso communities build walled terraced towns and carve waka memorial figures, many of which have been stolen for the art market; Ethiopian customs impounded more than 200 from 1996.</t>
  </si>
  <si>
    <t xml:space="preserve">dry-stone terracing;wood carving</t>
  </si>
  <si>
    <t xml:space="preserve">waka figure;terrace;town wall</t>
  </si>
  <si>
    <t xml:space="preserve">clans and towns</t>
  </si>
  <si>
    <t xml:space="preserve">living-community; Indigenous-community; funerary; conflict-looting</t>
  </si>
  <si>
    <t xml:space="preserve">F1.24</t>
  </si>
  <si>
    <t xml:space="preserve">Endonym Xonsita verified (single t). Seized waka are kept at the Konso Museum; individual returns from abroad still to verify.</t>
  </si>
  <si>
    <t xml:space="preserve">COM060</t>
  </si>
  <si>
    <t xml:space="preserve">Beta Israel</t>
  </si>
  <si>
    <t xml:space="preserve">'Falasha' (rejected exonym)</t>
  </si>
  <si>
    <t xml:space="preserve">Beta Israel potters and smiths make clay figures and ironwork, forms that shifted towards sale, and most of the community has lived in Israel since the 1980s–1990s.</t>
  </si>
  <si>
    <t xml:space="preserve">pottery;ironwork;weaving</t>
  </si>
  <si>
    <t xml:space="preserve">clay figure;pot;tool</t>
  </si>
  <si>
    <t xml:space="preserve">ritual and belief; tools</t>
  </si>
  <si>
    <t xml:space="preserve">relocated community; Falash Mura</t>
  </si>
  <si>
    <t xml:space="preserve">Pottery for tourists shifted forms; verify.</t>
  </si>
  <si>
    <t xml:space="preserve">COM061</t>
  </si>
  <si>
    <t xml:space="preserve">Waswahili</t>
  </si>
  <si>
    <t xml:space="preserve">coast towns from c. 8th c.</t>
  </si>
  <si>
    <t xml:space="preserve">Swahili craftspeople build coral-stone houses and dhows and carve doors, chairs and Lamu furniture.</t>
  </si>
  <si>
    <t xml:space="preserve">coral stone;lime;wood carving;dhow building</t>
  </si>
  <si>
    <t xml:space="preserve">carved door;chair;dhow;siwa horn</t>
  </si>
  <si>
    <t xml:space="preserve">shelter; transport; rule and display</t>
  </si>
  <si>
    <t xml:space="preserve">Bajuni, Mijikenda and enslaved workers on the coast; Arab and Indian-labelled makers</t>
  </si>
  <si>
    <t xml:space="preserve">links: CIV004; POL010; MKR015; STY091; NET012; PRA023.</t>
  </si>
  <si>
    <t xml:space="preserve">COM062</t>
  </si>
  <si>
    <t xml:space="preserve">Maasai</t>
  </si>
  <si>
    <t xml:space="preserve">Il-Maa-speakers; Maasai</t>
  </si>
  <si>
    <t xml:space="preserve">Maasai women make glass-bead collars and ornaments whose colours mark age and status, and Maasai names are used on non-Maasai products.</t>
  </si>
  <si>
    <t xml:space="preserve">glass beadwork;hide;iron</t>
  </si>
  <si>
    <t xml:space="preserve">beaded collar;earring;shield</t>
  </si>
  <si>
    <t xml:space="preserve">Samburu, Il Chamus and other Maa speakers; brands that use the Maasai name (Maasai IP Initiative)</t>
  </si>
  <si>
    <t xml:space="preserve">F1.2;F1.21</t>
  </si>
  <si>
    <t xml:space="preserve">links: PRA030. Maasai Intellectual Property Initiative is real; verify its status.</t>
  </si>
  <si>
    <t xml:space="preserve">COM063</t>
  </si>
  <si>
    <t xml:space="preserve">Mijikenda</t>
  </si>
  <si>
    <t xml:space="preserve">nine Mijikenda peoples (Giriama and others)</t>
  </si>
  <si>
    <t xml:space="preserve">Mijikenda communities carve vigango memorial posts for Gohu society elders, and stolen posts have been returned from US museums.</t>
  </si>
  <si>
    <t xml:space="preserve">kigango post</t>
  </si>
  <si>
    <t xml:space="preserve">nine separate peoples; carvers</t>
  </si>
  <si>
    <t xml:space="preserve">living-community; sacred; funerary; conflict-looting</t>
  </si>
  <si>
    <t xml:space="preserve">Returns from US museums (2014–) to verify dates.</t>
  </si>
  <si>
    <t xml:space="preserve">COM064</t>
  </si>
  <si>
    <t xml:space="preserve">Agĩkũyũ</t>
  </si>
  <si>
    <t xml:space="preserve">Kikuyu</t>
  </si>
  <si>
    <t xml:space="preserve">Kikuyu women weave sisal kiondo bags, a form now mass-produced for export.</t>
  </si>
  <si>
    <t xml:space="preserve">sisal twining;dyeing</t>
  </si>
  <si>
    <t xml:space="preserve">kiondo bag</t>
  </si>
  <si>
    <t xml:space="preserve">food and storage; transport</t>
  </si>
  <si>
    <t xml:space="preserve">weavers of other groups (Kamba) also make kiondo</t>
  </si>
  <si>
    <t xml:space="preserve">COM065</t>
  </si>
  <si>
    <t xml:space="preserve">Akamba</t>
  </si>
  <si>
    <t xml:space="preserve">Kamba</t>
  </si>
  <si>
    <t xml:space="preserve">Kamba carvers have run a large export carving industry since the early 20th c. and remain known for woodcarving.</t>
  </si>
  <si>
    <t xml:space="preserve">figure;bowl</t>
  </si>
  <si>
    <t xml:space="preserve">workshop labour</t>
  </si>
  <si>
    <t xml:space="preserve">links: STY178.</t>
  </si>
  <si>
    <t xml:space="preserve">COM066</t>
  </si>
  <si>
    <t xml:space="preserve">Wamakonde</t>
  </si>
  <si>
    <t xml:space="preserve">Makonde</t>
  </si>
  <si>
    <t xml:space="preserve">AF-SWA;AF-SOU</t>
  </si>
  <si>
    <t xml:space="preserve">Makonde carvers make lipiko masks and blackwood sculpture, including the shetani style made for sale.</t>
  </si>
  <si>
    <t xml:space="preserve">wood carving;blackwood</t>
  </si>
  <si>
    <t xml:space="preserve">lipiko mask;ujamaa sculpture</t>
  </si>
  <si>
    <t xml:space="preserve">ritual and belief; exchange and value</t>
  </si>
  <si>
    <t xml:space="preserve">Mozambican and Tanzanian Makonde; Mwera neighbours</t>
  </si>
  <si>
    <t xml:space="preserve">links: STY177; PRA031.</t>
  </si>
  <si>
    <t xml:space="preserve">COM067</t>
  </si>
  <si>
    <t xml:space="preserve">Baganda</t>
  </si>
  <si>
    <t xml:space="preserve">Ganda</t>
  </si>
  <si>
    <t xml:space="preserve">Buganda kingdom c. 14th c.</t>
  </si>
  <si>
    <t xml:space="preserve">Baganda barkcloth makers beat Ficus bark into lubugo cloth for mourning, royal and ceremonial use.</t>
  </si>
  <si>
    <t xml:space="preserve">barkcloth beating</t>
  </si>
  <si>
    <t xml:space="preserve">barkcloth;basket;drum</t>
  </si>
  <si>
    <t xml:space="preserve">barkcloth makers of other kingdoms</t>
  </si>
  <si>
    <t xml:space="preserve">British Museum collection online (view; licence per image); Wikimedia Commons; UNESCO ICH pages (text; status to verify)</t>
  </si>
  <si>
    <t xml:space="preserve">links: POL012; PRA001; PLC081.</t>
  </si>
  <si>
    <t xml:space="preserve">COM068</t>
  </si>
  <si>
    <t xml:space="preserve">Bahaya</t>
  </si>
  <si>
    <t xml:space="preserve">Haya</t>
  </si>
  <si>
    <t xml:space="preserve">Early Iron Age smelting in Buhaya (Kagera) dated to the mid to later 1st millennium BCE (steel-making c. 2,300–2,000 years ago); precise dates debated</t>
  </si>
  <si>
    <t xml:space="preserve">Haya elders in Kagera, north-west Tanzania, rebuilt and fired bloomery furnaces for archaeologist Peter Schmidt in the 1970s, a case of living knowledge meeting archaeology, and Haya communities hold this smelting history in oral tradition.</t>
  </si>
  <si>
    <t xml:space="preserve">bloomery smelting;barkcloth</t>
  </si>
  <si>
    <t xml:space="preserve">furnace;iron bloom</t>
  </si>
  <si>
    <t xml:space="preserve">the smelters themselves named only as 'informants'</t>
  </si>
  <si>
    <t xml:space="preserve">Wikimedia Commons; Internet Archive (public-domain ethnographies; read critically)</t>
  </si>
  <si>
    <t xml:space="preserve">F1.28a;F1.5</t>
  </si>
  <si>
    <t xml:space="preserve">Dates contested; the Atlas logic names the Haya as an example.</t>
  </si>
  <si>
    <t xml:space="preserve">COM069</t>
  </si>
  <si>
    <t xml:space="preserve">Hadzabe</t>
  </si>
  <si>
    <t xml:space="preserve">Hadza</t>
  </si>
  <si>
    <t xml:space="preserve">deep regional presence; approximate</t>
  </si>
  <si>
    <t xml:space="preserve">Hadzabe hunter-gatherers make bows, poisoned arrows and beadwork, and are much studied.</t>
  </si>
  <si>
    <t xml:space="preserve">bow making;arrow poison;beadwork</t>
  </si>
  <si>
    <t xml:space="preserve">bow;arrow;necklace</t>
  </si>
  <si>
    <t xml:space="preserve">tools; food and storage</t>
  </si>
  <si>
    <t xml:space="preserve">their own framing over researchers'</t>
  </si>
  <si>
    <t xml:space="preserve">Start date approximate only.</t>
  </si>
  <si>
    <t xml:space="preserve">COM070</t>
  </si>
  <si>
    <t xml:space="preserve">amaZulu</t>
  </si>
  <si>
    <t xml:space="preserve">Zulu</t>
  </si>
  <si>
    <t xml:space="preserve">kingdom 1816–1879; community older</t>
  </si>
  <si>
    <t xml:space="preserve">Zulu women make beadwork with colour codes and communal ceramics (ukhamba), and men carve headrests and weave.</t>
  </si>
  <si>
    <t xml:space="preserve">glass beadwork;hand-built pottery;wood carving;wire weaving</t>
  </si>
  <si>
    <t xml:space="preserve">bead panel;beer pot;headrest;telephone-wire basket</t>
  </si>
  <si>
    <t xml:space="preserve">Nguni neighbours; kingdom as polity versus people</t>
  </si>
  <si>
    <t xml:space="preserve">links: POL017; PRA015.</t>
  </si>
  <si>
    <t xml:space="preserve">COM071</t>
  </si>
  <si>
    <t xml:space="preserve">amaNdebele</t>
  </si>
  <si>
    <t xml:space="preserve">Ndebele (South African)</t>
  </si>
  <si>
    <t xml:space="preserve">Ndebele women paint homesteads and make beaded aprons and neck rings, and Esther Mahlangu took the painting to cars and canvases.</t>
  </si>
  <si>
    <t xml:space="preserve">wall painting;beadwork</t>
  </si>
  <si>
    <t xml:space="preserve">painted house;beaded apron;neck ring</t>
  </si>
  <si>
    <t xml:space="preserve">Zimbabwean Ndebele (a different people); individual painters</t>
  </si>
  <si>
    <t xml:space="preserve">F1.18;F1.21</t>
  </si>
  <si>
    <t xml:space="preserve">links: STY090; PRA016.</t>
  </si>
  <si>
    <t xml:space="preserve">COM072</t>
  </si>
  <si>
    <t xml:space="preserve">Vatsonga</t>
  </si>
  <si>
    <t xml:space="preserve">Tsonga; Shangaan</t>
  </si>
  <si>
    <t xml:space="preserve">Tsonga carvers make headrests and staffs, and women make beadwork and xibelani skirts.</t>
  </si>
  <si>
    <t xml:space="preserve">wood carving;beadwork;cloth gathering</t>
  </si>
  <si>
    <t xml:space="preserve">headrest;staff;xibelani skirt</t>
  </si>
  <si>
    <t xml:space="preserve">Shangaan and Ronga distinctions</t>
  </si>
  <si>
    <t xml:space="preserve">COM073</t>
  </si>
  <si>
    <t xml:space="preserve">Basotho</t>
  </si>
  <si>
    <t xml:space="preserve">Sotho</t>
  </si>
  <si>
    <t xml:space="preserve">nation formed under Moshoeshoe I from c. 1820s</t>
  </si>
  <si>
    <t xml:space="preserve">Basotho weave the conical mokorotlo hat and wear the Basotho blanket, a woollen blanket made in England and South Africa.</t>
  </si>
  <si>
    <t xml:space="preserve">grass weaving;wool blanket design</t>
  </si>
  <si>
    <t xml:space="preserve">mokorotlo hat;Basotho blanket</t>
  </si>
  <si>
    <t xml:space="preserve">English mills that made the blankets; litema wall painting by women</t>
  </si>
  <si>
    <t xml:space="preserve">COM074</t>
  </si>
  <si>
    <t xml:space="preserve">amaXhosa</t>
  </si>
  <si>
    <t xml:space="preserve">Xhosa</t>
  </si>
  <si>
    <t xml:space="preserve">Xhosa women make beadwork and ochre-dyed dress, and tobacco pipes are a noted form.</t>
  </si>
  <si>
    <t xml:space="preserve">beadwork;ochre dye;wood carving</t>
  </si>
  <si>
    <t xml:space="preserve">beadwork;pipe;dress</t>
  </si>
  <si>
    <t xml:space="preserve">Mfengu, Thembu and Mpondo</t>
  </si>
  <si>
    <t xml:space="preserve">COM075</t>
  </si>
  <si>
    <t xml:space="preserve">San</t>
  </si>
  <si>
    <t xml:space="preserve">Ju|'hoan, !Xun, ǂKhomani and others; Basarwa (Botswana usage); 'Bushmen' (rejected exonym for many; some use it)</t>
  </si>
  <si>
    <t xml:space="preserve">ancestral rock art over many millennia; approximate</t>
  </si>
  <si>
    <t xml:space="preserve">San ancestors made rock paintings and ostrich-eggshell beads, and present San artists work in collectives such as Kuru.</t>
  </si>
  <si>
    <t xml:space="preserve">rock painting;ostrich-eggshell beads;printmaking</t>
  </si>
  <si>
    <t xml:space="preserve">rock art;bead;print</t>
  </si>
  <si>
    <t xml:space="preserve">many separate peoples and languages; Khoekhoe; rock art as 'ancestral' not 'prehistoric'</t>
  </si>
  <si>
    <t xml:space="preserve">living-community; Indigenous-community; ancestral</t>
  </si>
  <si>
    <t xml:space="preserve">F1.26;F1.3</t>
  </si>
  <si>
    <t xml:space="preserve">Rock art may be ancestral; handle with community.</t>
  </si>
  <si>
    <t xml:space="preserve">COM076</t>
  </si>
  <si>
    <t xml:space="preserve">Khoekhoen</t>
  </si>
  <si>
    <t xml:space="preserve">Nama; Damara (neighbours); 'Hottentot' (rejected exonym)</t>
  </si>
  <si>
    <t xml:space="preserve">herding from c. 2000 years ago; approximate</t>
  </si>
  <si>
    <t xml:space="preserve">Nama women make patchwork dresses and the portable matjieshuis mat house.</t>
  </si>
  <si>
    <t xml:space="preserve">mat weaving;patchwork</t>
  </si>
  <si>
    <t xml:space="preserve">mat house;dress</t>
  </si>
  <si>
    <t xml:space="preserve">shelter; clothing and adornment</t>
  </si>
  <si>
    <t xml:space="preserve">Nama, Korana, Griqua</t>
  </si>
  <si>
    <t xml:space="preserve">Genocide of 1904–1908 (Nama); human-flow.</t>
  </si>
  <si>
    <t xml:space="preserve">COM077</t>
  </si>
  <si>
    <t xml:space="preserve">Ovaherero</t>
  </si>
  <si>
    <t xml:space="preserve">Herero</t>
  </si>
  <si>
    <t xml:space="preserve">Herero women make and wear long dresses adopted from late-19th-century German missionary fashion, now in bright prints, with the otjikaiva headdress shaped like cattle horns.</t>
  </si>
  <si>
    <t xml:space="preserve">sewing;cloth</t>
  </si>
  <si>
    <t xml:space="preserve">dress;otjikaiva headdress</t>
  </si>
  <si>
    <t xml:space="preserve">Mbanderu; genocide survivors</t>
  </si>
  <si>
    <t xml:space="preserve">F1.2;F1.19a</t>
  </si>
  <si>
    <t xml:space="preserve">Genocide 1904–1908; objects and remains in German collections.</t>
  </si>
  <si>
    <t xml:space="preserve">COM078</t>
  </si>
  <si>
    <t xml:space="preserve">Merina</t>
  </si>
  <si>
    <t xml:space="preserve">kingdom c. 16th–1897</t>
  </si>
  <si>
    <t xml:space="preserve">Merina weavers make lamba akotifahana silk cloths, including burial shrouds (lamba mena).</t>
  </si>
  <si>
    <t xml:space="preserve">silk weaving;natural dye</t>
  </si>
  <si>
    <t xml:space="preserve">lamba;burial shroud</t>
  </si>
  <si>
    <t xml:space="preserve">enslaved andevo weavers; Betsileo weavers</t>
  </si>
  <si>
    <t xml:space="preserve">living-community; funerary; human-flow</t>
  </si>
  <si>
    <t xml:space="preserve">links: POL018; MKR016; PRA021; BEL049.</t>
  </si>
  <si>
    <t xml:space="preserve">COM079</t>
  </si>
  <si>
    <t xml:space="preserve">Zafimaniry</t>
  </si>
  <si>
    <t xml:space="preserve">Zafimaniry carvers join wooden houses without nails and carve geometric patterns into them.</t>
  </si>
  <si>
    <t xml:space="preserve">wood joinery;carving</t>
  </si>
  <si>
    <t xml:space="preserve">house;door;shutter</t>
  </si>
  <si>
    <t xml:space="preserve">Betsileo neighbours</t>
  </si>
  <si>
    <t xml:space="preserve">UNESCO ICH pages (text; status to verify); Wikimedia Commons</t>
  </si>
  <si>
    <t xml:space="preserve">links: STY174; PLC097; PRA022.</t>
  </si>
  <si>
    <t xml:space="preserve">COM080</t>
  </si>
  <si>
    <t xml:space="preserve">Sakalava</t>
  </si>
  <si>
    <t xml:space="preserve">kingdoms from c. 17th c.</t>
  </si>
  <si>
    <t xml:space="preserve">Sakalava carvers make figures for royal tombs, and Sakalava communities keep royal relic (dady) rites.</t>
  </si>
  <si>
    <t xml:space="preserve">tomb figure</t>
  </si>
  <si>
    <t xml:space="preserve">Boina and Menabe kingdoms; Vezo and Mahafaly neighbours</t>
  </si>
  <si>
    <t xml:space="preserve">living-community; sacred; funerary</t>
  </si>
  <si>
    <t xml:space="preserve">musée du quai Branly collections online (view); Wikimedia Commons</t>
  </si>
  <si>
    <t xml:space="preserve">links: POL019; STY175.</t>
  </si>
  <si>
    <t xml:space="preserve">COM081</t>
  </si>
  <si>
    <t xml:space="preserve">Mahafaly</t>
  </si>
  <si>
    <t xml:space="preserve">Mahafaly carvers make aloalo posts for tombs, now also painted with scenes.</t>
  </si>
  <si>
    <t xml:space="preserve">wood carving;tomb building</t>
  </si>
  <si>
    <t xml:space="preserve">aloalo post;tomb</t>
  </si>
  <si>
    <t xml:space="preserve">Antandroy tomb makers</t>
  </si>
  <si>
    <t xml:space="preserve">links: STY175.</t>
  </si>
  <si>
    <t xml:space="preserve">COM082</t>
  </si>
  <si>
    <t xml:space="preserve">Antemoro</t>
  </si>
  <si>
    <t xml:space="preserve">Antaimoro</t>
  </si>
  <si>
    <t xml:space="preserve">Antemoro scribes wrote sorabe manuscripts in Arabic script, and Antemoro paper with pressed flowers is sold today.</t>
  </si>
  <si>
    <t xml:space="preserve">bark paper;Arabic-script Malagasy</t>
  </si>
  <si>
    <t xml:space="preserve">sorabe manuscript;paper</t>
  </si>
  <si>
    <t xml:space="preserve">record and writing; exchange and value</t>
  </si>
  <si>
    <t xml:space="preserve">scribes (katibo)</t>
  </si>
  <si>
    <t xml:space="preserve">COM083</t>
  </si>
  <si>
    <t xml:space="preserve">Chagossians</t>
  </si>
  <si>
    <t xml:space="preserve">Ilois (older self-name)</t>
  </si>
  <si>
    <t xml:space="preserve">plantation settlement c. 1780s; removed 1968–1973</t>
  </si>
  <si>
    <t xml:space="preserve">Chagossians, descended from enslaved and indentured workers, keep making and music traditions (sega) after forced removal.</t>
  </si>
  <si>
    <t xml:space="preserve">woven palm;drum making</t>
  </si>
  <si>
    <t xml:space="preserve">basket;drum</t>
  </si>
  <si>
    <t xml:space="preserve">their dispersal to Mauritius, Seychelles and Britain</t>
  </si>
  <si>
    <t xml:space="preserve">Forced removal central; human-flow.</t>
  </si>
  <si>
    <t xml:space="preserve">COM084</t>
  </si>
  <si>
    <t xml:space="preserve">Inuit</t>
  </si>
  <si>
    <t xml:space="preserve">Inuk (sing.); 'Eskimo' (rejected exonym in Canada and Greenland)</t>
  </si>
  <si>
    <t xml:space="preserve">Thule ancestors from c. 1200 CE</t>
  </si>
  <si>
    <t xml:space="preserve">Inuit make sewn skin clothing, carve stone and ivory, and make prints through co-operatives such as Kinngait.</t>
  </si>
  <si>
    <t xml:space="preserve">skin sewing;stone carving;printmaking;ivory</t>
  </si>
  <si>
    <t xml:space="preserve">amauti;parka;carving;print;kayak</t>
  </si>
  <si>
    <t xml:space="preserve">clothing and adornment; transport; food and storage; play and music</t>
  </si>
  <si>
    <t xml:space="preserve">Inuvialuit, Kalaallit, Nunavummiut, Nunavimmiut and Nunatsiavummiut; named carvers</t>
  </si>
  <si>
    <t xml:space="preserve">Inuit Art Foundation; Smithsonian Open Access (CC0 where flagged; check per item); Wikimedia Commons</t>
  </si>
  <si>
    <t xml:space="preserve">links: ARC169; STY173; PRA038; PRA039; MKR029; POL079.</t>
  </si>
  <si>
    <t xml:space="preserve">COM085</t>
  </si>
  <si>
    <t xml:space="preserve">Kalaallit</t>
  </si>
  <si>
    <t xml:space="preserve">Greenlanders; Kalaallit, Inughuit and Tunumiit</t>
  </si>
  <si>
    <t xml:space="preserve">AM-ARC;EU-SCA</t>
  </si>
  <si>
    <t xml:space="preserve">Thule ancestors; Danish colony from 1721</t>
  </si>
  <si>
    <t xml:space="preserve">Kalaallit women make beaded collars and sealskin clothing, and carvers make tupilaq figures now also sold.</t>
  </si>
  <si>
    <t xml:space="preserve">beadwork;skin sewing;bone carving</t>
  </si>
  <si>
    <t xml:space="preserve">beaded collar;kamik boot;tupilaq</t>
  </si>
  <si>
    <t xml:space="preserve">Inughuit and Tunumiit; Danish-made trade goods</t>
  </si>
  <si>
    <t xml:space="preserve">Wikimedia Commons; National Museum of Greenland (view)</t>
  </si>
  <si>
    <t xml:space="preserve">COM086</t>
  </si>
  <si>
    <t xml:space="preserve">Yup'ik</t>
  </si>
  <si>
    <t xml:space="preserve">Yupiit; Cup'ik</t>
  </si>
  <si>
    <t xml:space="preserve">Yup'ik carvers make dance masks and women make parkas and grass baskets, and masks are again made for dances.</t>
  </si>
  <si>
    <t xml:space="preserve">wood carving;gut and skin sewing;grass basketry</t>
  </si>
  <si>
    <t xml:space="preserve">dance mask;gut parka;basket</t>
  </si>
  <si>
    <t xml:space="preserve">Cup'ik and Siberian Yupik</t>
  </si>
  <si>
    <t xml:space="preserve">living-community; Indigenous-community; sacred</t>
  </si>
  <si>
    <t xml:space="preserve">Smithsonian Open Access (CC0 where flagged; check per item); Anchorage Museum (view); Wikimedia Commons</t>
  </si>
  <si>
    <t xml:space="preserve">COM087</t>
  </si>
  <si>
    <t xml:space="preserve">Iñupiat</t>
  </si>
  <si>
    <t xml:space="preserve">Iñupiaq (sing.)</t>
  </si>
  <si>
    <t xml:space="preserve">Iñupiat build umiaq skin boats, weave baleen baskets (a form begun for sale in the early 20th c.) and carve ivory.</t>
  </si>
  <si>
    <t xml:space="preserve">skin boat building;baleen weaving;ivory carving</t>
  </si>
  <si>
    <t xml:space="preserve">umiaq;baleen basket;parka</t>
  </si>
  <si>
    <t xml:space="preserve">transport; clothing and adornment; food and storage</t>
  </si>
  <si>
    <t xml:space="preserve">North Slope, Northwest Arctic and Bering Strait communities; Siberian Yupik neighbours</t>
  </si>
  <si>
    <t xml:space="preserve">Iñupiat Heritage Center (view); Smithsonian Open Access (CC0 where flagged; check per item); Wikimedia Commons</t>
  </si>
  <si>
    <t xml:space="preserve">Baleen basketry began c. 1910s for sale; verify.</t>
  </si>
  <si>
    <t xml:space="preserve">COM088</t>
  </si>
  <si>
    <t xml:space="preserve">Unangax̂</t>
  </si>
  <si>
    <t xml:space="preserve">Aleut (exonym)</t>
  </si>
  <si>
    <t xml:space="preserve">deep occupation; approximate</t>
  </si>
  <si>
    <t xml:space="preserve">Unangax̂ weavers make fine rye-grass baskets and bentwood hunting hats.</t>
  </si>
  <si>
    <t xml:space="preserve">grass basketry;bentwood;gut sewing</t>
  </si>
  <si>
    <t xml:space="preserve">basket;hunting hat;iqyax kayak</t>
  </si>
  <si>
    <t xml:space="preserve">clothing and adornment; transport</t>
  </si>
  <si>
    <t xml:space="preserve">Russian-era forced labour and WWII internment</t>
  </si>
  <si>
    <t xml:space="preserve">Smithsonian Open Access (CC0 where flagged; check per item); Wikimedia Commons</t>
  </si>
  <si>
    <t xml:space="preserve">Forced labour and internment: human-flow.</t>
  </si>
  <si>
    <t xml:space="preserve">COM089</t>
  </si>
  <si>
    <t xml:space="preserve">Sugpiaq</t>
  </si>
  <si>
    <t xml:space="preserve">Alutiiq</t>
  </si>
  <si>
    <t xml:space="preserve">Sugpiat make masks, spruce-root hats and kayaks, and the Alutiiq Museum works with collections.</t>
  </si>
  <si>
    <t xml:space="preserve">spruce-root weaving;wood carving;skin sewing</t>
  </si>
  <si>
    <t xml:space="preserve">mask;hat;kayak</t>
  </si>
  <si>
    <t xml:space="preserve">ritual and belief; transport</t>
  </si>
  <si>
    <t xml:space="preserve">Kodiak and Chugach groups</t>
  </si>
  <si>
    <t xml:space="preserve">Alutiiq Museum (view); Wikimedia Commons</t>
  </si>
  <si>
    <t xml:space="preserve">COM090</t>
  </si>
  <si>
    <t xml:space="preserve">Gwich'in</t>
  </si>
  <si>
    <t xml:space="preserve">AM-ARC;AM-WST</t>
  </si>
  <si>
    <t xml:space="preserve">Gwich'in women make beadwork, caribou-skin clothing and birchbark baskets.</t>
  </si>
  <si>
    <t xml:space="preserve">beadwork;tanning;birchbark</t>
  </si>
  <si>
    <t xml:space="preserve">mitts;dress;basket</t>
  </si>
  <si>
    <t xml:space="preserve">clothing and adornment; food and storage</t>
  </si>
  <si>
    <t xml:space="preserve">Alaska and Canada groups</t>
  </si>
  <si>
    <t xml:space="preserve">COM091</t>
  </si>
  <si>
    <t xml:space="preserve">Haida</t>
  </si>
  <si>
    <t xml:space="preserve">X̱aayda; Xaadas</t>
  </si>
  <si>
    <t xml:space="preserve">Haida carvers and weavers make monumental poles, canoes, argillite carving and spruce-root hats, and Bill Reid and others led a revival.</t>
  </si>
  <si>
    <t xml:space="preserve">red cedar carving;argillite;spruce-root weaving;formline</t>
  </si>
  <si>
    <t xml:space="preserve">pole;canoe;bentwood box;argillite carving;hat</t>
  </si>
  <si>
    <t xml:space="preserve">rule and display; ritual and belief; transport</t>
  </si>
  <si>
    <t xml:space="preserve">Kaigani Haida; named carvers and women weavers</t>
  </si>
  <si>
    <t xml:space="preserve">Haida Gwaii Museum (view); Smithsonian Open Access (CC0 where flagged; check per item); Wikimedia Commons; Reciprocal Research Network (protocols)</t>
  </si>
  <si>
    <t xml:space="preserve">links: PLC107; PRA037; STY076.</t>
  </si>
  <si>
    <t xml:space="preserve">COM092</t>
  </si>
  <si>
    <t xml:space="preserve">Lingít</t>
  </si>
  <si>
    <t xml:space="preserve">Tlingit</t>
  </si>
  <si>
    <t xml:space="preserve">Tlingit weavers make Chilkat and Ravenstail robes and spruce-root baskets, and carvers make clan crest objects (at.óow).</t>
  </si>
  <si>
    <t xml:space="preserve">Chilkat weaving;spruce-root basketry;wood carving</t>
  </si>
  <si>
    <t xml:space="preserve">Chilkat robe;clan hat;basket</t>
  </si>
  <si>
    <t xml:space="preserve">clans and houses; at.óow as clan-owned property</t>
  </si>
  <si>
    <t xml:space="preserve">Sealaska Heritage Institute (view); Smithsonian Open Access (CC0 where flagged; check per item); Wikimedia Commons</t>
  </si>
  <si>
    <t xml:space="preserve">links: PRA040; STY076.</t>
  </si>
  <si>
    <t xml:space="preserve">COM093</t>
  </si>
  <si>
    <t xml:space="preserve">Kwakwaka'wakw</t>
  </si>
  <si>
    <t xml:space="preserve">Kwakiutl (from Kwagu'ł, one community at Fort Rupert, formerly applied to all)</t>
  </si>
  <si>
    <t xml:space="preserve">Kwakwaka'wakw carvers make transformation masks for potlatch, and regalia seized under the potlatch ban returned to the U'mista and Nuyumbalees centres.</t>
  </si>
  <si>
    <t xml:space="preserve">red cedar carving;paint;cedar bark</t>
  </si>
  <si>
    <t xml:space="preserve">transformation mask;pole;button blanket</t>
  </si>
  <si>
    <t xml:space="preserve">ritual and belief; rule and display; play and music</t>
  </si>
  <si>
    <t xml:space="preserve">'Namgis and other nations; Boas-Hunt ethnography</t>
  </si>
  <si>
    <t xml:space="preserve">living-community; Indigenous-community; sacred; conflict-looting</t>
  </si>
  <si>
    <t xml:space="preserve">U'mista Cultural Centre (view); Reciprocal Research Network (protocols); Wikimedia Commons</t>
  </si>
  <si>
    <t xml:space="preserve">Potlatch ban 1885–1951 seizure 1921; OCC register links to verify. AP 164.</t>
  </si>
  <si>
    <t xml:space="preserve">COM094</t>
  </si>
  <si>
    <t xml:space="preserve">Nuu-chah-nulth</t>
  </si>
  <si>
    <t xml:space="preserve">Nootka (exonym)</t>
  </si>
  <si>
    <t xml:space="preserve">Nuu-chah-nulth make whaling equipment, cedar-bark hats and canoes, and the Yuquot Whalers' Shrine is in a US museum.</t>
  </si>
  <si>
    <t xml:space="preserve">cedar carving;basketry</t>
  </si>
  <si>
    <t xml:space="preserve">canoe;whaling hat;mask</t>
  </si>
  <si>
    <t xml:space="preserve">transport; ritual and belief</t>
  </si>
  <si>
    <t xml:space="preserve">fourteen nations; Makah relatives</t>
  </si>
  <si>
    <t xml:space="preserve">Reciprocal Research Network (protocols); Wikimedia Commons</t>
  </si>
  <si>
    <t xml:space="preserve">Whalers' Shrine at AMNH; verify.</t>
  </si>
  <si>
    <t xml:space="preserve">COM095</t>
  </si>
  <si>
    <t xml:space="preserve">Ts'msyen</t>
  </si>
  <si>
    <t xml:space="preserve">Tsimshian</t>
  </si>
  <si>
    <t xml:space="preserve">Tsimshian carvers make masks, frontlets and poles, and Chilkat weaving is linked to Tsimshian origins.</t>
  </si>
  <si>
    <t xml:space="preserve">wood carving;weaving</t>
  </si>
  <si>
    <t xml:space="preserve">frontlet;mask;pole</t>
  </si>
  <si>
    <t xml:space="preserve">Nisga'a and Gitxsan</t>
  </si>
  <si>
    <t xml:space="preserve">Wikimedia Commons; Reciprocal Research Network (protocols)</t>
  </si>
  <si>
    <t xml:space="preserve">COM096</t>
  </si>
  <si>
    <t xml:space="preserve">Coast Salish peoples</t>
  </si>
  <si>
    <t xml:space="preserve">Salish</t>
  </si>
  <si>
    <t xml:space="preserve">Coast Salish weavers make mountain-goat and dog-wool blankets, a practice revived since the 1960s.</t>
  </si>
  <si>
    <t xml:space="preserve">wool weaving;spindle whorl carving</t>
  </si>
  <si>
    <t xml:space="preserve">blanket;spindle whorl</t>
  </si>
  <si>
    <t xml:space="preserve">many nations (Musqueam, Squamish, Stó:lō and others)</t>
  </si>
  <si>
    <t xml:space="preserve">Woolly dog history.</t>
  </si>
  <si>
    <t xml:space="preserve">COM097</t>
  </si>
  <si>
    <t xml:space="preserve">Diné</t>
  </si>
  <si>
    <t xml:space="preserve">Navajo (exonym)</t>
  </si>
  <si>
    <t xml:space="preserve">Diné weavers make wool rugs and blankets and silversmiths make jewellery, both shaped by trading posts.</t>
  </si>
  <si>
    <t xml:space="preserve">upright-loom weaving;silversmithing;sandpainting</t>
  </si>
  <si>
    <t xml:space="preserve">rug;chief blanket;concho belt;squash-blossom necklace</t>
  </si>
  <si>
    <t xml:space="preserve">clothing and adornment; rule and display; exchange and value</t>
  </si>
  <si>
    <t xml:space="preserve">named weavers credited only as 'Navajo'; trader-defined regional styles</t>
  </si>
  <si>
    <t xml:space="preserve">living-community; Indigenous-community; sacred; human-flow</t>
  </si>
  <si>
    <t xml:space="preserve">Navajo Nation Museum (view); Smithsonian Open Access (CC0 where flagged; check per item); Wikimedia Commons</t>
  </si>
  <si>
    <t xml:space="preserve">F1.18;F1.23;F1.2</t>
  </si>
  <si>
    <t xml:space="preserve">links: PRA035; TEC131; STY078; INS013; OCC141 (Long Walk: human-flow).</t>
  </si>
  <si>
    <t xml:space="preserve">COM098</t>
  </si>
  <si>
    <t xml:space="preserve">Hopi</t>
  </si>
  <si>
    <t xml:space="preserve">Hopituh Shi-nu-mu</t>
  </si>
  <si>
    <t xml:space="preserve">villages from c. 1100–1300</t>
  </si>
  <si>
    <t xml:space="preserve">Hopi carvers make katsina friends (tihu) and potters such as Nampeyo revived Sikyatki forms.</t>
  </si>
  <si>
    <t xml:space="preserve">cottonwood carving;pottery;coiled basketry;overlay silver</t>
  </si>
  <si>
    <t xml:space="preserve">tihu;pot;plaque;silver</t>
  </si>
  <si>
    <t xml:space="preserve">ritual and belief; food and storage</t>
  </si>
  <si>
    <t xml:space="preserve">villages on three mesas; Tewa of Hano</t>
  </si>
  <si>
    <t xml:space="preserve">Hopi Cultural Preservation Office (protocols); Wikimedia Commons</t>
  </si>
  <si>
    <t xml:space="preserve">links: BEL039; MKR028. Katsina masks are sacred; not displayed.</t>
  </si>
  <si>
    <t xml:space="preserve">COM099</t>
  </si>
  <si>
    <t xml:space="preserve">A:shiwi</t>
  </si>
  <si>
    <t xml:space="preserve">Zuni</t>
  </si>
  <si>
    <t xml:space="preserve">Zuni jewellers make inlaid and needlepoint silver and fetish carvers make stone animals.</t>
  </si>
  <si>
    <t xml:space="preserve">inlay;silver;stone carving;pottery</t>
  </si>
  <si>
    <t xml:space="preserve">needlepoint jewellery;fetish;pot</t>
  </si>
  <si>
    <t xml:space="preserve">named jewellers</t>
  </si>
  <si>
    <t xml:space="preserve">A:shiwi A:wan Museum (view); Wikimedia Commons</t>
  </si>
  <si>
    <t xml:space="preserve">Ahayu:da returns (1978–) to verify.</t>
  </si>
  <si>
    <t xml:space="preserve">COM100</t>
  </si>
  <si>
    <t xml:space="preserve">Tewa Pueblos</t>
  </si>
  <si>
    <t xml:space="preserve">Tewa; San Ildefonso (P'ohwhóge Owingeh), Santa Clara and others</t>
  </si>
  <si>
    <t xml:space="preserve">Tewa potters make polished blackware, as Maria and Julian Martinez of San Ildefonso did.</t>
  </si>
  <si>
    <t xml:space="preserve">coil pottery;burnishing;reduction firing</t>
  </si>
  <si>
    <t xml:space="preserve">blackware pot</t>
  </si>
  <si>
    <t xml:space="preserve">food and storage; exchange and value</t>
  </si>
  <si>
    <t xml:space="preserve">six Tewa pueblos; family workshops</t>
  </si>
  <si>
    <t xml:space="preserve">Poeh Cultural Center (view); Wikimedia Commons</t>
  </si>
  <si>
    <t xml:space="preserve">links: PER108; PER109; STY077; PRA036. AP 166.</t>
  </si>
  <si>
    <t xml:space="preserve">COM101</t>
  </si>
  <si>
    <t xml:space="preserve">Lakota</t>
  </si>
  <si>
    <t xml:space="preserve">Lakȟóta; Sioux (exonym)</t>
  </si>
  <si>
    <t xml:space="preserve">Lakota women make quilled and beaded hide garments and star quilts, and men painted ledger drawings and winter counts.</t>
  </si>
  <si>
    <t xml:space="preserve">quillwork;beadwork;hide painting;quilting</t>
  </si>
  <si>
    <t xml:space="preserve">winter count;cradleboard;star quilt;dress</t>
  </si>
  <si>
    <t xml:space="preserve">clothing and adornment; record and writing; ritual and belief</t>
  </si>
  <si>
    <t xml:space="preserve">Dakota and Nakota; the seven council fires</t>
  </si>
  <si>
    <t xml:space="preserve">F1.18;F1.24</t>
  </si>
  <si>
    <t xml:space="preserve">links: PRA042; BEL040. Wounded Knee items; returns to verify.</t>
  </si>
  <si>
    <t xml:space="preserve">COM102</t>
  </si>
  <si>
    <t xml:space="preserve">Newe</t>
  </si>
  <si>
    <t xml:space="preserve">Shoshone</t>
  </si>
  <si>
    <t xml:space="preserve">Eastern Shoshone artists painted elk hides with Sun Dance and hunt scenes, and Newe women make beadwork today.</t>
  </si>
  <si>
    <t xml:space="preserve">hide painting;beadwork</t>
  </si>
  <si>
    <t xml:space="preserve">painted hide;cradleboard</t>
  </si>
  <si>
    <t xml:space="preserve">Eastern, Western and Northern Newe; Cadzi Cody and other named hide painters</t>
  </si>
  <si>
    <t xml:space="preserve">AP 165.</t>
  </si>
  <si>
    <t xml:space="preserve">COM103</t>
  </si>
  <si>
    <t xml:space="preserve">Ndé</t>
  </si>
  <si>
    <t xml:space="preserve">Apache (exonym)</t>
  </si>
  <si>
    <t xml:space="preserve">Apache women make coiled baskets and burden baskets, and men make the Apache fiddle.</t>
  </si>
  <si>
    <t xml:space="preserve">coiled basketry</t>
  </si>
  <si>
    <t xml:space="preserve">olla basket;burden basket;fiddle</t>
  </si>
  <si>
    <t xml:space="preserve">food and storage; play and music</t>
  </si>
  <si>
    <t xml:space="preserve">Chiricahua, Mescalero, Western Apache and others</t>
  </si>
  <si>
    <t xml:space="preserve">COM104</t>
  </si>
  <si>
    <t xml:space="preserve">Kiowa</t>
  </si>
  <si>
    <t xml:space="preserve">Gáuigú (Kiowa Tribe spelling; also Ǥáuigú, Cáuigú)</t>
  </si>
  <si>
    <t xml:space="preserve">Kiowa artists kept pictographic calendars and ledger drawings, the Kiowa Six painters worked in Oklahoma in the 1920s, and Kiowa artists continue to paint today.</t>
  </si>
  <si>
    <t xml:space="preserve">ledger drawing;painting</t>
  </si>
  <si>
    <t xml:space="preserve">calendar;ledger drawing</t>
  </si>
  <si>
    <t xml:space="preserve">Kiowa-Apache relatives; unnamed ledger artists imprisoned at Fort Marion</t>
  </si>
  <si>
    <t xml:space="preserve">links: SCH009. Fort Marion imprisonment: human-flow. Endonym Gáuigú verified with the Kiowa Tribe Language Department.</t>
  </si>
  <si>
    <t xml:space="preserve">COM105</t>
  </si>
  <si>
    <t xml:space="preserve">Niitsitapi</t>
  </si>
  <si>
    <t xml:space="preserve">Blackfoot Confederacy</t>
  </si>
  <si>
    <t xml:space="preserve">Niitsitapi makers paint tipi covers with family-owned designs and make quilled and beaded regalia, and sacred bundles have returned from museums.</t>
  </si>
  <si>
    <t xml:space="preserve">tipi painting;beadwork;quillwork</t>
  </si>
  <si>
    <t xml:space="preserve">tipi;bundle;shirt</t>
  </si>
  <si>
    <t xml:space="preserve">Siksika, Kainai, Piikani and Blackfeet Nation; bundle keepers' authority</t>
  </si>
  <si>
    <t xml:space="preserve">Bundles returned from museums since 1990s.</t>
  </si>
  <si>
    <t xml:space="preserve">COM106</t>
  </si>
  <si>
    <t xml:space="preserve">Nimiipuu</t>
  </si>
  <si>
    <t xml:space="preserve">Nez Perce (exonym)</t>
  </si>
  <si>
    <t xml:space="preserve">Nimiipuu women twine cornhusk flat bags and basket hats, a Plateau practice that continues.</t>
  </si>
  <si>
    <t xml:space="preserve">twined cornhusk</t>
  </si>
  <si>
    <t xml:space="preserve">flat bag;hat</t>
  </si>
  <si>
    <t xml:space="preserve">food and storage; clothing and adornment</t>
  </si>
  <si>
    <t xml:space="preserve">other Plateau peoples who share the bags; the 1877 exiles</t>
  </si>
  <si>
    <t xml:space="preserve">Plateau Peoples' Web Portal (protocols); Wikimedia Commons</t>
  </si>
  <si>
    <t xml:space="preserve">1877 exile: human-flow.</t>
  </si>
  <si>
    <t xml:space="preserve">COM107</t>
  </si>
  <si>
    <t xml:space="preserve">Rarámuri</t>
  </si>
  <si>
    <t xml:space="preserve">Tarahumara (exonym)</t>
  </si>
  <si>
    <t xml:space="preserve">AM-WST;AM-LAT</t>
  </si>
  <si>
    <t xml:space="preserve">Rarámuri make double-weave pine-needle and sotol baskets, violins and wooden spoons in the Sierra Tarahumara.</t>
  </si>
  <si>
    <t xml:space="preserve">twill basketry;violin making;pottery</t>
  </si>
  <si>
    <t xml:space="preserve">basket;violin;pot</t>
  </si>
  <si>
    <t xml:space="preserve">Ódami and Warijó neighbours; migrants in Chihuahua city</t>
  </si>
  <si>
    <t xml:space="preserve">COM108</t>
  </si>
  <si>
    <t xml:space="preserve">Anishinaabe</t>
  </si>
  <si>
    <t xml:space="preserve">Anishinaabeg (pl.); Ojibwe, Odawa, Potawatomi; Chippewa (exonym form)</t>
  </si>
  <si>
    <t xml:space="preserve">AM-EWD;AM-WST</t>
  </si>
  <si>
    <t xml:space="preserve">Anishinaabe makers make birchbark canoes and baskets, floral beadwork, bandolier bags and jingle dresses.</t>
  </si>
  <si>
    <t xml:space="preserve">birchbark;beadwork;quillwork;ribbonwork</t>
  </si>
  <si>
    <t xml:space="preserve">canoe;bandolier bag;jingle dress;birchbark biting</t>
  </si>
  <si>
    <t xml:space="preserve">transport; clothing and adornment; ritual and belief</t>
  </si>
  <si>
    <t xml:space="preserve">Ojibwe, Odawa, Potawatomi and other nations</t>
  </si>
  <si>
    <t xml:space="preserve">Ziibiwing Center (view); Smithsonian Open Access (CC0 where flagged; check per item); Wikimedia Commons</t>
  </si>
  <si>
    <t xml:space="preserve">links: PRA041.</t>
  </si>
  <si>
    <t xml:space="preserve">COM109</t>
  </si>
  <si>
    <t xml:space="preserve">Tsalagi</t>
  </si>
  <si>
    <t xml:space="preserve">Cherokee; Aniyvwiya ("Principal People"); Anigiduwagi ("people of Kituwah")</t>
  </si>
  <si>
    <t xml:space="preserve">Cherokee makers weave rivercane baskets and make pottery, and Sequoyah's syllabary (1821) is written and cast in type.</t>
  </si>
  <si>
    <t xml:space="preserve">rivercane basketry;pottery;syllabary</t>
  </si>
  <si>
    <t xml:space="preserve">double-weave basket;pot;printed syllabary</t>
  </si>
  <si>
    <t xml:space="preserve">food and storage; record and writing</t>
  </si>
  <si>
    <t xml:space="preserve">Eastern Band, Cherokee Nation and United Keetoowah Band</t>
  </si>
  <si>
    <t xml:space="preserve">Museum of the Cherokee People (name to verify); Wikimedia Commons</t>
  </si>
  <si>
    <t xml:space="preserve">F1.5;F1.23</t>
  </si>
  <si>
    <t xml:space="preserve">links: POL065. Trail of Tears: human-flow. Tsalagi (ᏣᎳᎩ) is the standard endonym; Aniyvwiya (ᎠᏂᏴᏫᏯ) and Anigiduwagi also used.</t>
  </si>
  <si>
    <t xml:space="preserve">COM110</t>
  </si>
  <si>
    <t xml:space="preserve">Haudenosaunee</t>
  </si>
  <si>
    <t xml:space="preserve">Iroquois (exonym); Six Nations</t>
  </si>
  <si>
    <t xml:space="preserve">Confederacy c. 1450 by many estimates (contested)</t>
  </si>
  <si>
    <t xml:space="preserve">Haudenosaunee makers make wampum belts, beadwork sold at Niagara, and cornhusk and False Face (sacred) objects.</t>
  </si>
  <si>
    <t xml:space="preserve">wampum;beadwork;cornhusk;wood carving</t>
  </si>
  <si>
    <t xml:space="preserve">wampum belt;beaded bag;cornhusk doll</t>
  </si>
  <si>
    <t xml:space="preserve">record and writing; rule and display; ritual and belief</t>
  </si>
  <si>
    <t xml:space="preserve">six nations; Tuscarora; sacred medicine masks the Confederacy asks not to show</t>
  </si>
  <si>
    <t xml:space="preserve">Seneca-Iroquois National Museum (view); Wikimedia Commons</t>
  </si>
  <si>
    <t xml:space="preserve">F1.24;F1.5</t>
  </si>
  <si>
    <t xml:space="preserve">links: POL064. Grand Council statement on masks: do not display.</t>
  </si>
  <si>
    <t xml:space="preserve">COM111</t>
  </si>
  <si>
    <t xml:space="preserve">Lenape</t>
  </si>
  <si>
    <t xml:space="preserve">Lenni Lenape; Delaware (exonym)</t>
  </si>
  <si>
    <t xml:space="preserve">Lenape beadworkers make bandolier bags and other regalia, and Lenape nations today are based mainly in Oklahoma, Wisconsin and Ontario.</t>
  </si>
  <si>
    <t xml:space="preserve">beadwork</t>
  </si>
  <si>
    <t xml:space="preserve">Munsee and Unami; removal</t>
  </si>
  <si>
    <t xml:space="preserve">Lenape Center (view); Wikimedia Commons</t>
  </si>
  <si>
    <t xml:space="preserve">AP 163. Removals: human-flow.</t>
  </si>
  <si>
    <t xml:space="preserve">COM112</t>
  </si>
  <si>
    <t xml:space="preserve">Mi'kmaq</t>
  </si>
  <si>
    <t xml:space="preserve">L'nu</t>
  </si>
  <si>
    <t xml:space="preserve">Mi'kmaw makers decorate birchbark boxes with porcupine quills and make ash-splint baskets, much of it for sale since the 19th c.</t>
  </si>
  <si>
    <t xml:space="preserve">quillwork on birchbark;splint basketry</t>
  </si>
  <si>
    <t xml:space="preserve">box;basket</t>
  </si>
  <si>
    <t xml:space="preserve">L'nu of different districts; Wabanaki neighbours</t>
  </si>
  <si>
    <t xml:space="preserve">COM113</t>
  </si>
  <si>
    <t xml:space="preserve">Wendat</t>
  </si>
  <si>
    <t xml:space="preserve">Huron (exonym)</t>
  </si>
  <si>
    <t xml:space="preserve">Wendat women embroider moosehair on hide and birchbark, much of it for the souvenir trade.</t>
  </si>
  <si>
    <t xml:space="preserve">moosehair embroidery</t>
  </si>
  <si>
    <t xml:space="preserve">moccasins;box</t>
  </si>
  <si>
    <t xml:space="preserve">clothing and adornment; exchange and value</t>
  </si>
  <si>
    <t xml:space="preserve">Ursuline-nun attribution</t>
  </si>
  <si>
    <t xml:space="preserve">COM114</t>
  </si>
  <si>
    <t xml:space="preserve">Seminole</t>
  </si>
  <si>
    <t xml:space="preserve">Seminole; Miccosukee</t>
  </si>
  <si>
    <t xml:space="preserve">Seminole and Miccosukee women sew patchwork clothing on hand-cranked sewing machines, a practice from c. 1900.</t>
  </si>
  <si>
    <t xml:space="preserve">patchwork</t>
  </si>
  <si>
    <t xml:space="preserve">patchwork shirt;skirt</t>
  </si>
  <si>
    <t xml:space="preserve">Miccosukee and Oklahoma Seminole; Black Seminoles</t>
  </si>
  <si>
    <t xml:space="preserve">Ah-Tah-Thi-Ki Museum (view); Wikimedia Commons</t>
  </si>
  <si>
    <t xml:space="preserve">links: PRA045.</t>
  </si>
  <si>
    <t xml:space="preserve">COM115</t>
  </si>
  <si>
    <t xml:space="preserve">Gullah Geechee</t>
  </si>
  <si>
    <t xml:space="preserve">Gullah; Geechee</t>
  </si>
  <si>
    <t xml:space="preserve">AM-EWD;AM-CAR</t>
  </si>
  <si>
    <t xml:space="preserve">Gullah Geechee women and men coil sweetgrass baskets, a practice from enslaved West African rice growers.</t>
  </si>
  <si>
    <t xml:space="preserve">coiled sweetgrass basketry</t>
  </si>
  <si>
    <t xml:space="preserve">fanner basket</t>
  </si>
  <si>
    <t xml:space="preserve">enslaved ancestors named only as labour</t>
  </si>
  <si>
    <t xml:space="preserve">Gullah Geechee Cultural Heritage Corridor (view); Wikimedia Commons</t>
  </si>
  <si>
    <t xml:space="preserve">links: PRA044; DIA008.</t>
  </si>
  <si>
    <t xml:space="preserve">COM116</t>
  </si>
  <si>
    <t xml:space="preserve">Métis</t>
  </si>
  <si>
    <t xml:space="preserve">Michif</t>
  </si>
  <si>
    <t xml:space="preserve">Métis women make floral beadwork and silk embroidery on hide, and the Métis are called 'the flower beadwork people'.</t>
  </si>
  <si>
    <t xml:space="preserve">beadwork;embroidery</t>
  </si>
  <si>
    <t xml:space="preserve">bag;jacket</t>
  </si>
  <si>
    <t xml:space="preserve">Red River and other communities; First Nations beadworkers</t>
  </si>
  <si>
    <t xml:space="preserve">Gabriel Dumont Institute (view); Wikimedia Commons</t>
  </si>
  <si>
    <t xml:space="preserve">links: PRA043.</t>
  </si>
  <si>
    <t xml:space="preserve">COM117</t>
  </si>
  <si>
    <t xml:space="preserve">K'iche'</t>
  </si>
  <si>
    <t xml:space="preserve">Quiché (older form)</t>
  </si>
  <si>
    <t xml:space="preserve">AM-MES;AM-LAT</t>
  </si>
  <si>
    <t xml:space="preserve">K'iche' weavers make backstrap huipiles, and the Popol Wuj was written in K'iche' in the 16th c.</t>
  </si>
  <si>
    <t xml:space="preserve">backstrap weaving;brocade</t>
  </si>
  <si>
    <t xml:space="preserve">huipil;tzute</t>
  </si>
  <si>
    <t xml:space="preserve">clothing and adornment; record and writing</t>
  </si>
  <si>
    <t xml:space="preserve">townships with distinct designs</t>
  </si>
  <si>
    <t xml:space="preserve">Wikimedia Commons; Met Open Access (CC0)</t>
  </si>
  <si>
    <t xml:space="preserve">F1.18;F1.28</t>
  </si>
  <si>
    <t xml:space="preserve">links: PRA049; CIV018.</t>
  </si>
  <si>
    <t xml:space="preserve">COM118</t>
  </si>
  <si>
    <t xml:space="preserve">Maaya</t>
  </si>
  <si>
    <t xml:space="preserve">Yucatec Maya; Maya (as a people)</t>
  </si>
  <si>
    <t xml:space="preserve">Maya continuity long; approximate</t>
  </si>
  <si>
    <t xml:space="preserve">Yucatec Maya embroider huipiles, make hammocks and build palm-thatched houses.</t>
  </si>
  <si>
    <t xml:space="preserve">cross-stitch embroidery;hammock weaving;thatch</t>
  </si>
  <si>
    <t xml:space="preserve">huipil;hammock;naj house</t>
  </si>
  <si>
    <t xml:space="preserve">clothing and adornment; shelter</t>
  </si>
  <si>
    <t xml:space="preserve">the Classic Maya label merges many languages</t>
  </si>
  <si>
    <t xml:space="preserve">links: CIV018. 'Maaya' form to verify.</t>
  </si>
  <si>
    <t xml:space="preserve">COM119</t>
  </si>
  <si>
    <t xml:space="preserve">Nahua</t>
  </si>
  <si>
    <t xml:space="preserve">Nahuatl-speakers; Macehualmeh</t>
  </si>
  <si>
    <t xml:space="preserve">Nahua artists in Guerrero paint amate bark paper and ceramics, and Nahua weavers work across central Mexico.</t>
  </si>
  <si>
    <t xml:space="preserve">amate paper;painting;weaving</t>
  </si>
  <si>
    <t xml:space="preserve">amate painting;textile</t>
  </si>
  <si>
    <t xml:space="preserve">Mexica as one historical Nahua group; Nahua of Puebla, Veracruz and El Salvador (Pipil)</t>
  </si>
  <si>
    <t xml:space="preserve">links: MKR019; MKR020; CIV020.</t>
  </si>
  <si>
    <t xml:space="preserve">COM120</t>
  </si>
  <si>
    <t xml:space="preserve">Ben'zaa and Binnizá</t>
  </si>
  <si>
    <t xml:space="preserve">Zapotec peoples</t>
  </si>
  <si>
    <t xml:space="preserve">Monte Albán c. 500 BCE; approximate</t>
  </si>
  <si>
    <t xml:space="preserve">Zapotec weavers in Teotitlán and embroiderers of the Isthmus make wool rugs and velvet huipiles.</t>
  </si>
  <si>
    <t xml:space="preserve">wool weaving;cochineal;embroidery</t>
  </si>
  <si>
    <t xml:space="preserve">rug;huipil</t>
  </si>
  <si>
    <t xml:space="preserve">many Zapotec languages</t>
  </si>
  <si>
    <t xml:space="preserve">Endonyms Ben'zaa (Valley, also Bën Za, "cloud people") and Binnizá (Isthmus) as listed by native-land.ca and Wikipedia. links: CIV028; PRA048.</t>
  </si>
  <si>
    <t xml:space="preserve">COM121</t>
  </si>
  <si>
    <t xml:space="preserve">Ñuu Savi</t>
  </si>
  <si>
    <t xml:space="preserve">Ñuu Savi communities weave palm hats and cotton textiles, and their ancestors painted the Mixtec screenfold codices.</t>
  </si>
  <si>
    <t xml:space="preserve">palm weaving;backstrap weaving</t>
  </si>
  <si>
    <t xml:space="preserve">hat;huipil;codex</t>
  </si>
  <si>
    <t xml:space="preserve">record and writing; clothing and adornment</t>
  </si>
  <si>
    <t xml:space="preserve">Mixteca Alta, Baja and Costa communities; migrants in the US</t>
  </si>
  <si>
    <t xml:space="preserve">links: CIV029; STY067.</t>
  </si>
  <si>
    <t xml:space="preserve">COM122</t>
  </si>
  <si>
    <t xml:space="preserve">Wixárika</t>
  </si>
  <si>
    <t xml:space="preserve">Huichol (exonym)</t>
  </si>
  <si>
    <t xml:space="preserve">Wixárika artists make yarn paintings (nierika) and glass-bead covered objects, a practice largely developed for sale since the mid 20th c.</t>
  </si>
  <si>
    <t xml:space="preserve">yarn painting;beadwork</t>
  </si>
  <si>
    <t xml:space="preserve">nierika;beaded bowl</t>
  </si>
  <si>
    <t xml:space="preserve">ceremonial objects made for pilgrimage versus those made for sale; communities in Jalisco and Nayarit</t>
  </si>
  <si>
    <t xml:space="preserve">F1.2;F1.16</t>
  </si>
  <si>
    <t xml:space="preserve">COM123</t>
  </si>
  <si>
    <t xml:space="preserve">Hñähñu</t>
  </si>
  <si>
    <t xml:space="preserve">Otomí</t>
  </si>
  <si>
    <t xml:space="preserve">Hñähñu embroiderers make tenango designs and San Pablito makers cut amate paper figures, and brands have copied their designs.</t>
  </si>
  <si>
    <t xml:space="preserve">embroidery;amate</t>
  </si>
  <si>
    <t xml:space="preserve">tenango embroidery;paper cutout</t>
  </si>
  <si>
    <t xml:space="preserve">Otomí of the Mezquital, Hidalgo and the State of Mexico</t>
  </si>
  <si>
    <t xml:space="preserve">COM124</t>
  </si>
  <si>
    <t xml:space="preserve">Ayuujk</t>
  </si>
  <si>
    <t xml:space="preserve">Mixe</t>
  </si>
  <si>
    <t xml:space="preserve">Ayuujk embroiderers of Santa María Tlahuitoltepec make blouses whose design was copied by a French label in 2015.</t>
  </si>
  <si>
    <t xml:space="preserve">embroidery</t>
  </si>
  <si>
    <t xml:space="preserve">blouse</t>
  </si>
  <si>
    <t xml:space="preserve">other Ayuujk towns</t>
  </si>
  <si>
    <t xml:space="preserve">F1.2;F1.14</t>
  </si>
  <si>
    <t xml:space="preserve">Marant 2015 case to verify.</t>
  </si>
  <si>
    <t xml:space="preserve">COM125</t>
  </si>
  <si>
    <t xml:space="preserve">P'urhépecha</t>
  </si>
  <si>
    <t xml:space="preserve">Purépecha; Tarascan (exonym)</t>
  </si>
  <si>
    <t xml:space="preserve">P'urhépecha towns in Michoacán specialise in lacquer, hammered copper, guitars and pottery.</t>
  </si>
  <si>
    <t xml:space="preserve">lacquer;copper;pottery</t>
  </si>
  <si>
    <t xml:space="preserve">batea;copper pot</t>
  </si>
  <si>
    <t xml:space="preserve">Tarascan state as a historical polity; the craft-town system promoted by Vasco de Quiroga</t>
  </si>
  <si>
    <t xml:space="preserve">links: CIV041.</t>
  </si>
  <si>
    <t xml:space="preserve">COM126</t>
  </si>
  <si>
    <t xml:space="preserve">Comcaac</t>
  </si>
  <si>
    <t xml:space="preserve">Seri (exonym)</t>
  </si>
  <si>
    <t xml:space="preserve">AM-LAT;AM-WST</t>
  </si>
  <si>
    <t xml:space="preserve">Comcaac women coil haat torote baskets and carvers make ironwood figures for sale.</t>
  </si>
  <si>
    <t xml:space="preserve">coiled basketry;ironwood carving</t>
  </si>
  <si>
    <t xml:space="preserve">basket;figure</t>
  </si>
  <si>
    <t xml:space="preserve">the ironwood carving trade copied by non-Seri carvers</t>
  </si>
  <si>
    <t xml:space="preserve">COM127</t>
  </si>
  <si>
    <t xml:space="preserve">Dule</t>
  </si>
  <si>
    <t xml:space="preserve">Guna; Kuna (older form)</t>
  </si>
  <si>
    <t xml:space="preserve">Guna women sew molas in reverse appliqué for their blouses, and molas are sold worldwide.</t>
  </si>
  <si>
    <t xml:space="preserve">reverse appliqué</t>
  </si>
  <si>
    <t xml:space="preserve">mola</t>
  </si>
  <si>
    <t xml:space="preserve">Guna of Gunayala, Madungandí, Wargandí and Colombia; named mola makers</t>
  </si>
  <si>
    <t xml:space="preserve">Congreso General Guna; Wikimedia Commons</t>
  </si>
  <si>
    <t xml:space="preserve">links: PRA050; TEC116.</t>
  </si>
  <si>
    <t xml:space="preserve">COM128</t>
  </si>
  <si>
    <t xml:space="preserve">Emberá</t>
  </si>
  <si>
    <t xml:space="preserve">Embera</t>
  </si>
  <si>
    <t xml:space="preserve">Emberá women coil fine palm baskets and carvers make tagua figures, and body painting with jagua marks ceremonies.</t>
  </si>
  <si>
    <t xml:space="preserve">palm basketry;tagua carving</t>
  </si>
  <si>
    <t xml:space="preserve">Emberá of Panama and Colombia; Wounaan neighbours</t>
  </si>
  <si>
    <t xml:space="preserve">COM129</t>
  </si>
  <si>
    <t xml:space="preserve">Wounaan</t>
  </si>
  <si>
    <t xml:space="preserve">Wounaan women weave fine chunga-palm baskets and men carve cocobolo wood.</t>
  </si>
  <si>
    <t xml:space="preserve">palm basketry;wood carving</t>
  </si>
  <si>
    <t xml:space="preserve">Wounaan of Panama and Colombia; Emberá neighbours</t>
  </si>
  <si>
    <t xml:space="preserve">COM130</t>
  </si>
  <si>
    <t xml:space="preserve">Ngäbe</t>
  </si>
  <si>
    <t xml:space="preserve">Ngöbe</t>
  </si>
  <si>
    <t xml:space="preserve">Ngäbe women crochet chácara bags from plant fibre and make chaquira bead collars.</t>
  </si>
  <si>
    <t xml:space="preserve">netting;beadwork</t>
  </si>
  <si>
    <t xml:space="preserve">chácara;chaquira</t>
  </si>
  <si>
    <t xml:space="preserve">Buglé neighbours; Ngäbe in Costa Rica</t>
  </si>
  <si>
    <t xml:space="preserve">COM131</t>
  </si>
  <si>
    <t xml:space="preserve">Boruca</t>
  </si>
  <si>
    <t xml:space="preserve">Brunca</t>
  </si>
  <si>
    <t xml:space="preserve">Boruca carvers make balsa masks for the Juego de los Diablitos and women weave with natural dyes.</t>
  </si>
  <si>
    <t xml:space="preserve">diablito mask</t>
  </si>
  <si>
    <t xml:space="preserve">Térraba neighbours; mask trade</t>
  </si>
  <si>
    <t xml:space="preserve">COM132</t>
  </si>
  <si>
    <t xml:space="preserve">Garinagu</t>
  </si>
  <si>
    <t xml:space="preserve">Garifuna</t>
  </si>
  <si>
    <t xml:space="preserve">AM-CAR;AM-CAM</t>
  </si>
  <si>
    <t xml:space="preserve">exile from St Vincent 1797</t>
  </si>
  <si>
    <t xml:space="preserve">Garifuna communities make drums, baskets and cassava graters and keep dugu rites.</t>
  </si>
  <si>
    <t xml:space="preserve">drum making;basketry</t>
  </si>
  <si>
    <t xml:space="preserve">drum;cassava grater;basket</t>
  </si>
  <si>
    <t xml:space="preserve">food and storage; play and music; ritual and belief</t>
  </si>
  <si>
    <t xml:space="preserve">exile from St Vincent</t>
  </si>
  <si>
    <t xml:space="preserve">National Garifuna Council; Wikimedia Commons</t>
  </si>
  <si>
    <t xml:space="preserve">F1.4</t>
  </si>
  <si>
    <t xml:space="preserve">Exile 1797: human-flow.</t>
  </si>
  <si>
    <t xml:space="preserve">COM133</t>
  </si>
  <si>
    <t xml:space="preserve">Taíno descendants</t>
  </si>
  <si>
    <t xml:space="preserve">Taíno; Boricua (name for Puerto Ricans generally, from Borikén)</t>
  </si>
  <si>
    <t xml:space="preserve">People who identify as Taíno in Puerto Rico, the Dominican Republic, Cuba and the diaspora carve cemís and duhos as part of a heritage resurgence; many see unbroken descent, citing Indigenous ancestry in present Caribbean DNA and survivals in crops, food and vocabulary, while others hold that the Taíno did not survive as a distinct people after the 16th century.</t>
  </si>
  <si>
    <t xml:space="preserve">stone and wood carving</t>
  </si>
  <si>
    <t xml:space="preserve">cemí;duho</t>
  </si>
  <si>
    <t xml:space="preserve">DNA and heritage debates</t>
  </si>
  <si>
    <t xml:space="preserve">links: CIV030; POL055. Continuity is debated: both views stated (Smithsonian NMAI "Taíno: Native Heritage and Identity in the Caribbean" takes the continuity view).</t>
  </si>
  <si>
    <t xml:space="preserve">COM134</t>
  </si>
  <si>
    <t xml:space="preserve">Kalinago</t>
  </si>
  <si>
    <t xml:space="preserve">Island Carib (exonym)</t>
  </si>
  <si>
    <t xml:space="preserve">Kalinago weave larouma-reed baskets and build dugout canoes in the Kalinago Territory of Dominica.</t>
  </si>
  <si>
    <t xml:space="preserve">larouma basketry;canoe</t>
  </si>
  <si>
    <t xml:space="preserve">basket;canoe</t>
  </si>
  <si>
    <t xml:space="preserve">other Carib-descended communities in St Vincent and Trinidad</t>
  </si>
  <si>
    <t xml:space="preserve">COM135</t>
  </si>
  <si>
    <t xml:space="preserve">Jamaican Maroons</t>
  </si>
  <si>
    <t xml:space="preserve">Windward and Leeward Maroons</t>
  </si>
  <si>
    <t xml:space="preserve">from 1655</t>
  </si>
  <si>
    <t xml:space="preserve">Maroon communities make abeng cow-horn signalling instruments and drums used in Kromanti ceremonies.</t>
  </si>
  <si>
    <t xml:space="preserve">horn;drum making</t>
  </si>
  <si>
    <t xml:space="preserve">abeng;drum</t>
  </si>
  <si>
    <t xml:space="preserve">play and music; war; ritual and belief</t>
  </si>
  <si>
    <t xml:space="preserve">Windward and Leeward communities; Maroons elsewhere in the Americas</t>
  </si>
  <si>
    <t xml:space="preserve">links: POL074.</t>
  </si>
  <si>
    <t xml:space="preserve">COM136</t>
  </si>
  <si>
    <t xml:space="preserve">Wayuu</t>
  </si>
  <si>
    <t xml:space="preserve">AM-CAR;AM-LAT</t>
  </si>
  <si>
    <t xml:space="preserve">Wayuu women crochet susu mochila bags and weave hammocks, and the mochila is now a global fashion item.</t>
  </si>
  <si>
    <t xml:space="preserve">crochet;hammock weaving</t>
  </si>
  <si>
    <t xml:space="preserve">mochila;hammock</t>
  </si>
  <si>
    <t xml:space="preserve">Wayuu of Colombia and Venezuela; clan (e'irukuu) designs; industrial copies</t>
  </si>
  <si>
    <t xml:space="preserve">F1.18;F1.2</t>
  </si>
  <si>
    <t xml:space="preserve">links: PRA058.</t>
  </si>
  <si>
    <t xml:space="preserve">COM137</t>
  </si>
  <si>
    <t xml:space="preserve">Runakuna</t>
  </si>
  <si>
    <t xml:space="preserve">Quechua-speaking peoples; Quechua (language name used for people)</t>
  </si>
  <si>
    <t xml:space="preserve">AM-AND;AM-LAT</t>
  </si>
  <si>
    <t xml:space="preserve">Inca-era spread; approximate</t>
  </si>
  <si>
    <t xml:space="preserve">Quechua weavers make warp-faced textiles, and weaving centres such as the Center for Traditional Textiles of Cusco support revival.</t>
  </si>
  <si>
    <t xml:space="preserve">warp-faced weaving;natural dye;knitting</t>
  </si>
  <si>
    <t xml:space="preserve">lliklla;chullo;poncho</t>
  </si>
  <si>
    <t xml:space="preserve">Q'ero, Taquileños and many regions; Inca as a state label</t>
  </si>
  <si>
    <t xml:space="preserve">Center for Traditional Textiles of Cusco (view); Wikimedia Commons; Met Open Access (CC0)</t>
  </si>
  <si>
    <t xml:space="preserve">links: PRA051; PRA053; CIV022. Runa ("person"), plural runakuna, verified as the Quechua self-designation.</t>
  </si>
  <si>
    <t xml:space="preserve">COM138</t>
  </si>
  <si>
    <t xml:space="preserve">Aymara</t>
  </si>
  <si>
    <t xml:space="preserve">Aymara; Jaqi ("human beings", historical self-designation); Colla</t>
  </si>
  <si>
    <t xml:space="preserve">Aymara weavers make awayu carrying cloths and communal ceremonial textiles, such as those of Coroma returned to Bolivia.</t>
  </si>
  <si>
    <t xml:space="preserve">warp-faced weaving</t>
  </si>
  <si>
    <t xml:space="preserve">awayu;ceremonial textile</t>
  </si>
  <si>
    <t xml:space="preserve">Aymara of Bolivia, Peru and Chile; Tiwanaku as a separate grouping</t>
  </si>
  <si>
    <t xml:space="preserve">Coroma return 1990s to verify.</t>
  </si>
  <si>
    <t xml:space="preserve">COM139</t>
  </si>
  <si>
    <t xml:space="preserve">Mapuche</t>
  </si>
  <si>
    <t xml:space="preserve">Mapuche; Araucanian (colonial exonym; considered pejorative by some)</t>
  </si>
  <si>
    <t xml:space="preserve">Mapuche silversmiths (rütrafe) make trapelacucha pectorals and weavers make ponchos.</t>
  </si>
  <si>
    <t xml:space="preserve">silversmithing;weaving</t>
  </si>
  <si>
    <t xml:space="preserve">trapelacucha;poncho</t>
  </si>
  <si>
    <t xml:space="preserve">Huilliche and Pehuenche</t>
  </si>
  <si>
    <t xml:space="preserve">links: PRA061.</t>
  </si>
  <si>
    <t xml:space="preserve">COM140</t>
  </si>
  <si>
    <t xml:space="preserve">Kichwa Otavalo</t>
  </si>
  <si>
    <t xml:space="preserve">Otavaleños</t>
  </si>
  <si>
    <t xml:space="preserve">Otavalo weavers and merchants produce and sell textiles worldwide from the Otavalo market.</t>
  </si>
  <si>
    <t xml:space="preserve">weaving</t>
  </si>
  <si>
    <t xml:space="preserve">textile</t>
  </si>
  <si>
    <t xml:space="preserve">other Kichwa peoples of Ecuador; hired weavers</t>
  </si>
  <si>
    <t xml:space="preserve">COM141</t>
  </si>
  <si>
    <t xml:space="preserve">Iku</t>
  </si>
  <si>
    <t xml:space="preserve">Arhuaco (exonym)</t>
  </si>
  <si>
    <t xml:space="preserve">AM-AND;AM-CAR</t>
  </si>
  <si>
    <t xml:space="preserve">Iku women crochet tutu mochila bags from wool and cotton, and the bags carry thought and teaching.</t>
  </si>
  <si>
    <t xml:space="preserve">crochet</t>
  </si>
  <si>
    <t xml:space="preserve">mochila</t>
  </si>
  <si>
    <t xml:space="preserve">Kogi, Wiwa and Kankuamo neighbours of the Sierra Nevada</t>
  </si>
  <si>
    <t xml:space="preserve">COM142</t>
  </si>
  <si>
    <t xml:space="preserve">Kággaba</t>
  </si>
  <si>
    <t xml:space="preserve">Kogi (exonym)</t>
  </si>
  <si>
    <t xml:space="preserve">Kogi weave cotton clothing and use poporo lime gourds, and their ancestors' Tairona goldwork is in museums.</t>
  </si>
  <si>
    <t xml:space="preserve">weaving;gourd</t>
  </si>
  <si>
    <t xml:space="preserve">poporo</t>
  </si>
  <si>
    <t xml:space="preserve">Iku and Wiwa neighbours; Tairona as an archaeological label</t>
  </si>
  <si>
    <t xml:space="preserve">COM143</t>
  </si>
  <si>
    <t xml:space="preserve">Uru</t>
  </si>
  <si>
    <t xml:space="preserve">Uru-Chipaya; Uros</t>
  </si>
  <si>
    <t xml:space="preserve">Uru communities build totora-reed boats and floating islands on Lake Titicaca.</t>
  </si>
  <si>
    <t xml:space="preserve">totora reed</t>
  </si>
  <si>
    <t xml:space="preserve">reed boat;island</t>
  </si>
  <si>
    <t xml:space="preserve">transport; shelter</t>
  </si>
  <si>
    <t xml:space="preserve">Uru-Chipaya and Uros of Lake Titicaca; Aymara-speaking Uros</t>
  </si>
  <si>
    <t xml:space="preserve">COM144</t>
  </si>
  <si>
    <t xml:space="preserve">Mẽbêngôkre</t>
  </si>
  <si>
    <t xml:space="preserve">Kayapó (exonym)</t>
  </si>
  <si>
    <t xml:space="preserve">Mẽbêngôkre make featherwork headdresses and genipap body painting and use video in their politics.</t>
  </si>
  <si>
    <t xml:space="preserve">featherwork;genipap body painting;beadwork</t>
  </si>
  <si>
    <t xml:space="preserve">headdress;body painting</t>
  </si>
  <si>
    <t xml:space="preserve">villages</t>
  </si>
  <si>
    <t xml:space="preserve">COM145</t>
  </si>
  <si>
    <t xml:space="preserve">Wajãpi</t>
  </si>
  <si>
    <t xml:space="preserve">Wayãpi</t>
  </si>
  <si>
    <t xml:space="preserve">Wajãpi paint kusiwa designs on bodies and objects with genipap and urucum.</t>
  </si>
  <si>
    <t xml:space="preserve">genipap and urucum painting</t>
  </si>
  <si>
    <t xml:space="preserve">kusiwa design</t>
  </si>
  <si>
    <t xml:space="preserve">Wajãpi of Brazil and French Guiana</t>
  </si>
  <si>
    <t xml:space="preserve">links: STY176; PRA056.</t>
  </si>
  <si>
    <t xml:space="preserve">COM146</t>
  </si>
  <si>
    <t xml:space="preserve">Yanomami</t>
  </si>
  <si>
    <t xml:space="preserve">Yanomami weave baskets, and the Yanomami worked with Claudia Andujar and on drawing projects.</t>
  </si>
  <si>
    <t xml:space="preserve">basketry;body painting</t>
  </si>
  <si>
    <t xml:space="preserve">basket;shabono house</t>
  </si>
  <si>
    <t xml:space="preserve">shelter; food and storage</t>
  </si>
  <si>
    <t xml:space="preserve">Ninam, Sanumá and others</t>
  </si>
  <si>
    <t xml:space="preserve">COM147</t>
  </si>
  <si>
    <t xml:space="preserve">Asháninka</t>
  </si>
  <si>
    <t xml:space="preserve">Asháninka weave cotton cushma robes and make beadwork and bows.</t>
  </si>
  <si>
    <t xml:space="preserve">cotton weaving</t>
  </si>
  <si>
    <t xml:space="preserve">cushma</t>
  </si>
  <si>
    <t xml:space="preserve">Asháninka of Peru and Brazil; Nomatsiguenga neighbours</t>
  </si>
  <si>
    <t xml:space="preserve">Rubber-boom enslavement and 1980s–90s conflict: human-flow.</t>
  </si>
  <si>
    <t xml:space="preserve">COM148</t>
  </si>
  <si>
    <t xml:space="preserve">Shipibo-Konibo</t>
  </si>
  <si>
    <t xml:space="preserve">Shipibo-Konibo women paint and embroider kené designs on cloth and ceramics, and kené is also sold.</t>
  </si>
  <si>
    <t xml:space="preserve">painting;embroidery;pottery</t>
  </si>
  <si>
    <t xml:space="preserve">kené cloth;pot</t>
  </si>
  <si>
    <t xml:space="preserve">clothing and adornment; food and storage; ritual and belief</t>
  </si>
  <si>
    <t xml:space="preserve">Shipibo and Konibo as formerly separate groups; urban artists in Cantagallo</t>
  </si>
  <si>
    <t xml:space="preserve">F1.15;F1.2</t>
  </si>
  <si>
    <t xml:space="preserve">links: STY071; PRA060.</t>
  </si>
  <si>
    <t xml:space="preserve">COM149</t>
  </si>
  <si>
    <t xml:space="preserve">Kuikuro</t>
  </si>
  <si>
    <t xml:space="preserve">Kuikuro make hammocks, painted objects and masks, and their ancestors built large settlements in the Upper Xingu.</t>
  </si>
  <si>
    <t xml:space="preserve">weaving;painting</t>
  </si>
  <si>
    <t xml:space="preserve">basket;mask</t>
  </si>
  <si>
    <t xml:space="preserve">other Upper Xingu peoples who share the system</t>
  </si>
  <si>
    <t xml:space="preserve">links: ARC217; CIV039.</t>
  </si>
  <si>
    <t xml:space="preserve">COM150</t>
  </si>
  <si>
    <t xml:space="preserve">Iny</t>
  </si>
  <si>
    <t xml:space="preserve">Karajá (exonym)</t>
  </si>
  <si>
    <t xml:space="preserve">Iny women model ritxòkò clay figures, dolls that show Karajá life.</t>
  </si>
  <si>
    <t xml:space="preserve">clay modelling</t>
  </si>
  <si>
    <t xml:space="preserve">ritxòkò doll</t>
  </si>
  <si>
    <t xml:space="preserve">play and music; ritual and belief</t>
  </si>
  <si>
    <t xml:space="preserve">Karajá, Javaé and Xambioá</t>
  </si>
  <si>
    <t xml:space="preserve">COM151</t>
  </si>
  <si>
    <t xml:space="preserve">Ye'kwana</t>
  </si>
  <si>
    <t xml:space="preserve">Yekuana; Makiritare (exonym)</t>
  </si>
  <si>
    <t xml:space="preserve">Ye'kwana weave waja trays and other baskets in patterned designs.</t>
  </si>
  <si>
    <t xml:space="preserve">basketry</t>
  </si>
  <si>
    <t xml:space="preserve">waja basket</t>
  </si>
  <si>
    <t xml:space="preserve">Ye'kwana of Venezuela and Brazil; Sanumá neighbours</t>
  </si>
  <si>
    <t xml:space="preserve">COM152</t>
  </si>
  <si>
    <t xml:space="preserve">Wichí</t>
  </si>
  <si>
    <t xml:space="preserve">AM-AMZ;AM-LAT</t>
  </si>
  <si>
    <t xml:space="preserve">Wichí women weave chaguar-fibre yica bags with knotted netting.</t>
  </si>
  <si>
    <t xml:space="preserve">chaguar fibre</t>
  </si>
  <si>
    <t xml:space="preserve">yica bag</t>
  </si>
  <si>
    <t xml:space="preserve">Wichí of Argentina, Bolivia and Paraguay; Qom and Chorote neighbours</t>
  </si>
  <si>
    <t xml:space="preserve">COM153</t>
  </si>
  <si>
    <t xml:space="preserve">Saamaka</t>
  </si>
  <si>
    <t xml:space="preserve">Saramaka</t>
  </si>
  <si>
    <t xml:space="preserve">AM-AMZ;AM-CAR</t>
  </si>
  <si>
    <t xml:space="preserve">Saamaka men carve paddles, combs and trays and women sew patchwork and embroidered capes.</t>
  </si>
  <si>
    <t xml:space="preserve">wood carving;patchwork</t>
  </si>
  <si>
    <t xml:space="preserve">paddle;comb;cape</t>
  </si>
  <si>
    <t xml:space="preserve">tools; clothing and adornment</t>
  </si>
  <si>
    <t xml:space="preserve">Ndyuka and other Maroon peoples of Suriname</t>
  </si>
  <si>
    <t xml:space="preserve">Descendants of self-freed enslaved people: human-flow.</t>
  </si>
  <si>
    <t xml:space="preserve">COM154</t>
  </si>
  <si>
    <t xml:space="preserve">Uyghur</t>
  </si>
  <si>
    <t xml:space="preserve">Uyƣur; Uyghurlar</t>
  </si>
  <si>
    <t xml:space="preserve">F1.8;F1.12a</t>
  </si>
  <si>
    <t xml:space="preserve">AS-CHN;AS-CEN</t>
  </si>
  <si>
    <t xml:space="preserve">modern ethnonym adopted at a 1921 Tashkent meeting of Turkic intellectuals from the Tarim Basin and made official in Xinjiang in 1934 (Sheng Shicai); the people and their oasis identities are older; the Uyghur Khaganate (8th–9th c.) is a separate grouping</t>
  </si>
  <si>
    <t xml:space="preserve">Uyghur makers weave atlas ikat silk, make doppa caps, mulberry paper, pottery and musical instruments, under severe state pressure.</t>
  </si>
  <si>
    <t xml:space="preserve">ikat silk;mulberry-bark paper;pottery;instrument making</t>
  </si>
  <si>
    <t xml:space="preserve">atlas cloth;doppa;dutar</t>
  </si>
  <si>
    <t xml:space="preserve">clothing and adornment; play and music; record and writing</t>
  </si>
  <si>
    <t xml:space="preserve">oasis identities (Kashgarliq, Turpanliq); the medieval Uyghur Khaganate is a different grouping</t>
  </si>
  <si>
    <t xml:space="preserve">F1.23;F1.18</t>
  </si>
  <si>
    <t xml:space="preserve">links: POL230; POL231; OCC288. Forced labour reported: human-flow.</t>
  </si>
  <si>
    <t xml:space="preserve">COM155</t>
  </si>
  <si>
    <t xml:space="preserve">Hmub</t>
  </si>
  <si>
    <t xml:space="preserve">Miao (state category, which also includes Hmong, Xong and A-Hmao)</t>
  </si>
  <si>
    <t xml:space="preserve">Hmub women in Guizhou make batik, embroidery and silver headdresses, and silversmiths make the regalia for festivals.</t>
  </si>
  <si>
    <t xml:space="preserve">wax resist;embroidery;silver</t>
  </si>
  <si>
    <t xml:space="preserve">headdress;jacket;baby carrier</t>
  </si>
  <si>
    <t xml:space="preserve">Miao is a state category covering many self-named peoples</t>
  </si>
  <si>
    <t xml:space="preserve">Endonym by region; verify.</t>
  </si>
  <si>
    <t xml:space="preserve">COM156</t>
  </si>
  <si>
    <t xml:space="preserve">Kam</t>
  </si>
  <si>
    <t xml:space="preserve">Dong (state name)</t>
  </si>
  <si>
    <t xml:space="preserve">Kam carpenters build drum towers and wind-and-rain bridges without nails, and women make glazed indigo cloth.</t>
  </si>
  <si>
    <t xml:space="preserve">timber joinery;indigo glazing</t>
  </si>
  <si>
    <t xml:space="preserve">drum tower;bridge;cloth</t>
  </si>
  <si>
    <t xml:space="preserve">northern and southern Kam</t>
  </si>
  <si>
    <t xml:space="preserve">COM157</t>
  </si>
  <si>
    <t xml:space="preserve">Tai Lue</t>
  </si>
  <si>
    <t xml:space="preserve">Dai (state category); Lue</t>
  </si>
  <si>
    <t xml:space="preserve">F1.8;F1.9</t>
  </si>
  <si>
    <t xml:space="preserve">AS-CHN;AS-MSE</t>
  </si>
  <si>
    <t xml:space="preserve">Tai Lue weavers make supplementary-weft tube skirts and temple banners (tung) offered at Buddhist temples.</t>
  </si>
  <si>
    <t xml:space="preserve">supplementary weft;temple building</t>
  </si>
  <si>
    <t xml:space="preserve">banner (tung);sarong</t>
  </si>
  <si>
    <t xml:space="preserve">Tai Lue of Yunnan, Laos, Thailand and Myanmar; the Dai category merges them with Tai Nuea</t>
  </si>
  <si>
    <t xml:space="preserve">COM158</t>
  </si>
  <si>
    <t xml:space="preserve">Nuosu</t>
  </si>
  <si>
    <t xml:space="preserve">Yi (state category)</t>
  </si>
  <si>
    <t xml:space="preserve">Nuosu make black-red-yellow lacquerware and keep bimo priests' manuscripts.</t>
  </si>
  <si>
    <t xml:space="preserve">lacquer;manuscript</t>
  </si>
  <si>
    <t xml:space="preserve">lacquer bowl;manuscript</t>
  </si>
  <si>
    <t xml:space="preserve">food and storage; record and writing; ritual and belief</t>
  </si>
  <si>
    <t xml:space="preserve">Yi category merges many peoples</t>
  </si>
  <si>
    <t xml:space="preserve">COM159</t>
  </si>
  <si>
    <t xml:space="preserve">Naxi</t>
  </si>
  <si>
    <t xml:space="preserve">Naxi; Nakhi</t>
  </si>
  <si>
    <t xml:space="preserve">AS-CHN;AS-HIM</t>
  </si>
  <si>
    <t xml:space="preserve">Naxi dongba priests write and paint pictographic manuscripts, and scrolls are now also made for sale.</t>
  </si>
  <si>
    <t xml:space="preserve">pictographic writing;paper</t>
  </si>
  <si>
    <t xml:space="preserve">dongba manuscript</t>
  </si>
  <si>
    <t xml:space="preserve">record and writing; ritual and belief</t>
  </si>
  <si>
    <t xml:space="preserve">Mosuo, classed as Naxi by the state; ordinary Naxi who are not dongba</t>
  </si>
  <si>
    <t xml:space="preserve">COM160</t>
  </si>
  <si>
    <t xml:space="preserve">Hlai</t>
  </si>
  <si>
    <t xml:space="preserve">Li (state name)</t>
  </si>
  <si>
    <t xml:space="preserve">Hlai women spin, dye, weave and embroider cotton tube skirts on Hainan, including ikat.</t>
  </si>
  <si>
    <t xml:space="preserve">cotton weaving;ikat</t>
  </si>
  <si>
    <t xml:space="preserve">skirt</t>
  </si>
  <si>
    <t xml:space="preserve">five Hlai dialect groups with different textiles</t>
  </si>
  <si>
    <t xml:space="preserve">links: PRA076.</t>
  </si>
  <si>
    <t xml:space="preserve">COM161</t>
  </si>
  <si>
    <t xml:space="preserve">Atayal</t>
  </si>
  <si>
    <t xml:space="preserve">Tayal</t>
  </si>
  <si>
    <t xml:space="preserve">Atayal women weave ramie on backstrap looms with red wool patterns, and weavers revive older patterns.</t>
  </si>
  <si>
    <t xml:space="preserve">ramie weaving</t>
  </si>
  <si>
    <t xml:space="preserve">Seediq and Truku, now separately recognised</t>
  </si>
  <si>
    <t xml:space="preserve">links: PRA102.</t>
  </si>
  <si>
    <t xml:space="preserve">COM162</t>
  </si>
  <si>
    <t xml:space="preserve">Bod-pa</t>
  </si>
  <si>
    <t xml:space="preserve">Tibetans; Böpa</t>
  </si>
  <si>
    <t xml:space="preserve">Tibetan Empire c. 600–842; community older</t>
  </si>
  <si>
    <t xml:space="preserve">Tibetan painters, casters and weavers make thangka, gilt-copper images and pile carpets, and exile workshops in Nepal and India continue them.</t>
  </si>
  <si>
    <t xml:space="preserve">mineral-pigment painting;lost-wax casting;pile weaving;woodblock printing</t>
  </si>
  <si>
    <t xml:space="preserve">thangka;statue;carpet;printed text</t>
  </si>
  <si>
    <t xml:space="preserve">Amdo and Kham regions; Newar artists who made much 'Tibetan' metalwork</t>
  </si>
  <si>
    <t xml:space="preserve">Himalayan Art Resources (view); BDRC (Buddhist Digital Resource Center); Tibetan Library of Works and Archives (view); Met Open Access (CC0); Wikimedia Commons</t>
  </si>
  <si>
    <t xml:space="preserve">links: CIV047; BEL023; SCH030; SCH031; OCC229; POL163. Exile after 1959: human-flow.</t>
  </si>
  <si>
    <t xml:space="preserve">COM163</t>
  </si>
  <si>
    <t xml:space="preserve">Sherpa</t>
  </si>
  <si>
    <t xml:space="preserve">Sharwa</t>
  </si>
  <si>
    <t xml:space="preserve">migration from Kham c. 16th c. by tradition</t>
  </si>
  <si>
    <t xml:space="preserve">Sherpa communities build monasteries and houses, weave, and are associated with mountaineering labour and equipment.</t>
  </si>
  <si>
    <t xml:space="preserve">stone building;weaving</t>
  </si>
  <si>
    <t xml:space="preserve">monastery;house;apron</t>
  </si>
  <si>
    <t xml:space="preserve">porters of other groups credited as 'Sherpas'</t>
  </si>
  <si>
    <t xml:space="preserve">Wikimedia Commons; Himalayan Art Resources (view)</t>
  </si>
  <si>
    <t xml:space="preserve">Endonym Sharwa verified.</t>
  </si>
  <si>
    <t xml:space="preserve">COM164</t>
  </si>
  <si>
    <t xml:space="preserve">Newar</t>
  </si>
  <si>
    <t xml:space="preserve">Newa</t>
  </si>
  <si>
    <t xml:space="preserve">Licchavi period on; approximate</t>
  </si>
  <si>
    <t xml:space="preserve">Newar metal casters, carvers and painters make images for Nepali, Tibetan and Chinese patrons.</t>
  </si>
  <si>
    <t xml:space="preserve">lost-wax casting;repoussé;wood carving;painting</t>
  </si>
  <si>
    <t xml:space="preserve">image;torana;window</t>
  </si>
  <si>
    <t xml:space="preserve">ritual and belief; shelter</t>
  </si>
  <si>
    <t xml:space="preserve">Shakya and other caste groups</t>
  </si>
  <si>
    <t xml:space="preserve">Himalayan Art Resources (view); Met Open Access (CC0); Wikimedia Commons</t>
  </si>
  <si>
    <t xml:space="preserve">F1.23;F1.13</t>
  </si>
  <si>
    <t xml:space="preserve">links: SCH032; PRA113.</t>
  </si>
  <si>
    <t xml:space="preserve">COM165</t>
  </si>
  <si>
    <t xml:space="preserve">Rongkup</t>
  </si>
  <si>
    <t xml:space="preserve">Lepcha (exonym); Mútuncí Róngkup Rumkup; Rongpa (Sikkimese form)</t>
  </si>
  <si>
    <t xml:space="preserve">Lepcha communities in Sikkim and Darjeeling weave cloth on backstrap looms and make bamboo hats and baskets.</t>
  </si>
  <si>
    <t xml:space="preserve">weaving;bamboo</t>
  </si>
  <si>
    <t xml:space="preserve">textile;hat</t>
  </si>
  <si>
    <t xml:space="preserve">Lepcha in Nepal and Bhutan; Bhutia neighbours</t>
  </si>
  <si>
    <t xml:space="preserve">Endonym Rongkup verified.</t>
  </si>
  <si>
    <t xml:space="preserve">COM166</t>
  </si>
  <si>
    <t xml:space="preserve">Ladakhi</t>
  </si>
  <si>
    <t xml:space="preserve">Ladakhpa</t>
  </si>
  <si>
    <t xml:space="preserve">Ladakhi communities build mud-brick monasteries and houses and make turquoise perak headdresses.</t>
  </si>
  <si>
    <t xml:space="preserve">turquoise;earth building</t>
  </si>
  <si>
    <t xml:space="preserve">perak;monastery</t>
  </si>
  <si>
    <t xml:space="preserve">Balti and Changpa nomads</t>
  </si>
  <si>
    <t xml:space="preserve">links: DYN060.</t>
  </si>
  <si>
    <t xml:space="preserve">COM167</t>
  </si>
  <si>
    <t xml:space="preserve">Hmong</t>
  </si>
  <si>
    <t xml:space="preserve">Hmoob</t>
  </si>
  <si>
    <t xml:space="preserve">AS-MSE;AS-CHN;AM-EWD</t>
  </si>
  <si>
    <t xml:space="preserve">migration to mainland SE Asia 18th–19th c.; diaspora after 1975</t>
  </si>
  <si>
    <t xml:space="preserve">Hmong women make paj ntaub needlework and batik, and story cloths were created in Thai refugee camps.</t>
  </si>
  <si>
    <t xml:space="preserve">reverse appliqué;cross-stitch;batik;silver</t>
  </si>
  <si>
    <t xml:space="preserve">paj ntaub;story cloth;baby carrier</t>
  </si>
  <si>
    <t xml:space="preserve">clothing and adornment; rule and display; record and writing</t>
  </si>
  <si>
    <t xml:space="preserve">White, Green and other Hmong; Miao category; US diaspora</t>
  </si>
  <si>
    <t xml:space="preserve">Hmong Cultural Center (view); Wikimedia Commons</t>
  </si>
  <si>
    <t xml:space="preserve">F1.18;F1.19a</t>
  </si>
  <si>
    <t xml:space="preserve">Refugee story cloth: human-flow.</t>
  </si>
  <si>
    <t xml:space="preserve">COM168</t>
  </si>
  <si>
    <t xml:space="preserve">Kayin</t>
  </si>
  <si>
    <t xml:space="preserve">Karen; Pwo and Sgaw</t>
  </si>
  <si>
    <t xml:space="preserve">Karen women weave backstrap textiles and bronze frog drums are heirlooms.</t>
  </si>
  <si>
    <t xml:space="preserve">backstrap weaving;bronze</t>
  </si>
  <si>
    <t xml:space="preserve">tunic;frog drum</t>
  </si>
  <si>
    <t xml:space="preserve">Pwo, Sgaw and others; refugee camps</t>
  </si>
  <si>
    <t xml:space="preserve">COM169</t>
  </si>
  <si>
    <t xml:space="preserve">Akha</t>
  </si>
  <si>
    <t xml:space="preserve">AS-MSE;AS-CHN</t>
  </si>
  <si>
    <t xml:space="preserve">Akha women make silver-studded headdresses and indigo jackets with appliqué.</t>
  </si>
  <si>
    <t xml:space="preserve">silver;embroidery;indigo</t>
  </si>
  <si>
    <t xml:space="preserve">headdress;jacket</t>
  </si>
  <si>
    <t xml:space="preserve">Akha of Thailand, Laos, Myanmar and China (Hani category)</t>
  </si>
  <si>
    <t xml:space="preserve">COM170</t>
  </si>
  <si>
    <t xml:space="preserve">Cham</t>
  </si>
  <si>
    <t xml:space="preserve">Chăm</t>
  </si>
  <si>
    <t xml:space="preserve">Champa c. 2nd–19th c.; community ongoing</t>
  </si>
  <si>
    <t xml:space="preserve">Cham women at Bàu Trúc make coil pottery fired without a kiln, and Cham weave brocade.</t>
  </si>
  <si>
    <t xml:space="preserve">hand-built pottery;weaving</t>
  </si>
  <si>
    <t xml:space="preserve">pot;textile</t>
  </si>
  <si>
    <t xml:space="preserve">Hindu Cham and Muslim Cham; Cham of Cambodia; Champa as a historical polity</t>
  </si>
  <si>
    <t xml:space="preserve">links: CIV051; POL208; PRA119.</t>
  </si>
  <si>
    <t xml:space="preserve">COM171</t>
  </si>
  <si>
    <t xml:space="preserve">Bahnar</t>
  </si>
  <si>
    <t xml:space="preserve">Ba Na</t>
  </si>
  <si>
    <t xml:space="preserve">Bahnar build rông communal houses with tall thatched roofs in Vietnam's Central Highlands.</t>
  </si>
  <si>
    <t xml:space="preserve">timber;thatch</t>
  </si>
  <si>
    <t xml:space="preserve">rông</t>
  </si>
  <si>
    <t xml:space="preserve">Jarai, Ede and other highland peoples</t>
  </si>
  <si>
    <t xml:space="preserve">COM172</t>
  </si>
  <si>
    <t xml:space="preserve">Toraja</t>
  </si>
  <si>
    <t xml:space="preserve">Toraja build tongkonan houses with carved and painted panels and carve tau tau effigies of the dead.</t>
  </si>
  <si>
    <t xml:space="preserve">wood carving;painting</t>
  </si>
  <si>
    <t xml:space="preserve">tongkonan;tau tau</t>
  </si>
  <si>
    <t xml:space="preserve">Sa'dan Toraja and others; tau tau stolen for the art market</t>
  </si>
  <si>
    <t xml:space="preserve">Wikimedia Commons; Rijksmuseum (CC0)</t>
  </si>
  <si>
    <t xml:space="preserve">Tau tau theft cases.</t>
  </si>
  <si>
    <t xml:space="preserve">COM173</t>
  </si>
  <si>
    <t xml:space="preserve">Dayak peoples</t>
  </si>
  <si>
    <t xml:space="preserve">Dayak (collective)</t>
  </si>
  <si>
    <t xml:space="preserve">Dayak peoples carve shields and house panels, weave rattan mats and make beaded baby carriers.</t>
  </si>
  <si>
    <t xml:space="preserve">carving;beadwork;rattan</t>
  </si>
  <si>
    <t xml:space="preserve">shield;baby carrier</t>
  </si>
  <si>
    <t xml:space="preserve">war; clothing and adornment</t>
  </si>
  <si>
    <t xml:space="preserve">Kenyah, Kayan, Ngaju, Iban and many more under one collective</t>
  </si>
  <si>
    <t xml:space="preserve">Rijksmuseum (CC0); Wikimedia Commons</t>
  </si>
  <si>
    <t xml:space="preserve">COM174</t>
  </si>
  <si>
    <t xml:space="preserve">Iban</t>
  </si>
  <si>
    <t xml:space="preserve">Iban women weave pua kumbu warp-ikat cloths used in ritual.</t>
  </si>
  <si>
    <t xml:space="preserve">warp ikat</t>
  </si>
  <si>
    <t xml:space="preserve">pua kumbu</t>
  </si>
  <si>
    <t xml:space="preserve">Iban of Sarawak and Kalimantan; master weavers ranked by skill</t>
  </si>
  <si>
    <t xml:space="preserve">links: PRA129.</t>
  </si>
  <si>
    <t xml:space="preserve">COM175</t>
  </si>
  <si>
    <t xml:space="preserve">Toba Batak</t>
  </si>
  <si>
    <t xml:space="preserve">Batak Toba</t>
  </si>
  <si>
    <t xml:space="preserve">Toba Batak weave ulos cloths for gift exchange, and priests wrote pustaha bark books.</t>
  </si>
  <si>
    <t xml:space="preserve">weaving;bark book</t>
  </si>
  <si>
    <t xml:space="preserve">ulos;pustaha</t>
  </si>
  <si>
    <t xml:space="preserve">Karo, Simalungun, Pakpak, Angkola and Mandailing Batak</t>
  </si>
  <si>
    <t xml:space="preserve">COM176</t>
  </si>
  <si>
    <t xml:space="preserve">Ifugao</t>
  </si>
  <si>
    <t xml:space="preserve">terraces debated</t>
  </si>
  <si>
    <t xml:space="preserve">Ifugao carve bulul rice-granary figures and maintain the terraces.</t>
  </si>
  <si>
    <t xml:space="preserve">wood carving;terracing</t>
  </si>
  <si>
    <t xml:space="preserve">bulul</t>
  </si>
  <si>
    <t xml:space="preserve">Ifugao ethnolinguistic groups; bulul made for tourists</t>
  </si>
  <si>
    <t xml:space="preserve">COM177</t>
  </si>
  <si>
    <t xml:space="preserve">T'boli</t>
  </si>
  <si>
    <t xml:space="preserve">Tboli</t>
  </si>
  <si>
    <t xml:space="preserve">T'boli women weave t'nalak abaca ikat from dream designs, and men cast brass.</t>
  </si>
  <si>
    <t xml:space="preserve">ikat abaca;brass casting</t>
  </si>
  <si>
    <t xml:space="preserve">t'nalak</t>
  </si>
  <si>
    <t xml:space="preserve">named dream weavers such as Lang Dulay</t>
  </si>
  <si>
    <t xml:space="preserve">links: PRA128.</t>
  </si>
  <si>
    <t xml:space="preserve">COM178</t>
  </si>
  <si>
    <t xml:space="preserve">Minangkabau</t>
  </si>
  <si>
    <t xml:space="preserve">Urang Minang</t>
  </si>
  <si>
    <t xml:space="preserve">Minangkabau build rumah gadang houses with curved roofs and weave songket.</t>
  </si>
  <si>
    <t xml:space="preserve">timber;songket</t>
  </si>
  <si>
    <t xml:space="preserve">rumah gadang;songket</t>
  </si>
  <si>
    <t xml:space="preserve">matrilineal clans; merantau diaspora</t>
  </si>
  <si>
    <t xml:space="preserve">COM179</t>
  </si>
  <si>
    <t xml:space="preserve">Sūrāyē</t>
  </si>
  <si>
    <t xml:space="preserve">Assyrians; Suryoye; Chaldeans; Syriacs</t>
  </si>
  <si>
    <t xml:space="preserve">WA-MES;WA-ANA;WA-IRN</t>
  </si>
  <si>
    <t xml:space="preserve">Syriac Christianity from 1st–3rd c. CE; claimed continuity with ancient Assyria</t>
  </si>
  <si>
    <t xml:space="preserve">Assyrian and Syriac communities keep Syriac manuscript copying, church embroidery and silverwork, and many live in diaspora after 20th-century massacres and wars.</t>
  </si>
  <si>
    <t xml:space="preserve">Syriac script;embroidery;silverwork</t>
  </si>
  <si>
    <t xml:space="preserve">manuscript;church textile;jewellery</t>
  </si>
  <si>
    <t xml:space="preserve">Church of the East, Chaldean and Syriac Orthodox groups who name themselves differently; ancient Assyria as a separate grouping</t>
  </si>
  <si>
    <t xml:space="preserve">living-community; Indigenous-community; human-flow; conflict-looting</t>
  </si>
  <si>
    <t xml:space="preserve">Wikimedia Commons; British Library digitised Syriac manuscripts (view)</t>
  </si>
  <si>
    <t xml:space="preserve">links: CIV058; BEL015; BEL016. Seyfo 1914–1920 and later displacement: human-flow.</t>
  </si>
  <si>
    <t xml:space="preserve">COM180</t>
  </si>
  <si>
    <t xml:space="preserve">Mandaiia</t>
  </si>
  <si>
    <t xml:space="preserve">Mandaeans; Sabians (Arabic usage)</t>
  </si>
  <si>
    <t xml:space="preserve">origins debated; approximate</t>
  </si>
  <si>
    <t xml:space="preserve">Mandaean goldsmiths and silversmiths in southern Iraq and Iran are known for niello silver, and priests copy scrolls.</t>
  </si>
  <si>
    <t xml:space="preserve">niello silver;scroll copying</t>
  </si>
  <si>
    <t xml:space="preserve">silver object;scroll</t>
  </si>
  <si>
    <t xml:space="preserve">ritual and belief; record and writing; exchange and value</t>
  </si>
  <si>
    <t xml:space="preserve">Iraqi and Iranian communities; diaspora since 2003</t>
  </si>
  <si>
    <t xml:space="preserve">Origins debated; displacement after 2003.</t>
  </si>
  <si>
    <t xml:space="preserve">COM181</t>
  </si>
  <si>
    <t xml:space="preserve">Êzîdî</t>
  </si>
  <si>
    <t xml:space="preserve">Yazidis</t>
  </si>
  <si>
    <t xml:space="preserve">WA-MES;WA-ANA;WA-CAU</t>
  </si>
  <si>
    <t xml:space="preserve">faith consolidated c. 12th c. around Sheikh Adi</t>
  </si>
  <si>
    <t xml:space="preserve">Ezidi communities build conical-roofed shrines at Lalish and weave textiles, and the 2014 genocide destroyed many shrines.</t>
  </si>
  <si>
    <t xml:space="preserve">shrine;textile</t>
  </si>
  <si>
    <t xml:space="preserve">Armenian and Georgian Ezidi communities</t>
  </si>
  <si>
    <t xml:space="preserve">2014 genocide: human-flow and conflict-looting.</t>
  </si>
  <si>
    <t xml:space="preserve">COM182</t>
  </si>
  <si>
    <t xml:space="preserve">ʿArab al-Ahwār</t>
  </si>
  <si>
    <t xml:space="preserve">Marsh Arabs; Ahwaris; Ma'dan (rejected exonym: used disparagingly by desert tribes, often considered derogatory today)</t>
  </si>
  <si>
    <t xml:space="preserve">approximate; reed building attested much earlier</t>
  </si>
  <si>
    <t xml:space="preserve">Marsh Arab communities build mudhif reed guesthouses and reed boats (mashuf) in the southern Iraqi marshes, which were drained in the 1990s.</t>
  </si>
  <si>
    <t xml:space="preserve">reed building;bitumen</t>
  </si>
  <si>
    <t xml:space="preserve">mudhif;mashuf</t>
  </si>
  <si>
    <t xml:space="preserve">shelter; transport</t>
  </si>
  <si>
    <t xml:space="preserve">tribes; marsh drainage refugees</t>
  </si>
  <si>
    <t xml:space="preserve">Drainage and displacement: human-flow. Name changed from Ma'dan, often considered derogatory.</t>
  </si>
  <si>
    <t xml:space="preserve">COM183</t>
  </si>
  <si>
    <t xml:space="preserve">Kurd</t>
  </si>
  <si>
    <t xml:space="preserve">Kurds</t>
  </si>
  <si>
    <t xml:space="preserve">WA-MES;WA-IRN;WA-ANA;WA-CAU</t>
  </si>
  <si>
    <t xml:space="preserve">Kurdish weavers make kilims, pile rugs and saddlebags, and Kurdish women produce much village weaving.</t>
  </si>
  <si>
    <t xml:space="preserve">pile weaving;kilim;felt</t>
  </si>
  <si>
    <t xml:space="preserve">rug;saddlebag;kilim</t>
  </si>
  <si>
    <t xml:space="preserve">shelter; transport; clothing and adornment</t>
  </si>
  <si>
    <t xml:space="preserve">Kurmanji, Sorani and other speakers; Kurdish weavings labelled 'Persian' or 'Turkish'</t>
  </si>
  <si>
    <t xml:space="preserve">COM184</t>
  </si>
  <si>
    <t xml:space="preserve">Muwaḥḥidūn</t>
  </si>
  <si>
    <t xml:space="preserve">Druze (from ad-Darazī, whom the faith regards as a heretic; widely used, including by the community)</t>
  </si>
  <si>
    <t xml:space="preserve">faith from 1017</t>
  </si>
  <si>
    <t xml:space="preserve">Druze communities in Lebanon, Syria, Israel and Jordan keep distinctive religious dress and build stone village houses and khalwa prayer houses.</t>
  </si>
  <si>
    <t xml:space="preserve">embroidery;stone building</t>
  </si>
  <si>
    <t xml:space="preserve">dress;house</t>
  </si>
  <si>
    <t xml:space="preserve">Lebanese, Syrian, Israeli and diaspora communities; religious and lay members</t>
  </si>
  <si>
    <t xml:space="preserve">Endonym al-Muwaḥḥidūn ("the monotheists") verified; da'wa opened 30 May 1017. Making significance is modest.</t>
  </si>
  <si>
    <t xml:space="preserve">COM185</t>
  </si>
  <si>
    <t xml:space="preserve">Shamerim</t>
  </si>
  <si>
    <t xml:space="preserve">Samaritans</t>
  </si>
  <si>
    <t xml:space="preserve">Samaritans copy Torah scrolls in Samaritan script and cast metal scroll cases.</t>
  </si>
  <si>
    <t xml:space="preserve">scroll copying;metal casting</t>
  </si>
  <si>
    <t xml:space="preserve">Torah scroll;scroll case</t>
  </si>
  <si>
    <t xml:space="preserve">Mount Gerizim and Holon communities</t>
  </si>
  <si>
    <t xml:space="preserve">COM186</t>
  </si>
  <si>
    <t xml:space="preserve">Filastiniyyun</t>
  </si>
  <si>
    <t xml:space="preserve">Palestinians</t>
  </si>
  <si>
    <t xml:space="preserve">national identity from c. early 20th c.; making traditions older</t>
  </si>
  <si>
    <t xml:space="preserve">Palestinian women embroider tatreez dresses whose patterns vary by village, and the Palestinian Museum archives them.</t>
  </si>
  <si>
    <t xml:space="preserve">cross-stitch embroidery;glassblowing;pottery;olive-wood carving</t>
  </si>
  <si>
    <t xml:space="preserve">thobe;Hebron glass;pottery</t>
  </si>
  <si>
    <t xml:space="preserve">village and regional styles; refugees</t>
  </si>
  <si>
    <t xml:space="preserve">living-community; human-flow; conflict-looting</t>
  </si>
  <si>
    <t xml:space="preserve">Palestinian Museum Digital Archive (view); Wikimedia Commons</t>
  </si>
  <si>
    <t xml:space="preserve">links: PRA137. Displacement of 1948 (Nakba): human-flow.</t>
  </si>
  <si>
    <t xml:space="preserve">COM187</t>
  </si>
  <si>
    <t xml:space="preserve">Adyghe</t>
  </si>
  <si>
    <t xml:space="preserve">Circassians</t>
  </si>
  <si>
    <t xml:space="preserve">WA-CAU;WA-LEV;WA-ANA</t>
  </si>
  <si>
    <t xml:space="preserve">approximate; deported 1864</t>
  </si>
  <si>
    <t xml:space="preserve">Adyghe women make gold embroidery and smiths make silver belt work, crafts carried to Ottoman lands after the 1864 expulsion.</t>
  </si>
  <si>
    <t xml:space="preserve">gold embroidery;silver</t>
  </si>
  <si>
    <t xml:space="preserve">belt;dress</t>
  </si>
  <si>
    <t xml:space="preserve">Kabardians and diaspora in Jordan, Turkey</t>
  </si>
  <si>
    <t xml:space="preserve">COM188</t>
  </si>
  <si>
    <t xml:space="preserve">Bedu</t>
  </si>
  <si>
    <t xml:space="preserve">Bedouin</t>
  </si>
  <si>
    <t xml:space="preserve">Bedu women weave sadu tent textiles and bags on ground looms.</t>
  </si>
  <si>
    <t xml:space="preserve">sadu weaving</t>
  </si>
  <si>
    <t xml:space="preserve">tent;saddlebag</t>
  </si>
  <si>
    <t xml:space="preserve">tribes; settled Bedu</t>
  </si>
  <si>
    <t xml:space="preserve">links: PRA131; MKR058.</t>
  </si>
  <si>
    <t xml:space="preserve">COM189</t>
  </si>
  <si>
    <t xml:space="preserve">Haenyeo</t>
  </si>
  <si>
    <t xml:space="preserve">Jamnyeo (older local term); Jeju women divers</t>
  </si>
  <si>
    <t xml:space="preserve">documented from 17th c.; approximate</t>
  </si>
  <si>
    <t xml:space="preserve">Haenyeo, women breath-hold divers of Jeju, make and maintain their own floats, nets and hand tools and pass on the knowledge in divers' collectives.</t>
  </si>
  <si>
    <t xml:space="preserve">gourd and foam floats;net making;rubber suits (from 1970s)</t>
  </si>
  <si>
    <t xml:space="preserve">tewak float;mangsari net;bitchang pry</t>
  </si>
  <si>
    <t xml:space="preserve">food and storage; tools</t>
  </si>
  <si>
    <t xml:space="preserve">divers in other coastal Korean and Japanese (ama) communities; older divers' own accounts</t>
  </si>
  <si>
    <t xml:space="preserve">UNESCO ICH pages (text; status to verify); Wikimedia Commons; Haenyeo Museum Jeju (view)</t>
  </si>
  <si>
    <t xml:space="preserve">F1.23;F1.22a</t>
  </si>
  <si>
    <t xml:space="preserve">UNESCO listing to verify.</t>
  </si>
  <si>
    <t xml:space="preserve">COM190</t>
  </si>
  <si>
    <t xml:space="preserve">Koryo-saram</t>
  </si>
  <si>
    <t xml:space="preserve">Soviet and post-Soviet Koreans</t>
  </si>
  <si>
    <t xml:space="preserve">AS-CEN;AS-KOR;AS-NTH</t>
  </si>
  <si>
    <t xml:space="preserve">settled in Russian Far East from 1860s; deported to Central Asia 1937</t>
  </si>
  <si>
    <t xml:space="preserve">Koryo-saram, deported to Kazakhstan and Uzbekistan in 1937, adapted Korean food, dress and farming tools to Central Asia, and dishes such as morkovcha are now part of post-Soviet cooking.</t>
  </si>
  <si>
    <t xml:space="preserve">food preparation;sewing</t>
  </si>
  <si>
    <t xml:space="preserve">kimchi (morkovcha);hanbok variants</t>
  </si>
  <si>
    <t xml:space="preserve">Sakhalin Koreans, a separate history</t>
  </si>
  <si>
    <t xml:space="preserve">1937 deportation: human-flow.</t>
  </si>
  <si>
    <t xml:space="preserve">COM191</t>
  </si>
  <si>
    <t xml:space="preserve">Baekjeong</t>
  </si>
  <si>
    <t xml:space="preserve">Paekchŏng (McCune–Reischauer); a status label imposed by the state, with no self-chosen name</t>
  </si>
  <si>
    <t xml:space="preserve">Joseon status category formed under Sejong (r. 1418–1450), who grouped outcaste groups under this name; legally abolished 1894 (Kabo Reform); discrimination continued into the 20th c.</t>
  </si>
  <si>
    <t xml:space="preserve">People classed as baekjeong, a hereditary outcaste status in Joseon Korea, worked as butchers, tanners and willow-basket makers, and in 1923 they founded the Hyeongpyeongsa in Jinju to end the status and its contemptuous names.</t>
  </si>
  <si>
    <t xml:space="preserve">leather tanning;willow basketry</t>
  </si>
  <si>
    <t xml:space="preserve">shoe;basket;drum</t>
  </si>
  <si>
    <t xml:space="preserve">the Joseon state (legal status category); historians</t>
  </si>
  <si>
    <t xml:space="preserve">their own voices, absent from court records; descendants</t>
  </si>
  <si>
    <t xml:space="preserve">Kind note: a hereditary status imposed by the state and enforced by discrimination, not a people or ethnic group; write "people classed as baekjeong".</t>
  </si>
  <si>
    <t xml:space="preserve">COM192</t>
  </si>
  <si>
    <t xml:space="preserve">Ainu</t>
  </si>
  <si>
    <t xml:space="preserve">Aynu; Utari ("friend"; used by the Hokkaido Utari Association 1961–2009, now the Ainu Association of Hokkaido)</t>
  </si>
  <si>
    <t xml:space="preserve">AS-JPN;AS-NTH</t>
  </si>
  <si>
    <t xml:space="preserve">Ainu culture period from c. 13th c.</t>
  </si>
  <si>
    <t xml:space="preserve">Ainu women make attus bark-fibre and appliqué robes, and men carve ikupasuy prayer sticks, trays and knife sheaths.</t>
  </si>
  <si>
    <t xml:space="preserve">attus bark weaving;cotton appliqué;wood carving</t>
  </si>
  <si>
    <t xml:space="preserve">robe;ikupasuy;tray;makiri sheath</t>
  </si>
  <si>
    <t xml:space="preserve">Hokkaido, Sakhalin and Kuril Ainu; Japanese traders who made 'Ainu' souvenirs</t>
  </si>
  <si>
    <t xml:space="preserve">Upopoy National Ainu Museum (view); British Museum collection online (view; licence per image); Wikimedia Commons</t>
  </si>
  <si>
    <t xml:space="preserve">links: PRD131; OCC153; OCC283; PRA101.</t>
  </si>
  <si>
    <t xml:space="preserve">COM193</t>
  </si>
  <si>
    <t xml:space="preserve">Uchinanchu</t>
  </si>
  <si>
    <t xml:space="preserve">Okinawans; Ryukyuans</t>
  </si>
  <si>
    <t xml:space="preserve">Ryukyu Kingdom 1429–1879; community older</t>
  </si>
  <si>
    <t xml:space="preserve">Okinawan makers weave bashōfu banana-fibre cloth, stencil-dye bingata and fire tsuboya pottery.</t>
  </si>
  <si>
    <t xml:space="preserve">bashōfu;bingata stencil dye;lacquer;pottery</t>
  </si>
  <si>
    <t xml:space="preserve">textile;lacquer box;pot</t>
  </si>
  <si>
    <t xml:space="preserve">Miyako, Yaeyama and Amami islanders with their own textiles</t>
  </si>
  <si>
    <t xml:space="preserve">links: POL184.</t>
  </si>
  <si>
    <t xml:space="preserve">COM194</t>
  </si>
  <si>
    <t xml:space="preserve">Buraku communities</t>
  </si>
  <si>
    <t xml:space="preserve">buraku; hisabetsu buraku ("discriminated-against communities"); Burakumin (rejected term: carries strong discriminatory connotations)</t>
  </si>
  <si>
    <t xml:space="preserve">outcaste status formalised in Edo period; abolished legally by the Liberation Edict of 28 August 1871; discrimination persists</t>
  </si>
  <si>
    <t xml:space="preserve">Buraku communities, descended from people assigned to hide, leather and other stigmatised work under Edo-period status rules, include makers of taiko drums and leather goods, and the Buraku Liberation League campaigns against the discrimination that persists.</t>
  </si>
  <si>
    <t xml:space="preserve">leather tanning;drum making</t>
  </si>
  <si>
    <t xml:space="preserve">taiko;leather goods;sandal</t>
  </si>
  <si>
    <t xml:space="preserve">tools; play and music</t>
  </si>
  <si>
    <t xml:space="preserve">the Edo-period status system (imposed); the Buraku Liberation League and community organisations (self-description)</t>
  </si>
  <si>
    <t xml:space="preserve">individual makers; the stigma of the label itself</t>
  </si>
  <si>
    <t xml:space="preserve">Kind note: a status group created by discrimination, not an ethnic group or people; members are ethnically Japanese. Use "buraku" or "hisabetsu buraku". Handle with care.</t>
  </si>
  <si>
    <t xml:space="preserve">COM195</t>
  </si>
  <si>
    <t xml:space="preserve">Nivkh</t>
  </si>
  <si>
    <t xml:space="preserve">Nivkhgu</t>
  </si>
  <si>
    <t xml:space="preserve">Nivkh communities of the Amur and Sakhalin make fish-skin clothing, carved ritual objects and birchbark containers.</t>
  </si>
  <si>
    <t xml:space="preserve">fish-skin sewing;birchbark;wood carving</t>
  </si>
  <si>
    <t xml:space="preserve">robe;container;bear-festival ladle</t>
  </si>
  <si>
    <t xml:space="preserve">Amur and Sakhalin groups; Ainu and Nanai neighbours</t>
  </si>
  <si>
    <t xml:space="preserve">COM196</t>
  </si>
  <si>
    <t xml:space="preserve">Warli</t>
  </si>
  <si>
    <t xml:space="preserve">approximate; wall painting documented from 1970s outside the community</t>
  </si>
  <si>
    <t xml:space="preserve">Warli women paint rice-paste figures on mud walls for marriage rites, and painters such as Jivya Soma Mashe took the style to paper and canvas.</t>
  </si>
  <si>
    <t xml:space="preserve">rice-paste painting;cow-dung and mud plaster</t>
  </si>
  <si>
    <t xml:space="preserve">chauk wall painting;painting on paper</t>
  </si>
  <si>
    <t xml:space="preserve">women who made the wall paintings before male artists became known; imitation in commercial prints</t>
  </si>
  <si>
    <t xml:space="preserve">links: STY125. GI status to verify.</t>
  </si>
  <si>
    <t xml:space="preserve">COM197</t>
  </si>
  <si>
    <t xml:space="preserve">Koitur</t>
  </si>
  <si>
    <t xml:space="preserve">Gond (exonym)</t>
  </si>
  <si>
    <t xml:space="preserve">Gond communities paint walls and floors, and Pardhan Gond artists following Jangarh Singh Shyam paint on paper and canvas.</t>
  </si>
  <si>
    <t xml:space="preserve">wall painting;acrylic on canvas;dotted line</t>
  </si>
  <si>
    <t xml:space="preserve">painting;wall painting</t>
  </si>
  <si>
    <t xml:space="preserve">Pardhan Gond bards who are distinct from other Gond; many Gond language communities</t>
  </si>
  <si>
    <t xml:space="preserve">links: SCH027. Endonym Kōītōr (Koitur, Koi) verified; Gond is the name used by outsiders.</t>
  </si>
  <si>
    <t xml:space="preserve">COM198</t>
  </si>
  <si>
    <t xml:space="preserve">Santal</t>
  </si>
  <si>
    <t xml:space="preserve">Hor Hopon ("child of human"); Hor</t>
  </si>
  <si>
    <t xml:space="preserve">Santal communities paint and relief-model their house walls and make scroll paintings and musical instruments.</t>
  </si>
  <si>
    <t xml:space="preserve">mud relief;wall painting;scroll painting;wood carving</t>
  </si>
  <si>
    <t xml:space="preserve">house wall;jadu patua scroll;banam fiddle</t>
  </si>
  <si>
    <t xml:space="preserve">shelter; ritual and belief; play and music</t>
  </si>
  <si>
    <t xml:space="preserve">Santal in Jharkhand, Bengal, Odisha, Bangladesh and Nepal; Patua painters who paint Santal scrolls</t>
  </si>
  <si>
    <t xml:space="preserve">Endonym Hor Hopon verified.</t>
  </si>
  <si>
    <t xml:space="preserve">COM199</t>
  </si>
  <si>
    <t xml:space="preserve">Rabari</t>
  </si>
  <si>
    <t xml:space="preserve">Raika; Rebari</t>
  </si>
  <si>
    <t xml:space="preserve">Rabari women embroider mirrorwork on garments and dowry textiles, and in some groups a ban on dowry embroidery led to appliqué 'readymade' trims.</t>
  </si>
  <si>
    <t xml:space="preserve">mirror embroidery;appliqué;wool weaving</t>
  </si>
  <si>
    <t xml:space="preserve">kanchali blouse;dowry bag;shawl</t>
  </si>
  <si>
    <t xml:space="preserve">Kutchi, Dhebaria and Vagadia Rabari; weavers of other castes</t>
  </si>
  <si>
    <t xml:space="preserve">Embroidery ban (1990s) details to verify.</t>
  </si>
  <si>
    <t xml:space="preserve">COM200</t>
  </si>
  <si>
    <t xml:space="preserve">Naga peoples</t>
  </si>
  <si>
    <t xml:space="preserve">Naga (collective for Angami, Ao, Konyak, Sumi and some 30 others)</t>
  </si>
  <si>
    <t xml:space="preserve">Naga communities weave loin-loom shawls whose designs record rank and deeds, carve log drums and house posts, and make beadwork.</t>
  </si>
  <si>
    <t xml:space="preserve">loin-loom weaving;wood carving;beadwork;brass</t>
  </si>
  <si>
    <t xml:space="preserve">warrior shawl;log drum;necklace;morung post</t>
  </si>
  <si>
    <t xml:space="preserve">over 30 separate peoples; ancestral remains in UK museums under return</t>
  </si>
  <si>
    <t xml:space="preserve">living-community; Indigenous-community; ancestral; conflict-looting</t>
  </si>
  <si>
    <t xml:space="preserve">Pitt Rivers Museum collections online (view); British Museum collection online (view; licence per image); Wikimedia Commons</t>
  </si>
  <si>
    <t xml:space="preserve">Pitt Rivers ancestral remains returns (2020s) to verify.</t>
  </si>
  <si>
    <t xml:space="preserve">COM201</t>
  </si>
  <si>
    <t xml:space="preserve">Meitei</t>
  </si>
  <si>
    <t xml:space="preserve">Manipuri</t>
  </si>
  <si>
    <t xml:space="preserve">royal chronicle begins 33 CE by tradition</t>
  </si>
  <si>
    <t xml:space="preserve">Meitei weavers make phanek wrap skirts and moirang phee cloth, and costume makers create Ras Lila dance dress.</t>
  </si>
  <si>
    <t xml:space="preserve">handloom weaving;embroidery</t>
  </si>
  <si>
    <t xml:space="preserve">phanek;dance costume</t>
  </si>
  <si>
    <t xml:space="preserve">hill peoples of Manipur</t>
  </si>
  <si>
    <t xml:space="preserve">Chronicle date traditional.</t>
  </si>
  <si>
    <t xml:space="preserve">COM202</t>
  </si>
  <si>
    <t xml:space="preserve">Khasi</t>
  </si>
  <si>
    <t xml:space="preserve">Ki Hynñiewtrep ("the seven huts"; collective self-designation of Khasi-Jaintia peoples)</t>
  </si>
  <si>
    <t xml:space="preserve">Khasi and Jaintia communities train living root bridges from rubber figs and raise memorial monoliths.</t>
  </si>
  <si>
    <t xml:space="preserve">rubber-fig root training;stone</t>
  </si>
  <si>
    <t xml:space="preserve">living root bridge;monolith</t>
  </si>
  <si>
    <t xml:space="preserve">War, Pnar and Jaintia groups</t>
  </si>
  <si>
    <t xml:space="preserve">Hynñiewtrep verified; living root bridges are credited to War Khasi and War-Jaintia communities.</t>
  </si>
  <si>
    <t xml:space="preserve">COM203</t>
  </si>
  <si>
    <t xml:space="preserve">Siddi</t>
  </si>
  <si>
    <t xml:space="preserve">Sidi; Habshi</t>
  </si>
  <si>
    <t xml:space="preserve">arrivals from 16th c. onward</t>
  </si>
  <si>
    <t xml:space="preserve">Siddi women in Karnataka stitch kawandi patchwork quilts from worn cloth.</t>
  </si>
  <si>
    <t xml:space="preserve">patchwork quilting</t>
  </si>
  <si>
    <t xml:space="preserve">kawandi quilt</t>
  </si>
  <si>
    <t xml:space="preserve">Siddi in Gujarat and Pakistan (Sheedi); enslaved and free East African ancestors</t>
  </si>
  <si>
    <t xml:space="preserve">African descent via Indian Ocean slave trade: human-flow.</t>
  </si>
  <si>
    <t xml:space="preserve">COM204</t>
  </si>
  <si>
    <t xml:space="preserve">Toda</t>
  </si>
  <si>
    <t xml:space="preserve">Toda women embroider red and black pukhoor shawls, and Toda build barrel-vaulted houses.</t>
  </si>
  <si>
    <t xml:space="preserve">darning embroidery;bamboo and thatch</t>
  </si>
  <si>
    <t xml:space="preserve">pukhoor shawl;house</t>
  </si>
  <si>
    <t xml:space="preserve">Kota and Badaga neighbours</t>
  </si>
  <si>
    <t xml:space="preserve">COM205</t>
  </si>
  <si>
    <t xml:space="preserve">Kalasha</t>
  </si>
  <si>
    <t xml:space="preserve">Kalash</t>
  </si>
  <si>
    <t xml:space="preserve">Kalasha women make cowrie headdresses and embroidered dresses, and carvers make wooden effigies (gandau) for the dead.</t>
  </si>
  <si>
    <t xml:space="preserve">cowrie sewing;embroidery;wood carving</t>
  </si>
  <si>
    <t xml:space="preserve">kupas headdress;dress;gandau effigy</t>
  </si>
  <si>
    <t xml:space="preserve">converted Kalasha (sheikh); Nuristani neighbours</t>
  </si>
  <si>
    <t xml:space="preserve">living-community; Indigenous-community; funerary</t>
  </si>
  <si>
    <t xml:space="preserve">COM206</t>
  </si>
  <si>
    <t xml:space="preserve">Pashtana</t>
  </si>
  <si>
    <t xml:space="preserve">Pashtun; Pathan (older exonym)</t>
  </si>
  <si>
    <t xml:space="preserve">Pashtun communities make embroidered dress, and Peshawar and Swat, in the Pashtun north-west, are among the centres of Pakistani truck decoration alongside Karachi, Rawalpindi, Quetta and Lahore.</t>
  </si>
  <si>
    <t xml:space="preserve">embroidery;truck decoration</t>
  </si>
  <si>
    <t xml:space="preserve">dress;truck</t>
  </si>
  <si>
    <t xml:space="preserve">many tribes; truck painters of other backgrounds</t>
  </si>
  <si>
    <t xml:space="preserve">Endonym Pax̌tānə (Pashtana, pl.) standard. Truck art is regional and multi-ethnic; not attributed to Pashtuns as a whole.</t>
  </si>
  <si>
    <t xml:space="preserve">COM207</t>
  </si>
  <si>
    <t xml:space="preserve">Chakma</t>
  </si>
  <si>
    <t xml:space="preserve">Changma</t>
  </si>
  <si>
    <t xml:space="preserve">Chakma women weave pinon-hadi on back-strap looms and keep an alam pattern book of designs.</t>
  </si>
  <si>
    <t xml:space="preserve">backstrap weaving</t>
  </si>
  <si>
    <t xml:space="preserve">pinon;hadi;alam sample</t>
  </si>
  <si>
    <t xml:space="preserve">other Jumma peoples of the Chittagong Hill Tracts</t>
  </si>
  <si>
    <t xml:space="preserve">Kaptai dam displacement: human-flow.</t>
  </si>
  <si>
    <t xml:space="preserve">COM208</t>
  </si>
  <si>
    <t xml:space="preserve">Qazaq</t>
  </si>
  <si>
    <t xml:space="preserve">Kazakh</t>
  </si>
  <si>
    <t xml:space="preserve">Kazakh Khanate from c. 1456; community ongoing</t>
  </si>
  <si>
    <t xml:space="preserve">Kazakh makers build and furnish the kiyiz uy yurt with felts, woven bands and embroidered tus kiiz hangings, and silversmiths make jewellery.</t>
  </si>
  <si>
    <t xml:space="preserve">felt making;band weaving;embroidery;silver</t>
  </si>
  <si>
    <t xml:space="preserve">yurt;tus kiiz;syrmak felt;jewellery</t>
  </si>
  <si>
    <t xml:space="preserve">three zhuz (hordes); victims of forced sedentarisation 1930–1933</t>
  </si>
  <si>
    <t xml:space="preserve">F1.18;F1.22a</t>
  </si>
  <si>
    <t xml:space="preserve">links: PRA159; OCC202.</t>
  </si>
  <si>
    <t xml:space="preserve">COM209</t>
  </si>
  <si>
    <t xml:space="preserve">Kyrgyz</t>
  </si>
  <si>
    <t xml:space="preserve">Kyrgyz women make ala-kiyiz and shyrdak felt carpets and the yurt's fittings.</t>
  </si>
  <si>
    <t xml:space="preserve">felt mosaic;pressed felt;embroidery</t>
  </si>
  <si>
    <t xml:space="preserve">shyrdak;ala-kiyiz;yurt;tush kiyiz</t>
  </si>
  <si>
    <t xml:space="preserve">Kyrgyz in China and Afghanistan (Pamir)</t>
  </si>
  <si>
    <t xml:space="preserve">links: PRA159; PRA160.</t>
  </si>
  <si>
    <t xml:space="preserve">COM210</t>
  </si>
  <si>
    <t xml:space="preserve">Türkmen</t>
  </si>
  <si>
    <t xml:space="preserve">Turkmen</t>
  </si>
  <si>
    <t xml:space="preserve">F1.12a;F1.10</t>
  </si>
  <si>
    <t xml:space="preserve">AS-CEN;WA-IRN</t>
  </si>
  <si>
    <t xml:space="preserve">Oghuz ancestors; approximate</t>
  </si>
  <si>
    <t xml:space="preserve">Turkmen women weave pile carpets and bags whose göl emblems identify tribes such as Tekke, Yomut and Ersari.</t>
  </si>
  <si>
    <t xml:space="preserve">pile weaving;silver;embroidery</t>
  </si>
  <si>
    <t xml:space="preserve">carpet;tent band;bag;jewellery</t>
  </si>
  <si>
    <t xml:space="preserve">shelter; rule and display; clothing and adornment</t>
  </si>
  <si>
    <t xml:space="preserve">tribes; Turkmen of Iran, Afghanistan and Iraq; dealer attributions</t>
  </si>
  <si>
    <t xml:space="preserve">links: STY166; PRA161.</t>
  </si>
  <si>
    <t xml:space="preserve">COM211</t>
  </si>
  <si>
    <t xml:space="preserve">Hazara</t>
  </si>
  <si>
    <t xml:space="preserve">Hazaragi-speakers</t>
  </si>
  <si>
    <t xml:space="preserve">AS-CEN;AS-SAS</t>
  </si>
  <si>
    <t xml:space="preserve">Hazara women embroider and weave, and Hazara communities have faced repeated persecution and displacement.</t>
  </si>
  <si>
    <t xml:space="preserve">embroidery;weaving;felt</t>
  </si>
  <si>
    <t xml:space="preserve">dress;prayer cloth;rug</t>
  </si>
  <si>
    <t xml:space="preserve">refugees in Quetta and Iran</t>
  </si>
  <si>
    <t xml:space="preserve">Persecution and displacement: human-flow.</t>
  </si>
  <si>
    <t xml:space="preserve">COM212</t>
  </si>
  <si>
    <t xml:space="preserve">Karakalpak</t>
  </si>
  <si>
    <t xml:space="preserve">Qaraqalpaq</t>
  </si>
  <si>
    <t xml:space="preserve">Karakalpak women embroider kiymeshek headdresses and make yurts on the lower Amu Darya.</t>
  </si>
  <si>
    <t xml:space="preserve">embroidery;felt;silver</t>
  </si>
  <si>
    <t xml:space="preserve">kiymeshek;yurt</t>
  </si>
  <si>
    <t xml:space="preserve">Aral Sea crisis</t>
  </si>
  <si>
    <t xml:space="preserve">COM213</t>
  </si>
  <si>
    <t xml:space="preserve">Mongols</t>
  </si>
  <si>
    <t xml:space="preserve">Mongol; Khalkha, Oirat, Buryat and others</t>
  </si>
  <si>
    <t xml:space="preserve">AS-CEN;AS-NTH;AS-CHN</t>
  </si>
  <si>
    <t xml:space="preserve">Mongol identity from c. 12th c.</t>
  </si>
  <si>
    <t xml:space="preserve">Mongol makers build gers, make appliqué thangka and saddles, and follow the Zanabazar school of casting.</t>
  </si>
  <si>
    <t xml:space="preserve">felt;wood lattice;appliqué;metal casting</t>
  </si>
  <si>
    <t xml:space="preserve">ger;appliqué thangka;saddle;snuff bottle</t>
  </si>
  <si>
    <t xml:space="preserve">shelter; transport; ritual and belief</t>
  </si>
  <si>
    <t xml:space="preserve">Inner Mongolian, Buryat and Kalmyk Mongols; Zanabazar school</t>
  </si>
  <si>
    <t xml:space="preserve">UNESCO ICH pages (text; status to verify); Himalayan Art Resources (view); Wikimedia Commons</t>
  </si>
  <si>
    <t xml:space="preserve">links: POL233; SCH045; PRA085; PRA086; OCC214.</t>
  </si>
  <si>
    <t xml:space="preserve">COM214</t>
  </si>
  <si>
    <t xml:space="preserve">Bukharim</t>
  </si>
  <si>
    <t xml:space="preserve">Bukharan Jews</t>
  </si>
  <si>
    <t xml:space="preserve">Bukharan Jewish dyers and embroiderers were central to ikat and suzani trades in Bukhara, and most of the community now lives in Israel and the United States.</t>
  </si>
  <si>
    <t xml:space="preserve">ikat dyeing;embroidery;gold thread</t>
  </si>
  <si>
    <t xml:space="preserve">ikat robe;suzani</t>
  </si>
  <si>
    <t xml:space="preserve">most emigrated to Israel and the US</t>
  </si>
  <si>
    <t xml:space="preserve">F1.18;F1.23</t>
  </si>
  <si>
    <t xml:space="preserve">Role in ikat dyeing to verify.</t>
  </si>
  <si>
    <t xml:space="preserve">COM215</t>
  </si>
  <si>
    <t xml:space="preserve">Evenki</t>
  </si>
  <si>
    <t xml:space="preserve">Evenki; Tungus (older exonym)</t>
  </si>
  <si>
    <t xml:space="preserve">Evenki make birchbark containers, beaded reindeer-skin clothing and reindeer saddles.</t>
  </si>
  <si>
    <t xml:space="preserve">birchbark;beadwork;reindeer hide</t>
  </si>
  <si>
    <t xml:space="preserve">container;coat;saddle</t>
  </si>
  <si>
    <t xml:space="preserve">clothing and adornment; transport; food and storage</t>
  </si>
  <si>
    <t xml:space="preserve">Evenki in China (Ewenki) and Mongolia</t>
  </si>
  <si>
    <t xml:space="preserve">links: BEL036.</t>
  </si>
  <si>
    <t xml:space="preserve">COM216</t>
  </si>
  <si>
    <t xml:space="preserve">Nenets</t>
  </si>
  <si>
    <t xml:space="preserve">Nenets women sew reindeer-fur clothing and mya chum tent covers.</t>
  </si>
  <si>
    <t xml:space="preserve">reindeer fur;sewing</t>
  </si>
  <si>
    <t xml:space="preserve">chum;malitsa;boot</t>
  </si>
  <si>
    <t xml:space="preserve">Forest and Tundra Nenets; industrial pressure on Yamal pastures</t>
  </si>
  <si>
    <t xml:space="preserve">COM217</t>
  </si>
  <si>
    <t xml:space="preserve">Sakha</t>
  </si>
  <si>
    <t xml:space="preserve">Yakuts (exonym)</t>
  </si>
  <si>
    <t xml:space="preserve">Sakha smiths make silver jewellery and carvers make choron cups for kumis.</t>
  </si>
  <si>
    <t xml:space="preserve">silver;wood carving;horsehair</t>
  </si>
  <si>
    <t xml:space="preserve">choron;jewellery</t>
  </si>
  <si>
    <t xml:space="preserve">Sakha of northern and central Yakutia; Evenki and Dolgan neighbours</t>
  </si>
  <si>
    <t xml:space="preserve">COM218</t>
  </si>
  <si>
    <t xml:space="preserve">Luoravetlan</t>
  </si>
  <si>
    <t xml:space="preserve">Chukchi (exonym); Ləgʼoravetlʼat</t>
  </si>
  <si>
    <t xml:space="preserve">Chukchi and Yupik carvers engrave walrus ivory at the Uelen workshop.</t>
  </si>
  <si>
    <t xml:space="preserve">ivory engraving</t>
  </si>
  <si>
    <t xml:space="preserve">engraved tusk</t>
  </si>
  <si>
    <t xml:space="preserve">coastal and reindeer Chukchi; Siberian Yupik carvers at Uelen</t>
  </si>
  <si>
    <t xml:space="preserve">Endonym to verify.</t>
  </si>
  <si>
    <t xml:space="preserve">COM219</t>
  </si>
  <si>
    <t xml:space="preserve">Nanai</t>
  </si>
  <si>
    <t xml:space="preserve">Hezhe (China)</t>
  </si>
  <si>
    <t xml:space="preserve">AS-NTH;AS-CHN</t>
  </si>
  <si>
    <t xml:space="preserve">Nanai women make fish-skin clothing and birchbark cutwork.</t>
  </si>
  <si>
    <t xml:space="preserve">fish-skin tanning;birchbark</t>
  </si>
  <si>
    <t xml:space="preserve">robe;box</t>
  </si>
  <si>
    <t xml:space="preserve">Nanai of Russia and Hezhe of China; Ulch neighbours</t>
  </si>
  <si>
    <t xml:space="preserve">COM220</t>
  </si>
  <si>
    <t xml:space="preserve">Mahra</t>
  </si>
  <si>
    <t xml:space="preserve">Mehri-speakers; al-Mahra</t>
  </si>
  <si>
    <t xml:space="preserve">approximate; Modern South Arabian languages much older</t>
  </si>
  <si>
    <t xml:space="preserve">Mahra communities of eastern Yemen and Dhofar live from camel herding and Arabian Sea fishing, harvested and carried frankincense into the 20th c., and include noted navigators of Indian Ocean trade.</t>
  </si>
  <si>
    <t xml:space="preserve">camel herding;fishing;frankincense harvesting;navigation</t>
  </si>
  <si>
    <t xml:space="preserve">boat;camel gear;frankincense</t>
  </si>
  <si>
    <t xml:space="preserve">transport; exchange and value</t>
  </si>
  <si>
    <t xml:space="preserve">Mahra in Oman and Yemen; Jibbali-speaking neighbours</t>
  </si>
  <si>
    <t xml:space="preserve">Earlier claims of sewn boats and silverwork unverified and removed. Also Mahris (al-Mahra tribe), found also on Socotra and in Oman.</t>
  </si>
  <si>
    <t xml:space="preserve">COM221</t>
  </si>
  <si>
    <t xml:space="preserve">Soqotri</t>
  </si>
  <si>
    <t xml:space="preserve">Socotrans</t>
  </si>
  <si>
    <t xml:space="preserve">Soqotri women hand-build pottery and weave wool, and herders tap dragon's-blood resin.</t>
  </si>
  <si>
    <t xml:space="preserve">hand-built pottery;wool weaving;resin harvesting</t>
  </si>
  <si>
    <t xml:space="preserve">pot;incense burner;cloth</t>
  </si>
  <si>
    <t xml:space="preserve">coastal and highland communities</t>
  </si>
  <si>
    <t xml:space="preserve">Pottery made only by women; weaving by women on a horizontal ground loom; dragon's-blood resin applied to pots after firing (Soqotra Heritage Project).</t>
  </si>
  <si>
    <t xml:space="preserve">COM222</t>
  </si>
  <si>
    <t xml:space="preserve">Qashqa'i</t>
  </si>
  <si>
    <t xml:space="preserve">Qashqai</t>
  </si>
  <si>
    <t xml:space="preserve">confederation from c. 18th c.</t>
  </si>
  <si>
    <t xml:space="preserve">Qashqai women weave gabbeh, kilims and saddlebags on horizontal looms during migration.</t>
  </si>
  <si>
    <t xml:space="preserve">pile and flat weaving;natural dyes</t>
  </si>
  <si>
    <t xml:space="preserve">gabbeh;kilim;saddlebag</t>
  </si>
  <si>
    <t xml:space="preserve">Turkic-, Luri- and Persian-speaking tribes in the confederation</t>
  </si>
  <si>
    <t xml:space="preserve">COM223</t>
  </si>
  <si>
    <t xml:space="preserve">Bakhtiari</t>
  </si>
  <si>
    <t xml:space="preserve">Bakhtiari women weave rugs and saddlebags, and many 'Bakhtiari' rugs are made by settled villagers.</t>
  </si>
  <si>
    <t xml:space="preserve">pile weaving</t>
  </si>
  <si>
    <t xml:space="preserve">rug;saddlebag</t>
  </si>
  <si>
    <t xml:space="preserve">settled village weavers</t>
  </si>
  <si>
    <t xml:space="preserve">COM224</t>
  </si>
  <si>
    <t xml:space="preserve">Baloch</t>
  </si>
  <si>
    <t xml:space="preserve">Baluch</t>
  </si>
  <si>
    <t xml:space="preserve">Baloch women embroider dress panels and weave rugs.</t>
  </si>
  <si>
    <t xml:space="preserve">embroidery;pile weaving</t>
  </si>
  <si>
    <t xml:space="preserve">dress panel;rug</t>
  </si>
  <si>
    <t xml:space="preserve">Baloch of Pakistan, Iran and Afghanistan; Brahui</t>
  </si>
  <si>
    <t xml:space="preserve">COM225</t>
  </si>
  <si>
    <t xml:space="preserve">Shahsevan</t>
  </si>
  <si>
    <t xml:space="preserve">Ilsevan</t>
  </si>
  <si>
    <t xml:space="preserve">WA-IRN;WA-CAU</t>
  </si>
  <si>
    <t xml:space="preserve">Shahsevan women weave sumakh mafrash bedding bags.</t>
  </si>
  <si>
    <t xml:space="preserve">sumakh;flat weaving</t>
  </si>
  <si>
    <t xml:space="preserve">mafrash;bag</t>
  </si>
  <si>
    <t xml:space="preserve">tribes of Moghan and Ardabil</t>
  </si>
  <si>
    <t xml:space="preserve">COM226</t>
  </si>
  <si>
    <t xml:space="preserve">Zartoshti</t>
  </si>
  <si>
    <t xml:space="preserve">Iranian Zoroastrians</t>
  </si>
  <si>
    <t xml:space="preserve">F1.10;F1.9a</t>
  </si>
  <si>
    <t xml:space="preserve">religion ancient; community in Yazd and Kerman</t>
  </si>
  <si>
    <t xml:space="preserve">Zoroastrian women of Yazd embroider dress and weave cloth, and the community builds fire temples.</t>
  </si>
  <si>
    <t xml:space="preserve">embroidery;weaving</t>
  </si>
  <si>
    <t xml:space="preserve">dress;fire temple</t>
  </si>
  <si>
    <t xml:space="preserve">Parsis of India</t>
  </si>
  <si>
    <t xml:space="preserve">links: BEL005.</t>
  </si>
  <si>
    <t xml:space="preserve">COM227</t>
  </si>
  <si>
    <t xml:space="preserve">Hayer</t>
  </si>
  <si>
    <t xml:space="preserve">Armenians; Hay (sing.)</t>
  </si>
  <si>
    <t xml:space="preserve">WA-CAU;WA-ANA;WA-LEV;WA-IRN</t>
  </si>
  <si>
    <t xml:space="preserve">Armenian makers carve khachkar stones, weave carpets, illuminate manuscripts and paint ceramics, including in Kütahya and Jerusalem.</t>
  </si>
  <si>
    <t xml:space="preserve">stone carving;manuscript illumination;carpet weaving;ceramics</t>
  </si>
  <si>
    <t xml:space="preserve">khachkar;manuscript;carpet;tile</t>
  </si>
  <si>
    <t xml:space="preserve">ritual and belief; record and writing; shelter</t>
  </si>
  <si>
    <t xml:space="preserve">Cilician, Julfa and diaspora communities; genocide survivors whose works entered museums</t>
  </si>
  <si>
    <t xml:space="preserve">Matenadaran (view); Wikimedia Commons; Met Open Access (CC0)</t>
  </si>
  <si>
    <t xml:space="preserve">F1.19a;F1.24</t>
  </si>
  <si>
    <t xml:space="preserve">links: BEL014; SCH046; DIA002; OCC073; OCC188; PRA148.</t>
  </si>
  <si>
    <t xml:space="preserve">COM228</t>
  </si>
  <si>
    <t xml:space="preserve">Kartvelebi</t>
  </si>
  <si>
    <t xml:space="preserve">Georgians</t>
  </si>
  <si>
    <t xml:space="preserve">Georgians make qvevri wine vessels, cloisonné enamel and goldsmith icons.</t>
  </si>
  <si>
    <t xml:space="preserve">clay qvevri;cloisonné</t>
  </si>
  <si>
    <t xml:space="preserve">qvevri;icon;enamel</t>
  </si>
  <si>
    <t xml:space="preserve">food and storage; ritual and belief</t>
  </si>
  <si>
    <t xml:space="preserve">Svans, Megrelians and other regional groups</t>
  </si>
  <si>
    <t xml:space="preserve">links: PRA149.</t>
  </si>
  <si>
    <t xml:space="preserve">COM229</t>
  </si>
  <si>
    <t xml:space="preserve">Kubachi</t>
  </si>
  <si>
    <t xml:space="preserve">Kubachintsy; Dargin</t>
  </si>
  <si>
    <t xml:space="preserve">Kubachi smiths make engraved silver vessels and weapons.</t>
  </si>
  <si>
    <t xml:space="preserve">silver engraving;niello</t>
  </si>
  <si>
    <t xml:space="preserve">dagger;vessel</t>
  </si>
  <si>
    <t xml:space="preserve">war; rule and display</t>
  </si>
  <si>
    <t xml:space="preserve">Dargin neighbours</t>
  </si>
  <si>
    <t xml:space="preserve">links: PLC312.</t>
  </si>
  <si>
    <t xml:space="preserve">COM230</t>
  </si>
  <si>
    <t xml:space="preserve">Sámi</t>
  </si>
  <si>
    <t xml:space="preserve">Saami; Sápmelaččat; 'Lapps' (rejected exonym)</t>
  </si>
  <si>
    <t xml:space="preserve">EU-SCA;EU-EER</t>
  </si>
  <si>
    <t xml:space="preserve">ancestral presence long; approximate</t>
  </si>
  <si>
    <t xml:space="preserve">Sámi makers practise duodji: reindeer-antler and birch carving, pewter-thread embroidery, bands and gákti dress, and many drums were taken by missionaries.</t>
  </si>
  <si>
    <t xml:space="preserve">antler carving;birch burl;pewter thread;band weaving</t>
  </si>
  <si>
    <t xml:space="preserve">gákti;knife;guksi cup;drum</t>
  </si>
  <si>
    <t xml:space="preserve">clothing and adornment; tools; ritual and belief</t>
  </si>
  <si>
    <t xml:space="preserve">North, Lule, South, Skolt and other Sámi; drums as sacred objects</t>
  </si>
  <si>
    <t xml:space="preserve">Ájtte Swedish Mountain and Sámi Museum (view); Europeana; Wikimedia Commons</t>
  </si>
  <si>
    <t xml:space="preserve">links: BEL053; PRA195; MOV105. Drum returns (e.g. Freavnantjahke gievrie 2023) to verify.</t>
  </si>
  <si>
    <t xml:space="preserve">COM231</t>
  </si>
  <si>
    <t xml:space="preserve">Seto</t>
  </si>
  <si>
    <t xml:space="preserve">Setos</t>
  </si>
  <si>
    <t xml:space="preserve">Seto women make large silver breast brooches (sõlg) and lace and sing leelo.</t>
  </si>
  <si>
    <t xml:space="preserve">silver;lace</t>
  </si>
  <si>
    <t xml:space="preserve">sõlg;lace</t>
  </si>
  <si>
    <t xml:space="preserve">Russian-side Setos</t>
  </si>
  <si>
    <t xml:space="preserve">UNESCO ICH pages (text; status to verify); Europeana; Wikimedia Commons</t>
  </si>
  <si>
    <t xml:space="preserve">COM232</t>
  </si>
  <si>
    <t xml:space="preserve">Karjalaižet</t>
  </si>
  <si>
    <t xml:space="preserve">Karelians</t>
  </si>
  <si>
    <t xml:space="preserve">EU-EER;EU-SCA</t>
  </si>
  <si>
    <t xml:space="preserve">Karelians embroider ritual towels and build log houses, and the Kalevala drew on Karelian singers.</t>
  </si>
  <si>
    <t xml:space="preserve">embroidery;log building</t>
  </si>
  <si>
    <t xml:space="preserve">towel;house</t>
  </si>
  <si>
    <t xml:space="preserve">Karelians of Russia and Finland; Veps</t>
  </si>
  <si>
    <t xml:space="preserve">Europeana; Wikimedia Commons</t>
  </si>
  <si>
    <t xml:space="preserve">COM233</t>
  </si>
  <si>
    <t xml:space="preserve">Rroma</t>
  </si>
  <si>
    <t xml:space="preserve">Roma; Romani people; 'Gypsy' (rejected exonym for many; some reclaim it)</t>
  </si>
  <si>
    <t xml:space="preserve">GL;EU-BYZ;EU-WCE;EU-EER;EU-BLC</t>
  </si>
  <si>
    <t xml:space="preserve">left northern India c. 1000; in Europe from c. 14th c.</t>
  </si>
  <si>
    <t xml:space="preserve">Roma craftspeople are coppersmiths, metalworkers, basket-makers, woodworkers and musicians, and were enslaved in Wallachia and Moldavia until 1856.</t>
  </si>
  <si>
    <t xml:space="preserve">coppersmithing;basketry;woodwork;instrument making</t>
  </si>
  <si>
    <t xml:space="preserve">copper cauldron;basket;violin</t>
  </si>
  <si>
    <t xml:space="preserve">tools; play and music; food and storage</t>
  </si>
  <si>
    <t xml:space="preserve">Kalderash, Lovari, Sinti, Romanichal, Calé, Kaale and many others</t>
  </si>
  <si>
    <t xml:space="preserve">RomArchive (licences vary); ERIAC (view); Europeana; Wikimedia Commons</t>
  </si>
  <si>
    <t xml:space="preserve">Enslavement in Wallachia and Moldavia and the Porajmos: human-flow.</t>
  </si>
  <si>
    <t xml:space="preserve">COM234</t>
  </si>
  <si>
    <t xml:space="preserve">Rudari</t>
  </si>
  <si>
    <t xml:space="preserve">Băieși; Boyash</t>
  </si>
  <si>
    <t xml:space="preserve">Rudari woodworkers carve spoons, troughs and spindles from soft wood in Romania and the Balkans.</t>
  </si>
  <si>
    <t xml:space="preserve">spoon;trough</t>
  </si>
  <si>
    <t xml:space="preserve">Boyash of Hungary and Croatia; other Roma groups</t>
  </si>
  <si>
    <t xml:space="preserve">COM235</t>
  </si>
  <si>
    <t xml:space="preserve">Sinti</t>
  </si>
  <si>
    <t xml:space="preserve">Sinte; Manouches</t>
  </si>
  <si>
    <t xml:space="preserve">Sinti communities in German-speaking lands and France (Manouches) are associated with instrument work and jazz manouche guitar.</t>
  </si>
  <si>
    <t xml:space="preserve">instrument making;travelling trades</t>
  </si>
  <si>
    <t xml:space="preserve">guitar;violin</t>
  </si>
  <si>
    <t xml:space="preserve">Sinti and Manouches; victims of Nazi persecution</t>
  </si>
  <si>
    <t xml:space="preserve">RomArchive (licences vary); Wikimedia Commons</t>
  </si>
  <si>
    <t xml:space="preserve">COM236</t>
  </si>
  <si>
    <t xml:space="preserve">Serbja</t>
  </si>
  <si>
    <t xml:space="preserve">Sorbs; Wends</t>
  </si>
  <si>
    <t xml:space="preserve">Sorbs decorate Easter eggs with wax and scratch techniques and make festival costume.</t>
  </si>
  <si>
    <t xml:space="preserve">wax resist;etching</t>
  </si>
  <si>
    <t xml:space="preserve">Easter egg;costume</t>
  </si>
  <si>
    <t xml:space="preserve">Upper and Lower Sorbs</t>
  </si>
  <si>
    <t xml:space="preserve">COM237</t>
  </si>
  <si>
    <t xml:space="preserve">Ladins</t>
  </si>
  <si>
    <t xml:space="preserve">Ladini</t>
  </si>
  <si>
    <t xml:space="preserve">Ladins of Val Gardena carve wooden figures and toys that were exported across Europe.</t>
  </si>
  <si>
    <t xml:space="preserve">figure;toy</t>
  </si>
  <si>
    <t xml:space="preserve">Ladins of other Dolomite valleys</t>
  </si>
  <si>
    <t xml:space="preserve">COM238</t>
  </si>
  <si>
    <t xml:space="preserve">Jenische</t>
  </si>
  <si>
    <t xml:space="preserve">Yenish</t>
  </si>
  <si>
    <t xml:space="preserve">Yenish families work as basket-makers, knife grinders and traders, trades pursued while travelling.</t>
  </si>
  <si>
    <t xml:space="preserve">basketry;knife grinding</t>
  </si>
  <si>
    <t xml:space="preserve">basket;knife</t>
  </si>
  <si>
    <t xml:space="preserve">Yenish of Switzerland, Germany, Austria and France</t>
  </si>
  <si>
    <t xml:space="preserve">Swiss child-removal programme (1926–1973): human-flow.</t>
  </si>
  <si>
    <t xml:space="preserve">COM239</t>
  </si>
  <si>
    <t xml:space="preserve">Breizhiz</t>
  </si>
  <si>
    <t xml:space="preserve">Bretons</t>
  </si>
  <si>
    <t xml:space="preserve">Breton embroiderers and lacemakers make regional coiffes and embroidered costume worn at festivals, a practice kept up by Breton cultural circles.</t>
  </si>
  <si>
    <t xml:space="preserve">embroidery;lace</t>
  </si>
  <si>
    <t xml:space="preserve">coiffe;costume</t>
  </si>
  <si>
    <t xml:space="preserve">Upper and Lower Brittany</t>
  </si>
  <si>
    <t xml:space="preserve">COM240</t>
  </si>
  <si>
    <t xml:space="preserve">Mincéirí</t>
  </si>
  <si>
    <t xml:space="preserve">Irish Travellers</t>
  </si>
  <si>
    <t xml:space="preserve">Mincéirí practise tinsmithing and horse dealing and built barrel-top wagons, trades now kept as heritage and livelihood.</t>
  </si>
  <si>
    <t xml:space="preserve">tinsmithing;wagon building</t>
  </si>
  <si>
    <t xml:space="preserve">tin can;wagon</t>
  </si>
  <si>
    <t xml:space="preserve">tools; transport</t>
  </si>
  <si>
    <t xml:space="preserve">Scottish Travellers</t>
  </si>
  <si>
    <t xml:space="preserve">COM241</t>
  </si>
  <si>
    <t xml:space="preserve">Romanichal</t>
  </si>
  <si>
    <t xml:space="preserve">English Romany</t>
  </si>
  <si>
    <t xml:space="preserve">Romanichal makers build and decorate vardo wagons and carve wooden flowers and pegs.</t>
  </si>
  <si>
    <t xml:space="preserve">wagon building;carving</t>
  </si>
  <si>
    <t xml:space="preserve">vardo;wooden flower</t>
  </si>
  <si>
    <t xml:space="preserve">Welsh Kale; Irish Travellers</t>
  </si>
  <si>
    <t xml:space="preserve">COM242</t>
  </si>
  <si>
    <t xml:space="preserve">Gàidheil</t>
  </si>
  <si>
    <t xml:space="preserve">Scottish Gaels</t>
  </si>
  <si>
    <t xml:space="preserve">Gaelic communities in the Outer Hebrides weave Harris Tweed and built blackhouses.</t>
  </si>
  <si>
    <t xml:space="preserve">wool weaving;dry-stone building</t>
  </si>
  <si>
    <t xml:space="preserve">Harris Tweed;blackhouse</t>
  </si>
  <si>
    <t xml:space="preserve">Gaels of Nova Scotia; the Clearances</t>
  </si>
  <si>
    <t xml:space="preserve">links: PRA194. Clearances: human-flow.</t>
  </si>
  <si>
    <t xml:space="preserve">COM243</t>
  </si>
  <si>
    <t xml:space="preserve">Friezen</t>
  </si>
  <si>
    <t xml:space="preserve">Frisians; Friezen, Frasche, Seelter</t>
  </si>
  <si>
    <t xml:space="preserve">EU-BLC;EU-WCE</t>
  </si>
  <si>
    <t xml:space="preserve">terp settlement from c. 500 BCE; approximate</t>
  </si>
  <si>
    <t xml:space="preserve">Frisian communities built terp dwelling mounds against the sea and are associated with regional silver, painted furniture (Hindeloopen) and sailing craft.</t>
  </si>
  <si>
    <t xml:space="preserve">terp mounding;painted woodwork;silver</t>
  </si>
  <si>
    <t xml:space="preserve">terp;painted cabinet;brooch</t>
  </si>
  <si>
    <t xml:space="preserve">shelter; rule and display</t>
  </si>
  <si>
    <t xml:space="preserve">West, North and East Frisians in three states</t>
  </si>
  <si>
    <t xml:space="preserve">Europeana; Rijksmuseum (CC0); Wikimedia Commons</t>
  </si>
  <si>
    <t xml:space="preserve">Hindeloopen painting attribution to verify.</t>
  </si>
  <si>
    <t xml:space="preserve">COM244</t>
  </si>
  <si>
    <t xml:space="preserve">Cymry</t>
  </si>
  <si>
    <t xml:space="preserve">Welsh</t>
  </si>
  <si>
    <t xml:space="preserve">Welsh makers carve lovespoons, weave double-cloth wool blankets and quarried and split slate.</t>
  </si>
  <si>
    <t xml:space="preserve">wood carving;double-cloth weaving;slate splitting</t>
  </si>
  <si>
    <t xml:space="preserve">lovespoon;carthen blanket;slate</t>
  </si>
  <si>
    <t xml:space="preserve">slate quarry labour; regional mills</t>
  </si>
  <si>
    <t xml:space="preserve">Europeana; Wikimedia Commons; People's Collection Wales (licences vary)</t>
  </si>
  <si>
    <t xml:space="preserve">COM245</t>
  </si>
  <si>
    <t xml:space="preserve">Euskaldunak</t>
  </si>
  <si>
    <t xml:space="preserve">Basques; Euskal herritarrak</t>
  </si>
  <si>
    <t xml:space="preserve">EU-IBE;EU-WCE</t>
  </si>
  <si>
    <t xml:space="preserve">language pre-Indo-European; approximate</t>
  </si>
  <si>
    <t xml:space="preserve">Basque makers are associated with whaling ships, ironworking forges (ferrerías), the txalaparta and makila staffs.</t>
  </si>
  <si>
    <t xml:space="preserve">shipbuilding;iron forging;wood carving</t>
  </si>
  <si>
    <t xml:space="preserve">ship;makila staff;txalaparta;beret</t>
  </si>
  <si>
    <t xml:space="preserve">transport; tools; play and music</t>
  </si>
  <si>
    <t xml:space="preserve">Iparralde and Hegoalde; non-Basque-speaking Basques</t>
  </si>
  <si>
    <t xml:space="preserve">Euskal Museoa Bayonne (view); Europeana; Wikimedia Commons</t>
  </si>
  <si>
    <t xml:space="preserve">'Euskaldun' means Basque-speaker; verify preferred collective endonym.</t>
  </si>
  <si>
    <t xml:space="preserve">COM246</t>
  </si>
  <si>
    <t xml:space="preserve">Calé</t>
  </si>
  <si>
    <t xml:space="preserve">Gitanos; Kale</t>
  </si>
  <si>
    <t xml:space="preserve">in Iberia from c. 1425</t>
  </si>
  <si>
    <t xml:space="preserve">Calé smiths, basket-makers and horse dealers were restricted by royal decrees, and Calé are central to flamenco and its instruments.</t>
  </si>
  <si>
    <t xml:space="preserve">iron forging;basketry</t>
  </si>
  <si>
    <t xml:space="preserve">horseshoe;basket;guitar (players)</t>
  </si>
  <si>
    <t xml:space="preserve">Andalusian and Catalan Calé; Portuguese Ciganos</t>
  </si>
  <si>
    <t xml:space="preserve">Great Round-up of 1749: human-flow.</t>
  </si>
  <si>
    <t xml:space="preserve">COM247</t>
  </si>
  <si>
    <t xml:space="preserve">Moriscos</t>
  </si>
  <si>
    <t xml:space="preserve">Moriscos (Christian name for converted Muslims)</t>
  </si>
  <si>
    <t xml:space="preserve">F1.11;F1.10</t>
  </si>
  <si>
    <t xml:space="preserve">forced conversion from 1501; expulsion 1609–1614</t>
  </si>
  <si>
    <t xml:space="preserve">Morisco artisans worked in silk, ceramics, carpentry and building until their expulsion to North Africa.</t>
  </si>
  <si>
    <t xml:space="preserve">silk weaving;lustreware;carpentry;plaster</t>
  </si>
  <si>
    <t xml:space="preserve">textile;tile;ceiling</t>
  </si>
  <si>
    <t xml:space="preserve">Mudéjar builders before them; descendants in Morocco and Tunisia</t>
  </si>
  <si>
    <t xml:space="preserve">links: STY015. Expulsion: human-flow.</t>
  </si>
  <si>
    <t xml:space="preserve">COM248</t>
  </si>
  <si>
    <t xml:space="preserve">Sefaradim</t>
  </si>
  <si>
    <t xml:space="preserve">Sephardic Jews; Sephardim</t>
  </si>
  <si>
    <t xml:space="preserve">EU-IBE;EU-BYZ;AF-MAG;WA-LEV</t>
  </si>
  <si>
    <t xml:space="preserve">in Iberia before 1492; expelled 1492 (Spain) and 1497 (Portugal)</t>
  </si>
  <si>
    <t xml:space="preserve">Sephardic communities made illuminated Hebrew manuscripts in Iberia and later ritual silver and textiles across the Ottoman world, and Sephardic communities live today chiefly in Israel, France and the Americas.</t>
  </si>
  <si>
    <t xml:space="preserve">manuscript illumination;silverwork;embroidery</t>
  </si>
  <si>
    <t xml:space="preserve">haggadah;Torah case;wedding dress</t>
  </si>
  <si>
    <t xml:space="preserve">Romaniote, Ashkenazi and Maghrebi Jews; Conversos</t>
  </si>
  <si>
    <t xml:space="preserve">Europeana; Wikimedia Commons; British Library digitised manuscripts (view)</t>
  </si>
  <si>
    <t xml:space="preserve">links: OCC051. Expulsion and Holocaust: human-flow; looting: conflict-looting.</t>
  </si>
  <si>
    <t xml:space="preserve">COM249</t>
  </si>
  <si>
    <t xml:space="preserve">Guanches</t>
  </si>
  <si>
    <t xml:space="preserve">Indigenous Canary Islanders; Bimbaches, Majos and others</t>
  </si>
  <si>
    <t xml:space="preserve">settlement date debated: 1st millennium BCE (older dates, e.g. Cueva de los Guanches) or 1st–4th c. CE (Santana et al., PNAS 2024); Castilian conquest 1402–1496</t>
  </si>
  <si>
    <t xml:space="preserve">The Indigenous islanders made hand-built pottery, pintadera stamps and goatskin clothing, and during the Castilian conquest many were killed, enslaved and deported.</t>
  </si>
  <si>
    <t xml:space="preserve">hand-built pottery;clay stamps;hide</t>
  </si>
  <si>
    <t xml:space="preserve">pot;pintadera;mummy wrapping</t>
  </si>
  <si>
    <t xml:space="preserve">food and storage; clothing and adornment; ritual and belief</t>
  </si>
  <si>
    <t xml:space="preserve">separate island peoples; descendants in present Canarian population</t>
  </si>
  <si>
    <t xml:space="preserve">ancestral; funerary; human-flow</t>
  </si>
  <si>
    <t xml:space="preserve">Amazigh-related; "Guanche" first meant the people of Tenerife and is now used for the whole archipelago; mummies in museums; enslavement: human-flow; Guanche ancestry survives in present Canarians.</t>
  </si>
  <si>
    <t xml:space="preserve">COM250</t>
  </si>
  <si>
    <t xml:space="preserve">Arbëreshë</t>
  </si>
  <si>
    <t xml:space="preserve">Italo-Albanians</t>
  </si>
  <si>
    <t xml:space="preserve">migration 15th–18th c.</t>
  </si>
  <si>
    <t xml:space="preserve">Arbëreshë communities in southern Italy keep gold-embroidered festival dress and Byzantine-rite icons.</t>
  </si>
  <si>
    <t xml:space="preserve">gold embroidery;icon painting</t>
  </si>
  <si>
    <t xml:space="preserve">dress;icon</t>
  </si>
  <si>
    <t xml:space="preserve">separate villages in several regions</t>
  </si>
  <si>
    <t xml:space="preserve">COM251</t>
  </si>
  <si>
    <t xml:space="preserve">Sarakatsani</t>
  </si>
  <si>
    <t xml:space="preserve">Karakachans (Bulgaria)</t>
  </si>
  <si>
    <t xml:space="preserve">EU-GRR;EU-BYZ</t>
  </si>
  <si>
    <t xml:space="preserve">Sarakatsani transhumant shepherds weave wool textiles and build thatched huts.</t>
  </si>
  <si>
    <t xml:space="preserve">wool weaving;thatch</t>
  </si>
  <si>
    <t xml:space="preserve">blanket;hut</t>
  </si>
  <si>
    <t xml:space="preserve">Greek and Bulgarian groups</t>
  </si>
  <si>
    <t xml:space="preserve">COM252</t>
  </si>
  <si>
    <t xml:space="preserve">Armãnji</t>
  </si>
  <si>
    <t xml:space="preserve">Aromanians; Vlachs</t>
  </si>
  <si>
    <t xml:space="preserve">Aromanian herders and merchants make wool textiles and silver, and 18th-c. Aromanian merchant towns such as Moscopole were craft and printing centres.</t>
  </si>
  <si>
    <t xml:space="preserve">wool weaving;silver</t>
  </si>
  <si>
    <t xml:space="preserve">textile;jewellery</t>
  </si>
  <si>
    <t xml:space="preserve">Megleno-Romanians; state-assigned names</t>
  </si>
  <si>
    <t xml:space="preserve">COM253</t>
  </si>
  <si>
    <t xml:space="preserve">Hutsuly</t>
  </si>
  <si>
    <t xml:space="preserve">Hutsuls</t>
  </si>
  <si>
    <t xml:space="preserve">Hutsul makers of the Carpathians carve and inlay wood, paint Kosiv ceramics and write pysanky eggs.</t>
  </si>
  <si>
    <t xml:space="preserve">wood inlay;ceramics;wax resist</t>
  </si>
  <si>
    <t xml:space="preserve">trembita;plate;pysanka</t>
  </si>
  <si>
    <t xml:space="preserve">play and music; ritual and belief; food and storage</t>
  </si>
  <si>
    <t xml:space="preserve">Boykos and Lemkos</t>
  </si>
  <si>
    <t xml:space="preserve">links: PRA186.</t>
  </si>
  <si>
    <t xml:space="preserve">COM254</t>
  </si>
  <si>
    <t xml:space="preserve">Qırımtatarlar</t>
  </si>
  <si>
    <t xml:space="preserve">Crimean Tatars</t>
  </si>
  <si>
    <t xml:space="preserve">F1.11;F1.12a</t>
  </si>
  <si>
    <t xml:space="preserve">Crimean Khanate 1441–1783; deported 1944</t>
  </si>
  <si>
    <t xml:space="preserve">Crimean Tatar women embroider ornamental towels and dress, and jewellers make filigree, crafts rebuilt after the 1944 deportation.</t>
  </si>
  <si>
    <t xml:space="preserve">gold embroidery;filigree</t>
  </si>
  <si>
    <t xml:space="preserve">towel;dress;jewellery</t>
  </si>
  <si>
    <t xml:space="preserve">Nogai and coastal groups; exiles in Uzbekistan</t>
  </si>
  <si>
    <t xml:space="preserve">Deportation 1944: human-flow.</t>
  </si>
  <si>
    <t xml:space="preserve">COM255</t>
  </si>
  <si>
    <t xml:space="preserve">Khalmgud</t>
  </si>
  <si>
    <t xml:space="preserve">Kalmyks; Хальмгуд; Xaľmg (sing./adj.)</t>
  </si>
  <si>
    <t xml:space="preserve">arrival on the lower Volga c. 1630; deported 1943</t>
  </si>
  <si>
    <t xml:space="preserve">Kalmyk makers produce Buddhist thangka and silver, and felt, and rebuilt temples after the 1943 deportation.</t>
  </si>
  <si>
    <t xml:space="preserve">silver;felt;appliqué</t>
  </si>
  <si>
    <t xml:space="preserve">thangka;jewellery</t>
  </si>
  <si>
    <t xml:space="preserve">Oirat relatives in Mongolia and Xinjiang</t>
  </si>
  <si>
    <t xml:space="preserve">Deportation 28 December 1943: human-flow. Endonym Хальмгуд (Khalmgud) verified.</t>
  </si>
  <si>
    <t xml:space="preserve">COM256</t>
  </si>
  <si>
    <t xml:space="preserve">Ashkenazim</t>
  </si>
  <si>
    <t xml:space="preserve">Ashkenazi Jews</t>
  </si>
  <si>
    <t xml:space="preserve">EU-WCE;EU-EER;GL</t>
  </si>
  <si>
    <t xml:space="preserve">Ashkenazi makers produce ritual silver, papercuts and embroidered Torah textiles, and most wooden synagogues and communal treasures of eastern Europe were destroyed in the Holocaust.</t>
  </si>
  <si>
    <t xml:space="preserve">silver;papercut;embroidery;timber building</t>
  </si>
  <si>
    <t xml:space="preserve">Torah shield;mizrah papercut;synagogue</t>
  </si>
  <si>
    <t xml:space="preserve">regional communities; looted collections</t>
  </si>
  <si>
    <t xml:space="preserve">Holocaust looting: conflict-looting; deportation: human-flow.</t>
  </si>
  <si>
    <t xml:space="preserve">COM257</t>
  </si>
  <si>
    <t xml:space="preserve">Yolŋu</t>
  </si>
  <si>
    <t xml:space="preserve">Yolngu</t>
  </si>
  <si>
    <t xml:space="preserve">ancestral presence in Arnhem Land for tens of thousands of years; approximate</t>
  </si>
  <si>
    <t xml:space="preserve">Yolŋu artists paint bark and larrakitj memorial poles with clan designs and petitioned Parliament with bark in 1963.</t>
  </si>
  <si>
    <t xml:space="preserve">ochre bark painting;larrakitj;pandanus weaving</t>
  </si>
  <si>
    <t xml:space="preserve">bark painting;larrakitj;mat</t>
  </si>
  <si>
    <t xml:space="preserve">ritual and belief; record and writing; rule and display</t>
  </si>
  <si>
    <t xml:space="preserve">clans and moieties; Buku-Larrnggay Mulka</t>
  </si>
  <si>
    <t xml:space="preserve">Buku-Larrnggay Mulka (view); AIATSIS collections and ethics code (protocol); Wikimedia Commons</t>
  </si>
  <si>
    <t xml:space="preserve">links: STY156; MKR084; OCC234.</t>
  </si>
  <si>
    <t xml:space="preserve">COM258</t>
  </si>
  <si>
    <t xml:space="preserve">Anangu</t>
  </si>
  <si>
    <t xml:space="preserve">Pitjantjatjara and Yankunytjatjara peoples</t>
  </si>
  <si>
    <t xml:space="preserve">ancestral presence in the Western Desert for tens of thousands of years; approximate</t>
  </si>
  <si>
    <t xml:space="preserve">Anangu makers carve and poker-burn punu wooden objects, weave tjanpi grass sculpture and paint through art centres such as Ernabella and Maruku.</t>
  </si>
  <si>
    <t xml:space="preserve">wood carving;pokerwork;grass coiling;painting;batik</t>
  </si>
  <si>
    <t xml:space="preserve">punu;piti bowl;tjanpi sculpture;painting</t>
  </si>
  <si>
    <t xml:space="preserve">ritual and belief; food and storage; tools</t>
  </si>
  <si>
    <t xml:space="preserve">Ngaanyatjarra and other Western Desert peoples; restricted men's and women's knowledge</t>
  </si>
  <si>
    <t xml:space="preserve">Ara Irititja (protocols); AIATSIS collections and ethics code (protocol); Wikimedia Commons</t>
  </si>
  <si>
    <t xml:space="preserve">F1.26;F1.18</t>
  </si>
  <si>
    <t xml:space="preserve">links: MKR081; MKR087; BEL050.</t>
  </si>
  <si>
    <t xml:space="preserve">COM259</t>
  </si>
  <si>
    <t xml:space="preserve">Warlpiri</t>
  </si>
  <si>
    <t xml:space="preserve">deep presence; approximate</t>
  </si>
  <si>
    <t xml:space="preserve">Warlpiri artists at Yuendumu paint Jukurrpa stories in acrylic through Warlukurlangu Artists, and painted the Yuendumu Doors (1983).</t>
  </si>
  <si>
    <t xml:space="preserve">acrylic painting;ground and body design</t>
  </si>
  <si>
    <t xml:space="preserve">painting;painted door</t>
  </si>
  <si>
    <t xml:space="preserve">Anmatyerr and Pintupi neighbours; restricted designs</t>
  </si>
  <si>
    <t xml:space="preserve">Warlukurlangu Artists (view); AIATSIS collections and ethics code (protocol); Wikimedia Commons</t>
  </si>
  <si>
    <t xml:space="preserve">F1.20;F1.26</t>
  </si>
  <si>
    <t xml:space="preserve">links: MOV100; PRA210.</t>
  </si>
  <si>
    <t xml:space="preserve">COM260</t>
  </si>
  <si>
    <t xml:space="preserve">Pintupi</t>
  </si>
  <si>
    <t xml:space="preserve">deep presence; last families came in 1984</t>
  </si>
  <si>
    <t xml:space="preserve">Pintupi men and women painters are central to Papunya Tula Artists and the Western Desert acrylic movement.</t>
  </si>
  <si>
    <t xml:space="preserve">acrylic painting</t>
  </si>
  <si>
    <t xml:space="preserve">painting</t>
  </si>
  <si>
    <t xml:space="preserve">Luritja and Warlpiri painters at Papunya</t>
  </si>
  <si>
    <t xml:space="preserve">AIATSIS collections and ethics code (protocol); Wikimedia Commons</t>
  </si>
  <si>
    <t xml:space="preserve">links: MKR080; MOV100.</t>
  </si>
  <si>
    <t xml:space="preserve">COM261</t>
  </si>
  <si>
    <t xml:space="preserve">Arrernte</t>
  </si>
  <si>
    <t xml:space="preserve">Aranda (older spelling)</t>
  </si>
  <si>
    <t xml:space="preserve">Western Arrernte painters work in the Hermannsburg watercolour tradition begun by Albert Namatjira, and Hermannsburg Potters make painted pots.</t>
  </si>
  <si>
    <t xml:space="preserve">watercolour;hand-built pottery</t>
  </si>
  <si>
    <t xml:space="preserve">landscape painting;pot</t>
  </si>
  <si>
    <t xml:space="preserve">Eastern and Western Arrernte; sacred tjurunga held under restricted access</t>
  </si>
  <si>
    <t xml:space="preserve">Strehlow Research Centre (restricted; protocols); AIATSIS collections and ethics code (protocol); Wikimedia Commons</t>
  </si>
  <si>
    <t xml:space="preserve">links: SCH042; MKR082.</t>
  </si>
  <si>
    <t xml:space="preserve">COM262</t>
  </si>
  <si>
    <t xml:space="preserve">Gunditjmara</t>
  </si>
  <si>
    <t xml:space="preserve">eel-trap channels dated c. 6,600 years ago</t>
  </si>
  <si>
    <t xml:space="preserve">Gunditjmara ancestors built stone channels, weirs and traps to farm eels at Budj Bim, and the community manages the site.</t>
  </si>
  <si>
    <t xml:space="preserve">basalt channel building;eel basketry</t>
  </si>
  <si>
    <t xml:space="preserve">eel trap;weir;stone house</t>
  </si>
  <si>
    <t xml:space="preserve">food and storage; shelter</t>
  </si>
  <si>
    <t xml:space="preserve">neighbouring Dhauwurd Wurrung groups</t>
  </si>
  <si>
    <t xml:space="preserve">Gunditj Mirring Traditional Owners Aboriginal Corporation (view); Wikimedia Commons</t>
  </si>
  <si>
    <t xml:space="preserve">F1.22;F1.28a</t>
  </si>
  <si>
    <t xml:space="preserve">links: PLC391; PRA211.</t>
  </si>
  <si>
    <t xml:space="preserve">COM263</t>
  </si>
  <si>
    <t xml:space="preserve">Bininj</t>
  </si>
  <si>
    <t xml:space="preserve">Kunwinjku and neighbouring peoples; Mirarr (clan)</t>
  </si>
  <si>
    <t xml:space="preserve">rock painting over many millennia</t>
  </si>
  <si>
    <t xml:space="preserve">Bininj artists paint rarrk crosshatching on bark and paper at Injalak Arts, and the Mirarr opposed the Jabiluka uranium mine.</t>
  </si>
  <si>
    <t xml:space="preserve">bark painting;rarrk;fibre weaving;rock painting</t>
  </si>
  <si>
    <t xml:space="preserve">bark painting;mimih figure;pandanus basket</t>
  </si>
  <si>
    <t xml:space="preserve">clans; Gundjeihmi Aboriginal Corporation for Mirarr</t>
  </si>
  <si>
    <t xml:space="preserve">Injalak Arts (view); AIATSIS collections and ethics code (protocol); Wikimedia Commons</t>
  </si>
  <si>
    <t xml:space="preserve">links: STY155; PRA209.</t>
  </si>
  <si>
    <t xml:space="preserve">COM264</t>
  </si>
  <si>
    <t xml:space="preserve">Tiwi</t>
  </si>
  <si>
    <t xml:space="preserve">islands isolated for millennia; approximate</t>
  </si>
  <si>
    <t xml:space="preserve">Tiwi artists carve and paint tutini pukumani poles and make screen-printed textiles through Tiwi Design.</t>
  </si>
  <si>
    <t xml:space="preserve">ochre painting;wood carving;screen printing</t>
  </si>
  <si>
    <t xml:space="preserve">tutini pole;tunga bark basket;fabric</t>
  </si>
  <si>
    <t xml:space="preserve">Munupi and Jilamara centres</t>
  </si>
  <si>
    <t xml:space="preserve">Tiwi Design (view); AIATSIS collections and ethics code (protocol); Wikimedia Commons</t>
  </si>
  <si>
    <t xml:space="preserve">links: MKR083.</t>
  </si>
  <si>
    <t xml:space="preserve">COM265</t>
  </si>
  <si>
    <t xml:space="preserve">Zenadth Kes Islanders</t>
  </si>
  <si>
    <t xml:space="preserve">Torres Strait Islanders; Meriam and Kala Lagaw Ya peoples</t>
  </si>
  <si>
    <t xml:space="preserve">Torres Strait Islanders make turtle-shell and wood masks, dhoeri headdresses and linocut prints.</t>
  </si>
  <si>
    <t xml:space="preserve">turtle-shell working;feather;linocut</t>
  </si>
  <si>
    <t xml:space="preserve">mask;dhoeri;print</t>
  </si>
  <si>
    <t xml:space="preserve">ritual and belief; play and music; rule and display</t>
  </si>
  <si>
    <t xml:space="preserve">Eastern and Western islands; Islanders on the mainland</t>
  </si>
  <si>
    <t xml:space="preserve">Gab Titui Cultural Centre (view); Wikimedia Commons</t>
  </si>
  <si>
    <t xml:space="preserve">links: CIV093; MOV106. Zenadth Kes is the Torres Strait Islander name for the region, used by Islanders who reject the colonial name.</t>
  </si>
  <si>
    <t xml:space="preserve">COM266</t>
  </si>
  <si>
    <t xml:space="preserve">Martu</t>
  </si>
  <si>
    <t xml:space="preserve">Martu artists paint Country through Martumili Artists and make wooden tools and fibre work.</t>
  </si>
  <si>
    <t xml:space="preserve">acrylic painting;wood carving</t>
  </si>
  <si>
    <t xml:space="preserve">painting;wana digging stick</t>
  </si>
  <si>
    <t xml:space="preserve">several language groups</t>
  </si>
  <si>
    <t xml:space="preserve">Martumili Artists (view); Wikimedia Commons</t>
  </si>
  <si>
    <t xml:space="preserve">COM267</t>
  </si>
  <si>
    <t xml:space="preserve">Noongar</t>
  </si>
  <si>
    <t xml:space="preserve">Nyungar</t>
  </si>
  <si>
    <t xml:space="preserve">Noongar makers of south-west Australia make bokadja kangaroo-skin cloaks and ochre work, and the Carrolup children's drawings (1940s) came from a Noongar settlement.</t>
  </si>
  <si>
    <t xml:space="preserve">kangaroo-skin sewing;ochre;drawing</t>
  </si>
  <si>
    <t xml:space="preserve">booka cloak;drawing</t>
  </si>
  <si>
    <t xml:space="preserve">fourteen language groups; Stolen Generations</t>
  </si>
  <si>
    <t xml:space="preserve">Carrolup child removal: human-flow.</t>
  </si>
  <si>
    <t xml:space="preserve">COM268</t>
  </si>
  <si>
    <t xml:space="preserve">Palawa</t>
  </si>
  <si>
    <t xml:space="preserve">Tasmanian Aboriginal people</t>
  </si>
  <si>
    <t xml:space="preserve">presence over 35,000 years; approximate</t>
  </si>
  <si>
    <t xml:space="preserve">Palawa women string maireener shell necklaces and weave kelp water carriers, practices kept through colonial violence.</t>
  </si>
  <si>
    <t xml:space="preserve">shell stringing;kelp vessel;basketry</t>
  </si>
  <si>
    <t xml:space="preserve">shell necklace;kelp carrier;basket</t>
  </si>
  <si>
    <t xml:space="preserve">separate nations; the false 'extinction' story</t>
  </si>
  <si>
    <t xml:space="preserve">Forced removal to Flinders Island: human-flow.</t>
  </si>
  <si>
    <t xml:space="preserve">COM269</t>
  </si>
  <si>
    <t xml:space="preserve">Asmat</t>
  </si>
  <si>
    <t xml:space="preserve">F1.12;F1.9</t>
  </si>
  <si>
    <t xml:space="preserve">OC-MEL;AS-ISE</t>
  </si>
  <si>
    <t xml:space="preserve">Asmat carvers make bisj ancestor poles, shields and canoes, and many bisj left for museums after rites.</t>
  </si>
  <si>
    <t xml:space="preserve">wood carving;lime and ochre paint</t>
  </si>
  <si>
    <t xml:space="preserve">bisj pole;shield;canoe</t>
  </si>
  <si>
    <t xml:space="preserve">ritual and belief; war; transport</t>
  </si>
  <si>
    <t xml:space="preserve">regional carving styles; Kamoro neighbours</t>
  </si>
  <si>
    <t xml:space="preserve">Met Open Access (CC0); Wikimedia Commons; Asmat Museum of Culture and Progress (view)</t>
  </si>
  <si>
    <t xml:space="preserve">links: STY163. Met Rockefeller wing holds many bisj.</t>
  </si>
  <si>
    <t xml:space="preserve">COM270</t>
  </si>
  <si>
    <t xml:space="preserve">Abelam</t>
  </si>
  <si>
    <t xml:space="preserve">Ambulas (name of their language)</t>
  </si>
  <si>
    <t xml:space="preserve">Abelam men build korambo spirit houses with painted façades and grow long yams decorated with masks.</t>
  </si>
  <si>
    <t xml:space="preserve">sago-spathe painting;wood carving;cane</t>
  </si>
  <si>
    <t xml:space="preserve">korambo façade;yam mask;figure</t>
  </si>
  <si>
    <t xml:space="preserve">Boiken and other neighbours</t>
  </si>
  <si>
    <t xml:space="preserve">Endonym to verify: Ambulas is the language name, not attested as a self-name for the people.</t>
  </si>
  <si>
    <t xml:space="preserve">COM271</t>
  </si>
  <si>
    <t xml:space="preserve">Iatmul</t>
  </si>
  <si>
    <t xml:space="preserve">Iatmul carvers make men's-house figures, flutes and overmodelled skulls, and Bateson's Naven was written here.</t>
  </si>
  <si>
    <t xml:space="preserve">wood carving;clay overmodelling;shell</t>
  </si>
  <si>
    <t xml:space="preserve">figure;flute stopper;men's house</t>
  </si>
  <si>
    <t xml:space="preserve">villages; Sawos and Chambri neighbours</t>
  </si>
  <si>
    <t xml:space="preserve">living-community; Indigenous-community; sacred; ancestral</t>
  </si>
  <si>
    <t xml:space="preserve">F1.16;F1.3</t>
  </si>
  <si>
    <t xml:space="preserve">links: STY162; NET049.</t>
  </si>
  <si>
    <t xml:space="preserve">COM272</t>
  </si>
  <si>
    <t xml:space="preserve">Kiriwina islanders</t>
  </si>
  <si>
    <t xml:space="preserve">Trobriand Islanders (exonym for the group)</t>
  </si>
  <si>
    <t xml:space="preserve">Kiriwina carvers make kula canoe prowboards and yam houses, and women make banana-leaf skirt bundles (doba).</t>
  </si>
  <si>
    <t xml:space="preserve">wood carving;banana-leaf bundles</t>
  </si>
  <si>
    <t xml:space="preserve">prowboard;yam house;doba</t>
  </si>
  <si>
    <t xml:space="preserve">exchange and value; transport; rule and display</t>
  </si>
  <si>
    <t xml:space="preserve">islands of the group; Malinowski's framing</t>
  </si>
  <si>
    <t xml:space="preserve">F1.13;F1.3</t>
  </si>
  <si>
    <t xml:space="preserve">links: PLC404; NET047; OBT172.</t>
  </si>
  <si>
    <t xml:space="preserve">COM273</t>
  </si>
  <si>
    <t xml:space="preserve">Kanak</t>
  </si>
  <si>
    <t xml:space="preserve">Lapita ancestors; approximate</t>
  </si>
  <si>
    <t xml:space="preserve">Kanak carvers make flèche faîtière roof finials, door jambs and jade axes, and the Centre culturel Tjibaou shows them.</t>
  </si>
  <si>
    <t xml:space="preserve">wood carving;jade polishing</t>
  </si>
  <si>
    <t xml:space="preserve">roof finial;door jamb;ceremonial axe</t>
  </si>
  <si>
    <t xml:space="preserve">many language areas</t>
  </si>
  <si>
    <t xml:space="preserve">Centre culturel Tjibaou (view); musée du quai Branly collections online (view); Wikimedia Commons</t>
  </si>
  <si>
    <t xml:space="preserve">COM274</t>
  </si>
  <si>
    <t xml:space="preserve">Tolai</t>
  </si>
  <si>
    <t xml:space="preserve">Tolai (Kuanua-speakers)</t>
  </si>
  <si>
    <t xml:space="preserve">Tolai communities of East New Britain make tabu shell money, still used in exchange and mortuary rites, and tubuan and dukduk society masks.</t>
  </si>
  <si>
    <t xml:space="preserve">shell-disc threading;cane and leaf mask making</t>
  </si>
  <si>
    <t xml:space="preserve">tabu coil;tubuan mask</t>
  </si>
  <si>
    <t xml:space="preserve">exchange and value; ritual and belief</t>
  </si>
  <si>
    <t xml:space="preserve">Duke of York islanders who share the dukduk; restricted society knowledge</t>
  </si>
  <si>
    <t xml:space="preserve">COM275</t>
  </si>
  <si>
    <t xml:space="preserve">Baining</t>
  </si>
  <si>
    <t xml:space="preserve">Baining men make large barkcloth masks on cane frames for night fire dances.</t>
  </si>
  <si>
    <t xml:space="preserve">barkcloth on cane frame;painting</t>
  </si>
  <si>
    <t xml:space="preserve">fire-dance mask</t>
  </si>
  <si>
    <t xml:space="preserve">Chachet and other Baining groups</t>
  </si>
  <si>
    <t xml:space="preserve">COM276</t>
  </si>
  <si>
    <t xml:space="preserve">Motu</t>
  </si>
  <si>
    <t xml:space="preserve">Motu and Koita</t>
  </si>
  <si>
    <t xml:space="preserve">Motu women make clay pots that men traded on hiri voyages in lakatoi sailing rafts for sago.</t>
  </si>
  <si>
    <t xml:space="preserve">hand-built pottery;lakatoi building</t>
  </si>
  <si>
    <t xml:space="preserve">pot;lakatoi</t>
  </si>
  <si>
    <t xml:space="preserve">exchange and value; transport; food and storage</t>
  </si>
  <si>
    <t xml:space="preserve">Koita neighbours; Gulf peoples who received the pots</t>
  </si>
  <si>
    <t xml:space="preserve">Hiri festival revival; verify.</t>
  </si>
  <si>
    <t xml:space="preserve">COM277</t>
  </si>
  <si>
    <t xml:space="preserve">iTaukei</t>
  </si>
  <si>
    <t xml:space="preserve">Indigenous Fijians</t>
  </si>
  <si>
    <t xml:space="preserve">Lapita settlement c. 1000 BCE; approximate</t>
  </si>
  <si>
    <t xml:space="preserve">iTaukei make masi barkcloth, present tabua whale teeth, and built drua double canoes.</t>
  </si>
  <si>
    <t xml:space="preserve">barkcloth beating and stencilling;whale-tooth polishing;canoe building</t>
  </si>
  <si>
    <t xml:space="preserve">masi;tabua;drua</t>
  </si>
  <si>
    <t xml:space="preserve">exchange and value; rule and display; transport</t>
  </si>
  <si>
    <t xml:space="preserve">Lauan and other regional traditions with Tongan links</t>
  </si>
  <si>
    <t xml:space="preserve">Fiji Museum (view); Te Papa Collections Online (some CC BY); Wikimedia Commons</t>
  </si>
  <si>
    <t xml:space="preserve">links: PRA200.</t>
  </si>
  <si>
    <t xml:space="preserve">COM278</t>
  </si>
  <si>
    <t xml:space="preserve">Ni-Vanuatu</t>
  </si>
  <si>
    <t xml:space="preserve">Ni-Vanuatu (national self-name)</t>
  </si>
  <si>
    <t xml:space="preserve">Ni-Vanuatu communities carve slit gongs, make sand drawings and grade-society objects, and the Vanuatu Cultural Centre records them.</t>
  </si>
  <si>
    <t xml:space="preserve">wood carving;fern-tree carving;sand drawing</t>
  </si>
  <si>
    <t xml:space="preserve">slit gong;grade figure;sand drawing</t>
  </si>
  <si>
    <t xml:space="preserve">play and music; rule and display; ritual and belief</t>
  </si>
  <si>
    <t xml:space="preserve">over 100 language communities under one national name</t>
  </si>
  <si>
    <t xml:space="preserve">Vanuatu Cultural Centre (view); Wikimedia Commons</t>
  </si>
  <si>
    <t xml:space="preserve">links: PRA212; PLC403.</t>
  </si>
  <si>
    <t xml:space="preserve">COM279</t>
  </si>
  <si>
    <t xml:space="preserve">Nendö islanders</t>
  </si>
  <si>
    <t xml:space="preserve">Santa Cruz islanders</t>
  </si>
  <si>
    <t xml:space="preserve">Santa Cruz makers bind red honeyeater feathers into tevau feather-money coils.</t>
  </si>
  <si>
    <t xml:space="preserve">feather binding</t>
  </si>
  <si>
    <t xml:space="preserve">tevau coil</t>
  </si>
  <si>
    <t xml:space="preserve">Reef Islands and Taumako makers</t>
  </si>
  <si>
    <t xml:space="preserve">COM280</t>
  </si>
  <si>
    <t xml:space="preserve">Ri-M̧ajeļ</t>
  </si>
  <si>
    <t xml:space="preserve">Marshallese; ri-Majol (popular spelling)</t>
  </si>
  <si>
    <t xml:space="preserve">settlement c. 2,000 years ago; approximate</t>
  </si>
  <si>
    <t xml:space="preserve">Marshallese navigators make stick charts of ocean swells and women weave jaki-ed mats, while nuclear tests (1946–1958) displaced Bikini and Enewetak people.</t>
  </si>
  <si>
    <t xml:space="preserve">stick-chart binding;pandanus weaving</t>
  </si>
  <si>
    <t xml:space="preserve">stick chart;jaki-ed mat;canoe</t>
  </si>
  <si>
    <t xml:space="preserve">transport; clothing and adornment</t>
  </si>
  <si>
    <t xml:space="preserve">Ralik and Ratak chains; displaced Bikinians</t>
  </si>
  <si>
    <t xml:space="preserve">Alele Museum (view); Wikimedia Commons</t>
  </si>
  <si>
    <t xml:space="preserve">F1.22;F1.12</t>
  </si>
  <si>
    <t xml:space="preserve">links: INV115; PRA203; PLC409. Test displacement: human-flow. M̧ajeļ is the Marshallese name of the islands (standard orthography); ri- = person of.</t>
  </si>
  <si>
    <t xml:space="preserve">COM281</t>
  </si>
  <si>
    <t xml:space="preserve">CHamoru</t>
  </si>
  <si>
    <t xml:space="preserve">Chamorro (older spelling)</t>
  </si>
  <si>
    <t xml:space="preserve">settlement c. 1500 BCE; approximate</t>
  </si>
  <si>
    <t xml:space="preserve">CHamoru ancestors quarried latte stone house pillars, and CHamoru makers today weave and have revived sakman sailing canoes.</t>
  </si>
  <si>
    <t xml:space="preserve">stone quarrying;weaving;canoe building</t>
  </si>
  <si>
    <t xml:space="preserve">latte stone;basket;sakman</t>
  </si>
  <si>
    <t xml:space="preserve">Guam and Northern Marianas communities; Carolinians</t>
  </si>
  <si>
    <t xml:space="preserve">Guampedia (view); Guam Museum (view); Wikimedia Commons</t>
  </si>
  <si>
    <t xml:space="preserve">COM282</t>
  </si>
  <si>
    <t xml:space="preserve">Refaluwasch</t>
  </si>
  <si>
    <t xml:space="preserve">Carolinians</t>
  </si>
  <si>
    <t xml:space="preserve">Carolinian navigators and canoe builders keep wayfinding and outrigger canoe making, as Mau Piailug taught.</t>
  </si>
  <si>
    <t xml:space="preserve">canoe building;wayfinding;loom weaving</t>
  </si>
  <si>
    <t xml:space="preserve">canoe;lavalava</t>
  </si>
  <si>
    <t xml:space="preserve">Satawal, Polowat and other atolls</t>
  </si>
  <si>
    <t xml:space="preserve">links: PRA197; PRA198.</t>
  </si>
  <si>
    <t xml:space="preserve">COM283</t>
  </si>
  <si>
    <t xml:space="preserve">Belauans</t>
  </si>
  <si>
    <t xml:space="preserve">Palauans</t>
  </si>
  <si>
    <t xml:space="preserve">Palauan carpenters build bai men's houses with painted gables, now echoed in carved storyboards.</t>
  </si>
  <si>
    <t xml:space="preserve">timber joinery;gable painting;wood carving</t>
  </si>
  <si>
    <t xml:space="preserve">bai;storyboard;udoud money</t>
  </si>
  <si>
    <t xml:space="preserve">shelter; record and writing; exchange and value</t>
  </si>
  <si>
    <t xml:space="preserve">clans; Japanese-era storyboard teaching</t>
  </si>
  <si>
    <t xml:space="preserve">COM284</t>
  </si>
  <si>
    <t xml:space="preserve">Yapese</t>
  </si>
  <si>
    <t xml:space="preserve">Yap islanders</t>
  </si>
  <si>
    <t xml:space="preserve">Yapese voyagers quarried rai stone disks on Palau and brought them home as valuables, and rai are still exchanged in marriages, inheritance and other important transactions.</t>
  </si>
  <si>
    <t xml:space="preserve">stone quarrying;canoe transport</t>
  </si>
  <si>
    <t xml:space="preserve">rai stone;canoe</t>
  </si>
  <si>
    <t xml:space="preserve">exchange and value; transport</t>
  </si>
  <si>
    <t xml:space="preserve">Palauan quarry land; outer islands</t>
  </si>
  <si>
    <t xml:space="preserve">links: PLC407.</t>
  </si>
  <si>
    <t xml:space="preserve">COM285</t>
  </si>
  <si>
    <t xml:space="preserve">Nukuoro</t>
  </si>
  <si>
    <t xml:space="preserve">Nukuoro islanders</t>
  </si>
  <si>
    <t xml:space="preserve">Polynesian outlier; approximate</t>
  </si>
  <si>
    <t xml:space="preserve">Nukuoro islanders carve and weave today, and the stylised tino figures of their ancestors are now mostly in museums.</t>
  </si>
  <si>
    <t xml:space="preserve">tino figure</t>
  </si>
  <si>
    <t xml:space="preserve">Kapingamarangi relatives</t>
  </si>
  <si>
    <t xml:space="preserve">AP 217.</t>
  </si>
  <si>
    <t xml:space="preserve">COM286</t>
  </si>
  <si>
    <t xml:space="preserve">I-Kiribati</t>
  </si>
  <si>
    <t xml:space="preserve">Kiribati people</t>
  </si>
  <si>
    <t xml:space="preserve">I-Kiribati make coconut-fibre armour with shark-tooth weapons, pandanus mats and canoes.</t>
  </si>
  <si>
    <t xml:space="preserve">coconut-fibre knotting;shark-tooth hafting;pandanus weaving</t>
  </si>
  <si>
    <t xml:space="preserve">armour;sword;mat</t>
  </si>
  <si>
    <t xml:space="preserve">war; clothing and adornment; transport</t>
  </si>
  <si>
    <t xml:space="preserve">Banaba (Ocean Island) people displaced by phosphate mining</t>
  </si>
  <si>
    <t xml:space="preserve">Banaban relocation to Rabi: human-flow.</t>
  </si>
  <si>
    <t xml:space="preserve">COM287</t>
  </si>
  <si>
    <t xml:space="preserve">Pohnpeians</t>
  </si>
  <si>
    <t xml:space="preserve">Mehn Pohnpei</t>
  </si>
  <si>
    <t xml:space="preserve">Nan Madol built c. 1180–1628 CE</t>
  </si>
  <si>
    <t xml:space="preserve">Pohnpeian ancestors built Nan Madol from basalt columns, and makers today weave and brew sakau.</t>
  </si>
  <si>
    <t xml:space="preserve">basalt stacking;weaving</t>
  </si>
  <si>
    <t xml:space="preserve">Nan Madol;mat</t>
  </si>
  <si>
    <t xml:space="preserve">Saudeleur rulers versus labourers</t>
  </si>
  <si>
    <t xml:space="preserve">links: PLC405; POL088. Endonym to verify.</t>
  </si>
  <si>
    <t xml:space="preserve">COM288</t>
  </si>
  <si>
    <t xml:space="preserve">Māori</t>
  </si>
  <si>
    <t xml:space="preserve">Tangata whenua; iwi and hapū</t>
  </si>
  <si>
    <t xml:space="preserve">settlement c. 1250–1300 CE</t>
  </si>
  <si>
    <t xml:space="preserve">Māori makers carve whakairo, weave kākahu cloaks and practise tā moko, and iwi govern taonga held in museums.</t>
  </si>
  <si>
    <t xml:space="preserve">wood and pounamu carving;harakeke weaving;tā moko</t>
  </si>
  <si>
    <t xml:space="preserve">wharenui;kākahu;hei tiki;waka</t>
  </si>
  <si>
    <t xml:space="preserve">iwi and hapū as the owning groups; Moriori</t>
  </si>
  <si>
    <t xml:space="preserve">Te Papa Collections Online (some CC BY); Auckland Museum Collections Online (many CC BY); Wikimedia Commons</t>
  </si>
  <si>
    <t xml:space="preserve">links: BEL051; PRA204; PRA205; PRA206; SCH044; INS085; EVT025; MOV103.</t>
  </si>
  <si>
    <t xml:space="preserve">COM289</t>
  </si>
  <si>
    <t xml:space="preserve">Kānaka Maoli</t>
  </si>
  <si>
    <t xml:space="preserve">Native Hawaiians; Kanaka ʻŌiwi</t>
  </si>
  <si>
    <t xml:space="preserve">settlement c. 1000–1200 CE</t>
  </si>
  <si>
    <t xml:space="preserve">Kānaka Maoli make kapa, feather cloaks (ʻahu ʻula) and wood images, and revived voyaging with Hōkūleʻa (1976).</t>
  </si>
  <si>
    <t xml:space="preserve">kapa beating;featherwork;wood carving</t>
  </si>
  <si>
    <t xml:space="preserve">kapa;ʻahu ʻula;kiʻi;waʻa</t>
  </si>
  <si>
    <t xml:space="preserve">clothing and adornment; rule and display; ritual and belief; transport</t>
  </si>
  <si>
    <t xml:space="preserve">island and aliʻi distinctions; diaspora</t>
  </si>
  <si>
    <t xml:space="preserve">Bishop Museum (view); Wikimedia Commons</t>
  </si>
  <si>
    <t xml:space="preserve">F1.24;F1.13</t>
  </si>
  <si>
    <t xml:space="preserve">links: BEL052; POL083; PRA201; MOV102; PLC415.</t>
  </si>
  <si>
    <t xml:space="preserve">COM290</t>
  </si>
  <si>
    <t xml:space="preserve">Tagata Sāmoa</t>
  </si>
  <si>
    <t xml:space="preserve">Samoans</t>
  </si>
  <si>
    <t xml:space="preserve">settlement c. 800 BCE</t>
  </si>
  <si>
    <t xml:space="preserve">Samoans weave ʻie tōga fine mats, practise tatau with hand tools, and build fale.</t>
  </si>
  <si>
    <t xml:space="preserve">pandanus weaving;tatau;timber fale building</t>
  </si>
  <si>
    <t xml:space="preserve">ʻie tōga;pe'a;fale</t>
  </si>
  <si>
    <t xml:space="preserve">exchange and value; clothing and adornment; shelter</t>
  </si>
  <si>
    <t xml:space="preserve">American Samoa; tufuga families</t>
  </si>
  <si>
    <t xml:space="preserve">links: POL086; MKR089; PRA202; PRA207.</t>
  </si>
  <si>
    <t xml:space="preserve">COM291</t>
  </si>
  <si>
    <t xml:space="preserve">Kakai Tonga</t>
  </si>
  <si>
    <t xml:space="preserve">Tongans</t>
  </si>
  <si>
    <t xml:space="preserve">Tongan women make ngatu barkcloth in kautaha groups and weave kie mats.</t>
  </si>
  <si>
    <t xml:space="preserve">barkcloth;pandanus weaving</t>
  </si>
  <si>
    <t xml:space="preserve">ngatu;kie</t>
  </si>
  <si>
    <t xml:space="preserve">exchange and value; rule and display; clothing and adornment</t>
  </si>
  <si>
    <t xml:space="preserve">diaspora in Aotearoa and USA</t>
  </si>
  <si>
    <t xml:space="preserve">links: POL084; POL085; MKR088; PRA199. Kakai Tonga ("Tongan people") in use, e.g. Waikato thesis title "Kakai Tonga 'i Okalani".</t>
  </si>
  <si>
    <t xml:space="preserve">COM292</t>
  </si>
  <si>
    <t xml:space="preserve">Rapanui</t>
  </si>
  <si>
    <t xml:space="preserve">Rapa Nui people</t>
  </si>
  <si>
    <t xml:space="preserve">settlement c. 1200 CE; approximate</t>
  </si>
  <si>
    <t xml:space="preserve">Rapanui ancestors carved moai at Rano Raraku and kohau rongorongo tablets, and the community seeks return of Hoa Hakananai'a.</t>
  </si>
  <si>
    <t xml:space="preserve">volcanic tuff carving;wood carving;rongorongo</t>
  </si>
  <si>
    <t xml:space="preserve">moai;moai kavakava;rongorongo tablet</t>
  </si>
  <si>
    <t xml:space="preserve">population collapse from 1860s slave raids; Chilean state</t>
  </si>
  <si>
    <t xml:space="preserve">living-community; Indigenous-community; sacred; ancestral; human-flow</t>
  </si>
  <si>
    <t xml:space="preserve">Museo Antropológico P. Sebastián Englert (view); British Museum collection online (view; licence per image); Wikimedia Commons</t>
  </si>
  <si>
    <t xml:space="preserve">links: CIV092; OCC148; PLC412; PLC413. 1862 slave raids: human-flow.</t>
  </si>
  <si>
    <t xml:space="preserve">COM293</t>
  </si>
  <si>
    <t xml:space="preserve">Mā'ohi</t>
  </si>
  <si>
    <t xml:space="preserve">Tahitians; Mā'ohi of French Polynesia</t>
  </si>
  <si>
    <t xml:space="preserve">Mā'ohi make tapa, featherwork and tattoo, revived after mission-era bans.</t>
  </si>
  <si>
    <t xml:space="preserve">barkcloth;featherwork;tattoo</t>
  </si>
  <si>
    <t xml:space="preserve">tapa;to'o figure;mourner's costume</t>
  </si>
  <si>
    <t xml:space="preserve">Society, Austral and Tuamotu islanders</t>
  </si>
  <si>
    <t xml:space="preserve">Te Fare Iamanaha Musée de Tahiti et des Îles (view); British Museum collection online (view; licence per image); Wikimedia Commons</t>
  </si>
  <si>
    <t xml:space="preserve">links: POL087; OCC120.</t>
  </si>
  <si>
    <t xml:space="preserve">COM294</t>
  </si>
  <si>
    <t xml:space="preserve">Kūki 'Āirani</t>
  </si>
  <si>
    <t xml:space="preserve">Cook Islands Māori</t>
  </si>
  <si>
    <t xml:space="preserve">Cook Islands makers sew tivaevae quilts and carved staff gods, many destroyed or taken by missionaries.</t>
  </si>
  <si>
    <t xml:space="preserve">appliqué quilting;wood carving</t>
  </si>
  <si>
    <t xml:space="preserve">tivaevae;staff god</t>
  </si>
  <si>
    <t xml:space="preserve">Rarotongan, Aitutaki and other islands</t>
  </si>
  <si>
    <t xml:space="preserve">British Museum collection online (view; licence per image); Auckland Museum Collections Online (many CC BY); Wikimedia Commons</t>
  </si>
  <si>
    <t xml:space="preserve">AP 216.</t>
  </si>
  <si>
    <t xml:space="preserve">COM295</t>
  </si>
  <si>
    <t xml:space="preserve">Niuē</t>
  </si>
  <si>
    <t xml:space="preserve">Niueans</t>
  </si>
  <si>
    <t xml:space="preserve">Niuean makers produced painted hiapo barkcloth in the 19th c. and weave today.</t>
  </si>
  <si>
    <t xml:space="preserve">barkcloth painting;weaving</t>
  </si>
  <si>
    <t xml:space="preserve">hiapo;hat</t>
  </si>
  <si>
    <t xml:space="preserve">diaspora majority in Aotearoa</t>
  </si>
  <si>
    <t xml:space="preserve">AP 219.</t>
  </si>
  <si>
    <t xml:space="preserve">COM296</t>
  </si>
  <si>
    <t xml:space="preserve">Mangarevans</t>
  </si>
  <si>
    <t xml:space="preserve">Mangareva islanders</t>
  </si>
  <si>
    <t xml:space="preserve">Mangarevans make carving and pearl-shell work today, and most older god figures were destroyed in the 1830s mission era.</t>
  </si>
  <si>
    <t xml:space="preserve">figure</t>
  </si>
  <si>
    <t xml:space="preserve">Gambier islanders</t>
  </si>
  <si>
    <t xml:space="preserve">COM297</t>
  </si>
  <si>
    <t xml:space="preserve">ʻEnana</t>
  </si>
  <si>
    <t xml:space="preserve">Marquesans; ʻEnata (South Marquesan)</t>
  </si>
  <si>
    <t xml:space="preserve">Marquesan carvers make tiki, u'u clubs and bowls, and tattoo is revived.</t>
  </si>
  <si>
    <t xml:space="preserve">wood and stone carving;tattoo</t>
  </si>
  <si>
    <t xml:space="preserve">tiki;u'u club;bowl</t>
  </si>
  <si>
    <t xml:space="preserve">ritual and belief; war</t>
  </si>
  <si>
    <t xml:space="preserve">northern (Enana) and southern (Enata) groups</t>
  </si>
  <si>
    <t xml:space="preserve">COM298</t>
  </si>
  <si>
    <t xml:space="preserve">Yörük</t>
  </si>
  <si>
    <t xml:space="preserve">Yuruk; Türkmen of Anatolia</t>
  </si>
  <si>
    <t xml:space="preserve">Oghuz arrival in Anatolia from 11th c.</t>
  </si>
  <si>
    <t xml:space="preserve">Yörük women weave kilims, goat-hair tent panels and storage bags, and some families still migrate seasonally.</t>
  </si>
  <si>
    <t xml:space="preserve">flat weaving;goat-hair weaving;natural dye</t>
  </si>
  <si>
    <t xml:space="preserve">kilim;tent;çuval bag</t>
  </si>
  <si>
    <t xml:space="preserve">settled descendants; village weavers labelled 'Yörük' by dealers</t>
  </si>
  <si>
    <t xml:space="preserve">COM299</t>
  </si>
  <si>
    <t xml:space="preserve">Pontic Greeks</t>
  </si>
  <si>
    <t xml:space="preserve">Pontians; Rum of the Pontus</t>
  </si>
  <si>
    <t xml:space="preserve">WA-ANA;EU-GRR</t>
  </si>
  <si>
    <t xml:space="preserve">Greek presence from c. 7th c. BCE; exchange of populations 1923</t>
  </si>
  <si>
    <t xml:space="preserve">Pontic Greek makers are associated with silver church work and the kemenche lyre, carried to Greece after the 1923 population exchange.</t>
  </si>
  <si>
    <t xml:space="preserve">silverwork;instrument making</t>
  </si>
  <si>
    <t xml:space="preserve">kemenche;church silver</t>
  </si>
  <si>
    <t xml:space="preserve">Turkish-speaking Greek Orthodox (Karamanlides); deaths of 1916–1923</t>
  </si>
  <si>
    <t xml:space="preserve">Population exchange and deportations: human-flow.</t>
  </si>
  <si>
    <t xml:space="preserve">COM300</t>
  </si>
  <si>
    <t xml:space="preserve">Buryaad</t>
  </si>
  <si>
    <t xml:space="preserve">Buryats</t>
  </si>
  <si>
    <t xml:space="preserve">AS-NTH;AS-CEN</t>
  </si>
  <si>
    <t xml:space="preserve">Buryat silversmiths make jewellery and saddle fittings, and monastery artists paint and cast Buddhist images.</t>
  </si>
  <si>
    <t xml:space="preserve">silver;appliqué;casting</t>
  </si>
  <si>
    <t xml:space="preserve">jewellery;thangka;saddle</t>
  </si>
  <si>
    <t xml:space="preserve">clothing and adornment; ritual and belief; transport</t>
  </si>
  <si>
    <t xml:space="preserve">Western (shamanic) and Eastern (Buddhist) Buryats</t>
  </si>
  <si>
    <t xml:space="preserve">Himalayan Art Resources (view); Wikimedia Commons</t>
  </si>
  <si>
    <t xml:space="preserve">ARC001</t>
  </si>
  <si>
    <t xml:space="preserve">Lomekwian</t>
  </si>
  <si>
    <t xml:space="preserve">c. 3.3 million years ago; single site complex (Lomekwi 3, West Turkana)</t>
  </si>
  <si>
    <t xml:space="preserve">The oldest known knapped stone tools, made before the genus Homo is securely attested.</t>
  </si>
  <si>
    <t xml:space="preserve">stone knapping (anvil and passive-hammer techniques)</t>
  </si>
  <si>
    <t xml:space="preserve">cores; flakes; anvils</t>
  </si>
  <si>
    <t xml:space="preserve">Sonia Harmand et al. (2015)</t>
  </si>
  <si>
    <t xml:space="preserve">Stone-tool industry, not a people or society. Single-site evidence; some researchers question the dating and context.</t>
  </si>
  <si>
    <t xml:space="preserve">ARC002</t>
  </si>
  <si>
    <t xml:space="preserve">Oldowan</t>
  </si>
  <si>
    <t xml:space="preserve">Mode 1</t>
  </si>
  <si>
    <t xml:space="preserve">AF-HRN;AF-SWA;AF-SOU;WA-CAU;GL</t>
  </si>
  <si>
    <t xml:space="preserve">c. 2.6 million to c. 1 million years ago (persists alongside Acheulean)</t>
  </si>
  <si>
    <t xml:space="preserve">Simple flaked cores and sharp flakes made by early hominins for butchery and plant processing.</t>
  </si>
  <si>
    <t xml:space="preserve">hard-hammer percussion; stone selection</t>
  </si>
  <si>
    <t xml:space="preserve">choppers; flakes; hammerstones</t>
  </si>
  <si>
    <t xml:space="preserve">tools;food and storage</t>
  </si>
  <si>
    <t xml:space="preserve">Louis and Mary Leakey, after Olduvai Gorge (Tanzania)</t>
  </si>
  <si>
    <t xml:space="preserve">Wikimedia Commons;open-access excavation reports;Smithsonian Open Access (CC0)</t>
  </si>
  <si>
    <t xml:space="preserve">Stone-tool industry, not a people or society. Also at Dmanisi (Georgia).</t>
  </si>
  <si>
    <t xml:space="preserve">ARC003</t>
  </si>
  <si>
    <t xml:space="preserve">Acheulean</t>
  </si>
  <si>
    <t xml:space="preserve">Acheulian; Mode 2</t>
  </si>
  <si>
    <t xml:space="preserve">F1.6;F1.9a;F1.9;F1.11</t>
  </si>
  <si>
    <t xml:space="preserve">AF-HRN;AF-SWA;AF-SOU;AF-MAG;WA-LEV;AS-SAS;EU-WCE;EU-IBE;GL</t>
  </si>
  <si>
    <t xml:space="preserve">c. 1.76 million to c. 130,000 years ago; varies by region</t>
  </si>
  <si>
    <t xml:space="preserve">Hominins shaped symmetrical handaxes, a sign of planned, standardised tool-making sustained for over a million years.</t>
  </si>
  <si>
    <t xml:space="preserve">bifacial flaking; soft-hammer thinning</t>
  </si>
  <si>
    <t xml:space="preserve">handaxes; cleavers; picks</t>
  </si>
  <si>
    <t xml:space="preserve">Gabriel de Mortillet, after Saint-Acheul (France)</t>
  </si>
  <si>
    <t xml:space="preserve">Met Open Access (CC0);Wikimedia Commons;open-access excavation reports;British Museum collection online (link out);Portable Antiquities Scheme (CC BY)</t>
  </si>
  <si>
    <t xml:space="preserve">Stone-tool industry, not a people or society. Earliest dates from Kokiselei (Kenya).</t>
  </si>
  <si>
    <t xml:space="preserve">ARC004</t>
  </si>
  <si>
    <t xml:space="preserve">Middle Stone Age</t>
  </si>
  <si>
    <t xml:space="preserve">MSA</t>
  </si>
  <si>
    <t xml:space="preserve">AF-HRN;AF-SWA;AF-SOU;AF-MAG;AF-CEN;AF-GUI;AF-SAH</t>
  </si>
  <si>
    <t xml:space="preserve">c. 300,000–30,000 years ago; regional end dates vary</t>
  </si>
  <si>
    <t xml:space="preserve">Early Homo sapiens made prepared-core points, ochre pigments and shell beads, the earliest evidence of symbolic adornment.</t>
  </si>
  <si>
    <t xml:space="preserve">prepared-core (Levallois) knapping; hafting with adhesives; ochre processing; shell perforation</t>
  </si>
  <si>
    <t xml:space="preserve">points; blades; ochre pieces; shell beads</t>
  </si>
  <si>
    <t xml:space="preserve">tools;clothing and adornment;ritual and belief</t>
  </si>
  <si>
    <t xml:space="preserve">A. J. H. Goodwin and C. van Riet Lowe (1929)</t>
  </si>
  <si>
    <t xml:space="preserve">F1.5;F1.30</t>
  </si>
  <si>
    <t xml:space="preserve">Stone-tool industry, not a people or society. Broad African period-industry; also used for Jebel Irhoud (Morocco, c. 300 ka).</t>
  </si>
  <si>
    <t xml:space="preserve">ARC005</t>
  </si>
  <si>
    <t xml:space="preserve">Aterian</t>
  </si>
  <si>
    <t xml:space="preserve">c. 145,000–29,000 years ago (dates vary widely)</t>
  </si>
  <si>
    <t xml:space="preserve">North African MSA toolmakers made tanged points for hafting and some of the earliest shell beads.</t>
  </si>
  <si>
    <t xml:space="preserve">tang shaping; hafting; shell perforation</t>
  </si>
  <si>
    <t xml:space="preserve">tanged points; scrapers; Nassarius beads</t>
  </si>
  <si>
    <t xml:space="preserve">Named after Bir el-Ater (Algeria) by French prehistorians</t>
  </si>
  <si>
    <t xml:space="preserve">Stone-tool industry, not a people or society.</t>
  </si>
  <si>
    <t xml:space="preserve">ARC006</t>
  </si>
  <si>
    <t xml:space="preserve">Nubian Complex</t>
  </si>
  <si>
    <t xml:space="preserve">Nubian Levallois</t>
  </si>
  <si>
    <t xml:space="preserve">AF-NUB;WA-ARB</t>
  </si>
  <si>
    <t xml:space="preserve">c. 130,000–70,000 years ago in Nubia and Dhofar (Oman)</t>
  </si>
  <si>
    <t xml:space="preserve">A distinctive Levallois point method found in Nubia and in southern Arabia, used to trace early human movements out of Africa.</t>
  </si>
  <si>
    <t xml:space="preserve">Nubian Levallois core preparation</t>
  </si>
  <si>
    <t xml:space="preserve">points; cores</t>
  </si>
  <si>
    <t xml:space="preserve">Anthony Marks and Philip Van Peer; applied to Arabia by Jeffrey Rose et al. (2011)</t>
  </si>
  <si>
    <t xml:space="preserve">open-access excavation reports</t>
  </si>
  <si>
    <t xml:space="preserve">Stone-tool industry, not a people or society. Arabian attribution debated.</t>
  </si>
  <si>
    <t xml:space="preserve">ARC007</t>
  </si>
  <si>
    <t xml:space="preserve">Still Bay</t>
  </si>
  <si>
    <t xml:space="preserve">Stillbay</t>
  </si>
  <si>
    <t xml:space="preserve">c. 77,000–70,000 years ago</t>
  </si>
  <si>
    <t xml:space="preserve">Southern African makers pressure-flaked bifacial points, sometimes heat-treating silcrete, alongside engraved ochre at Blombos Cave.</t>
  </si>
  <si>
    <t xml:space="preserve">heat treatment; pressure flaking; ochre engraving</t>
  </si>
  <si>
    <t xml:space="preserve">bifacial points; engraved ochre; shell beads</t>
  </si>
  <si>
    <t xml:space="preserve">Named after Still Bay (South Africa); Goodwin and van Riet Lowe (1929)</t>
  </si>
  <si>
    <t xml:space="preserve">ARC008</t>
  </si>
  <si>
    <t xml:space="preserve">Howiesons Poort</t>
  </si>
  <si>
    <t xml:space="preserve">c. 66,000–59,000 years ago</t>
  </si>
  <si>
    <t xml:space="preserve">Makers produced backed blades for composite tools and engraved ostrich eggshell water containers with repeated patterns.</t>
  </si>
  <si>
    <t xml:space="preserve">backed-blade production; composite hafting; eggshell engraving</t>
  </si>
  <si>
    <t xml:space="preserve">backed blades; engraved ostrich eggshell</t>
  </si>
  <si>
    <t xml:space="preserve">tools;food and storage;ritual and belief</t>
  </si>
  <si>
    <t xml:space="preserve">Named after Howiesons Poort shelter (South Africa)</t>
  </si>
  <si>
    <t xml:space="preserve">F1.15</t>
  </si>
  <si>
    <t xml:space="preserve">ARC009</t>
  </si>
  <si>
    <t xml:space="preserve">Later Stone Age</t>
  </si>
  <si>
    <t xml:space="preserve">LSA</t>
  </si>
  <si>
    <t xml:space="preserve">AF-HRN;AF-SWA;AF-SOU;AF-CEN;AF-GUI</t>
  </si>
  <si>
    <t xml:space="preserve">from c. 50,000–40,000 years ago; forager toolkits persist into recent centuries</t>
  </si>
  <si>
    <t xml:space="preserve">Microlithic toolkits, ostrich-eggshell beads and rock art made by African foragers over tens of thousands of years.</t>
  </si>
  <si>
    <t xml:space="preserve">microlith production; bead making; rock painting</t>
  </si>
  <si>
    <t xml:space="preserve">microliths; eggshell beads; bone points</t>
  </si>
  <si>
    <t xml:space="preserve">F1.30</t>
  </si>
  <si>
    <t xml:space="preserve">Stone-tool industry, not a people or society. Descendant forager communities (e.g. San) are living.</t>
  </si>
  <si>
    <t xml:space="preserve">ARC010</t>
  </si>
  <si>
    <t xml:space="preserve">Iberomaurusian</t>
  </si>
  <si>
    <t xml:space="preserve">Oranian</t>
  </si>
  <si>
    <t xml:space="preserve">c. 23,000–9500 BCE (calibrated ranges vary)</t>
  </si>
  <si>
    <t xml:space="preserve">North African foragers made bladelet tools and buried their dead in large cemeteries, with evidence of tooth avulsion.</t>
  </si>
  <si>
    <t xml:space="preserve">bladelet production; bone tools; ochre</t>
  </si>
  <si>
    <t xml:space="preserve">bladelets; bone points; burials</t>
  </si>
  <si>
    <t xml:space="preserve">tools;ritual and belief</t>
  </si>
  <si>
    <t xml:space="preserve">archaeologists</t>
  </si>
  <si>
    <t xml:space="preserve">Known largely from cemeteries (Taforalt, Afalou).</t>
  </si>
  <si>
    <t xml:space="preserve">ARC011</t>
  </si>
  <si>
    <t xml:space="preserve">Capsian</t>
  </si>
  <si>
    <t xml:space="preserve">c. 10,000–6000 BCE</t>
  </si>
  <si>
    <t xml:space="preserve">Capsian foragers of Tunisia and Algeria left snail-shell middens, engraved ostrich eggshell and decorated stones.</t>
  </si>
  <si>
    <t xml:space="preserve">microlith production; eggshell engraving</t>
  </si>
  <si>
    <t xml:space="preserve">microliths; engraved eggshell; escargotières</t>
  </si>
  <si>
    <t xml:space="preserve">Jacques de Morgan, after Gafsa (Latin Capsa)</t>
  </si>
  <si>
    <t xml:space="preserve">ARC012</t>
  </si>
  <si>
    <t xml:space="preserve">Kiffian</t>
  </si>
  <si>
    <t xml:space="preserve">c. 8000–6000 BCE (Gobero, Niger)</t>
  </si>
  <si>
    <t xml:space="preserve">Early Holocene 'Green Sahara' fisher-hunters made bone harpoons and wavy-line pottery by now-dry lakes.</t>
  </si>
  <si>
    <t xml:space="preserve">bone harpoon making; pottery</t>
  </si>
  <si>
    <t xml:space="preserve">harpoons; pottery; burials</t>
  </si>
  <si>
    <t xml:space="preserve">food and storage;tools</t>
  </si>
  <si>
    <t xml:space="preserve">Paul Sereno and Elena Garcea (2008)</t>
  </si>
  <si>
    <t xml:space="preserve">Known mostly from the Gobero cemetery.</t>
  </si>
  <si>
    <t xml:space="preserve">ARC013</t>
  </si>
  <si>
    <t xml:space="preserve">Faiyum A</t>
  </si>
  <si>
    <t xml:space="preserve">Fayum Neolithic</t>
  </si>
  <si>
    <t xml:space="preserve">c. 5200–4000 BCE</t>
  </si>
  <si>
    <t xml:space="preserve">Early Egyptian farmers stored grain in basket-lined pits and made linen and pottery by Lake Qarun.</t>
  </si>
  <si>
    <t xml:space="preserve">basketry; pottery; linen; grain storage</t>
  </si>
  <si>
    <t xml:space="preserve">baskets; pottery; sickles</t>
  </si>
  <si>
    <t xml:space="preserve">food and storage;clothing and adornment</t>
  </si>
  <si>
    <t xml:space="preserve">Gertrude Caton-Thompson and Elinor Gardner (1920s)</t>
  </si>
  <si>
    <t xml:space="preserve">ARC014</t>
  </si>
  <si>
    <t xml:space="preserve">Badarian</t>
  </si>
  <si>
    <t xml:space="preserve">c. 4400–4000 BCE</t>
  </si>
  <si>
    <t xml:space="preserve">Upper Egyptian communities made thin rippled pottery, ivory combs and cosmetic palettes, known mostly from graves.</t>
  </si>
  <si>
    <t xml:space="preserve">rippled black-topped pottery; ivory carving; stone palettes</t>
  </si>
  <si>
    <t xml:space="preserve">pottery; palettes; figurines; beads</t>
  </si>
  <si>
    <t xml:space="preserve">food and storage;clothing and adornment;ritual and belief</t>
  </si>
  <si>
    <t xml:space="preserve">Guy Brunton and Gertrude Caton-Thompson, after el-Badari</t>
  </si>
  <si>
    <t xml:space="preserve">ARC015</t>
  </si>
  <si>
    <t xml:space="preserve">Naqada</t>
  </si>
  <si>
    <t xml:space="preserve">Naqada I–III; Amratian; Gerzean</t>
  </si>
  <si>
    <t xml:space="preserve">c. 4000–3000 BCE</t>
  </si>
  <si>
    <t xml:space="preserve">Predynastic Egyptian workshops made painted pottery, flint knives, stone vessels and ceremonial palettes before unification.</t>
  </si>
  <si>
    <t xml:space="preserve">ripple-flaked flint; stone-vessel drilling; painted pottery; copper</t>
  </si>
  <si>
    <t xml:space="preserve">decorated pottery; palettes; knives; stone vessels</t>
  </si>
  <si>
    <t xml:space="preserve">ritual and belief;rule and display;food and storage</t>
  </si>
  <si>
    <t xml:space="preserve">Flinders Petrie (1890s), after Naqada</t>
  </si>
  <si>
    <t xml:space="preserve">Met Open Access (CC0);Cleveland Museum of Art Open Access (CC0);Wikimedia Commons;open-access excavation reports</t>
  </si>
  <si>
    <t xml:space="preserve">ARC016</t>
  </si>
  <si>
    <t xml:space="preserve">Khartoum Mesolithic</t>
  </si>
  <si>
    <t xml:space="preserve">Early Khartoum</t>
  </si>
  <si>
    <t xml:space="preserve">c. 8000–5000 BCE</t>
  </si>
  <si>
    <t xml:space="preserve">Nile foragers made some of Africa's earliest pottery, decorated with wavy lines, and bone harpoons.</t>
  </si>
  <si>
    <t xml:space="preserve">early pottery (wavy-line, dotted wavy-line); bone working</t>
  </si>
  <si>
    <t xml:space="preserve">pottery; harpoons</t>
  </si>
  <si>
    <t xml:space="preserve">A. J. Arkell (1940s)</t>
  </si>
  <si>
    <t xml:space="preserve">ARC017</t>
  </si>
  <si>
    <t xml:space="preserve">A-Group</t>
  </si>
  <si>
    <t xml:space="preserve">c. 3800–2900 BCE</t>
  </si>
  <si>
    <t xml:space="preserve">Lower Nubian communities made eggshell-thin painted pottery and traded with Predynastic Egypt.</t>
  </si>
  <si>
    <t xml:space="preserve">fine painted pottery; trade</t>
  </si>
  <si>
    <t xml:space="preserve">pottery; palettes; imported goods</t>
  </si>
  <si>
    <t xml:space="preserve">George Reisner (1907–09)</t>
  </si>
  <si>
    <t xml:space="preserve">Known mainly from cemeteries; the 'A-Group' letter labels are Reisner's.</t>
  </si>
  <si>
    <t xml:space="preserve">ARC018</t>
  </si>
  <si>
    <t xml:space="preserve">C-Group</t>
  </si>
  <si>
    <t xml:space="preserve">c. 2400–1550 BCE</t>
  </si>
  <si>
    <t xml:space="preserve">Lower Nubian cattle-herders made incised black pottery and stone grave superstructures.</t>
  </si>
  <si>
    <t xml:space="preserve">incised pottery; herding</t>
  </si>
  <si>
    <t xml:space="preserve">bowls; figurines; stelae</t>
  </si>
  <si>
    <t xml:space="preserve">food and storage;ritual and belief</t>
  </si>
  <si>
    <t xml:space="preserve">George Reisner</t>
  </si>
  <si>
    <t xml:space="preserve">ARC019</t>
  </si>
  <si>
    <t xml:space="preserve">Kerma</t>
  </si>
  <si>
    <t xml:space="preserve">Kerma culture</t>
  </si>
  <si>
    <t xml:space="preserve">c. 2500–1500 BCE</t>
  </si>
  <si>
    <t xml:space="preserve">Kerma potters made black-topped beakers of extraordinary thinness and the city had monumental mud-brick deffufa.</t>
  </si>
  <si>
    <t xml:space="preserve">black-topped fine pottery; mud-brick monumental building; faience; mica ornament</t>
  </si>
  <si>
    <t xml:space="preserve">beakers; deffufa; beds; faience</t>
  </si>
  <si>
    <t xml:space="preserve">food and storage;ritual and belief;rule and display</t>
  </si>
  <si>
    <t xml:space="preserve">George Reisner (1913–16); Charles Bonnet</t>
  </si>
  <si>
    <t xml:space="preserve">Royal tumuli included human sacrifice; handle remains carefully.</t>
  </si>
  <si>
    <t xml:space="preserve">ARC020</t>
  </si>
  <si>
    <t xml:space="preserve">X-Group</t>
  </si>
  <si>
    <t xml:space="preserve">Ballana culture; Post-Meroitic</t>
  </si>
  <si>
    <t xml:space="preserve">c. 350–600 CE</t>
  </si>
  <si>
    <t xml:space="preserve">Post-Meroitic rulers at Ballana and Qustul were buried with silver crowns, horse gear and imported goods.</t>
  </si>
  <si>
    <t xml:space="preserve">silver working; wheel-made pottery</t>
  </si>
  <si>
    <t xml:space="preserve">crowns; horse trappings; pottery</t>
  </si>
  <si>
    <t xml:space="preserve">George Reisner; Walter Emery</t>
  </si>
  <si>
    <t xml:space="preserve">ARC021</t>
  </si>
  <si>
    <t xml:space="preserve">D'mt / pre-Aksumite</t>
  </si>
  <si>
    <t xml:space="preserve">Da'amat</t>
  </si>
  <si>
    <t xml:space="preserve">c. 800–400 BCE</t>
  </si>
  <si>
    <t xml:space="preserve">Highland Ethiopian and Eritrean communities built temples such as Yeha in South Arabian style.</t>
  </si>
  <si>
    <t xml:space="preserve">ashlar masonry; stone carving; inscriptions</t>
  </si>
  <si>
    <t xml:space="preserve">temples; incense burners; inscriptions</t>
  </si>
  <si>
    <t xml:space="preserve">Degree of South Arabian migration vs local agency is debated.</t>
  </si>
  <si>
    <t xml:space="preserve">ARC022</t>
  </si>
  <si>
    <t xml:space="preserve">Savanna Pastoral Neolithic</t>
  </si>
  <si>
    <t xml:space="preserve">c. 3000 BCE–700 CE</t>
  </si>
  <si>
    <t xml:space="preserve">East African herders made stone bowls and obsidian tools and moved cattle, sheep and goats across the Rift Valley.</t>
  </si>
  <si>
    <t xml:space="preserve">obsidian knapping; stone bowls; pottery</t>
  </si>
  <si>
    <t xml:space="preserve">stone bowls; obsidian tools</t>
  </si>
  <si>
    <t xml:space="preserve">Many sites are burial cairns.</t>
  </si>
  <si>
    <t xml:space="preserve">ARC023</t>
  </si>
  <si>
    <t xml:space="preserve">Urewe</t>
  </si>
  <si>
    <t xml:space="preserve">Dimple-based ware</t>
  </si>
  <si>
    <t xml:space="preserve">AF-SWA;AF-CEN</t>
  </si>
  <si>
    <t xml:space="preserve">c. 600 BCE–500 CE</t>
  </si>
  <si>
    <t xml:space="preserve">Early Iron Age Great Lakes communities smelted iron and made distinctive dimple-based pottery.</t>
  </si>
  <si>
    <t xml:space="preserve">iron smelting; pottery</t>
  </si>
  <si>
    <t xml:space="preserve">pottery; furnaces</t>
  </si>
  <si>
    <t xml:space="preserve">Mary Leakey (1948), after Urewe (Kenya)</t>
  </si>
  <si>
    <t xml:space="preserve">Often linked to Bantu-speaking expansions; link language to material with care.</t>
  </si>
  <si>
    <t xml:space="preserve">ARC024</t>
  </si>
  <si>
    <t xml:space="preserve">Triangular Incised Ware</t>
  </si>
  <si>
    <t xml:space="preserve">TIW; Tana tradition</t>
  </si>
  <si>
    <t xml:space="preserve">c. 7th–10th century CE</t>
  </si>
  <si>
    <t xml:space="preserve">Early coastal pottery ancestral to Swahili towns, showing their African roots.</t>
  </si>
  <si>
    <t xml:space="preserve">pottery</t>
  </si>
  <si>
    <t xml:space="preserve">Also called Tana tradition; ties to CIV Swahili.</t>
  </si>
  <si>
    <t xml:space="preserve">ARC025</t>
  </si>
  <si>
    <t xml:space="preserve">Engaruka</t>
  </si>
  <si>
    <t xml:space="preserve">c. 15th–18th century</t>
  </si>
  <si>
    <t xml:space="preserve">Farmers in northern Tanzania built stone-walled terraces and irrigation channels.</t>
  </si>
  <si>
    <t xml:space="preserve">stone terracing; irrigation</t>
  </si>
  <si>
    <t xml:space="preserve">terraces; channels; house platforms</t>
  </si>
  <si>
    <t xml:space="preserve">food and storage;shelter</t>
  </si>
  <si>
    <t xml:space="preserve">ARC026</t>
  </si>
  <si>
    <t xml:space="preserve">Tichitt tradition</t>
  </si>
  <si>
    <t xml:space="preserve">Dhar Tichitt</t>
  </si>
  <si>
    <t xml:space="preserve">c. 2200–200 BCE (Mauritania)</t>
  </si>
  <si>
    <t xml:space="preserve">Agro-pastoralists built dry-stone walled villages along the Tichitt–Walata escarpments, among the earliest in West Africa.</t>
  </si>
  <si>
    <t xml:space="preserve">dry-stone building; pearl-millet cultivation; pottery</t>
  </si>
  <si>
    <t xml:space="preserve">walled compounds; pottery; grinding stones</t>
  </si>
  <si>
    <t xml:space="preserve">shelter;food and storage</t>
  </si>
  <si>
    <t xml:space="preserve">Patrick Munson (1970s); Kevin MacDonald</t>
  </si>
  <si>
    <t xml:space="preserve">ARC027</t>
  </si>
  <si>
    <t xml:space="preserve">Kintampo</t>
  </si>
  <si>
    <t xml:space="preserve">Kintampo complex</t>
  </si>
  <si>
    <t xml:space="preserve">c. 2500–1400 BCE (Ghana)</t>
  </si>
  <si>
    <t xml:space="preserve">Early farming communities made grooved stone 'rasps' (possibly for pottery), clay figurines and ground-stone axes.</t>
  </si>
  <si>
    <t xml:space="preserve">ground stone; pottery; daub houses</t>
  </si>
  <si>
    <t xml:space="preserve">stone rasps; axes; pottery</t>
  </si>
  <si>
    <t xml:space="preserve">Oliver Davies (1960s)</t>
  </si>
  <si>
    <t xml:space="preserve">ARC028</t>
  </si>
  <si>
    <t xml:space="preserve">c. 1500 BCE–1 CE; terracottas from c. 900 BCE (Goethe University chronology)</t>
  </si>
  <si>
    <t xml:space="preserve">Farming communities in central Nigeria made large fired-clay figures and smelted iron.</t>
  </si>
  <si>
    <t xml:space="preserve">terracotta modelling and firing; iron smelting</t>
  </si>
  <si>
    <t xml:space="preserve">terracotta figures; pottery; iron tools; grinding stones</t>
  </si>
  <si>
    <t xml:space="preserve">Bernard Fagg (1940s), after the village of Nok</t>
  </si>
  <si>
    <t xml:space="preserve">Existing in project. Terracottas heavily looted and faked; use only excavated or pre-1970 documented pieces.</t>
  </si>
  <si>
    <t xml:space="preserve">ARC029</t>
  </si>
  <si>
    <t xml:space="preserve">Gajiganna</t>
  </si>
  <si>
    <t xml:space="preserve">c. 1800–800 BCE (Lake Chad basin, Nigeria)</t>
  </si>
  <si>
    <t xml:space="preserve">Herders and later farmers settled the Lake Chad firki plains, making impressed pottery.</t>
  </si>
  <si>
    <t xml:space="preserve">pottery; pearl millet cultivation</t>
  </si>
  <si>
    <t xml:space="preserve">pottery; bone tools</t>
  </si>
  <si>
    <t xml:space="preserve">Frankfurt Lake Chad project (Peter Breunig, 1990s)</t>
  </si>
  <si>
    <t xml:space="preserve">ARC030</t>
  </si>
  <si>
    <t xml:space="preserve">Sao</t>
  </si>
  <si>
    <t xml:space="preserve">Sao civilisation</t>
  </si>
  <si>
    <t xml:space="preserve">c. 6th century BCE to 16th century CE (dates debated)</t>
  </si>
  <si>
    <t xml:space="preserve">Communities south of Lake Chad made terracotta figures, bronze ornaments and large burial jars.</t>
  </si>
  <si>
    <t xml:space="preserve">terracotta; lost-wax copper-alloy casting; pottery</t>
  </si>
  <si>
    <t xml:space="preserve">figurines; burial jars; ornaments</t>
  </si>
  <si>
    <t xml:space="preserve">Kotoko and Kanuri oral tradition; Jean-Paul Lebeuf's excavations (1930s–)</t>
  </si>
  <si>
    <t xml:space="preserve">'Sao' is a name from oral tradition for earlier peoples; Kotoko communities claim descent.</t>
  </si>
  <si>
    <t xml:space="preserve">ARC031</t>
  </si>
  <si>
    <t xml:space="preserve">Djenné-Djenno</t>
  </si>
  <si>
    <t xml:space="preserve">Jenne-jeno</t>
  </si>
  <si>
    <t xml:space="preserve">c. 250 BCE–1400 CE</t>
  </si>
  <si>
    <t xml:space="preserve">An early West African city without a citadel, with iron working, pottery and trade in the Inland Niger Delta.</t>
  </si>
  <si>
    <t xml:space="preserve">iron smelting; pottery; mud-brick; copper import</t>
  </si>
  <si>
    <t xml:space="preserve">pottery; iron tools; burial urns</t>
  </si>
  <si>
    <t xml:space="preserve">shelter;exchange and value;tools</t>
  </si>
  <si>
    <t xml:space="preserve">Susan and Roderick McIntosh (1977 on)</t>
  </si>
  <si>
    <t xml:space="preserve">Wikimedia Commons;open-access excavation reports;UNESCO World Heritage listing (link out)</t>
  </si>
  <si>
    <t xml:space="preserve">ARC032</t>
  </si>
  <si>
    <t xml:space="preserve">Inland Niger Delta terracottas</t>
  </si>
  <si>
    <t xml:space="preserve">Djenné terracottas</t>
  </si>
  <si>
    <t xml:space="preserve">c. 12th–16th century</t>
  </si>
  <si>
    <t xml:space="preserve">Makers in the Inland Niger Delta modelled seated and kneeling clay figures, later looted in large numbers.</t>
  </si>
  <si>
    <t xml:space="preserve">terracotta modelling</t>
  </si>
  <si>
    <t xml:space="preserve">conflict-looting;sacred</t>
  </si>
  <si>
    <t xml:space="preserve">Mali restricted export (1970s); much looting; strict provenance. F1.24 case.</t>
  </si>
  <si>
    <t xml:space="preserve">ARC033</t>
  </si>
  <si>
    <t xml:space="preserve">Bura</t>
  </si>
  <si>
    <t xml:space="preserve">Bura-Asinda-Sikka</t>
  </si>
  <si>
    <t xml:space="preserve">c. 3rd–13th century CE (Niger, Burkina Faso)</t>
  </si>
  <si>
    <t xml:space="preserve">A burial tradition with terracotta heads and figures set on funerary jars.</t>
  </si>
  <si>
    <t xml:space="preserve">terracotta; iron</t>
  </si>
  <si>
    <t xml:space="preserve">jars; heads; figures</t>
  </si>
  <si>
    <t xml:space="preserve">Boubé Gado (1975 on)</t>
  </si>
  <si>
    <t xml:space="preserve">ARC034</t>
  </si>
  <si>
    <t xml:space="preserve">Igbo-Ukwu</t>
  </si>
  <si>
    <t xml:space="preserve">c. 9th–10th century CE</t>
  </si>
  <si>
    <t xml:space="preserve">Makers cast highly detailed leaded-bronze vessels and ornaments using local ores and imported glass beads.</t>
  </si>
  <si>
    <t xml:space="preserve">lost-wax casting of leaded bronze; beadwork</t>
  </si>
  <si>
    <t xml:space="preserve">vessels; ornaments; beads</t>
  </si>
  <si>
    <t xml:space="preserve">Thurstan Shaw (1959–64)</t>
  </si>
  <si>
    <t xml:space="preserve">Wikimedia Commons;open-access excavation reports;British Museum collection online (link out)</t>
  </si>
  <si>
    <t xml:space="preserve">Includes a burial chamber and a shrine repository; Igbo living community.</t>
  </si>
  <si>
    <t xml:space="preserve">ARC035</t>
  </si>
  <si>
    <t xml:space="preserve">Senegambian stone circles</t>
  </si>
  <si>
    <t xml:space="preserve">Senegambian megaliths</t>
  </si>
  <si>
    <t xml:space="preserve">c. 3rd century BCE–16th century CE</t>
  </si>
  <si>
    <t xml:space="preserve">Communities quarried and set laterite pillars in over a thousand circles.</t>
  </si>
  <si>
    <t xml:space="preserve">laterite quarrying; iron tools</t>
  </si>
  <si>
    <t xml:space="preserve">stone circles; burial goods</t>
  </si>
  <si>
    <t xml:space="preserve">archaeologists; UNESCO (2006)</t>
  </si>
  <si>
    <t xml:space="preserve">ARC036</t>
  </si>
  <si>
    <t xml:space="preserve">Tellem</t>
  </si>
  <si>
    <t xml:space="preserve">c. 11th–15th century (Bandiagara)</t>
  </si>
  <si>
    <t xml:space="preserve">Tellem people buried their dead in cliff caves with textiles, headrests and wooden figures.</t>
  </si>
  <si>
    <t xml:space="preserve">cotton weaving; wood carving</t>
  </si>
  <si>
    <t xml:space="preserve">textiles; headrests; figures</t>
  </si>
  <si>
    <t xml:space="preserve">Dogon oral tradition; Dutch excavations (Utrecht, 1960s)</t>
  </si>
  <si>
    <t xml:space="preserve">Earliest cotton textiles in West Africa; cave burials.</t>
  </si>
  <si>
    <t xml:space="preserve">ARC037</t>
  </si>
  <si>
    <t xml:space="preserve">Sapi-Portuguese ivories; nomoli</t>
  </si>
  <si>
    <t xml:space="preserve">c. 15th–16th century (Sierra Leone coast)</t>
  </si>
  <si>
    <t xml:space="preserve">Sapi carvers made ivory salt cellars and horns for Portuguese buyers, and steatite figures (nomoli).</t>
  </si>
  <si>
    <t xml:space="preserve">ivory carving; steatite carving</t>
  </si>
  <si>
    <t xml:space="preserve">salt cellars; oliphants; nomoli; pomdo</t>
  </si>
  <si>
    <t xml:space="preserve">European art history; 'Sapi' from Portuguese sources</t>
  </si>
  <si>
    <t xml:space="preserve">F1.2;F1.17</t>
  </si>
  <si>
    <t xml:space="preserve">ARC038</t>
  </si>
  <si>
    <t xml:space="preserve">Kisalian</t>
  </si>
  <si>
    <t xml:space="preserve">Classic Kisalian; Upemba Depression</t>
  </si>
  <si>
    <t xml:space="preserve">c. 10th–13th century CE (Classic Kisalian)</t>
  </si>
  <si>
    <t xml:space="preserve">Cemeteries at Sanga and Katoto contain copper crosses (currency), ironwork and pottery, foreshadowing the Luba state.</t>
  </si>
  <si>
    <t xml:space="preserve">copper casting; iron smithing; pottery</t>
  </si>
  <si>
    <t xml:space="preserve">copper crosses; ornaments; pottery</t>
  </si>
  <si>
    <t xml:space="preserve">Jacques Nenquin; Pierre de Maret</t>
  </si>
  <si>
    <t xml:space="preserve">ARC039</t>
  </si>
  <si>
    <t xml:space="preserve">Lydenburg</t>
  </si>
  <si>
    <t xml:space="preserve">Lydenburg Heads</t>
  </si>
  <si>
    <t xml:space="preserve">c. 500–700 CE</t>
  </si>
  <si>
    <t xml:space="preserve">Early farmers in Mpumalanga made seven hollow terracotta heads, the earliest known in southern Africa.</t>
  </si>
  <si>
    <t xml:space="preserve">terracotta</t>
  </si>
  <si>
    <t xml:space="preserve">heads; pottery</t>
  </si>
  <si>
    <t xml:space="preserve">Found by Ludwig von Bezing (1957); archaeologists</t>
  </si>
  <si>
    <t xml:space="preserve">ARC040</t>
  </si>
  <si>
    <t xml:space="preserve">K2–Mapungubwe</t>
  </si>
  <si>
    <t xml:space="preserve">K2 c. 1000–1220; Mapungubwe hilltop c. 1220–1290</t>
  </si>
  <si>
    <t xml:space="preserve">Early southern African class society with gold foil and imported glass beads.</t>
  </si>
  <si>
    <t xml:space="preserve">gold foil; bead making; ivory</t>
  </si>
  <si>
    <t xml:space="preserve">rule and display;exchange and value</t>
  </si>
  <si>
    <t xml:space="preserve">Routes from CIV Mapungubwe; reburied remains.</t>
  </si>
  <si>
    <t xml:space="preserve">ARC041</t>
  </si>
  <si>
    <t xml:space="preserve">Zimbabwe tradition</t>
  </si>
  <si>
    <t xml:space="preserve">Great Zimbabwe culture</t>
  </si>
  <si>
    <t xml:space="preserve">c. 1200–1800</t>
  </si>
  <si>
    <t xml:space="preserve">Dry-stone walled centres across Zimbabwe, Botswana and Mozambique, including Great Zimbabwe and Khami.</t>
  </si>
  <si>
    <t xml:space="preserve">dry-stone walling; gold; soapstone</t>
  </si>
  <si>
    <t xml:space="preserve">enclosures; soapstone; beads</t>
  </si>
  <si>
    <t xml:space="preserve">rule and display;shelter</t>
  </si>
  <si>
    <t xml:space="preserve">Routes from CIV Great Zimbabwe.</t>
  </si>
  <si>
    <t xml:space="preserve">ARC042</t>
  </si>
  <si>
    <t xml:space="preserve">Bokoni</t>
  </si>
  <si>
    <t xml:space="preserve">c. 1500–1820 (Mpumalanga)</t>
  </si>
  <si>
    <t xml:space="preserve">Farming communities built stone-walled homesteads, terraces and roads over a large landscape.</t>
  </si>
  <si>
    <t xml:space="preserve">dry-stone walling; terracing</t>
  </si>
  <si>
    <t xml:space="preserve">homesteads; terraces; roads</t>
  </si>
  <si>
    <t xml:space="preserve">Peter Delius and colleagues (2000s)</t>
  </si>
  <si>
    <t xml:space="preserve">ARC043</t>
  </si>
  <si>
    <t xml:space="preserve">Dembeni phase</t>
  </si>
  <si>
    <t xml:space="preserve">c. 9th–10th century CE (Mayotte and the Comoros)</t>
  </si>
  <si>
    <t xml:space="preserve">Early Comorian villages worked and traded chlorite-schist vessels, local pottery and imported Near Eastern and Chinese ceramics, linking Madagascar to the Swahili coast.</t>
  </si>
  <si>
    <t xml:space="preserve">chlorite-schist carving; pottery; shell bead making</t>
  </si>
  <si>
    <t xml:space="preserve">chlorite-schist vessels; pottery; beads</t>
  </si>
  <si>
    <t xml:space="preserve">exchange and value;food and storage;clothing and adornment</t>
  </si>
  <si>
    <t xml:space="preserve">Henry Wright and colleagues (1980s–90s)</t>
  </si>
  <si>
    <t xml:space="preserve">Named after the Dembeni site on Mayotte.</t>
  </si>
  <si>
    <t xml:space="preserve">ARC044</t>
  </si>
  <si>
    <t xml:space="preserve">Mahilaka</t>
  </si>
  <si>
    <t xml:space="preserve">c. 10th–15th century CE (northwest Madagascar)</t>
  </si>
  <si>
    <t xml:space="preserve">A walled port town where makers worked chlorite-schist, iron and glass beads for Indian Ocean trade.</t>
  </si>
  <si>
    <t xml:space="preserve">chlorite-schist carving; iron smelting; coral and stone building</t>
  </si>
  <si>
    <t xml:space="preserve">chlorite-schist vessels; iron; town walls</t>
  </si>
  <si>
    <t xml:space="preserve">exchange and value;shelter;tools</t>
  </si>
  <si>
    <t xml:space="preserve">Chantal Radimilahy (1990s)</t>
  </si>
  <si>
    <t xml:space="preserve">Site-based grouping; Malagasy and Swahili links.</t>
  </si>
  <si>
    <t xml:space="preserve">ARC045</t>
  </si>
  <si>
    <t xml:space="preserve">Rasikajy</t>
  </si>
  <si>
    <t xml:space="preserve">Vohémar; Iharana</t>
  </si>
  <si>
    <t xml:space="preserve">c. 13th–16th century CE (northeast Madagascar)</t>
  </si>
  <si>
    <t xml:space="preserve">Islamised trading communities buried their dead with Chinese celadon, glass, chlorite-schist vessels and iron, showing Madagascar's place in Indian Ocean exchange.</t>
  </si>
  <si>
    <t xml:space="preserve">chlorite-schist carving; iron; imported ceramics</t>
  </si>
  <si>
    <t xml:space="preserve">chlorite-schist vessels; celadon; mirrors; beads</t>
  </si>
  <si>
    <t xml:space="preserve">French colonial excavators (early 20th c.); Pierre Vérin</t>
  </si>
  <si>
    <t xml:space="preserve">F1.13;F1.24</t>
  </si>
  <si>
    <t xml:space="preserve">Known almost entirely from cemeteries; many grave goods removed in colonial period.</t>
  </si>
  <si>
    <t xml:space="preserve">ARC046</t>
  </si>
  <si>
    <t xml:space="preserve">Mousterian</t>
  </si>
  <si>
    <t xml:space="preserve">Mode 3 (Europe/West Asia)</t>
  </si>
  <si>
    <t xml:space="preserve">EU-WCE;EU-IBE;WA-LEV;WA-CAU;WA-IRN;AS-CEN</t>
  </si>
  <si>
    <t xml:space="preserve">c. 160,000–40,000 years ago</t>
  </si>
  <si>
    <t xml:space="preserve">Neanderthals (and in the Levant also Homo sapiens) made prepared-core flake tools, hafted with birch-tar and bitumen adhesives.</t>
  </si>
  <si>
    <t xml:space="preserve">Levallois knapping; adhesive making (birch tar, bitumen)</t>
  </si>
  <si>
    <t xml:space="preserve">scrapers; points; flakes</t>
  </si>
  <si>
    <t xml:space="preserve">Gabriel de Mortillet, after Le Moustier (France)</t>
  </si>
  <si>
    <t xml:space="preserve">Wikimedia Commons;open-access excavation reports;Portable Antiquities Scheme (CC BY);Europeana (filter by rights)</t>
  </si>
  <si>
    <t xml:space="preserve">ARC047</t>
  </si>
  <si>
    <t xml:space="preserve">Natufian</t>
  </si>
  <si>
    <t xml:space="preserve">c. 13,000–9500 BCE</t>
  </si>
  <si>
    <t xml:space="preserve">Sedentary foragers built round houses, carved bone and stone, used sickles on wild cereals and made bead headdresses.</t>
  </si>
  <si>
    <t xml:space="preserve">ground stone; bone carving; dentalium shell beadwork; sickle blades</t>
  </si>
  <si>
    <t xml:space="preserve">mortars; sickles; figurines; bead ornaments</t>
  </si>
  <si>
    <t xml:space="preserve">food and storage;clothing and adornment;shelter;ritual and belief</t>
  </si>
  <si>
    <t xml:space="preserve">Dorothy Garrod (1928), after Wadi an-Natuf</t>
  </si>
  <si>
    <t xml:space="preserve">Burials include adorned individuals; handle remains carefully.</t>
  </si>
  <si>
    <t xml:space="preserve">ARC048</t>
  </si>
  <si>
    <t xml:space="preserve">Pre-Pottery Neolithic A</t>
  </si>
  <si>
    <t xml:space="preserve">PPNA</t>
  </si>
  <si>
    <t xml:space="preserve">WA-LEV;WA-ANA;WA-MES</t>
  </si>
  <si>
    <t xml:space="preserve">c. 10,000–8800 BCE</t>
  </si>
  <si>
    <t xml:space="preserve">Early cultivators built round houses, the Jericho tower and storage buildings.</t>
  </si>
  <si>
    <t xml:space="preserve">stone architecture; ground stone; early cultivation</t>
  </si>
  <si>
    <t xml:space="preserve">towers; granaries; axes</t>
  </si>
  <si>
    <t xml:space="preserve">Kathleen Kenyon (Jericho, 1950s)</t>
  </si>
  <si>
    <t xml:space="preserve">ARC049</t>
  </si>
  <si>
    <t xml:space="preserve">Pre-Pottery Neolithic B</t>
  </si>
  <si>
    <t xml:space="preserve">PPNB</t>
  </si>
  <si>
    <t xml:space="preserve">c. 8800–6500 BCE</t>
  </si>
  <si>
    <t xml:space="preserve">Farming villages made lime plaster, plastered skulls and large statues, and traded obsidian.</t>
  </si>
  <si>
    <t xml:space="preserve">lime plaster; naviform blade cores; obsidian exchange</t>
  </si>
  <si>
    <t xml:space="preserve">plastered skulls; plaster statues ('Ain Ghazal); blades</t>
  </si>
  <si>
    <t xml:space="preserve">shelter;ritual and belief;exchange and value</t>
  </si>
  <si>
    <t xml:space="preserve">Kathleen Kenyon</t>
  </si>
  <si>
    <t xml:space="preserve">Plastered skulls are human remains: default-exclude from display.</t>
  </si>
  <si>
    <t xml:space="preserve">ARC050</t>
  </si>
  <si>
    <t xml:space="preserve">Taş Tepeler</t>
  </si>
  <si>
    <t xml:space="preserve">Göbekli Tepe–Karahan Tepe group</t>
  </si>
  <si>
    <t xml:space="preserve">c. 9600–8000 BCE</t>
  </si>
  <si>
    <t xml:space="preserve">Hunter-gatherer and early farming communities carved T-shaped pillars and animal reliefs in communal buildings.</t>
  </si>
  <si>
    <t xml:space="preserve">limestone quarrying and carving; relief</t>
  </si>
  <si>
    <t xml:space="preserve">T-pillars; sculptures; enclosures</t>
  </si>
  <si>
    <t xml:space="preserve">Şanlıurfa Neolithic research project (2020s); Klaus Schmidt (Göbekli Tepe, 1995 on)</t>
  </si>
  <si>
    <t xml:space="preserve">Name is a recent regional grouping; Göbekli Tepe itself is PPNA/PPNB.</t>
  </si>
  <si>
    <t xml:space="preserve">ARC051</t>
  </si>
  <si>
    <t xml:space="preserve">Central Anatolian Neolithic (Çatalhöyük)</t>
  </si>
  <si>
    <t xml:space="preserve">Çatalhöyük</t>
  </si>
  <si>
    <t xml:space="preserve">c. 7100–5950 BCE</t>
  </si>
  <si>
    <t xml:space="preserve">Densely packed houses with wall paintings, plaster reliefs, figurines and obsidian mirrors.</t>
  </si>
  <si>
    <t xml:space="preserve">mud-brick; wall painting; obsidian polishing; clay figurines</t>
  </si>
  <si>
    <t xml:space="preserve">paintings; figurines; mirrors</t>
  </si>
  <si>
    <t xml:space="preserve">shelter;ritual and belief</t>
  </si>
  <si>
    <t xml:space="preserve">James Mellaart (1960s); Ian Hodder (1993–2017)</t>
  </si>
  <si>
    <t xml:space="preserve">Wikimedia Commons;open-access excavation reports;Open Context (CC BY);UNESCO World Heritage listing (link out)</t>
  </si>
  <si>
    <t xml:space="preserve">F1.5;F1.14</t>
  </si>
  <si>
    <t xml:space="preserve">Open Context holds Çatalhöyük data. Mellaart's later drawings include fabrications; flag.</t>
  </si>
  <si>
    <t xml:space="preserve">ARC052</t>
  </si>
  <si>
    <t xml:space="preserve">Halaf</t>
  </si>
  <si>
    <t xml:space="preserve">Halafian</t>
  </si>
  <si>
    <t xml:space="preserve">WA-MES;WA-ANA</t>
  </si>
  <si>
    <t xml:space="preserve">c. 6100–5100 BCE</t>
  </si>
  <si>
    <t xml:space="preserve">Makers of finely painted polychrome pottery and stamp seals across northern Mesopotamia.</t>
  </si>
  <si>
    <t xml:space="preserve">polychrome pottery; stamp seals</t>
  </si>
  <si>
    <t xml:space="preserve">pottery; seals; figurines</t>
  </si>
  <si>
    <t xml:space="preserve">food and storage;record and writing;ritual and belief</t>
  </si>
  <si>
    <t xml:space="preserve">Max von Oppenheim, after Tell Halaf</t>
  </si>
  <si>
    <t xml:space="preserve">ARC053</t>
  </si>
  <si>
    <t xml:space="preserve">Ubaid</t>
  </si>
  <si>
    <t xml:space="preserve">Ubaid period</t>
  </si>
  <si>
    <t xml:space="preserve">WA-MES;WA-ARB;WA-IRN</t>
  </si>
  <si>
    <t xml:space="preserve">c. 6500–3800 BCE</t>
  </si>
  <si>
    <t xml:space="preserve">Ubaid communities made painted pottery, clay sickles and temples; their pottery reached the Gulf.</t>
  </si>
  <si>
    <t xml:space="preserve">painted pottery; mud-brick; clay sickles</t>
  </si>
  <si>
    <t xml:space="preserve">pottery; figurines; sickles</t>
  </si>
  <si>
    <t xml:space="preserve">food and storage;ritual and belief;shelter</t>
  </si>
  <si>
    <t xml:space="preserve">Named after Tell al-'Ubaid (H. R. Hall and Leonard Woolley, 1919–)</t>
  </si>
  <si>
    <t xml:space="preserve">ARC054</t>
  </si>
  <si>
    <t xml:space="preserve">Uruk</t>
  </si>
  <si>
    <t xml:space="preserve">Uruk period</t>
  </si>
  <si>
    <t xml:space="preserve">c. 4000–3100 BCE</t>
  </si>
  <si>
    <t xml:space="preserve">Uruk workshops mass-produced bevelled-rim bowls and developed cylinder seals and proto-cuneiform.</t>
  </si>
  <si>
    <t xml:space="preserve">mould-made pottery; cylinder seals; accounting tokens</t>
  </si>
  <si>
    <t xml:space="preserve">bowls; seals; tablets; Warka Vase</t>
  </si>
  <si>
    <t xml:space="preserve">record and writing;food and storage;rule and display</t>
  </si>
  <si>
    <t xml:space="preserve">F1.5;F1.28</t>
  </si>
  <si>
    <t xml:space="preserve">ARC055</t>
  </si>
  <si>
    <t xml:space="preserve">Ghassulian</t>
  </si>
  <si>
    <t xml:space="preserve">c. 4400–3500 BCE</t>
  </si>
  <si>
    <t xml:space="preserve">Chalcolithic Levantine makers cast arsenical copper by lost-wax process (Nahal Mishmar hoard) and painted wall frescoes.</t>
  </si>
  <si>
    <t xml:space="preserve">lost-wax copper casting; ivory carving; wall painting</t>
  </si>
  <si>
    <t xml:space="preserve">maceheads; standards; ossuaries</t>
  </si>
  <si>
    <t xml:space="preserve">ARC056</t>
  </si>
  <si>
    <t xml:space="preserve">Proto-Elamite</t>
  </si>
  <si>
    <t xml:space="preserve">c. 3100–2700 BCE</t>
  </si>
  <si>
    <t xml:space="preserve">Proto-Elamite tablets and seals show an administrative writing system across the Iranian plateau.</t>
  </si>
  <si>
    <t xml:space="preserve">clay tablets; seals</t>
  </si>
  <si>
    <t xml:space="preserve">tablets; seals</t>
  </si>
  <si>
    <t xml:space="preserve">ARC057</t>
  </si>
  <si>
    <t xml:space="preserve">Marlik</t>
  </si>
  <si>
    <t xml:space="preserve">c. 14th–11th century BCE (Gilan, northern Iran)</t>
  </si>
  <si>
    <t xml:space="preserve">A cemetery of elite tombs with repoussé gold and silver beakers, bronze weapons and zoomorphic pottery.</t>
  </si>
  <si>
    <t xml:space="preserve">gold and silver repoussé; bronze casting; burnished pottery</t>
  </si>
  <si>
    <t xml:space="preserve">gold beakers; zoomorphic vessels; weapons</t>
  </si>
  <si>
    <t xml:space="preserve">rule and display;ritual and belief;war</t>
  </si>
  <si>
    <t xml:space="preserve">Ezat Negahban (excavated 1961–62)</t>
  </si>
  <si>
    <t xml:space="preserve">Known almost entirely from tombs; 'Amlash' market pieces are often looted or fake.</t>
  </si>
  <si>
    <t xml:space="preserve">ARC058</t>
  </si>
  <si>
    <t xml:space="preserve">Luristan bronzes</t>
  </si>
  <si>
    <t xml:space="preserve">Luristan</t>
  </si>
  <si>
    <t xml:space="preserve">c. 1000–650 BCE (Iron Age western Iran)</t>
  </si>
  <si>
    <t xml:space="preserve">Metalworkers of the Zagros cast bronze horse-bits, finials and weapons with animal imagery.</t>
  </si>
  <si>
    <t xml:space="preserve">bronze casting</t>
  </si>
  <si>
    <t xml:space="preserve">horse-bits; standard finials; axes; pins</t>
  </si>
  <si>
    <t xml:space="preserve">transport;ritual and belief;war</t>
  </si>
  <si>
    <t xml:space="preserve">Most on the market were looted from graves from the 1920s; many fakes. F1.24 case.</t>
  </si>
  <si>
    <t xml:space="preserve">ARC059</t>
  </si>
  <si>
    <t xml:space="preserve">Arabian Neolithic</t>
  </si>
  <si>
    <t xml:space="preserve">c. 6000–3500 BCE</t>
  </si>
  <si>
    <t xml:space="preserve">Herders and fishers across Arabia made fine bifacial arrowheads, shell ornaments and stone structures.</t>
  </si>
  <si>
    <t xml:space="preserve">bifacial flaking; shell working</t>
  </si>
  <si>
    <t xml:space="preserve">arrowheads; shell beads; cairns</t>
  </si>
  <si>
    <t xml:space="preserve">tools;clothing and adornment;food and storage</t>
  </si>
  <si>
    <t xml:space="preserve">Broad regional label; many local variants.</t>
  </si>
  <si>
    <t xml:space="preserve">ARC060</t>
  </si>
  <si>
    <t xml:space="preserve">Hafit</t>
  </si>
  <si>
    <t xml:space="preserve">Hafit period</t>
  </si>
  <si>
    <t xml:space="preserve">c. 3200–2600 BCE</t>
  </si>
  <si>
    <t xml:space="preserve">Early Bronze Age communities in the UAE and Oman built beehive stone tombs on ridges and imported Jemdet Nasr pottery.</t>
  </si>
  <si>
    <t xml:space="preserve">dry-stone tomb building; pottery import; copper</t>
  </si>
  <si>
    <t xml:space="preserve">beehive tombs; pottery; beads</t>
  </si>
  <si>
    <t xml:space="preserve">Danish expedition (1959) at Jebel Hafit; later Emirati and Omani archaeology</t>
  </si>
  <si>
    <t xml:space="preserve">open-access excavation reports;Wikimedia Commons;UNESCO World Heritage listing (link out)</t>
  </si>
  <si>
    <t xml:space="preserve">Part of the Al Ain UNESCO site (2011).</t>
  </si>
  <si>
    <t xml:space="preserve">ARC061</t>
  </si>
  <si>
    <t xml:space="preserve">Umm an-Nar</t>
  </si>
  <si>
    <t xml:space="preserve">c. 2600–2000 BCE</t>
  </si>
  <si>
    <t xml:space="preserve">Umm an-Nar communities smelted copper, built stone towers and communal round tombs, and traded with Mesopotamia and the Indus.</t>
  </si>
  <si>
    <t xml:space="preserve">copper smelting; ashlar stone tombs; soft-stone vessels; date cultivation</t>
  </si>
  <si>
    <t xml:space="preserve">circular tombs; towers; soft-stone vessels; copper ingots</t>
  </si>
  <si>
    <t xml:space="preserve">exchange and value;ritual and belief;food and storage;tools</t>
  </si>
  <si>
    <t xml:space="preserve">Danish expedition (P. V. Glob, 1959), after Umm an-Nar island (Abu Dhabi)</t>
  </si>
  <si>
    <t xml:space="preserve">Archaeological correlate of 'Magan'.</t>
  </si>
  <si>
    <t xml:space="preserve">ARC062</t>
  </si>
  <si>
    <t xml:space="preserve">Wadi Suq</t>
  </si>
  <si>
    <t xml:space="preserve">c. 2000–1600 BCE</t>
  </si>
  <si>
    <t xml:space="preserve">Middle Bronze Age Oman peninsula communities with long collective tombs and new soft-stone vessel styles.</t>
  </si>
  <si>
    <t xml:space="preserve">soft-stone carving; copper; tomb building</t>
  </si>
  <si>
    <t xml:space="preserve">tombs; vessels; weapons</t>
  </si>
  <si>
    <t xml:space="preserve">ritual and belief;tools</t>
  </si>
  <si>
    <t xml:space="preserve">ARC063</t>
  </si>
  <si>
    <t xml:space="preserve">Dadanite–Lihyanite</t>
  </si>
  <si>
    <t xml:space="preserve">Dedan; Lihyan</t>
  </si>
  <si>
    <t xml:space="preserve">c. 8th–1st century BCE? (al-'Ula oasis)</t>
  </si>
  <si>
    <t xml:space="preserve">Oasis kingdoms at al-'Ula carved colossal statues and inscriptions in Dadanitic script.</t>
  </si>
  <si>
    <t xml:space="preserve">sandstone carving; inscriptions</t>
  </si>
  <si>
    <t xml:space="preserve">statues; inscriptions; tombs</t>
  </si>
  <si>
    <t xml:space="preserve">rule and display;record and writing;ritual and belief</t>
  </si>
  <si>
    <t xml:space="preserve">epigraphers; Saudi archaeology (AlUla)</t>
  </si>
  <si>
    <t xml:space="preserve">Chronology debated.</t>
  </si>
  <si>
    <t xml:space="preserve">ARC064</t>
  </si>
  <si>
    <t xml:space="preserve">Shulaveri–Shomu</t>
  </si>
  <si>
    <t xml:space="preserve">Shulaveri-Shomutepe</t>
  </si>
  <si>
    <t xml:space="preserve">c. 6000–4000 BCE</t>
  </si>
  <si>
    <t xml:space="preserve">Early farmers in Georgia, Armenia and Azerbaijan built round mud-brick houses; early grape wine residues come from their pots.</t>
  </si>
  <si>
    <t xml:space="preserve">mud-brick; pottery; obsidian; viticulture</t>
  </si>
  <si>
    <t xml:space="preserve">pottery; obsidian tools</t>
  </si>
  <si>
    <t xml:space="preserve">ARC065</t>
  </si>
  <si>
    <t xml:space="preserve">Maykop</t>
  </si>
  <si>
    <t xml:space="preserve">Maikop</t>
  </si>
  <si>
    <t xml:space="preserve">F1.9a;F1.11</t>
  </si>
  <si>
    <t xml:space="preserve">WA-CAU;EU-EER</t>
  </si>
  <si>
    <t xml:space="preserve">c. 3700–3000 BCE</t>
  </si>
  <si>
    <t xml:space="preserve">North Caucasus kurgan burials with gold and silver vessels and bulls, and early arsenical bronze.</t>
  </si>
  <si>
    <t xml:space="preserve">gold and silver working; arsenical bronze; kurgans</t>
  </si>
  <si>
    <t xml:space="preserve">vessels; bulls; weapons</t>
  </si>
  <si>
    <t xml:space="preserve">Nikolai Veselovsky (1897), after the Maykop kurgan</t>
  </si>
  <si>
    <t xml:space="preserve">ARC066</t>
  </si>
  <si>
    <t xml:space="preserve">Kura–Araxes</t>
  </si>
  <si>
    <t xml:space="preserve">Early Transcaucasian</t>
  </si>
  <si>
    <t xml:space="preserve">WA-CAU;WA-ANA;WA-IRN;WA-LEV</t>
  </si>
  <si>
    <t xml:space="preserve">Makers of hand-burnished black-and-red pottery and hearths spread from the Caucasus to the Levant.</t>
  </si>
  <si>
    <t xml:space="preserve">burnished pottery; metallurgy</t>
  </si>
  <si>
    <t xml:space="preserve">pottery; hearths</t>
  </si>
  <si>
    <t xml:space="preserve">Levantine variant called Khirbet Kerak ware.</t>
  </si>
  <si>
    <t xml:space="preserve">ARC067</t>
  </si>
  <si>
    <t xml:space="preserve">Trialeti</t>
  </si>
  <si>
    <t xml:space="preserve">Trialeti–Vanadzor</t>
  </si>
  <si>
    <t xml:space="preserve">c. 2200–1500 BCE</t>
  </si>
  <si>
    <t xml:space="preserve">Middle Bronze Age kurgans in Georgia with gold goblets and silver vessels.</t>
  </si>
  <si>
    <t xml:space="preserve">gold granulation; silver</t>
  </si>
  <si>
    <t xml:space="preserve">goblets; vessels</t>
  </si>
  <si>
    <t xml:space="preserve">ARC068</t>
  </si>
  <si>
    <t xml:space="preserve">Colchian</t>
  </si>
  <si>
    <t xml:space="preserve">Colchis; Colchian culture</t>
  </si>
  <si>
    <t xml:space="preserve">c. 1700–600 BCE (western Georgia); later Colchis continues into Classical period</t>
  </si>
  <si>
    <t xml:space="preserve">Western Georgian smiths cast bronze axes, hoes and figurines and worked early iron; the region's gold fed the Greek Golden Fleece story.</t>
  </si>
  <si>
    <t xml:space="preserve">bronze casting; iron working; gold working</t>
  </si>
  <si>
    <t xml:space="preserve">axes; hoes; figurines; ornaments</t>
  </si>
  <si>
    <t xml:space="preserve">Georgian and Soviet archaeologists</t>
  </si>
  <si>
    <t xml:space="preserve">Distinguish Bronze Age Colchian culture from Classical-era Colchis (Vani).</t>
  </si>
  <si>
    <t xml:space="preserve">ARC069</t>
  </si>
  <si>
    <t xml:space="preserve">Koban</t>
  </si>
  <si>
    <t xml:space="preserve">c. 1100–400 BCE</t>
  </si>
  <si>
    <t xml:space="preserve">North Caucasus smiths made engraved bronze axes and belt buckles.</t>
  </si>
  <si>
    <t xml:space="preserve">bronze casting and engraving; iron</t>
  </si>
  <si>
    <t xml:space="preserve">axes; belt buckles; pins</t>
  </si>
  <si>
    <t xml:space="preserve">war;clothing and adornment</t>
  </si>
  <si>
    <t xml:space="preserve">Rudolf Virchow and others, after Koban (North Ossetia)</t>
  </si>
  <si>
    <t xml:space="preserve">ARC070</t>
  </si>
  <si>
    <t xml:space="preserve">Aurignacian</t>
  </si>
  <si>
    <t xml:space="preserve">EU-WCE;EU-IBE;EU-EER;EU-BYZ;WA-LEV</t>
  </si>
  <si>
    <t xml:space="preserve">c. 43,000–33,000 BCE (calibrated ranges vary)</t>
  </si>
  <si>
    <t xml:space="preserve">Early Homo sapiens in Europe made blade tools, carved ivory figurines, bone flutes and painted Chauvet Cave.</t>
  </si>
  <si>
    <t xml:space="preserve">blade knapping; ivory carving; bone-flute making; cave painting</t>
  </si>
  <si>
    <t xml:space="preserve">figurines (Hohlenstein-Stadel); flutes; beads; blades</t>
  </si>
  <si>
    <t xml:space="preserve">tools;ritual and belief;play and music;clothing and adornment</t>
  </si>
  <si>
    <t xml:space="preserve">Henri Breuil and Émile Cartailhac (early 1900s), after Aurignac (France)</t>
  </si>
  <si>
    <t xml:space="preserve">Wikimedia Commons;open-access excavation reports;Europeana (filter by rights)</t>
  </si>
  <si>
    <t xml:space="preserve">Stone-tool industry (with associated art), not a people.</t>
  </si>
  <si>
    <t xml:space="preserve">ARC071</t>
  </si>
  <si>
    <t xml:space="preserve">Gravettian</t>
  </si>
  <si>
    <t xml:space="preserve">EU-WCE;EU-EER;EU-IBE;EU-BYZ</t>
  </si>
  <si>
    <t xml:space="preserve">c. 33,000–21,000 BCE</t>
  </si>
  <si>
    <t xml:space="preserve">Gravettian makers fired clay figurines (Dolní Věstonice), carved 'Venus' figures and built mammoth-bone dwellings.</t>
  </si>
  <si>
    <t xml:space="preserve">fired clay; ivory and stone carving; mammoth-bone construction; textile impressions</t>
  </si>
  <si>
    <t xml:space="preserve">figurines; beads; backed points</t>
  </si>
  <si>
    <t xml:space="preserve">tools;ritual and belief;shelter;clothing and adornment</t>
  </si>
  <si>
    <t xml:space="preserve">Named after La Gravette (France)</t>
  </si>
  <si>
    <t xml:space="preserve">F1.5;F1.18</t>
  </si>
  <si>
    <t xml:space="preserve">Stone-tool industry (with associated art), not a people. Earliest known fired-clay objects.</t>
  </si>
  <si>
    <t xml:space="preserve">ARC072</t>
  </si>
  <si>
    <t xml:space="preserve">Solutrean</t>
  </si>
  <si>
    <t xml:space="preserve">EU-WCE;EU-IBE</t>
  </si>
  <si>
    <t xml:space="preserve">c. 22,000–17,000 BCE</t>
  </si>
  <si>
    <t xml:space="preserve">Solutrean knappers made thin leaf-shaped points by pressure flaking and heat treatment.</t>
  </si>
  <si>
    <t xml:space="preserve">pressure flaking; heat treatment</t>
  </si>
  <si>
    <t xml:space="preserve">laurel-leaf points; bone needles</t>
  </si>
  <si>
    <t xml:space="preserve">Gabriel de Mortillet, after Solutré (France)</t>
  </si>
  <si>
    <t xml:space="preserve">Stone-tool industry (with associated art), not a people. 'Solutrean hypothesis' for American origins is rejected.</t>
  </si>
  <si>
    <t xml:space="preserve">ARC073</t>
  </si>
  <si>
    <t xml:space="preserve">Magdalenian</t>
  </si>
  <si>
    <t xml:space="preserve">c. 17,000–12,000 BCE</t>
  </si>
  <si>
    <t xml:space="preserve">Magdalenian makers carved spear-throwers and harpoons in antler and painted Lascaux and Altamira.</t>
  </si>
  <si>
    <t xml:space="preserve">antler carving; cave painting and engraving; eyed-needle sewing</t>
  </si>
  <si>
    <t xml:space="preserve">spear-throwers; harpoons; engraved plaques; cave art</t>
  </si>
  <si>
    <t xml:space="preserve">tools;ritual and belief;clothing and adornment</t>
  </si>
  <si>
    <t xml:space="preserve">Gabriel de Mortillet, after La Madeleine (France)</t>
  </si>
  <si>
    <t xml:space="preserve">ARC074</t>
  </si>
  <si>
    <t xml:space="preserve">Maglemosian</t>
  </si>
  <si>
    <t xml:space="preserve">EU-SCA;EU-BLC;EU-WCE</t>
  </si>
  <si>
    <t xml:space="preserve">c. 9000–6400 BCE</t>
  </si>
  <si>
    <t xml:space="preserve">Mesolithic foragers of the North European Plain made bone and antler harpoons, amber carvings and dugout canoes.</t>
  </si>
  <si>
    <t xml:space="preserve">bone and antler working; amber carving; dugout canoe making</t>
  </si>
  <si>
    <t xml:space="preserve">harpoons; amber figures; axes</t>
  </si>
  <si>
    <t xml:space="preserve">tools;transport;ritual and belief</t>
  </si>
  <si>
    <t xml:space="preserve">Named after Maglemose bog (Denmark)</t>
  </si>
  <si>
    <t xml:space="preserve">National Museum of Denmark (CC BY-SA);Wikimedia Commons;open-access excavation reports</t>
  </si>
  <si>
    <t xml:space="preserve">ARC075</t>
  </si>
  <si>
    <t xml:space="preserve">Ertebølle</t>
  </si>
  <si>
    <t xml:space="preserve">EU-SCA;EU-WCE</t>
  </si>
  <si>
    <t xml:space="preserve">c. 5300–3950 BCE</t>
  </si>
  <si>
    <t xml:space="preserve">Coastal foragers of southern Scandinavia made pottery, paddles and shell middens before adopting farming.</t>
  </si>
  <si>
    <t xml:space="preserve">pointed-base pottery; wooden paddles; fish traps</t>
  </si>
  <si>
    <t xml:space="preserve">pots; lamps; paddles; weirs</t>
  </si>
  <si>
    <t xml:space="preserve">food and storage;transport</t>
  </si>
  <si>
    <t xml:space="preserve">Named after Ertebølle shell midden (Denmark)</t>
  </si>
  <si>
    <t xml:space="preserve">ARC076</t>
  </si>
  <si>
    <t xml:space="preserve">Lepenski Vir</t>
  </si>
  <si>
    <t xml:space="preserve">Iron Gates Mesolithic</t>
  </si>
  <si>
    <t xml:space="preserve">c. 9500–5500 BCE</t>
  </si>
  <si>
    <t xml:space="preserve">Danube Gorges foragers built trapezoidal houses and carved sandstone boulder sculptures with fish-like faces.</t>
  </si>
  <si>
    <t xml:space="preserve">sandstone carving; lime-plaster floors</t>
  </si>
  <si>
    <t xml:space="preserve">boulder sculptures; houses; burials</t>
  </si>
  <si>
    <t xml:space="preserve">Dragoslav Srejović (1965–70)</t>
  </si>
  <si>
    <t xml:space="preserve">ARC077</t>
  </si>
  <si>
    <t xml:space="preserve">Starčevo–Körös–Criș</t>
  </si>
  <si>
    <t xml:space="preserve">c. 6200–5200 BCE</t>
  </si>
  <si>
    <t xml:space="preserve">Early farming communities of the Balkans and Carpathian Basin made pottery and figurines.</t>
  </si>
  <si>
    <t xml:space="preserve">pottery; farming</t>
  </si>
  <si>
    <t xml:space="preserve">pottery; figurines</t>
  </si>
  <si>
    <t xml:space="preserve">ARC078</t>
  </si>
  <si>
    <t xml:space="preserve">Cardial Ware</t>
  </si>
  <si>
    <t xml:space="preserve">Impressed Ware; Cardial–Epicardial</t>
  </si>
  <si>
    <t xml:space="preserve">F1.11;F1.6</t>
  </si>
  <si>
    <t xml:space="preserve">EU-IBE;EU-GRR;AF-MAG</t>
  </si>
  <si>
    <t xml:space="preserve">c. 5500–4500 BCE</t>
  </si>
  <si>
    <t xml:space="preserve">Early Mediterranean farmers decorated pots with cockle-shell (Cardium) impressions as farming spread by sea.</t>
  </si>
  <si>
    <t xml:space="preserve">shell-impressed pottery</t>
  </si>
  <si>
    <t xml:space="preserve">ARC079</t>
  </si>
  <si>
    <t xml:space="preserve">Linear Pottery</t>
  </si>
  <si>
    <t xml:space="preserve">LBK; Linearbandkeramik</t>
  </si>
  <si>
    <t xml:space="preserve">First farmers of central Europe built timber longhouses and made band-decorated pottery.</t>
  </si>
  <si>
    <t xml:space="preserve">timber longhouse construction; pottery; polished stone adzes</t>
  </si>
  <si>
    <t xml:space="preserve">longhouses; pottery; adzes</t>
  </si>
  <si>
    <t xml:space="preserve">shelter;food and storage;tools</t>
  </si>
  <si>
    <t xml:space="preserve">ARC080</t>
  </si>
  <si>
    <t xml:space="preserve">Vinča</t>
  </si>
  <si>
    <t xml:space="preserve">Vinča culture</t>
  </si>
  <si>
    <t xml:space="preserve">c. 5400–4500 BCE</t>
  </si>
  <si>
    <t xml:space="preserve">Vinča communities in the central Balkans made abundant clay figurines and some of the earliest copper smelting in Europe.</t>
  </si>
  <si>
    <t xml:space="preserve">pottery; figurine making; copper smelting</t>
  </si>
  <si>
    <t xml:space="preserve">figurines; pottery; copper tools</t>
  </si>
  <si>
    <t xml:space="preserve">ritual and belief;food and storage;tools</t>
  </si>
  <si>
    <t xml:space="preserve">Miloje Vasić (excavations from 1908)</t>
  </si>
  <si>
    <t xml:space="preserve">Existing in project. 'Vinča symbols' are not proven writing.</t>
  </si>
  <si>
    <t xml:space="preserve">ARC081</t>
  </si>
  <si>
    <t xml:space="preserve">Varna culture</t>
  </si>
  <si>
    <t xml:space="preserve">c. 4600–4200 BCE</t>
  </si>
  <si>
    <t xml:space="preserve">The Varna cemetery holds the world's oldest large assemblage of worked gold, alongside copper and Spondylus shell.</t>
  </si>
  <si>
    <t xml:space="preserve">gold working; copper; Spondylus shell working</t>
  </si>
  <si>
    <t xml:space="preserve">gold ornaments; sceptres; bracelets</t>
  </si>
  <si>
    <t xml:space="preserve">Found 1972; Ivan Ivanov</t>
  </si>
  <si>
    <t xml:space="preserve">ARC082</t>
  </si>
  <si>
    <t xml:space="preserve">Cucuteni–Trypillia</t>
  </si>
  <si>
    <t xml:space="preserve">Tripolye; Cucuteni</t>
  </si>
  <si>
    <t xml:space="preserve">EU-EER;EU-BYZ</t>
  </si>
  <si>
    <t xml:space="preserve">c. 5500–2750 BCE</t>
  </si>
  <si>
    <t xml:space="preserve">Makers of painted spiral pottery who built very large settlements (mega-sites) in Ukraine and Moldova.</t>
  </si>
  <si>
    <t xml:space="preserve">painted pottery; clay house building</t>
  </si>
  <si>
    <t xml:space="preserve">pottery; figurines; house models</t>
  </si>
  <si>
    <t xml:space="preserve">food and storage;shelter;ritual and belief</t>
  </si>
  <si>
    <t xml:space="preserve">Named after Cucuteni (Romania, 1884) and Trypillia (Ukraine; Vikentiy Khvoyka, 1890s)</t>
  </si>
  <si>
    <t xml:space="preserve">Ukrainian heritage at risk from war.</t>
  </si>
  <si>
    <t xml:space="preserve">ARC083</t>
  </si>
  <si>
    <t xml:space="preserve">Funnelbeaker</t>
  </si>
  <si>
    <t xml:space="preserve">TRB; Trichterbecherkultur</t>
  </si>
  <si>
    <t xml:space="preserve">EU-SCA;EU-WCE;EU-EER</t>
  </si>
  <si>
    <t xml:space="preserve">c. 4300–2800 BCE</t>
  </si>
  <si>
    <t xml:space="preserve">Northern European farmers built megalithic tombs and made funnel-necked pottery and flint axes.</t>
  </si>
  <si>
    <t xml:space="preserve">megalith building; pottery; flint axes</t>
  </si>
  <si>
    <t xml:space="preserve">dolmens; passage graves; beakers; axes</t>
  </si>
  <si>
    <t xml:space="preserve">National Museum of Denmark (CC BY-SA);Swedish History Museum (CC BY);Wikimedia Commons;Europeana (filter by rights)</t>
  </si>
  <si>
    <t xml:space="preserve">ARC084</t>
  </si>
  <si>
    <t xml:space="preserve">Maltese Temple culture</t>
  </si>
  <si>
    <t xml:space="preserve">Temple period</t>
  </si>
  <si>
    <t xml:space="preserve">c. 3600–2500 BCE</t>
  </si>
  <si>
    <t xml:space="preserve">Maltese communities built megalithic temples and the Ħal Saflieni Hypogeum with carved figures.</t>
  </si>
  <si>
    <t xml:space="preserve">megalithic building; stone carving</t>
  </si>
  <si>
    <t xml:space="preserve">temples; figures; hypogeum</t>
  </si>
  <si>
    <t xml:space="preserve">ARC085</t>
  </si>
  <si>
    <t xml:space="preserve">Grooved Ware</t>
  </si>
  <si>
    <t xml:space="preserve">c. 3200–2500 BCE</t>
  </si>
  <si>
    <t xml:space="preserve">British Neolithic flat-based pottery linked to henges and Orkney settlements like Skara Brae.</t>
  </si>
  <si>
    <t xml:space="preserve">pottery; stone furniture</t>
  </si>
  <si>
    <t xml:space="preserve">pottery; carved stone balls</t>
  </si>
  <si>
    <t xml:space="preserve">Archaeology Data Service (open reports);Wikimedia Commons</t>
  </si>
  <si>
    <t xml:space="preserve">ARC086</t>
  </si>
  <si>
    <t xml:space="preserve">Comb Ceramic</t>
  </si>
  <si>
    <t xml:space="preserve">Pit–Comb Ware</t>
  </si>
  <si>
    <t xml:space="preserve">c. 4200–2000 BCE</t>
  </si>
  <si>
    <t xml:space="preserve">Forager potters of northeastern Europe decorated pots with comb impressions and carved elk-head figures.</t>
  </si>
  <si>
    <t xml:space="preserve">comb-impressed pottery; amber and flint</t>
  </si>
  <si>
    <t xml:space="preserve">pottery; figurines; amber</t>
  </si>
  <si>
    <t xml:space="preserve">Finna / Finnish Heritage Agency (CC BY);Wikimedia Commons</t>
  </si>
  <si>
    <t xml:space="preserve">ARC087</t>
  </si>
  <si>
    <t xml:space="preserve">Yamnaya</t>
  </si>
  <si>
    <t xml:space="preserve">Pit Grave culture</t>
  </si>
  <si>
    <t xml:space="preserve">EU-EER;AS-CEN</t>
  </si>
  <si>
    <t xml:space="preserve">c. 3300–2600 BCE</t>
  </si>
  <si>
    <t xml:space="preserve">Pontic–Caspian steppe herders used wagons and built kurgans; ancient DNA links them to later European populations.</t>
  </si>
  <si>
    <t xml:space="preserve">wagon building; kurgan construction; copper working</t>
  </si>
  <si>
    <t xml:space="preserve">wagons; kurgans; pottery</t>
  </si>
  <si>
    <t xml:space="preserve">transport;ritual and belief</t>
  </si>
  <si>
    <t xml:space="preserve">Vasily Gorodtsov (1901)</t>
  </si>
  <si>
    <t xml:space="preserve">Ancient DNA has made the name a proxy for 'Indo-European' migration; treat carefully.</t>
  </si>
  <si>
    <t xml:space="preserve">ARC088</t>
  </si>
  <si>
    <t xml:space="preserve">Corded Ware</t>
  </si>
  <si>
    <t xml:space="preserve">Battle Axe culture</t>
  </si>
  <si>
    <t xml:space="preserve">EU-WCE;EU-EER;EU-SCA</t>
  </si>
  <si>
    <t xml:space="preserve">c. 3000–2350 BCE</t>
  </si>
  <si>
    <t xml:space="preserve">Makers of cord-impressed beakers and stone battle axes, known largely from single graves.</t>
  </si>
  <si>
    <t xml:space="preserve">pottery; stone axes</t>
  </si>
  <si>
    <t xml:space="preserve">beakers; battle axes</t>
  </si>
  <si>
    <t xml:space="preserve">food and storage;war</t>
  </si>
  <si>
    <t xml:space="preserve">Wikimedia Commons;Europeana (filter by rights);National Museum of Denmark (CC BY-SA)</t>
  </si>
  <si>
    <t xml:space="preserve">ARC089</t>
  </si>
  <si>
    <t xml:space="preserve">Únětice</t>
  </si>
  <si>
    <t xml:space="preserve">Aunjetitz</t>
  </si>
  <si>
    <t xml:space="preserve">c. 2300–1600 BCE</t>
  </si>
  <si>
    <t xml:space="preserve">Central European Early Bronze Age metalworkers who made ingot torcs, daggers and the Nebra sky disc.</t>
  </si>
  <si>
    <t xml:space="preserve">bronze casting; gold inlay</t>
  </si>
  <si>
    <t xml:space="preserve">Nebra sky disc; ingots; daggers</t>
  </si>
  <si>
    <t xml:space="preserve">rule and display;ritual and belief;exchange and value</t>
  </si>
  <si>
    <t xml:space="preserve">Čeněk Rýzner (1879), after Únětice near Prague</t>
  </si>
  <si>
    <t xml:space="preserve">ARC090</t>
  </si>
  <si>
    <t xml:space="preserve">El Argar</t>
  </si>
  <si>
    <t xml:space="preserve">Argaric</t>
  </si>
  <si>
    <t xml:space="preserve">c. 2200–1550 BCE</t>
  </si>
  <si>
    <t xml:space="preserve">Southeastern Iberian hilltop towns with bronze and silver work and burials under houses.</t>
  </si>
  <si>
    <t xml:space="preserve">bronze; silver; pottery</t>
  </si>
  <si>
    <t xml:space="preserve">diadems; weapons; pottery</t>
  </si>
  <si>
    <t xml:space="preserve">Louis and Henri Siret (1880s)</t>
  </si>
  <si>
    <t xml:space="preserve">ARC091</t>
  </si>
  <si>
    <t xml:space="preserve">Nordic Bronze Age</t>
  </si>
  <si>
    <t xml:space="preserve">c. 1700–500 BCE</t>
  </si>
  <si>
    <t xml:space="preserve">Scandinavian bronze-casters made lurs, the Trundholm sun chariot and oak-coffin burials with preserved textiles.</t>
  </si>
  <si>
    <t xml:space="preserve">bronze casting; wool textiles; rock carving</t>
  </si>
  <si>
    <t xml:space="preserve">lurs; sun chariot; textiles</t>
  </si>
  <si>
    <t xml:space="preserve">National Museum of Denmark (CC BY-SA);Swedish History Museum (CC BY);Wikimedia Commons</t>
  </si>
  <si>
    <t xml:space="preserve">ARC092</t>
  </si>
  <si>
    <t xml:space="preserve">Urnfield</t>
  </si>
  <si>
    <t xml:space="preserve">EU-WCE;EU-EER;EU-BYZ</t>
  </si>
  <si>
    <t xml:space="preserve">c. 1300–750 BCE</t>
  </si>
  <si>
    <t xml:space="preserve">Central European communities cremated their dead and made sheet-bronze vessels and armour.</t>
  </si>
  <si>
    <t xml:space="preserve">sheet-bronze; cremation</t>
  </si>
  <si>
    <t xml:space="preserve">urns; helmets; buckets</t>
  </si>
  <si>
    <t xml:space="preserve">ritual and belief;war</t>
  </si>
  <si>
    <t xml:space="preserve">ARC093</t>
  </si>
  <si>
    <t xml:space="preserve">Villanovan</t>
  </si>
  <si>
    <t xml:space="preserve">c. 900–700 BCE (earliest Iron Age phase of Etruria and parts of northern Italy)</t>
  </si>
  <si>
    <t xml:space="preserve">Villanovan communities cremated their dead in biconical and hut-shaped urns and made bronze helmets and fibulae, forerunners of Etruscan crafts.</t>
  </si>
  <si>
    <t xml:space="preserve">bronze sheet work; impasto pottery; cremation</t>
  </si>
  <si>
    <t xml:space="preserve">hut urns; biconical urns; crested helmets; fibulae</t>
  </si>
  <si>
    <t xml:space="preserve">ritual and belief;war;clothing and adornment</t>
  </si>
  <si>
    <t xml:space="preserve">Giovanni Gozzadini (1850s), after Villanova near Bologna</t>
  </si>
  <si>
    <t xml:space="preserve">Routes to CIV Etruscan.</t>
  </si>
  <si>
    <t xml:space="preserve">ARC094</t>
  </si>
  <si>
    <t xml:space="preserve">Hallstatt</t>
  </si>
  <si>
    <t xml:space="preserve">Hallstatt culture (C–D)</t>
  </si>
  <si>
    <t xml:space="preserve">EU-WCE;EU-BYZ</t>
  </si>
  <si>
    <t xml:space="preserve">Hallstatt C–D c. 800–450 BCE (Hallstatt A–B overlap the Urnfield period)</t>
  </si>
  <si>
    <t xml:space="preserve">Salt miners and elite households in central Europe used iron, imported Greek and Etruscan vessels and made patterned wool twills, preserved in the Hallstatt salt mines.</t>
  </si>
  <si>
    <t xml:space="preserve">salt mining; iron smithing; twill weaving; sheet-bronze</t>
  </si>
  <si>
    <t xml:space="preserve">swords; situlae; textiles; wagon burials</t>
  </si>
  <si>
    <t xml:space="preserve">rule and display;clothing and adornment;exchange and value;ritual and belief</t>
  </si>
  <si>
    <t xml:space="preserve">Named after Hallstatt (Austria; cemetery excavated from 1846 by Johann Georg Ramsauer); Hallstatt/La Tène division by Hans Hildebrand (1870s)</t>
  </si>
  <si>
    <t xml:space="preserve">Wikimedia Commons;Europeana (filter by rights);open-access excavation reports</t>
  </si>
  <si>
    <t xml:space="preserve">Routes from CIV Celtic.</t>
  </si>
  <si>
    <t xml:space="preserve">ARC095</t>
  </si>
  <si>
    <t xml:space="preserve">La Tène</t>
  </si>
  <si>
    <t xml:space="preserve">EU-WCE;EU-BLC;EU-IBE;EU-BYZ</t>
  </si>
  <si>
    <t xml:space="preserve">c. 450 BCE to Roman conquest (1st century BCE); later in Ireland</t>
  </si>
  <si>
    <t xml:space="preserve">Iron Age metalworkers made curvilinear ornament on torcs, scabbards, shields and mirrors that became the basis of 'Celtic art'.</t>
  </si>
  <si>
    <t xml:space="preserve">repoussé; enamel; iron smithing; wheel-thrown pottery</t>
  </si>
  <si>
    <t xml:space="preserve">torcs; shields; scabbards; mirrors; coins</t>
  </si>
  <si>
    <t xml:space="preserve">clothing and adornment;war;rule and display;exchange and value</t>
  </si>
  <si>
    <t xml:space="preserve">Named after La Tène (Lake Neuchâtel, Switzerland; finds from 1857)</t>
  </si>
  <si>
    <t xml:space="preserve">ARC096</t>
  </si>
  <si>
    <t xml:space="preserve">Talaiotic</t>
  </si>
  <si>
    <t xml:space="preserve">Talayotic</t>
  </si>
  <si>
    <t xml:space="preserve">EU-IBE;EU-GRR</t>
  </si>
  <si>
    <t xml:space="preserve">c. 1000 BCE to Roman conquest of the Balearics (123 BCE)</t>
  </si>
  <si>
    <t xml:space="preserve">Balearic islanders built cyclopean stone towers (talaiots) and T-shaped taula sanctuaries.</t>
  </si>
  <si>
    <t xml:space="preserve">dry-stone megalithic building; bronze</t>
  </si>
  <si>
    <t xml:space="preserve">talaiots; taulas; navetas; bronze figures</t>
  </si>
  <si>
    <t xml:space="preserve">Menorca Talayotic sites UNESCO (2023).</t>
  </si>
  <si>
    <t xml:space="preserve">ARC097</t>
  </si>
  <si>
    <t xml:space="preserve">Castro culture</t>
  </si>
  <si>
    <t xml:space="preserve">Cultura castreña</t>
  </si>
  <si>
    <t xml:space="preserve">c. 9th century BCE to Romanisation (1st century CE)</t>
  </si>
  <si>
    <t xml:space="preserve">Hillfort communities of northwest Iberia built round stone houses and made gold torcs and carved stone warriors.</t>
  </si>
  <si>
    <t xml:space="preserve">stone building; gold working</t>
  </si>
  <si>
    <t xml:space="preserve">hillforts (castros); torcs; warrior statues</t>
  </si>
  <si>
    <t xml:space="preserve">shelter;clothing and adornment;rule and display</t>
  </si>
  <si>
    <t xml:space="preserve">ARC098</t>
  </si>
  <si>
    <t xml:space="preserve">Djeitun</t>
  </si>
  <si>
    <t xml:space="preserve">Jeitun</t>
  </si>
  <si>
    <t xml:space="preserve">c. 6200–4500 BCE (southern Turkmenistan)</t>
  </si>
  <si>
    <t xml:space="preserve">The earliest farming villages of Central Asia, with mud-brick houses and painted pottery.</t>
  </si>
  <si>
    <t xml:space="preserve">mud-brick; pottery; cereal farming</t>
  </si>
  <si>
    <t xml:space="preserve">houses; pottery; figurines</t>
  </si>
  <si>
    <t xml:space="preserve">Vadim Masson (Soviet archaeology)</t>
  </si>
  <si>
    <t xml:space="preserve">ARC099</t>
  </si>
  <si>
    <t xml:space="preserve">Botai</t>
  </si>
  <si>
    <t xml:space="preserve">c. 3700–3100 BCE (northern Kazakhstan)</t>
  </si>
  <si>
    <t xml:space="preserve">Botai settlements hold early evidence of horse use, including possible bit wear and mare's-milk residues in pots.</t>
  </si>
  <si>
    <t xml:space="preserve">horse husbandry (debated); pottery; bone tools</t>
  </si>
  <si>
    <t xml:space="preserve">pottery; bone tools; pit houses</t>
  </si>
  <si>
    <t xml:space="preserve">transport;food and storage;shelter</t>
  </si>
  <si>
    <t xml:space="preserve">Viktor Zaibert (1980s)</t>
  </si>
  <si>
    <t xml:space="preserve">Botai horses were ancestors of Przewalski's horses, not modern domestic horses (aDNA, 2018).</t>
  </si>
  <si>
    <t xml:space="preserve">ARC100</t>
  </si>
  <si>
    <t xml:space="preserve">Afanasievo</t>
  </si>
  <si>
    <t xml:space="preserve">AS-CEN;AS-NTH</t>
  </si>
  <si>
    <t xml:space="preserve">c. 3300–2500 BCE (Altai, Minusinsk)</t>
  </si>
  <si>
    <t xml:space="preserve">Early herders of the Altai and Minusinsk basin with copper objects and kurgan burials, genetically related to Yamnaya.</t>
  </si>
  <si>
    <t xml:space="preserve">copper working; pottery; herding</t>
  </si>
  <si>
    <t xml:space="preserve">pottery; copper ornaments; kurgans</t>
  </si>
  <si>
    <t xml:space="preserve">Sergei Teploukhov (1920s), after Afanasyeva Gora</t>
  </si>
  <si>
    <t xml:space="preserve">ARC101</t>
  </si>
  <si>
    <t xml:space="preserve">Okunevo</t>
  </si>
  <si>
    <t xml:space="preserve">c. 2500–1800 BCE (Minusinsk basin)</t>
  </si>
  <si>
    <t xml:space="preserve">Okunevo communities carved stone stelae with faces and rayed designs.</t>
  </si>
  <si>
    <t xml:space="preserve">stone carving; copper-bronze</t>
  </si>
  <si>
    <t xml:space="preserve">stelae; figurines</t>
  </si>
  <si>
    <t xml:space="preserve">ARC102</t>
  </si>
  <si>
    <t xml:space="preserve">Sintashta</t>
  </si>
  <si>
    <t xml:space="preserve">Sintashta–Petrovka</t>
  </si>
  <si>
    <t xml:space="preserve">AS-CEN;EU-EER</t>
  </si>
  <si>
    <t xml:space="preserve">c. 2100–1800 BCE (southern Urals)</t>
  </si>
  <si>
    <t xml:space="preserve">Fortified settlements with bronze metallurgy, where some of the earliest spoked-wheel chariots were buried.</t>
  </si>
  <si>
    <t xml:space="preserve">bronze metallurgy; spoked-wheel chariot building</t>
  </si>
  <si>
    <t xml:space="preserve">chariots; weapons; fortified settlements</t>
  </si>
  <si>
    <t xml:space="preserve">transport;war;tools</t>
  </si>
  <si>
    <t xml:space="preserve">ARC103</t>
  </si>
  <si>
    <t xml:space="preserve">Andronovo</t>
  </si>
  <si>
    <t xml:space="preserve">Andronovo horizon; Andronovo culture-historical community</t>
  </si>
  <si>
    <t xml:space="preserve">c. 2000–1150 BCE</t>
  </si>
  <si>
    <t xml:space="preserve">Bronze Age herders across the Kazakh steppe with timber houses, tin-bronze and geometric pottery.</t>
  </si>
  <si>
    <t xml:space="preserve">tin-bronze metallurgy; timber-framed houses; pottery</t>
  </si>
  <si>
    <t xml:space="preserve">pottery; bronze tools; ornaments</t>
  </si>
  <si>
    <t xml:space="preserve">tools;food and storage;shelter</t>
  </si>
  <si>
    <t xml:space="preserve">Sergei Teploukhov (1920s), after Andronovo village</t>
  </si>
  <si>
    <t xml:space="preserve">Often called a horizon or 'community' of related cultures (Alakul, Fedorovo).</t>
  </si>
  <si>
    <t xml:space="preserve">ARC104</t>
  </si>
  <si>
    <t xml:space="preserve">Bactria–Margiana Archaeological Complex</t>
  </si>
  <si>
    <t xml:space="preserve">BMAC; Oxus civilisation</t>
  </si>
  <si>
    <t xml:space="preserve">Walled oasis towns (Gonur Depe) with compartmented seals, composite stone figures and metalwork.</t>
  </si>
  <si>
    <t xml:space="preserve">soft-stone carving; metal casting; mud-brick</t>
  </si>
  <si>
    <t xml:space="preserve">seals; figurines; vessels</t>
  </si>
  <si>
    <t xml:space="preserve">Viktor Sarianidi (1976)</t>
  </si>
  <si>
    <t xml:space="preserve">Routes from CIV Oxus; many 'Bactrian' objects on the market are looted or fake.</t>
  </si>
  <si>
    <t xml:space="preserve">ARC105</t>
  </si>
  <si>
    <t xml:space="preserve">Saka</t>
  </si>
  <si>
    <t xml:space="preserve">Sakas; Issyk kurgan</t>
  </si>
  <si>
    <t xml:space="preserve">c. 9th–1st century BCE</t>
  </si>
  <si>
    <t xml:space="preserve">Saka metalworkers in Kazakhstan and the Tian Shan made gold 'animal style' ornaments, including the Issyk 'Golden Man' costume.</t>
  </si>
  <si>
    <t xml:space="preserve">gold casting and appliqué; felt</t>
  </si>
  <si>
    <t xml:space="preserve">costume plaques; headdresses; cauldrons</t>
  </si>
  <si>
    <t xml:space="preserve">clothing and adornment;rule and display;ritual and belief</t>
  </si>
  <si>
    <t xml:space="preserve">Closely related to Scythians; routes from CIV Scythian.</t>
  </si>
  <si>
    <t xml:space="preserve">ARC106</t>
  </si>
  <si>
    <t xml:space="preserve">Xiaohe</t>
  </si>
  <si>
    <t xml:space="preserve">Xiaohe–Gumugou; Tarim Basin mummies</t>
  </si>
  <si>
    <t xml:space="preserve">c. 2000–1500 BCE (Tarim Basin)</t>
  </si>
  <si>
    <t xml:space="preserve">Desert burials preserved felt, woven wool, baskets and early kefir cheese.</t>
  </si>
  <si>
    <t xml:space="preserve">wool weaving; felting; basketry</t>
  </si>
  <si>
    <t xml:space="preserve">textiles; baskets; wooden posts</t>
  </si>
  <si>
    <t xml:space="preserve">clothing and adornment;food and storage;ritual and belief</t>
  </si>
  <si>
    <t xml:space="preserve">Preserved human bodies; default-exclude. Politically sensitive in Xinjiang.</t>
  </si>
  <si>
    <t xml:space="preserve">ARC107</t>
  </si>
  <si>
    <t xml:space="preserve">Deer stone–khirigsuur complex</t>
  </si>
  <si>
    <t xml:space="preserve">c. 1300–700 BCE (Mongolia, Tuva)</t>
  </si>
  <si>
    <t xml:space="preserve">Late Bronze Age herders carved deer stones and built large stone mounds (khirigsuurs) with horse offerings.</t>
  </si>
  <si>
    <t xml:space="preserve">stone carving; mound building</t>
  </si>
  <si>
    <t xml:space="preserve">deer stones; khirigsuurs</t>
  </si>
  <si>
    <t xml:space="preserve">ARC108</t>
  </si>
  <si>
    <t xml:space="preserve">Pazyryk</t>
  </si>
  <si>
    <t xml:space="preserve">c. 6th–3rd century BCE (Altai)</t>
  </si>
  <si>
    <t xml:space="preserve">Frozen Altai tombs preserved felt hangings, a knotted pile carpet, tattooed skin, saddles and wooden carvings.</t>
  </si>
  <si>
    <t xml:space="preserve">felt appliqué; pile-carpet knotting; wood carving; tattooing</t>
  </si>
  <si>
    <t xml:space="preserve">Pazyryk carpet; felt hangings; saddles; headdresses</t>
  </si>
  <si>
    <t xml:space="preserve">clothing and adornment;ritual and belief;transport;rule and display</t>
  </si>
  <si>
    <t xml:space="preserve">Sergei Rudenko (1929; 1947–49)</t>
  </si>
  <si>
    <t xml:space="preserve">Altai communities protest the removal of the Ukok 'princess' (1993); oldest known pile carpet (Hermitage).</t>
  </si>
  <si>
    <t xml:space="preserve">ARC109</t>
  </si>
  <si>
    <t xml:space="preserve">Tagar</t>
  </si>
  <si>
    <t xml:space="preserve">c. 8th–1st century BCE (Minusinsk)</t>
  </si>
  <si>
    <t xml:space="preserve">Iron Age herders of southern Siberia cast bronze animal-style knives and built large kurgans.</t>
  </si>
  <si>
    <t xml:space="preserve">bronze casting; kurgan building</t>
  </si>
  <si>
    <t xml:space="preserve">knives; plaques; kurgans</t>
  </si>
  <si>
    <t xml:space="preserve">ARC110</t>
  </si>
  <si>
    <t xml:space="preserve">Tashtyk</t>
  </si>
  <si>
    <t xml:space="preserve">c. 1st century BCE–4th century CE (Minusinsk)</t>
  </si>
  <si>
    <t xml:space="preserve">Tashtyk communities of southern Siberia made painted plaster funerary masks and dolls holding cremated remains.</t>
  </si>
  <si>
    <t xml:space="preserve">plaster moulding and painting; textiles; wood carving</t>
  </si>
  <si>
    <t xml:space="preserve">funerary masks; burial dolls; textiles</t>
  </si>
  <si>
    <t xml:space="preserve">ARC111</t>
  </si>
  <si>
    <t xml:space="preserve">Xiongnu</t>
  </si>
  <si>
    <t xml:space="preserve">AS-CEN;AS-CHN;AS-NTH</t>
  </si>
  <si>
    <t xml:space="preserve">c. 209 BCE–1st century CE (political confederation); archaeological culture to c. 2nd century</t>
  </si>
  <si>
    <t xml:space="preserve">Xiongnu elite tombs held Chinese silks, Greco-Bactrian textiles and steppe metalwork, showing a nomadic empire at the centre of exchange.</t>
  </si>
  <si>
    <t xml:space="preserve">gold and bronze belt plaques; felt; imported silk</t>
  </si>
  <si>
    <t xml:space="preserve">belt plaques; textiles; lacquer</t>
  </si>
  <si>
    <t xml:space="preserve">Chinese historical sources (Sima Qian); Mongolian and Russian archaeology (Noin-Ula, 1924)</t>
  </si>
  <si>
    <t xml:space="preserve">ARC112</t>
  </si>
  <si>
    <t xml:space="preserve">Mal'ta–Buret'</t>
  </si>
  <si>
    <t xml:space="preserve">c. 24,000–21,000 years ago (Lake Baikal region)</t>
  </si>
  <si>
    <t xml:space="preserve">Upper Palaeolithic hunters carved mammoth-ivory figurines and birds and built semi-subterranean houses.</t>
  </si>
  <si>
    <t xml:space="preserve">ivory carving; bone working</t>
  </si>
  <si>
    <t xml:space="preserve">figurines; plaques; beads</t>
  </si>
  <si>
    <t xml:space="preserve">Mikhail Gerasimov (1928)</t>
  </si>
  <si>
    <t xml:space="preserve">A Mal'ta child genome (2013) links Siberians and Native Americans.</t>
  </si>
  <si>
    <t xml:space="preserve">ARC113</t>
  </si>
  <si>
    <t xml:space="preserve">Kitoi</t>
  </si>
  <si>
    <t xml:space="preserve">Baikal Early Neolithic</t>
  </si>
  <si>
    <t xml:space="preserve">c. 6000–5000 BCE</t>
  </si>
  <si>
    <t xml:space="preserve">Hunter-gatherer cemeteries by Lake Baikal with fishing gear, ochre and nephrite rings.</t>
  </si>
  <si>
    <t xml:space="preserve">nephrite working; bone and antler tools</t>
  </si>
  <si>
    <t xml:space="preserve">fish lures; nephrite rings</t>
  </si>
  <si>
    <t xml:space="preserve">ARC114</t>
  </si>
  <si>
    <t xml:space="preserve">Okhotsk culture</t>
  </si>
  <si>
    <t xml:space="preserve">AS-NTH;AS-JPN</t>
  </si>
  <si>
    <t xml:space="preserve">c. 5th–12th century CE (Sakhalin, Hokkaido, Kurils)</t>
  </si>
  <si>
    <t xml:space="preserve">Maritime hunters of the Okhotsk Sea carved ivory and bone and kept bear-skull shrines in their houses.</t>
  </si>
  <si>
    <t xml:space="preserve">bone and ivory carving; sea-mammal hunting</t>
  </si>
  <si>
    <t xml:space="preserve">figurines; harpoons; pottery</t>
  </si>
  <si>
    <t xml:space="preserve">Links with later Ainu bear ritual debated.</t>
  </si>
  <si>
    <t xml:space="preserve">ARC115</t>
  </si>
  <si>
    <t xml:space="preserve">Xinglongwa</t>
  </si>
  <si>
    <t xml:space="preserve">c. 6200–5400 BCE (Inner Mongolia, Liaoning)</t>
  </si>
  <si>
    <t xml:space="preserve">Planned villages of pit houses with some of the earliest carved jade (slit rings) in China.</t>
  </si>
  <si>
    <t xml:space="preserve">jade working; pit-house construction; pottery</t>
  </si>
  <si>
    <t xml:space="preserve">jade slit rings; pottery; houses</t>
  </si>
  <si>
    <t xml:space="preserve">clothing and adornment;shelter;food and storage</t>
  </si>
  <si>
    <t xml:space="preserve">ARC116</t>
  </si>
  <si>
    <t xml:space="preserve">Peiligang</t>
  </si>
  <si>
    <t xml:space="preserve">Peiligang–Jiahu</t>
  </si>
  <si>
    <t xml:space="preserve">c. 7000–5000 BCE (Henan)</t>
  </si>
  <si>
    <t xml:space="preserve">Early millet and rice farmers; the Jiahu site preserved bone flutes and early fermented-drink residues.</t>
  </si>
  <si>
    <t xml:space="preserve">pottery; bone-flute making; tortoise-shell rattles</t>
  </si>
  <si>
    <t xml:space="preserve">flutes; pottery; grinding slabs</t>
  </si>
  <si>
    <t xml:space="preserve">food and storage;play and music;ritual and belief</t>
  </si>
  <si>
    <t xml:space="preserve">ARC117</t>
  </si>
  <si>
    <t xml:space="preserve">Hemudu</t>
  </si>
  <si>
    <t xml:space="preserve">c. 5000–4500 BCE (Zhejiang)</t>
  </si>
  <si>
    <t xml:space="preserve">Waterlogged rice-farming villages with pile-built houses using mortise-and-tenon joinery and carved bone and ivory.</t>
  </si>
  <si>
    <t xml:space="preserve">mortise-and-tenon carpentry; bone spades; lacquer (early)</t>
  </si>
  <si>
    <t xml:space="preserve">stilt houses; bone tools; lacquered bowl</t>
  </si>
  <si>
    <t xml:space="preserve">ARC118</t>
  </si>
  <si>
    <t xml:space="preserve">Yangshao</t>
  </si>
  <si>
    <t xml:space="preserve">c. 5000–3000 BCE (Yellow River)</t>
  </si>
  <si>
    <t xml:space="preserve">Millet-farming villages made red painted pottery, some with fish and human-face motifs.</t>
  </si>
  <si>
    <t xml:space="preserve">painted pottery; pit houses</t>
  </si>
  <si>
    <t xml:space="preserve">painted basins; jars</t>
  </si>
  <si>
    <t xml:space="preserve">Johan Gunnar Andersson (1921), after Yangshao village</t>
  </si>
  <si>
    <t xml:space="preserve">ARC119</t>
  </si>
  <si>
    <t xml:space="preserve">Majiayao</t>
  </si>
  <si>
    <t xml:space="preserve">c. 3300–2000 BCE (Gansu, Qinghai)</t>
  </si>
  <si>
    <t xml:space="preserve">Potters made spiral-painted jars and one of the earliest bronze knives in China.</t>
  </si>
  <si>
    <t xml:space="preserve">painted pottery; copper-bronze casting</t>
  </si>
  <si>
    <t xml:space="preserve">painted jars; knife</t>
  </si>
  <si>
    <t xml:space="preserve">J. G. Andersson (1920s)</t>
  </si>
  <si>
    <t xml:space="preserve">ARC120</t>
  </si>
  <si>
    <t xml:space="preserve">Dawenkou</t>
  </si>
  <si>
    <t xml:space="preserve">c. 4100–2600 BCE (Shandong)</t>
  </si>
  <si>
    <t xml:space="preserve">Burials with pottery, jade and ivory show growing social ranking; some pots bear early signs.</t>
  </si>
  <si>
    <t xml:space="preserve">pottery; jade; ivory carving</t>
  </si>
  <si>
    <t xml:space="preserve">pottery; jades; tall-stemmed cups</t>
  </si>
  <si>
    <t xml:space="preserve">food and storage;rule and display;ritual and belief</t>
  </si>
  <si>
    <t xml:space="preserve">ARC121</t>
  </si>
  <si>
    <t xml:space="preserve">Hongshan</t>
  </si>
  <si>
    <t xml:space="preserve">c. 4700–2900 BCE (Liaoning, Inner Mongolia)</t>
  </si>
  <si>
    <t xml:space="preserve">Hongshan makers carved jade 'pig-dragons' and hooked cloud pendants and built stone cairns and a 'goddess temple' at Niuheliang.</t>
  </si>
  <si>
    <t xml:space="preserve">jade carving; stone cairn building; clay sculpture</t>
  </si>
  <si>
    <t xml:space="preserve">jade pig-dragons; cloud pendants; figures</t>
  </si>
  <si>
    <t xml:space="preserve">Named after Hongshanhou (Chifeng); Japanese excavations 1930s</t>
  </si>
  <si>
    <t xml:space="preserve">Jades are mostly from burials; many fakes on the market.</t>
  </si>
  <si>
    <t xml:space="preserve">ARC122</t>
  </si>
  <si>
    <t xml:space="preserve">Liangzhu</t>
  </si>
  <si>
    <t xml:space="preserve">Liangzhu civilisation</t>
  </si>
  <si>
    <t xml:space="preserve">c. 3300–2300 BCE (Lake Tai)</t>
  </si>
  <si>
    <t xml:space="preserve">Liangzhu jade workers carved cong and bi with fine incised masks, and the city had walls and a large dam system.</t>
  </si>
  <si>
    <t xml:space="preserve">jade carving with abrasives; earth dam engineering; lacquer</t>
  </si>
  <si>
    <t xml:space="preserve">cong; bi; axes; dams</t>
  </si>
  <si>
    <t xml:space="preserve">Shi Xingeng (1936); UNESCO (2019)</t>
  </si>
  <si>
    <t xml:space="preserve">ARC123</t>
  </si>
  <si>
    <t xml:space="preserve">Longshan</t>
  </si>
  <si>
    <t xml:space="preserve">c. 3000–1900 BCE (lower and middle Yellow River)</t>
  </si>
  <si>
    <t xml:space="preserve">Longshan potters threw eggshell-thin black cups on a fast wheel; walled towns such as Taosi appear.</t>
  </si>
  <si>
    <t xml:space="preserve">fast-wheel pottery; rammed earth; jade</t>
  </si>
  <si>
    <t xml:space="preserve">eggshell cups; walled towns; jades</t>
  </si>
  <si>
    <t xml:space="preserve">food and storage;rule and display;shelter</t>
  </si>
  <si>
    <t xml:space="preserve">Excavations at Chengziya (1930); Li Ji and others</t>
  </si>
  <si>
    <t xml:space="preserve">Distinct from HOR Longshan horizon (K. C. Chang).</t>
  </si>
  <si>
    <t xml:space="preserve">ARC124</t>
  </si>
  <si>
    <t xml:space="preserve">Shimao</t>
  </si>
  <si>
    <t xml:space="preserve">c. 2300–1800 BCE (Shaanxi)</t>
  </si>
  <si>
    <t xml:space="preserve">A stone-walled city with carved stone reliefs and jades set into walls.</t>
  </si>
  <si>
    <t xml:space="preserve">stone masonry; relief carving; jade</t>
  </si>
  <si>
    <t xml:space="preserve">walls; reliefs</t>
  </si>
  <si>
    <t xml:space="preserve">shelter;rule and display;ritual and belief</t>
  </si>
  <si>
    <t xml:space="preserve">Some human sacrifice at gates; care with remains.</t>
  </si>
  <si>
    <t xml:space="preserve">ARC125</t>
  </si>
  <si>
    <t xml:space="preserve">Erlitou</t>
  </si>
  <si>
    <t xml:space="preserve">c. 1900–1500 BCE (Henan)</t>
  </si>
  <si>
    <t xml:space="preserve">Erlitou foundries made the first piece-mould cast bronze vessels in China; its palace complex is linked by some to the Xia.</t>
  </si>
  <si>
    <t xml:space="preserve">piece-mould bronze casting; turquoise mosaic</t>
  </si>
  <si>
    <t xml:space="preserve">jue; turquoise dragon; plaques</t>
  </si>
  <si>
    <t xml:space="preserve">Xu Xusheng (1959)</t>
  </si>
  <si>
    <t xml:space="preserve">Xia identification is debated.</t>
  </si>
  <si>
    <t xml:space="preserve">ARC126</t>
  </si>
  <si>
    <t xml:space="preserve">Erligang</t>
  </si>
  <si>
    <t xml:space="preserve">c. 1600–1400 BCE</t>
  </si>
  <si>
    <t xml:space="preserve">Early Shang bronze workshops spread standardised vessels across a broad region.</t>
  </si>
  <si>
    <t xml:space="preserve">piece-mould casting</t>
  </si>
  <si>
    <t xml:space="preserve">ding; jue</t>
  </si>
  <si>
    <t xml:space="preserve">ARC127</t>
  </si>
  <si>
    <t xml:space="preserve">Sanxingdui</t>
  </si>
  <si>
    <t xml:space="preserve">Sanxingdui civilisation</t>
  </si>
  <si>
    <t xml:space="preserve">c. 1700–1150 BCE; sacrificial pits c. 1200–1100 BCE</t>
  </si>
  <si>
    <t xml:space="preserve">Sichuan bronze-casters made large masks, a bronze tree and a standing figure unlike Shang work.</t>
  </si>
  <si>
    <t xml:space="preserve">bronze casting; gold foil; jade</t>
  </si>
  <si>
    <t xml:space="preserve">masks; heads; tree; gold mask</t>
  </si>
  <si>
    <t xml:space="preserve">Pits found 1986; new pits 2020–22</t>
  </si>
  <si>
    <t xml:space="preserve">Sacrificial pits (objects deliberately buried).</t>
  </si>
  <si>
    <t xml:space="preserve">ARC128</t>
  </si>
  <si>
    <t xml:space="preserve">Jinsha</t>
  </si>
  <si>
    <t xml:space="preserve">c. 1200–500 BCE (Chengdu plain)</t>
  </si>
  <si>
    <t xml:space="preserve">Successor centre to Sanxingdui whose makers cut the gold 'sun and immortal birds' foil disc and worked ivory, jade and bronze.</t>
  </si>
  <si>
    <t xml:space="preserve">gold foil cutting; jade carving; ivory; bronze casting</t>
  </si>
  <si>
    <t xml:space="preserve">gold sun-bird disc; jade cong; ivory tusks; bronze figures</t>
  </si>
  <si>
    <t xml:space="preserve">Found 2001 during construction in Chengdu</t>
  </si>
  <si>
    <t xml:space="preserve">Sun-bird motif is China's official cultural heritage logo.</t>
  </si>
  <si>
    <t xml:space="preserve">ARC129</t>
  </si>
  <si>
    <t xml:space="preserve">Dian</t>
  </si>
  <si>
    <t xml:space="preserve">Dian kingdom</t>
  </si>
  <si>
    <t xml:space="preserve">c. 4th century BCE–1st century CE (Lake Dian, Yunnan)</t>
  </si>
  <si>
    <t xml:space="preserve">Dian bronze-casters made cowrie containers topped with miniature scenes of weaving, ritual and warfare, and bronze drums.</t>
  </si>
  <si>
    <t xml:space="preserve">lost-wax and piece-mould bronze casting; gilding</t>
  </si>
  <si>
    <t xml:space="preserve">cowrie containers; drums; weapons; buckles</t>
  </si>
  <si>
    <t xml:space="preserve">rule and display;ritual and belief;exchange and value;clothing and adornment</t>
  </si>
  <si>
    <t xml:space="preserve">Excavations at Shizhaishan (1955–)</t>
  </si>
  <si>
    <t xml:space="preserve">Scenes show women weaving on backstrap looms (F1.18).</t>
  </si>
  <si>
    <t xml:space="preserve">ARC130</t>
  </si>
  <si>
    <t xml:space="preserve">Chulmun</t>
  </si>
  <si>
    <t xml:space="preserve">Jeulmun; comb-pattern pottery</t>
  </si>
  <si>
    <t xml:space="preserve">c. 8000–1500 BCE</t>
  </si>
  <si>
    <t xml:space="preserve">Korean Neolithic foragers and early cultivators made comb-pattern pottery.</t>
  </si>
  <si>
    <t xml:space="preserve">comb-incised pottery; ground stone</t>
  </si>
  <si>
    <t xml:space="preserve">pottery; net sinkers; shell middens</t>
  </si>
  <si>
    <t xml:space="preserve">ARC131</t>
  </si>
  <si>
    <t xml:space="preserve">Mumun</t>
  </si>
  <si>
    <t xml:space="preserve">Plain pottery period</t>
  </si>
  <si>
    <t xml:space="preserve">c. 1500–300 BCE</t>
  </si>
  <si>
    <t xml:space="preserve">Rice-farming villages made undecorated pottery, polished red jars and stone daggers, and began bronze use.</t>
  </si>
  <si>
    <t xml:space="preserve">plain and red-burnished pottery; polished stone daggers; bronze (later)</t>
  </si>
  <si>
    <t xml:space="preserve">pottery; stone daggers; mandolin-shaped daggers</t>
  </si>
  <si>
    <t xml:space="preserve">food and storage;war;ritual and belief</t>
  </si>
  <si>
    <t xml:space="preserve">National Museum of Korea e-museum (KOGL Type 1);Wikimedia Commons;open-access excavation reports</t>
  </si>
  <si>
    <t xml:space="preserve">ARC132</t>
  </si>
  <si>
    <t xml:space="preserve">Korean dolmen tradition</t>
  </si>
  <si>
    <t xml:space="preserve">Gochang, Hwasun and Ganghwa dolmens</t>
  </si>
  <si>
    <t xml:space="preserve">c. 1st millennium BCE (Mumun)</t>
  </si>
  <si>
    <t xml:space="preserve">Communities raised thousands of stone dolmens, the densest concentration in the world.</t>
  </si>
  <si>
    <t xml:space="preserve">megalith quarrying and raising</t>
  </si>
  <si>
    <t xml:space="preserve">dolmens; grave goods</t>
  </si>
  <si>
    <t xml:space="preserve">archaeologists; UNESCO (2000)</t>
  </si>
  <si>
    <t xml:space="preserve">National Museum of Korea e-museum (KOGL Type 1);Wikimedia Commons;UNESCO World Heritage listing (link out)</t>
  </si>
  <si>
    <t xml:space="preserve">ARC133</t>
  </si>
  <si>
    <t xml:space="preserve">Jōmon</t>
  </si>
  <si>
    <t xml:space="preserve">Jomon</t>
  </si>
  <si>
    <t xml:space="preserve">c. 14,000–300 BCE; end dates vary regionally (Yayoi began earlier in Kyushu)</t>
  </si>
  <si>
    <t xml:space="preserve">Jōmon foragers made some of the world's earliest pottery, cord-marked and later flame-rimmed, plus lacquer and clay dogū figures.</t>
  </si>
  <si>
    <t xml:space="preserve">cord-marked pottery; lacquer; clay figurine making</t>
  </si>
  <si>
    <t xml:space="preserve">flame-style pots; dogū; lacquered combs</t>
  </si>
  <si>
    <t xml:space="preserve">food and storage;ritual and belief;clothing and adornment</t>
  </si>
  <si>
    <t xml:space="preserve">From Edward S. Morse's 'cord-marked' pottery (1877)</t>
  </si>
  <si>
    <t xml:space="preserve">Met Open Access (CC0);Cleveland Museum of Art Open Access (CC0);ColBase, Japan NICH (check per-image terms);Wikimedia Commons;UNESCO World Heritage listing (link out)</t>
  </si>
  <si>
    <t xml:space="preserve">Northern Jōmon sites UNESCO (2021). Ainu are living descendants in the north.</t>
  </si>
  <si>
    <t xml:space="preserve">ARC134</t>
  </si>
  <si>
    <t xml:space="preserve">Yayoi</t>
  </si>
  <si>
    <t xml:space="preserve">c. 900 BCE–250 CE (AMS revision of older c. 300 BCE start)</t>
  </si>
  <si>
    <t xml:space="preserve">Wet-rice farmers, arriving from the Korean peninsula and mixing with Jōmon people, made bronze bells (dōtaku) and wheel-finished pottery.</t>
  </si>
  <si>
    <t xml:space="preserve">paddy rice farming; bronze casting; iron; weaving</t>
  </si>
  <si>
    <t xml:space="preserve">dōtaku; pottery; mirrors</t>
  </si>
  <si>
    <t xml:space="preserve">After Yayoi-chō, Tokyo (pottery found 1884)</t>
  </si>
  <si>
    <t xml:space="preserve">Met Open Access (CC0);ColBase, Japan NICH (check per-image terms);Wikimedia Commons</t>
  </si>
  <si>
    <t xml:space="preserve">ARC135</t>
  </si>
  <si>
    <t xml:space="preserve">Kofun</t>
  </si>
  <si>
    <t xml:space="preserve">Kofun period</t>
  </si>
  <si>
    <t xml:space="preserve">c. 250–538 CE (to 710 in some schemes)</t>
  </si>
  <si>
    <t xml:space="preserve">Elite keyhole-shaped tombs were ringed by clay haniwa figures of people, horses and houses.</t>
  </si>
  <si>
    <t xml:space="preserve">tomb building; haniwa terracotta; Sue stoneware</t>
  </si>
  <si>
    <t xml:space="preserve">haniwa; mirrors; armour; Sue ware</t>
  </si>
  <si>
    <t xml:space="preserve">ritual and belief;rule and display;war</t>
  </si>
  <si>
    <t xml:space="preserve">Imperial tombs are sacred and closed to excavation (Imperial Household Agency).</t>
  </si>
  <si>
    <t xml:space="preserve">ARC136</t>
  </si>
  <si>
    <t xml:space="preserve">Satsumon</t>
  </si>
  <si>
    <t xml:space="preserve">c. 7th–13th century CE (Hokkaido)</t>
  </si>
  <si>
    <t xml:space="preserve">Hokkaido communities made scratched-pattern pottery and are considered ancestral to Ainu culture.</t>
  </si>
  <si>
    <t xml:space="preserve">brushed pottery; iron import</t>
  </si>
  <si>
    <t xml:space="preserve">pottery; houses</t>
  </si>
  <si>
    <t xml:space="preserve">ColBase, Japan NICH (check per-image terms);open-access excavation reports</t>
  </si>
  <si>
    <t xml:space="preserve">Ainu are a living Indigenous people, recognised 2019.</t>
  </si>
  <si>
    <t xml:space="preserve">ARC137</t>
  </si>
  <si>
    <t xml:space="preserve">Mehrgarh (Neolithic)</t>
  </si>
  <si>
    <t xml:space="preserve">c. 7000–2600 BCE (Balochistan)</t>
  </si>
  <si>
    <t xml:space="preserve">One of South Asia's earliest farming villages, with mud-brick storage, early cotton and the earliest known drilled teeth.</t>
  </si>
  <si>
    <t xml:space="preserve">mud-brick; bead drilling; pottery</t>
  </si>
  <si>
    <t xml:space="preserve">beads; figurines; pottery</t>
  </si>
  <si>
    <t xml:space="preserve">food and storage;clothing and adornment;shelter;care and access</t>
  </si>
  <si>
    <t xml:space="preserve">Jean-François Jarrige (1974–)</t>
  </si>
  <si>
    <t xml:space="preserve">ARC138</t>
  </si>
  <si>
    <t xml:space="preserve">Early Harappan</t>
  </si>
  <si>
    <t xml:space="preserve">Regionalisation era; Ravi, Kot Diji</t>
  </si>
  <si>
    <t xml:space="preserve">Walled towns with painted pottery before the integration of the Mature Harappan phase.</t>
  </si>
  <si>
    <t xml:space="preserve">pottery; mud-brick</t>
  </si>
  <si>
    <t xml:space="preserve">Member of CIV Indus Valley.</t>
  </si>
  <si>
    <t xml:space="preserve">ARC139</t>
  </si>
  <si>
    <t xml:space="preserve">Mature Harappan</t>
  </si>
  <si>
    <t xml:space="preserve">Integration era</t>
  </si>
  <si>
    <t xml:space="preserve">c. 2600–1900 BCE</t>
  </si>
  <si>
    <t xml:space="preserve">Planned brick cities (Mohenjo-daro, Harappa, Dholavira) with seals, weights and long-drilled carnelian beads.</t>
  </si>
  <si>
    <t xml:space="preserve">fired brick; carnelian drilling; steatite seals; faience</t>
  </si>
  <si>
    <t xml:space="preserve">seals; beads; weights; figurines</t>
  </si>
  <si>
    <t xml:space="preserve">ARC140</t>
  </si>
  <si>
    <t xml:space="preserve">Late Harappan</t>
  </si>
  <si>
    <t xml:space="preserve">Localisation era; Posturban Harappan</t>
  </si>
  <si>
    <t xml:space="preserve">c. 1900–1300 BCE</t>
  </si>
  <si>
    <t xml:space="preserve">Regional successor phases (e.g. Jhukar, Rangpur, Cemetery H) in which large cities shrank but bead-making, pottery and farming continued and shifted east and south.</t>
  </si>
  <si>
    <t xml:space="preserve">pottery; beadwork; faience; copper</t>
  </si>
  <si>
    <t xml:space="preserve">regional pottery styles; beads</t>
  </si>
  <si>
    <t xml:space="preserve">Member of CIV Indus Valley; avoid 'collapse' framing.</t>
  </si>
  <si>
    <t xml:space="preserve">ARC141</t>
  </si>
  <si>
    <t xml:space="preserve">Ochre Coloured Pottery</t>
  </si>
  <si>
    <t xml:space="preserve">OCP; OCP–Copper Hoard culture</t>
  </si>
  <si>
    <t xml:space="preserve">c. 2000–1500 BCE (Ganga–Yamuna Doab)</t>
  </si>
  <si>
    <t xml:space="preserve">Upper Ganges communities made ochre-washed pottery and are associated with copper hoards; burials at Sinauli held wooden carts sheathed in copper.</t>
  </si>
  <si>
    <t xml:space="preserve">ochre-slipped pottery; copper casting; copper sheathing</t>
  </si>
  <si>
    <t xml:space="preserve">pottery; copper harpoons; anthropomorphic figures; carts</t>
  </si>
  <si>
    <t xml:space="preserve">tools;ritual and belief;transport</t>
  </si>
  <si>
    <t xml:space="preserve">B. B. Lal (1950s) and later Archaeological Survey of India (Sinauli, 2018)</t>
  </si>
  <si>
    <t xml:space="preserve">Sinauli 'chariot' interpretation debated.</t>
  </si>
  <si>
    <t xml:space="preserve">ARC142</t>
  </si>
  <si>
    <t xml:space="preserve">Painted Grey Ware</t>
  </si>
  <si>
    <t xml:space="preserve">PGW</t>
  </si>
  <si>
    <t xml:space="preserve">c. 1200–600 BCE (western Ganga plain)</t>
  </si>
  <si>
    <t xml:space="preserve">Iron Age farming communities made fine wheel-thrown grey pottery painted in black and began iron working in the Ganga plain.</t>
  </si>
  <si>
    <t xml:space="preserve">fine grey pottery; iron smithing; glass beads</t>
  </si>
  <si>
    <t xml:space="preserve">bowls; dishes; iron tools</t>
  </si>
  <si>
    <t xml:space="preserve">B. B. Lal (Hastinapura excavations, 1950–52)</t>
  </si>
  <si>
    <t xml:space="preserve">Often linked to later Vedic texts and Mahabharata sites; that link is contested.</t>
  </si>
  <si>
    <t xml:space="preserve">ARC143</t>
  </si>
  <si>
    <t xml:space="preserve">Northern Black Polished Ware</t>
  </si>
  <si>
    <t xml:space="preserve">NBPW</t>
  </si>
  <si>
    <t xml:space="preserve">c. 700–200 BCE</t>
  </si>
  <si>
    <t xml:space="preserve">A glossy, metallic-looking black pottery used in the early historic cities of the Ganga plain, including under the Mauryas.</t>
  </si>
  <si>
    <t xml:space="preserve">high-gloss pottery firing</t>
  </si>
  <si>
    <t xml:space="preserve">dishes; bowls</t>
  </si>
  <si>
    <t xml:space="preserve">food and storage;rule and display;exchange and value</t>
  </si>
  <si>
    <t xml:space="preserve">Luxury ware; linked with second urbanisation.</t>
  </si>
  <si>
    <t xml:space="preserve">ARC144</t>
  </si>
  <si>
    <t xml:space="preserve">Deccan Chalcolithic</t>
  </si>
  <si>
    <t xml:space="preserve">Malwa; Jorwe; Savalda</t>
  </si>
  <si>
    <t xml:space="preserve">c. 2000–700 BCE (Maharashtra, Madhya Pradesh)</t>
  </si>
  <si>
    <t xml:space="preserve">Farming villages of the Deccan made painted pottery and copper tools; Inamgaon and Daimabad yielded bronze sculptures (date debated).</t>
  </si>
  <si>
    <t xml:space="preserve">painted pottery; copper working</t>
  </si>
  <si>
    <t xml:space="preserve">painted pottery; urn burials; copper axes</t>
  </si>
  <si>
    <t xml:space="preserve">food and storage;tools;ritual and belief</t>
  </si>
  <si>
    <t xml:space="preserve">H. D. Sankalia and Deccan College (1950s–80s)</t>
  </si>
  <si>
    <t xml:space="preserve">Groups several named cultures; Daimabad bronzes' date contested.</t>
  </si>
  <si>
    <t xml:space="preserve">ARC145</t>
  </si>
  <si>
    <t xml:space="preserve">Southern Neolithic</t>
  </si>
  <si>
    <t xml:space="preserve">Ashmound tradition</t>
  </si>
  <si>
    <t xml:space="preserve">c. 3000–1200 BCE (Karnataka, Andhra Pradesh)</t>
  </si>
  <si>
    <t xml:space="preserve">Herders and farmers of the southern Deccan burned cattle dung into large ash mounds and made ground-stone axes and rock art.</t>
  </si>
  <si>
    <t xml:space="preserve">ground stone; dung burning; rock painting and bruising</t>
  </si>
  <si>
    <t xml:space="preserve">ashmounds; axes; rock art</t>
  </si>
  <si>
    <t xml:space="preserve">ARC146</t>
  </si>
  <si>
    <t xml:space="preserve">Megalithic South India</t>
  </si>
  <si>
    <t xml:space="preserve">Iron Age South India; megalithic burials</t>
  </si>
  <si>
    <t xml:space="preserve">c. 1200 BCE–300 CE</t>
  </si>
  <si>
    <t xml:space="preserve">Iron Age communities built stone-circle and cist burials with black-and-red ware, iron tools and carnelian beads.</t>
  </si>
  <si>
    <t xml:space="preserve">iron smithing; black-and-red ware; bead drilling; stone setting</t>
  </si>
  <si>
    <t xml:space="preserve">cists; urns; iron weapons; beads</t>
  </si>
  <si>
    <t xml:space="preserve">ritual and belief;tools;war</t>
  </si>
  <si>
    <t xml:space="preserve">Includes Adichanallur urn cemetery.</t>
  </si>
  <si>
    <t xml:space="preserve">ARC147</t>
  </si>
  <si>
    <t xml:space="preserve">Gandhara Grave culture</t>
  </si>
  <si>
    <t xml:space="preserve">Swat protohistoric graves</t>
  </si>
  <si>
    <t xml:space="preserve">c. 1600–500 BCE (Swat, Dir)</t>
  </si>
  <si>
    <t xml:space="preserve">Cemeteries in the Swat valley with grey pottery and copper, linked by genetics to later South Asian populations.</t>
  </si>
  <si>
    <t xml:space="preserve">grey pottery; copper</t>
  </si>
  <si>
    <t xml:space="preserve">pottery; pins; graves</t>
  </si>
  <si>
    <t xml:space="preserve">Italian Archaeological Mission (IsMEO) and Ahmad Hasan Dani (1960s)</t>
  </si>
  <si>
    <t xml:space="preserve">ARC148</t>
  </si>
  <si>
    <t xml:space="preserve">Balangoda culture</t>
  </si>
  <si>
    <t xml:space="preserve">Sri Lankan Mesolithic</t>
  </si>
  <si>
    <t xml:space="preserve">from c. 38,000 years ago (Batadomba-lena, Fa-Hien) to the Holocene</t>
  </si>
  <si>
    <t xml:space="preserve">Sri Lankan rainforest foragers made geometric microliths and bone tools at a very early date.</t>
  </si>
  <si>
    <t xml:space="preserve">microlith production; bone tools</t>
  </si>
  <si>
    <t xml:space="preserve">microliths; bone points; beads</t>
  </si>
  <si>
    <t xml:space="preserve">Stone-tool industry. Vedda people are a living community.</t>
  </si>
  <si>
    <t xml:space="preserve">ARC149</t>
  </si>
  <si>
    <t xml:space="preserve">Burzahom (Kashmir Neolithic)</t>
  </si>
  <si>
    <t xml:space="preserve">Northern Neolithic</t>
  </si>
  <si>
    <t xml:space="preserve">AS-HIM;AS-SAS</t>
  </si>
  <si>
    <t xml:space="preserve">c. 3000–1500 BCE</t>
  </si>
  <si>
    <t xml:space="preserve">Kashmir valley farmers dug pit houses, made harvesting knives and bone tools, and carved a hunting scene on stone.</t>
  </si>
  <si>
    <t xml:space="preserve">pit-dwelling construction; bone tools; ground-stone knives</t>
  </si>
  <si>
    <t xml:space="preserve">harvesters; bone awls; engraved slab</t>
  </si>
  <si>
    <t xml:space="preserve">ARC150</t>
  </si>
  <si>
    <t xml:space="preserve">Karuo</t>
  </si>
  <si>
    <t xml:space="preserve">Kharro</t>
  </si>
  <si>
    <t xml:space="preserve">c. 3300–2000 BCE (Chamdo, eastern Tibet)</t>
  </si>
  <si>
    <t xml:space="preserve">Early farming villages of eastern Tibet with millet, stone houses, painted pottery and shell ornaments.</t>
  </si>
  <si>
    <t xml:space="preserve">stone house building; pottery; ground stone</t>
  </si>
  <si>
    <t xml:space="preserve">pottery; ornaments; axes</t>
  </si>
  <si>
    <t xml:space="preserve">shelter;food and storage;clothing and adornment</t>
  </si>
  <si>
    <t xml:space="preserve">ARC151</t>
  </si>
  <si>
    <t xml:space="preserve">Qugong</t>
  </si>
  <si>
    <t xml:space="preserve">early phase at the type site re-dated to c. 1400–1300 cal BCE by 2024 re-excavation (earlier estimates c. 2000–1500 or 1750–1100 BCE); end approximate (Lhasa)</t>
  </si>
  <si>
    <t xml:space="preserve">A Neolithic settlement near Lhasa whose potters made polished, incised and stamped round-based wares.</t>
  </si>
  <si>
    <t xml:space="preserve">burnished pottery; incised and stamped decoration</t>
  </si>
  <si>
    <t xml:space="preserve">pottery; tools</t>
  </si>
  <si>
    <t xml:space="preserve">Copper/metal claim removed: not reported in the 2024 re-excavation (Neolithic assemblage); restore only with a source.</t>
  </si>
  <si>
    <t xml:space="preserve">ARC152</t>
  </si>
  <si>
    <t xml:space="preserve">Mustang cave tombs</t>
  </si>
  <si>
    <t xml:space="preserve">Chokhopani; Mebrak; Samdzong</t>
  </si>
  <si>
    <t xml:space="preserve">c. 1000 BCE–650 CE (Upper Mustang, Nepal)</t>
  </si>
  <si>
    <t xml:space="preserve">Cliff-cut cave burials with wooden coffins, a gold-and-silver funerary mask, textiles and beads.</t>
  </si>
  <si>
    <t xml:space="preserve">wood coffin making; gold and silver repoussé; weaving</t>
  </si>
  <si>
    <t xml:space="preserve">coffins; masks; beads</t>
  </si>
  <si>
    <t xml:space="preserve">ARC153</t>
  </si>
  <si>
    <t xml:space="preserve">Hoabinhian</t>
  </si>
  <si>
    <t xml:space="preserve">AS-MSE;AS-ISE;AS-CHN</t>
  </si>
  <si>
    <t xml:space="preserve">c. 12,000–3000 BCE (earlier in some sites)</t>
  </si>
  <si>
    <t xml:space="preserve">Forager toolkit of unifacially flaked cobbles (sumatraliths) used across mainland Southeast Asia and Sumatra.</t>
  </si>
  <si>
    <t xml:space="preserve">unifacial cobble flaking</t>
  </si>
  <si>
    <t xml:space="preserve">sumatraliths; grinding stones</t>
  </si>
  <si>
    <t xml:space="preserve">Madeleine Colani (1920s), after Hòa Bình province (Vietnam)</t>
  </si>
  <si>
    <t xml:space="preserve">Stone-tool industry.</t>
  </si>
  <si>
    <t xml:space="preserve">ARC154</t>
  </si>
  <si>
    <t xml:space="preserve">Phùng Nguyên</t>
  </si>
  <si>
    <t xml:space="preserve">c. 2000–1500 BCE (Red River delta)</t>
  </si>
  <si>
    <t xml:space="preserve">Neolithic to early Bronze Age villages with incised pottery and jade.</t>
  </si>
  <si>
    <t xml:space="preserve">pottery; stone; early bronze</t>
  </si>
  <si>
    <t xml:space="preserve">pottery; ornaments</t>
  </si>
  <si>
    <t xml:space="preserve">ARC155</t>
  </si>
  <si>
    <t xml:space="preserve">Ban Chiang</t>
  </si>
  <si>
    <t xml:space="preserve">c. 2100 BCE–200 CE; start of bronze working debated (c. 1500–1000 BCE)</t>
  </si>
  <si>
    <t xml:space="preserve">Northeast Thai villagers buried their dead with red-on-buff painted pottery, bronze bracelets and later iron, a key case for independent Southeast Asian metallurgy.</t>
  </si>
  <si>
    <t xml:space="preserve">painted pottery; bronze casting; iron</t>
  </si>
  <si>
    <t xml:space="preserve">painted jars; bronze bracelets; rollers</t>
  </si>
  <si>
    <t xml:space="preserve">ritual and belief;clothing and adornment;food and storage</t>
  </si>
  <si>
    <t xml:space="preserve">Found 1966; Thai Fine Arts Department and University of Pennsylvania (Chester Gorman, Pisit Charoenwongsa)</t>
  </si>
  <si>
    <t xml:space="preserve">F1.5;F1.24</t>
  </si>
  <si>
    <t xml:space="preserve">Heavily looted in the 1960s–70s; US federal investigation (2008) led to returns to Thailand. F1.24 case.</t>
  </si>
  <si>
    <t xml:space="preserve">ARC156</t>
  </si>
  <si>
    <t xml:space="preserve">Đông Sơn</t>
  </si>
  <si>
    <t xml:space="preserve">Dong Son</t>
  </si>
  <si>
    <t xml:space="preserve">AS-MSE;AS-CHN;AS-ISE</t>
  </si>
  <si>
    <t xml:space="preserve">c. 1000 BCE–1st century CE (Red River valley), drums traded later</t>
  </si>
  <si>
    <t xml:space="preserve">Đông Sơn bronze-casters made large decorated kettle drums that were carried across Island Southeast Asia.</t>
  </si>
  <si>
    <t xml:space="preserve">lost-wax and piece-mould bronze casting</t>
  </si>
  <si>
    <t xml:space="preserve">bronze drums; situlae; daggers</t>
  </si>
  <si>
    <t xml:space="preserve">rule and display;ritual and belief;play and music;exchange and value</t>
  </si>
  <si>
    <t xml:space="preserve">After Đông Sơn village (Thanh Hóa), excavated 1924–; EFEO (Victor Goloubew)</t>
  </si>
  <si>
    <t xml:space="preserve">F1.13;F1.4</t>
  </si>
  <si>
    <t xml:space="preserve">Drums reach Indonesia (Heger type I).</t>
  </si>
  <si>
    <t xml:space="preserve">ARC157</t>
  </si>
  <si>
    <t xml:space="preserve">Sa Huỳnh</t>
  </si>
  <si>
    <t xml:space="preserve">Sa Huynh</t>
  </si>
  <si>
    <t xml:space="preserve">c. 1000 BCE–200 CE (central and southern Vietnam)</t>
  </si>
  <si>
    <t xml:space="preserve">Coastal communities buried their dead in large jars with nephrite lingling-o earrings and glass and carnelian beads.</t>
  </si>
  <si>
    <t xml:space="preserve">jar burial; nephrite and glass bead working; iron</t>
  </si>
  <si>
    <t xml:space="preserve">burial jars; lingling-o; beads</t>
  </si>
  <si>
    <t xml:space="preserve">ritual and belief;clothing and adornment;exchange and value</t>
  </si>
  <si>
    <t xml:space="preserve">Finds from 1909; French archaeologists (Madeleine Colani)</t>
  </si>
  <si>
    <t xml:space="preserve">Taiwanese nephrite in Sa Huỳnh ornaments shows long-distance exchange.</t>
  </si>
  <si>
    <t xml:space="preserve">ARC158</t>
  </si>
  <si>
    <t xml:space="preserve">Plain of Jars</t>
  </si>
  <si>
    <t xml:space="preserve">c. 500 BCE–500 CE (dates debated; some jars placed earlier)</t>
  </si>
  <si>
    <t xml:space="preserve">Communities in Laos quarried and set over two thousand stone jars used in mortuary ritual.</t>
  </si>
  <si>
    <t xml:space="preserve">stone quarrying and carving</t>
  </si>
  <si>
    <t xml:space="preserve">stone jars; discs</t>
  </si>
  <si>
    <t xml:space="preserve">Madeleine Colani (1935); UNESCO (2019)</t>
  </si>
  <si>
    <t xml:space="preserve">Unexploded ordnance from the 1964–73 bombing still at sites (F1.19a).</t>
  </si>
  <si>
    <t xml:space="preserve">ARC159</t>
  </si>
  <si>
    <t xml:space="preserve">Óc Eo</t>
  </si>
  <si>
    <t xml:space="preserve">Funan (archaeological)</t>
  </si>
  <si>
    <t xml:space="preserve">c. 1st–7th century CE (Mekong delta)</t>
  </si>
  <si>
    <t xml:space="preserve">A canal-linked port where makers worked gold, glass beads and tin, trading with India, China and Rome.</t>
  </si>
  <si>
    <t xml:space="preserve">gold working; glass bead making; canal engineering</t>
  </si>
  <si>
    <t xml:space="preserve">beads; seals; gold plaques; Roman coins</t>
  </si>
  <si>
    <t xml:space="preserve">exchange and value;clothing and adornment;transport</t>
  </si>
  <si>
    <t xml:space="preserve">Louis Malleret (1944)</t>
  </si>
  <si>
    <t xml:space="preserve">Links to the Chinese-recorded polity 'Funan'.</t>
  </si>
  <si>
    <t xml:space="preserve">ARC160</t>
  </si>
  <si>
    <t xml:space="preserve">Dvaravati</t>
  </si>
  <si>
    <t xml:space="preserve">c. 6th–11th century CE (central Thailand)</t>
  </si>
  <si>
    <t xml:space="preserve">Mon-speaking Buddhist communities made stucco and terracotta sculpture, dharmachakra wheels and moated towns.</t>
  </si>
  <si>
    <t xml:space="preserve">stucco; terracotta; stone carving</t>
  </si>
  <si>
    <t xml:space="preserve">Buddha images; dharmachakras; stucco reliefs</t>
  </si>
  <si>
    <t xml:space="preserve">Art historians and archaeologists (from coins inscribed 'Dvaravati')</t>
  </si>
  <si>
    <t xml:space="preserve">Art-historical as much as archaeological grouping.</t>
  </si>
  <si>
    <t xml:space="preserve">ARC161</t>
  </si>
  <si>
    <t xml:space="preserve">Dapenkeng</t>
  </si>
  <si>
    <t xml:space="preserve">Tapenkeng</t>
  </si>
  <si>
    <t xml:space="preserve">AS-ISE;AS-CHN</t>
  </si>
  <si>
    <t xml:space="preserve">c. 3500–2500 BCE (Taiwan)</t>
  </si>
  <si>
    <t xml:space="preserve">Earliest Neolithic of Taiwan with cord-marked pottery, often linked to the beginnings of Austronesian dispersal.</t>
  </si>
  <si>
    <t xml:space="preserve">cord-marked pottery; ground stone; bark-cloth beaters</t>
  </si>
  <si>
    <t xml:space="preserve">pottery; adzes; beaters</t>
  </si>
  <si>
    <t xml:space="preserve">food and storage;tools;clothing and adornment</t>
  </si>
  <si>
    <t xml:space="preserve">Kwang-chih Chang (1960s)</t>
  </si>
  <si>
    <t xml:space="preserve">Taiwanese Indigenous peoples are living descendants.</t>
  </si>
  <si>
    <t xml:space="preserve">ARC162</t>
  </si>
  <si>
    <t xml:space="preserve">Beinan</t>
  </si>
  <si>
    <t xml:space="preserve">Peinan</t>
  </si>
  <si>
    <t xml:space="preserve">c. 3300–300 BCE (east Taiwan; main phase c. 1500–800 BCE)</t>
  </si>
  <si>
    <t xml:space="preserve">A large slate-slab settlement and cemetery with nephrite earrings (including lingling-o and human-animal jades).</t>
  </si>
  <si>
    <t xml:space="preserve">slate slab construction; nephrite carving</t>
  </si>
  <si>
    <t xml:space="preserve">slate coffins; jade earrings; pottery</t>
  </si>
  <si>
    <t xml:space="preserve">Found 1980 during railway construction</t>
  </si>
  <si>
    <t xml:space="preserve">funerary;Indigenous-community</t>
  </si>
  <si>
    <t xml:space="preserve">ARC163</t>
  </si>
  <si>
    <t xml:space="preserve">Toalean</t>
  </si>
  <si>
    <t xml:space="preserve">c. 8000–1500 years ago (southwest Sulawesi)</t>
  </si>
  <si>
    <t xml:space="preserve">Sulawesi foragers made small serrated 'Maros points' and backed microliths.</t>
  </si>
  <si>
    <t xml:space="preserve">pressure flaking; microliths</t>
  </si>
  <si>
    <t xml:space="preserve">Maros points; microliths</t>
  </si>
  <si>
    <t xml:space="preserve">Stone-tool industry; a Toalean genome published 2021.</t>
  </si>
  <si>
    <t xml:space="preserve">ARC164</t>
  </si>
  <si>
    <t xml:space="preserve">Arctic Small Tool tradition</t>
  </si>
  <si>
    <t xml:space="preserve">ASTt; Denbigh Flint Complex (Alaska)</t>
  </si>
  <si>
    <t xml:space="preserve">F1.7;F1.12a</t>
  </si>
  <si>
    <t xml:space="preserve">AM-ARC;AS-NTH</t>
  </si>
  <si>
    <t xml:space="preserve">c. 2500–800 BCE</t>
  </si>
  <si>
    <t xml:space="preserve">Palaeo-Inuit (Palaeo-Eskimo) peoples spread from Alaska to Greenland with finely made microblades, burins and bow technology.</t>
  </si>
  <si>
    <t xml:space="preserve">microblade and burin production; bow and arrow</t>
  </si>
  <si>
    <t xml:space="preserve">microblades; burins; harpoon heads</t>
  </si>
  <si>
    <t xml:space="preserve">William Irving (1957)</t>
  </si>
  <si>
    <t xml:space="preserve">Smithsonian Open Access (CC0);National Museum of Denmark (CC BY-SA);open-access excavation reports</t>
  </si>
  <si>
    <t xml:space="preserve">'Palaeo-Eskimo' is being replaced by 'Palaeo-Inuit' in some usage; check preferred term.</t>
  </si>
  <si>
    <t xml:space="preserve">ARC165</t>
  </si>
  <si>
    <t xml:space="preserve">Saqqaq</t>
  </si>
  <si>
    <t xml:space="preserve">c. 2500–800 BCE (west Greenland)</t>
  </si>
  <si>
    <t xml:space="preserve">Early Greenlanders made stone and bone tools and sewn skin clothing; a Saqqaq hair sample gave the first ancient human genome (2010).</t>
  </si>
  <si>
    <t xml:space="preserve">stone knapping; bone and wood working; skin sewing</t>
  </si>
  <si>
    <t xml:space="preserve">tools; harpoons; clothing fragments</t>
  </si>
  <si>
    <t xml:space="preserve">National Museum of Denmark (CC BY-SA);open-access excavation reports</t>
  </si>
  <si>
    <t xml:space="preserve">ARC166</t>
  </si>
  <si>
    <t xml:space="preserve">Dorset</t>
  </si>
  <si>
    <t xml:space="preserve">Tuniit (in Inuit oral history)</t>
  </si>
  <si>
    <t xml:space="preserve">c. 500 BCE–1400 CE (dates vary regionally)</t>
  </si>
  <si>
    <t xml:space="preserve">Dorset carvers made small ivory, antler and wood figures of bears, people and masks.</t>
  </si>
  <si>
    <t xml:space="preserve">ivory and antler carving; soapstone lamps; snow knife</t>
  </si>
  <si>
    <t xml:space="preserve">figurines; masks; soapstone lamps</t>
  </si>
  <si>
    <t xml:space="preserve">ritual and belief;shelter;food and storage</t>
  </si>
  <si>
    <t xml:space="preserve">Diamond Jenness (1925), after Cape Dorset (Kinngait)</t>
  </si>
  <si>
    <t xml:space="preserve">Smithsonian Open Access (CC0);National Museum of Denmark (CC BY-SA);Wikimedia Commons;open-access excavation reports</t>
  </si>
  <si>
    <t xml:space="preserve">Inuit oral histories name them Tuniit.</t>
  </si>
  <si>
    <t xml:space="preserve">ARC167</t>
  </si>
  <si>
    <t xml:space="preserve">Old Bering Sea</t>
  </si>
  <si>
    <t xml:space="preserve">OBS</t>
  </si>
  <si>
    <t xml:space="preserve">c. 200 BCE–500 CE (Bering Strait)</t>
  </si>
  <si>
    <t xml:space="preserve">Maritime hunters carved walrus-ivory harpoon parts and 'winged objects' with curvilinear engraving.</t>
  </si>
  <si>
    <t xml:space="preserve">walrus-ivory carving and engraving</t>
  </si>
  <si>
    <t xml:space="preserve">winged objects; harpoon heads; figures</t>
  </si>
  <si>
    <t xml:space="preserve">tools;ritual and belief;food and storage</t>
  </si>
  <si>
    <t xml:space="preserve">Henry B. Collins (1920s–30s)</t>
  </si>
  <si>
    <t xml:space="preserve">Smithsonian Open Access (CC0);Met Open Access (CC0);Wikimedia Commons</t>
  </si>
  <si>
    <t xml:space="preserve">Ivories mined from sites for the market; St Lawrence Island context.</t>
  </si>
  <si>
    <t xml:space="preserve">ARC168</t>
  </si>
  <si>
    <t xml:space="preserve">Ipiutak</t>
  </si>
  <si>
    <t xml:space="preserve">c. 1st–8th century CE (Point Hope, Alaska)</t>
  </si>
  <si>
    <t xml:space="preserve">A large settlement and cemetery with elaborate ivory carvings, openwork and inset eyes placed with the dead.</t>
  </si>
  <si>
    <t xml:space="preserve">ivory carving; openwork; jet and ivory inlay</t>
  </si>
  <si>
    <t xml:space="preserve">masks; openwork carvings; chains</t>
  </si>
  <si>
    <t xml:space="preserve">Helge Larsen, Froelich Rainey and Louis Giddings (1939–41)</t>
  </si>
  <si>
    <t xml:space="preserve">Indigenous-community;funerary;sacred</t>
  </si>
  <si>
    <t xml:space="preserve">Smithsonian Open Access (CC0);Wikimedia Commons</t>
  </si>
  <si>
    <t xml:space="preserve">ARC169</t>
  </si>
  <si>
    <t xml:space="preserve">Thule</t>
  </si>
  <si>
    <t xml:space="preserve">Thule culture; Neo-Inuit</t>
  </si>
  <si>
    <t xml:space="preserve">c. 1000–1600 CE (spread from Alaska to Greenland c. 1200–1300)</t>
  </si>
  <si>
    <t xml:space="preserve">Ancestors of the Inuit spread across the Arctic with whale-bone houses, umiaks, dog sleds and toggling harpoons.</t>
  </si>
  <si>
    <t xml:space="preserve">whalebone construction; skin boat building; sled making; ivory carving</t>
  </si>
  <si>
    <t xml:space="preserve">harpoons; ulus; combs; snow goggles</t>
  </si>
  <si>
    <t xml:space="preserve">shelter;transport;food and storage;clothing and adornment</t>
  </si>
  <si>
    <t xml:space="preserve">Therkel Mathiassen (Fifth Thule Expedition, 1920s)</t>
  </si>
  <si>
    <t xml:space="preserve">Indigenous-community;ancestral;living-community</t>
  </si>
  <si>
    <t xml:space="preserve">Living Inuit communities; Inuit-led interpretation preferred.</t>
  </si>
  <si>
    <t xml:space="preserve">ARC170</t>
  </si>
  <si>
    <t xml:space="preserve">Marpole</t>
  </si>
  <si>
    <t xml:space="preserve">Marpole phase</t>
  </si>
  <si>
    <t xml:space="preserve">c. 500 BCE–500 CE (Fraser delta, Salish Sea)</t>
  </si>
  <si>
    <t xml:space="preserve">Coast Salish ancestral communities carved stone bowls, antler and wood and built plank houses.</t>
  </si>
  <si>
    <t xml:space="preserve">stone bowl carving; antler carving; plank house construction</t>
  </si>
  <si>
    <t xml:space="preserve">seated-figure bowls; antler combs; ornaments</t>
  </si>
  <si>
    <t xml:space="preserve">Marpole village site (c̓əsnaʔəm) is a Musqueam sacred place.</t>
  </si>
  <si>
    <t xml:space="preserve">ARC171</t>
  </si>
  <si>
    <t xml:space="preserve">Locarno Beach</t>
  </si>
  <si>
    <t xml:space="preserve">Locarno Beach phase</t>
  </si>
  <si>
    <t xml:space="preserve">c. 1500–500 BCE (Salish Sea)</t>
  </si>
  <si>
    <t xml:space="preserve">Ancestral Coast Salish communities made ground-slate knives, labrets and carved antler before the Marpole phase.</t>
  </si>
  <si>
    <t xml:space="preserve">ground-slate working; antler carving; labret making</t>
  </si>
  <si>
    <t xml:space="preserve">slate knives; labrets; antler carvings</t>
  </si>
  <si>
    <t xml:space="preserve">Charles Borden (1950s), after Locarno Beach, Vancouver</t>
  </si>
  <si>
    <t xml:space="preserve">ARC172</t>
  </si>
  <si>
    <t xml:space="preserve">Clovis</t>
  </si>
  <si>
    <t xml:space="preserve">AM-WST;AM-EWD;AM-MES</t>
  </si>
  <si>
    <t xml:space="preserve">c. 13,050–12,750 cal BP</t>
  </si>
  <si>
    <t xml:space="preserve">Clovis knappers made fluted spear points traded over long distances across North America.</t>
  </si>
  <si>
    <t xml:space="preserve">fluting; overshot flaking; caching</t>
  </si>
  <si>
    <t xml:space="preserve">fluted points; bifaces; caches</t>
  </si>
  <si>
    <t xml:space="preserve">Named after Clovis, New Mexico (Blackwater Draw, 1930s)</t>
  </si>
  <si>
    <t xml:space="preserve">Stone-tool tradition; 'Clovis first' has been disproven.</t>
  </si>
  <si>
    <t xml:space="preserve">ARC173</t>
  </si>
  <si>
    <t xml:space="preserve">Western Stemmed Tradition</t>
  </si>
  <si>
    <t xml:space="preserve">c. 14,000–10,000 BP; some dates as early as 16,000 BP (Cooper's Ferry)</t>
  </si>
  <si>
    <t xml:space="preserve">Stemmed points in the Great Basin and Plateau, possibly as old as or older than Clovis.</t>
  </si>
  <si>
    <t xml:space="preserve">stemmed point knapping</t>
  </si>
  <si>
    <t xml:space="preserve">stemmed points; crescents</t>
  </si>
  <si>
    <t xml:space="preserve">Stone-tool tradition.</t>
  </si>
  <si>
    <t xml:space="preserve">ARC174</t>
  </si>
  <si>
    <t xml:space="preserve">Hohokam</t>
  </si>
  <si>
    <t xml:space="preserve">c. 450–1450 CE (Sonoran Desert)</t>
  </si>
  <si>
    <t xml:space="preserve">Hohokam farmers dug hundreds of kilometres of irrigation canals, made red-on-buff pottery, ball courts and acid-etched shell.</t>
  </si>
  <si>
    <t xml:space="preserve">canal engineering; red-on-buff pottery; shell etching</t>
  </si>
  <si>
    <t xml:space="preserve">canals; pottery; etched shell; ball courts</t>
  </si>
  <si>
    <t xml:space="preserve">food and storage;clothing and adornment;play and music</t>
  </si>
  <si>
    <t xml:space="preserve">Harold Gladwin and Emil Haury (1930s); term from O'odham</t>
  </si>
  <si>
    <t xml:space="preserve">O'odham peoples are descendants; the name's translation is debated.</t>
  </si>
  <si>
    <t xml:space="preserve">ARC175</t>
  </si>
  <si>
    <t xml:space="preserve">Mogollon</t>
  </si>
  <si>
    <t xml:space="preserve">c. 200–1450 CE (Arizona, New Mexico, Chihuahua)</t>
  </si>
  <si>
    <t xml:space="preserve">Mogollon villagers built pit houses and later pueblos and made brown and painted pottery.</t>
  </si>
  <si>
    <t xml:space="preserve">pit house construction; pottery</t>
  </si>
  <si>
    <t xml:space="preserve">Emil Haury (1936)</t>
  </si>
  <si>
    <t xml:space="preserve">Smithsonian Open Access (CC0);open-access excavation reports</t>
  </si>
  <si>
    <t xml:space="preserve">ARC176</t>
  </si>
  <si>
    <t xml:space="preserve">Mimbres</t>
  </si>
  <si>
    <t xml:space="preserve">Mimbres Mogollon</t>
  </si>
  <si>
    <t xml:space="preserve">Classic Mimbres c. 1000–1130 CE</t>
  </si>
  <si>
    <t xml:space="preserve">Mimbres potters painted black-on-white bowls with figures and patterns, many placed over faces in burials with a hole 'killed' through them.</t>
  </si>
  <si>
    <t xml:space="preserve">painted pottery</t>
  </si>
  <si>
    <t xml:space="preserve">figurative bowls</t>
  </si>
  <si>
    <t xml:space="preserve">Bowls largely looted from graves; NAGPRA; display with care.</t>
  </si>
  <si>
    <t xml:space="preserve">ARC177</t>
  </si>
  <si>
    <t xml:space="preserve">Anasazi (deprecated); Basketmaker; Pueblo I–IV</t>
  </si>
  <si>
    <t xml:space="preserve">Basketmaker II from c. 1500 BCE in some chronologies; Pueblo IV to c. 1600</t>
  </si>
  <si>
    <t xml:space="preserve">Builders of masonry great houses (Chaco) and cliff dwellings (Mesa Verde) who made coiled baskets, turkey-feather blankets and painted pottery.</t>
  </si>
  <si>
    <t xml:space="preserve">masonry; coiled basketry; black-on-white pottery; turkey-feather weaving</t>
  </si>
  <si>
    <t xml:space="preserve">great houses; pottery; baskets; sandals</t>
  </si>
  <si>
    <t xml:space="preserve">Smithsonian Open Access (CC0);Wikimedia Commons;open-access excavation reports;UNESCO World Heritage listing (link out)</t>
  </si>
  <si>
    <t xml:space="preserve">Routes from CIV Ancestral Puebloan.</t>
  </si>
  <si>
    <t xml:space="preserve">ARC178</t>
  </si>
  <si>
    <t xml:space="preserve">Casas Grandes</t>
  </si>
  <si>
    <t xml:space="preserve">Paquimé</t>
  </si>
  <si>
    <t xml:space="preserve">AM-WST;AM-MES</t>
  </si>
  <si>
    <t xml:space="preserve">c. 1200–1450 CE (Chihuahua)</t>
  </si>
  <si>
    <t xml:space="preserve">Paquimé bred scarlet macaws, made polychrome effigy pottery and built multi-storey adobe compounds.</t>
  </si>
  <si>
    <t xml:space="preserve">adobe building; polychrome pottery; macaw breeding</t>
  </si>
  <si>
    <t xml:space="preserve">effigy jars; macaw pens; shell ornaments</t>
  </si>
  <si>
    <t xml:space="preserve">Charles Di Peso (1958–61)</t>
  </si>
  <si>
    <t xml:space="preserve">ARC179</t>
  </si>
  <si>
    <t xml:space="preserve">Maritime Archaic</t>
  </si>
  <si>
    <t xml:space="preserve">Red Paint People</t>
  </si>
  <si>
    <t xml:space="preserve">AM-EWD;AM-ARC</t>
  </si>
  <si>
    <t xml:space="preserve">c. 7000–1000 BCE (Labrador to Maine)</t>
  </si>
  <si>
    <t xml:space="preserve">Coastal hunters made ground-slate tools and buried their dead with red ochre (Port au Choix).</t>
  </si>
  <si>
    <t xml:space="preserve">ground slate; red ochre; bone carving</t>
  </si>
  <si>
    <t xml:space="preserve">slate points; gouges; effigies</t>
  </si>
  <si>
    <t xml:space="preserve">ARC180</t>
  </si>
  <si>
    <t xml:space="preserve">Old Copper complex</t>
  </si>
  <si>
    <t xml:space="preserve">c. 4000–1000 BCE (earliest perhaps c. 7000 BCE) (western Great Lakes)</t>
  </si>
  <si>
    <t xml:space="preserve">Among the world's earliest metalworkers, cold-hammering and annealing native copper into tools.</t>
  </si>
  <si>
    <t xml:space="preserve">cold-hammering; annealing native copper</t>
  </si>
  <si>
    <t xml:space="preserve">points; awls; knives</t>
  </si>
  <si>
    <t xml:space="preserve">ARC181</t>
  </si>
  <si>
    <t xml:space="preserve">Poverty Point</t>
  </si>
  <si>
    <t xml:space="preserve">c. 1700–1100 BCE (Louisiana)</t>
  </si>
  <si>
    <t xml:space="preserve">Hunter-gatherers built monumental concentric earthen ridges and mounds and made baked clay cooking objects.</t>
  </si>
  <si>
    <t xml:space="preserve">earthwork; baked clay objects; stone bead making</t>
  </si>
  <si>
    <t xml:space="preserve">ridges; mounds; clay cooking balls; beads</t>
  </si>
  <si>
    <t xml:space="preserve">shelter;ritual and belief;food and storage</t>
  </si>
  <si>
    <t xml:space="preserve">ARC182</t>
  </si>
  <si>
    <t xml:space="preserve">Adena</t>
  </si>
  <si>
    <t xml:space="preserve">c. 800 BCE–1 CE (Ohio valley)</t>
  </si>
  <si>
    <t xml:space="preserve">Adena communities built burial mounds and carved stone tablets and pipes.</t>
  </si>
  <si>
    <t xml:space="preserve">mound building; stone carving; copper</t>
  </si>
  <si>
    <t xml:space="preserve">tablets; tubular pipes; mounds</t>
  </si>
  <si>
    <t xml:space="preserve">After the Adena estate (Chillicothe, Ohio), excavated 1901</t>
  </si>
  <si>
    <t xml:space="preserve">Indigenous-community;funerary;ancestral</t>
  </si>
  <si>
    <t xml:space="preserve">ARC183</t>
  </si>
  <si>
    <t xml:space="preserve">Hopewell</t>
  </si>
  <si>
    <t xml:space="preserve">Ohio Hopewell</t>
  </si>
  <si>
    <t xml:space="preserve">c. 100 BCE–500 CE</t>
  </si>
  <si>
    <t xml:space="preserve">Hopewell makers built geometric earthworks and made mica cut-outs, copper plates and platform pipes from far-traded materials.</t>
  </si>
  <si>
    <t xml:space="preserve">earthwork; mica cutting; copper hammering; pipe carving</t>
  </si>
  <si>
    <t xml:space="preserve">platform pipes; mica hands; copper birds</t>
  </si>
  <si>
    <t xml:space="preserve">Warren K. Moorehead (1891), after Mordecai Hopewell's farm</t>
  </si>
  <si>
    <t xml:space="preserve">See HOR Hopewell Interaction Sphere; Hopewell Ceremonial Earthworks UNESCO (2023).</t>
  </si>
  <si>
    <t xml:space="preserve">ARC184</t>
  </si>
  <si>
    <t xml:space="preserve">Towns (Cahokia, Moundville, Etowah) with platform mounds, engraved shell gorgets, copper plates and effigy pottery.</t>
  </si>
  <si>
    <t xml:space="preserve">earthwork; shell engraving; copper repoussé; shell-tempered pottery</t>
  </si>
  <si>
    <t xml:space="preserve">gorgets; copper plates; effigy vessels</t>
  </si>
  <si>
    <t xml:space="preserve">Routes from CIV Mississippian.</t>
  </si>
  <si>
    <t xml:space="preserve">ARC185</t>
  </si>
  <si>
    <t xml:space="preserve">Olmec culture</t>
  </si>
  <si>
    <t xml:space="preserve">c. 1600–400 BCE (San Lorenzo c. 1400–1000; La Venta c. 1000–400 BCE)</t>
  </si>
  <si>
    <t xml:space="preserve">Gulf Coast makers carved colossal basalt heads, jade figures and celts, and buried massive serpentine offerings.</t>
  </si>
  <si>
    <t xml:space="preserve">basalt carving and transport; jade and serpentine working; ceramic figurines</t>
  </si>
  <si>
    <t xml:space="preserve">colossal heads; altars; jade masks; celts</t>
  </si>
  <si>
    <t xml:space="preserve">Marshall Saville and George Vaillant (1920s); Matthew Stirling (1938–46)</t>
  </si>
  <si>
    <t xml:space="preserve">Routes from CIV Olmec; see HOR Olmec horizon.</t>
  </si>
  <si>
    <t xml:space="preserve">ARC186</t>
  </si>
  <si>
    <t xml:space="preserve">Tlatilco</t>
  </si>
  <si>
    <t xml:space="preserve">c. 1250–800 BCE (Basin of Mexico)</t>
  </si>
  <si>
    <t xml:space="preserve">A village cemetery with hundreds of burials holding hand-modelled 'pretty lady' figurines and Olmec-style vessels.</t>
  </si>
  <si>
    <t xml:space="preserve">hand-modelled figurines; pottery</t>
  </si>
  <si>
    <t xml:space="preserve">figurines; masks; vessels</t>
  </si>
  <si>
    <t xml:space="preserve">Found by brickmakers (1936); Miguel Covarrubias</t>
  </si>
  <si>
    <t xml:space="preserve">ARC187</t>
  </si>
  <si>
    <t xml:space="preserve">Monte Albán (Zapotec)</t>
  </si>
  <si>
    <t xml:space="preserve">Monte Albán I–V</t>
  </si>
  <si>
    <t xml:space="preserve">c. 500 BCE–800 CE (Valley of Oaxaca)</t>
  </si>
  <si>
    <t xml:space="preserve">The Zapotec hilltop capital with carved 'Danzantes' slabs, painted tombs and ceramic effigy urns.</t>
  </si>
  <si>
    <t xml:space="preserve">stone relief carving; tomb painting; ceramic urn modelling</t>
  </si>
  <si>
    <t xml:space="preserve">Danzantes; effigy urns; tombs</t>
  </si>
  <si>
    <t xml:space="preserve">Alfonso Caso (1931 on)</t>
  </si>
  <si>
    <t xml:space="preserve">Routes from CIV Zapotec; Tomb 7's goldwork is later Mixtec reuse.</t>
  </si>
  <si>
    <t xml:space="preserve">ARC188</t>
  </si>
  <si>
    <t xml:space="preserve">West Mexican shaft tomb tradition</t>
  </si>
  <si>
    <t xml:space="preserve">Teuchitlán tradition</t>
  </si>
  <si>
    <t xml:space="preserve">c. 300 BCE–400 CE (Jalisco, Nayarit, Colima)</t>
  </si>
  <si>
    <t xml:space="preserve">Hollow ceramic figures of people, dogs and village scenes were placed in deep shaft-and-chamber tombs.</t>
  </si>
  <si>
    <t xml:space="preserve">hollow ceramic modelling; burnished slip</t>
  </si>
  <si>
    <t xml:space="preserve">figures; dogs; house models</t>
  </si>
  <si>
    <t xml:space="preserve">funerary;conflict-looting;Indigenous-community</t>
  </si>
  <si>
    <t xml:space="preserve">Met Open Access (CC0);Cleveland Museum of Art Open Access (CC0);LACMA (public-domain images);Wikimedia Commons</t>
  </si>
  <si>
    <t xml:space="preserve">Almost all known from looted tombs; many fakes. F1.24 case.</t>
  </si>
  <si>
    <t xml:space="preserve">ARC189</t>
  </si>
  <si>
    <t xml:space="preserve">Classic Veracruz</t>
  </si>
  <si>
    <t xml:space="preserve">c. 100–1000 CE (Gulf Coast; El Tajín)</t>
  </si>
  <si>
    <t xml:space="preserve">Gulf Coast makers carved stone ballgame yokes, hachas and palmas and made smiling-face ceramic figures.</t>
  </si>
  <si>
    <t xml:space="preserve">stone carving; ceramic modelling</t>
  </si>
  <si>
    <t xml:space="preserve">yokes; hachas; palmas; smiling figures</t>
  </si>
  <si>
    <t xml:space="preserve">play and music;ritual and belief</t>
  </si>
  <si>
    <t xml:space="preserve">ARC190</t>
  </si>
  <si>
    <t xml:space="preserve">Gran Coclé</t>
  </si>
  <si>
    <t xml:space="preserve">Coclé; Sitio Conte</t>
  </si>
  <si>
    <t xml:space="preserve">c. 200–1500 CE; Sitio Conte burials c. 700–1000</t>
  </si>
  <si>
    <t xml:space="preserve">Panamanian makers produced polychrome pottery and cast and hammered gold, found in chiefly burials.</t>
  </si>
  <si>
    <t xml:space="preserve">polychrome pottery; lost-wax gold casting; depletion gilding</t>
  </si>
  <si>
    <t xml:space="preserve">polychrome plates; gold plaques; ear rods</t>
  </si>
  <si>
    <t xml:space="preserve">Samuel Lothrop (Harvard, 1930s); Penn Museum</t>
  </si>
  <si>
    <t xml:space="preserve">Penn Museum online collection (link out);Wikimedia Commons;open-access excavation reports</t>
  </si>
  <si>
    <t xml:space="preserve">ARC191</t>
  </si>
  <si>
    <t xml:space="preserve">Diquís</t>
  </si>
  <si>
    <t xml:space="preserve">Diquís stone spheres</t>
  </si>
  <si>
    <t xml:space="preserve">c. 300–1500 CE (southern Costa Rica)</t>
  </si>
  <si>
    <t xml:space="preserve">Communities carved hundreds of near-perfect stone spheres and cast gold ornaments.</t>
  </si>
  <si>
    <t xml:space="preserve">stone sphere shaping; gold casting</t>
  </si>
  <si>
    <t xml:space="preserve">spheres; gold pendants</t>
  </si>
  <si>
    <t xml:space="preserve">UNESCO (2014).</t>
  </si>
  <si>
    <t xml:space="preserve">ARC192</t>
  </si>
  <si>
    <t xml:space="preserve">Tairona</t>
  </si>
  <si>
    <t xml:space="preserve">c. 900–1600 CE (Sierra Nevada de Santa Marta)</t>
  </si>
  <si>
    <t xml:space="preserve">Tairona builders made stone terraces, paths and Ciudad Perdida, and goldsmiths cast tumbaga pendants.</t>
  </si>
  <si>
    <t xml:space="preserve">stone terracing; tumbaga casting</t>
  </si>
  <si>
    <t xml:space="preserve">pendants; terraces; stone paths</t>
  </si>
  <si>
    <t xml:space="preserve">Indigenous-community;ancestral;sacred;living-community</t>
  </si>
  <si>
    <t xml:space="preserve">Kogi, Arhuaco, Wiwa and Kankuamo are living descendant peoples; Ciudad Perdida is sacred to them.</t>
  </si>
  <si>
    <t xml:space="preserve">ARC193</t>
  </si>
  <si>
    <t xml:space="preserve">Quimbaya</t>
  </si>
  <si>
    <t xml:space="preserve">Early Quimbaya c. 500 BCE–600 CE (Cauca valley)</t>
  </si>
  <si>
    <t xml:space="preserve">Goldsmiths cast tumbaga figures and vessels by lost-wax; the 'Quimbaya Treasure' is in Madrid.</t>
  </si>
  <si>
    <t xml:space="preserve">lost-wax tumbaga casting</t>
  </si>
  <si>
    <t xml:space="preserve">poporos; figures</t>
  </si>
  <si>
    <t xml:space="preserve">Colombia's Constitutional Court ordered restitution efforts (2017). F1.24 case.</t>
  </si>
  <si>
    <t xml:space="preserve">ARC194</t>
  </si>
  <si>
    <t xml:space="preserve">San Agustín</t>
  </si>
  <si>
    <t xml:space="preserve">c. 1st–9th century CE (Upper Magdalena)</t>
  </si>
  <si>
    <t xml:space="preserve">Makers carved hundreds of monumental stone guardian statues over burial mounds.</t>
  </si>
  <si>
    <t xml:space="preserve">statues; tombs</t>
  </si>
  <si>
    <t xml:space="preserve">UNESCO (1995).</t>
  </si>
  <si>
    <t xml:space="preserve">ARC195</t>
  </si>
  <si>
    <t xml:space="preserve">La Tolita–Tumaco</t>
  </si>
  <si>
    <t xml:space="preserve">Tolita</t>
  </si>
  <si>
    <t xml:space="preserve">c. 600 BCE–350 CE (Ecuador–Colombia Pacific coast)</t>
  </si>
  <si>
    <t xml:space="preserve">Metalworkers here sintered platinum with gold, centuries before Europe worked platinum; potters made moulded figurines.</t>
  </si>
  <si>
    <t xml:space="preserve">platinum sintering; gold working; mould-made ceramics</t>
  </si>
  <si>
    <t xml:space="preserve">platinum-gold ornaments; figurines</t>
  </si>
  <si>
    <t xml:space="preserve">ARC196</t>
  </si>
  <si>
    <t xml:space="preserve">Casimiroid</t>
  </si>
  <si>
    <t xml:space="preserve">c. 4000–400 BCE (Cuba, Hispaniola)</t>
  </si>
  <si>
    <t xml:space="preserve">Among the earliest known settlers of the Greater Antilles, making large flaked-stone blades and, later, ground-stone tools.</t>
  </si>
  <si>
    <t xml:space="preserve">blade production; ground stone</t>
  </si>
  <si>
    <t xml:space="preserve">blades; bowls</t>
  </si>
  <si>
    <t xml:space="preserve">Irving Rouse, after the Casimira site (Dominican Republic)</t>
  </si>
  <si>
    <t xml:space="preserve">ARC197</t>
  </si>
  <si>
    <t xml:space="preserve">Saladoid</t>
  </si>
  <si>
    <t xml:space="preserve">AM-CAR;AM-AMZ</t>
  </si>
  <si>
    <t xml:space="preserve">c. 500 BCE–600 CE</t>
  </si>
  <si>
    <t xml:space="preserve">Farmer-potters from the Orinoco settled the Antilles, making white-on-red pottery and carved stone and shell amulets.</t>
  </si>
  <si>
    <t xml:space="preserve">white-on-red pottery; stone and shell carving</t>
  </si>
  <si>
    <t xml:space="preserve">pottery; amulets; zemis (early)</t>
  </si>
  <si>
    <t xml:space="preserve">Irving Rouse, after Saladero (Venezuela)</t>
  </si>
  <si>
    <t xml:space="preserve">ARC198</t>
  </si>
  <si>
    <t xml:space="preserve">Ostionoid</t>
  </si>
  <si>
    <t xml:space="preserve">c. 600–1200 CE (Greater Antilles)</t>
  </si>
  <si>
    <t xml:space="preserve">Successor pottery series to Saladoid, ancestral to Taíno material culture, with ball courts appearing.</t>
  </si>
  <si>
    <t xml:space="preserve">pottery; ball courts</t>
  </si>
  <si>
    <t xml:space="preserve">pottery; plazas</t>
  </si>
  <si>
    <t xml:space="preserve">food and storage;play and music</t>
  </si>
  <si>
    <t xml:space="preserve">Irving Rouse</t>
  </si>
  <si>
    <t xml:space="preserve">ARC199</t>
  </si>
  <si>
    <t xml:space="preserve">Chicoid</t>
  </si>
  <si>
    <t xml:space="preserve">Chican Ostionoid</t>
  </si>
  <si>
    <t xml:space="preserve">c. 800–1500 CE</t>
  </si>
  <si>
    <t xml:space="preserve">Taíno-period pottery and carving series with modelled heads and incised decoration.</t>
  </si>
  <si>
    <t xml:space="preserve">pottery; wood and stone carving</t>
  </si>
  <si>
    <t xml:space="preserve">adornos; duhos; zemis</t>
  </si>
  <si>
    <t xml:space="preserve">Irving Rouse, after Boca Chica (Dominican Republic)</t>
  </si>
  <si>
    <t xml:space="preserve">Routes from CIV Taíno.</t>
  </si>
  <si>
    <t xml:space="preserve">ARC200</t>
  </si>
  <si>
    <t xml:space="preserve">Lucayan</t>
  </si>
  <si>
    <t xml:space="preserve">Lucayan Taíno; Palmetto ware</t>
  </si>
  <si>
    <t xml:space="preserve">c. 700–1520 CE (Bahamas, Turks and Caicos)</t>
  </si>
  <si>
    <t xml:space="preserve">Lucayan islanders made shell-tempered Palmetto pottery and carved wooden duhos, and were enslaved en masse after 1492.</t>
  </si>
  <si>
    <t xml:space="preserve">shell-tempered pottery; wood carving</t>
  </si>
  <si>
    <t xml:space="preserve">pottery; duhos</t>
  </si>
  <si>
    <t xml:space="preserve">ARC201</t>
  </si>
  <si>
    <t xml:space="preserve">Colono ware</t>
  </si>
  <si>
    <t xml:space="preserve">Colono-Indian ware; yabbas (Jamaica)</t>
  </si>
  <si>
    <t xml:space="preserve">AM-EWD;AM-CAR;AM-LAT</t>
  </si>
  <si>
    <t xml:space="preserve">c. late 17th–19th century</t>
  </si>
  <si>
    <t xml:space="preserve">Low-fired, hand-built earthenware made by enslaved Africans and Native Americans in the colonial Americas, direct evidence of everyday making under slavery.</t>
  </si>
  <si>
    <t xml:space="preserve">hand-built low-fired pottery; open firing; burnishing</t>
  </si>
  <si>
    <t xml:space="preserve">bowls; jars; cooking pots</t>
  </si>
  <si>
    <t xml:space="preserve">Ivor Noël Hume (1962, 'Colono-Indian ware'); Leland Ferguson ('Uncommon Ground', 1992)</t>
  </si>
  <si>
    <t xml:space="preserve">human-flow;Indigenous-community;living-community</t>
  </si>
  <si>
    <t xml:space="preserve">Smithsonian Open Access (CC0);open-access excavation reports;Wikimedia Commons</t>
  </si>
  <si>
    <t xml:space="preserve">A ware category, not a people; African vs Native American authorship debated regionally; content note for slavery.</t>
  </si>
  <si>
    <t xml:space="preserve">ARC202</t>
  </si>
  <si>
    <t xml:space="preserve">Chinchorro</t>
  </si>
  <si>
    <t xml:space="preserve">c. 7000–1500 BCE (artificial mummification from c. 5000 BCE)</t>
  </si>
  <si>
    <t xml:space="preserve">Coastal fishers of the Atacama made the world's earliest known artificially mummified bodies, reshaping them with clay, reeds and paint.</t>
  </si>
  <si>
    <t xml:space="preserve">artificial mummification; reed and clay modelling; fishing gear</t>
  </si>
  <si>
    <t xml:space="preserve">prepared bodies; masks; fish hooks</t>
  </si>
  <si>
    <t xml:space="preserve">Max Uhle (1917); UNESCO (2021)</t>
  </si>
  <si>
    <t xml:space="preserve">funerary;ancestral;Indigenous-community</t>
  </si>
  <si>
    <t xml:space="preserve">Human remains: default-exclude images; describe only.</t>
  </si>
  <si>
    <t xml:space="preserve">ARC203</t>
  </si>
  <si>
    <t xml:space="preserve">Valdivia</t>
  </si>
  <si>
    <t xml:space="preserve">c. 3800–1500 BCE (coastal Ecuador)</t>
  </si>
  <si>
    <t xml:space="preserve">Among the earliest pottery makers of the Americas, making stone and ceramic female figurines and U-shaped villages.</t>
  </si>
  <si>
    <t xml:space="preserve">early pottery; ceramic figurines</t>
  </si>
  <si>
    <t xml:space="preserve">figurines; bowls</t>
  </si>
  <si>
    <t xml:space="preserve">Emilio Estrada (1956)</t>
  </si>
  <si>
    <t xml:space="preserve">ARC204</t>
  </si>
  <si>
    <t xml:space="preserve">Cupisnique</t>
  </si>
  <si>
    <t xml:space="preserve">c. 1500–500 BCE (north coast of Peru)</t>
  </si>
  <si>
    <t xml:space="preserve">Potters made stirrup-spout vessels and goldsmiths hammered sheet gold with feline imagery, linked to Chavín.</t>
  </si>
  <si>
    <t xml:space="preserve">stirrup-spout pottery; gold sheet work</t>
  </si>
  <si>
    <t xml:space="preserve">stirrup-spout bottles; gold ornaments</t>
  </si>
  <si>
    <t xml:space="preserve">Rafael Larco Hoyle (1940s)</t>
  </si>
  <si>
    <t xml:space="preserve">ARC205</t>
  </si>
  <si>
    <t xml:space="preserve">Paracas</t>
  </si>
  <si>
    <t xml:space="preserve">Paracas Cavernas; Paracas Necrópolis</t>
  </si>
  <si>
    <t xml:space="preserve">c. 800–100 BCE (south coast of Peru)</t>
  </si>
  <si>
    <t xml:space="preserve">Paracas weavers made embroidered mantles of camelid fibre wrapped around the dead in large bundles.</t>
  </si>
  <si>
    <t xml:space="preserve">stem-stitch embroidery; resin-painted pottery; cranial modification</t>
  </si>
  <si>
    <t xml:space="preserve">embroidered mantles; mummy bundles; pottery</t>
  </si>
  <si>
    <t xml:space="preserve">Julio C. Tello (1925)</t>
  </si>
  <si>
    <t xml:space="preserve">funerary;Indigenous-community;conflict-looting</t>
  </si>
  <si>
    <t xml:space="preserve">Textiles came from mummy bundles; many looted and exported.</t>
  </si>
  <si>
    <t xml:space="preserve">ARC206</t>
  </si>
  <si>
    <t xml:space="preserve">c. 100 BCE–800 CE</t>
  </si>
  <si>
    <t xml:space="preserve">Makers of polychrome slip-painted pottery, textiles and the geoglyphs on the Nazca pampa.</t>
  </si>
  <si>
    <t xml:space="preserve">polychrome slip painting; geoglyph clearing; puquio engineering</t>
  </si>
  <si>
    <t xml:space="preserve">vessels; textiles; geoglyphs</t>
  </si>
  <si>
    <t xml:space="preserve">Max Uhle (1901)</t>
  </si>
  <si>
    <t xml:space="preserve">Met Open Access (CC0);Cleveland Museum of Art Open Access (CC0);Art Institute of Chicago (CC0);Wikimedia Commons;UNESCO World Heritage listing (link out)</t>
  </si>
  <si>
    <t xml:space="preserve">Routes from CIV Nazca.</t>
  </si>
  <si>
    <t xml:space="preserve">ARC207</t>
  </si>
  <si>
    <t xml:space="preserve">c. 100–800 CE</t>
  </si>
  <si>
    <t xml:space="preserve">North-coast potters and metalworkers made mould-made portrait vessels, fineline painted scenes and gilded copper regalia.</t>
  </si>
  <si>
    <t xml:space="preserve">mould-made ceramics; fineline painting; depletion gilding; adobe platforms</t>
  </si>
  <si>
    <t xml:space="preserve">portrait vessels; ear spools; murals</t>
  </si>
  <si>
    <t xml:space="preserve">Max Uhle; Rafael Larco Hoyle</t>
  </si>
  <si>
    <t xml:space="preserve">Routes from CIV Moche.</t>
  </si>
  <si>
    <t xml:space="preserve">ARC208</t>
  </si>
  <si>
    <t xml:space="preserve">Recuay</t>
  </si>
  <si>
    <t xml:space="preserve">c. 1st–7th century CE (Callejón de Huaylas)</t>
  </si>
  <si>
    <t xml:space="preserve">Highland makers of kaolin pottery with modelled scenes and stone sculpture of warriors.</t>
  </si>
  <si>
    <t xml:space="preserve">kaolin pottery; negative (resist) painting; stone carving</t>
  </si>
  <si>
    <t xml:space="preserve">effigy vessels; stone warriors</t>
  </si>
  <si>
    <t xml:space="preserve">ARC209</t>
  </si>
  <si>
    <t xml:space="preserve">Sicán</t>
  </si>
  <si>
    <t xml:space="preserve">Lambayeque</t>
  </si>
  <si>
    <t xml:space="preserve">c. 750–1375 CE</t>
  </si>
  <si>
    <t xml:space="preserve">Sicán metalworkers smelted arsenical bronze on an industrial scale and made gold masks and tumi knives for elite tombs.</t>
  </si>
  <si>
    <t xml:space="preserve">arsenical bronze smelting; gold sheet work</t>
  </si>
  <si>
    <t xml:space="preserve">masks; tumis; naipes (axe-monies)</t>
  </si>
  <si>
    <t xml:space="preserve">Izumi Shimada (Sicán Archaeological Project, 1978 on)</t>
  </si>
  <si>
    <t xml:space="preserve">ARC210</t>
  </si>
  <si>
    <t xml:space="preserve">Chachapoya</t>
  </si>
  <si>
    <t xml:space="preserve">Chachapoyas</t>
  </si>
  <si>
    <t xml:space="preserve">AM-AND;AM-AMZ</t>
  </si>
  <si>
    <t xml:space="preserve">c. 800–1470 CE (cloud forest, northern Peru)</t>
  </si>
  <si>
    <t xml:space="preserve">Cloud-forest builders of Kuélap and cliff-set sarcophagi and mausolea.</t>
  </si>
  <si>
    <t xml:space="preserve">stone masonry with friezes; clay sarcophagi</t>
  </si>
  <si>
    <t xml:space="preserve">Kuélap; sarcophagi; khipu</t>
  </si>
  <si>
    <t xml:space="preserve">shelter;ritual and belief;record and writing</t>
  </si>
  <si>
    <t xml:space="preserve">ARC211</t>
  </si>
  <si>
    <t xml:space="preserve">Diaguita</t>
  </si>
  <si>
    <t xml:space="preserve">c. 1000–1600 CE (northern Chile, northwest Argentina)</t>
  </si>
  <si>
    <t xml:space="preserve">Diaguita potters painted bowls and jars with dense geometric designs, later adapting them under Inca rule; Diaguita people are recognised in Chile and Argentina today.</t>
  </si>
  <si>
    <t xml:space="preserve">painted pottery; copper metallurgy</t>
  </si>
  <si>
    <t xml:space="preserve">painted bowls; duck-shaped jars; metal pectorals</t>
  </si>
  <si>
    <t xml:space="preserve">Spanish colonial name; Chilean and Argentine archaeology</t>
  </si>
  <si>
    <t xml:space="preserve">ARC212</t>
  </si>
  <si>
    <t xml:space="preserve">Monte Alegre Paleoindian</t>
  </si>
  <si>
    <t xml:space="preserve">Caverna da Pedra Pintada</t>
  </si>
  <si>
    <t xml:space="preserve">c. 11,200–10,000 BP (lower Amazon)</t>
  </si>
  <si>
    <t xml:space="preserve">Early Amazonian foragers painted rock art and made triangular points.</t>
  </si>
  <si>
    <t xml:space="preserve">rock painting; point knapping</t>
  </si>
  <si>
    <t xml:space="preserve">points; paintings</t>
  </si>
  <si>
    <t xml:space="preserve">Anna Roosevelt et al. (1996)</t>
  </si>
  <si>
    <t xml:space="preserve">ARC213</t>
  </si>
  <si>
    <t xml:space="preserve">Upano</t>
  </si>
  <si>
    <t xml:space="preserve">Upano valley settlements</t>
  </si>
  <si>
    <t xml:space="preserve">AM-AMZ;AM-AND</t>
  </si>
  <si>
    <t xml:space="preserve">c. 500 BCE–600 CE (Ecuadorian Amazon)</t>
  </si>
  <si>
    <t xml:space="preserve">Lidar revealed rectangular platform mounds, plazas and long straight roads linking settlements.</t>
  </si>
  <si>
    <t xml:space="preserve">earth platform building; road building; pottery</t>
  </si>
  <si>
    <t xml:space="preserve">platforms; roads; pottery</t>
  </si>
  <si>
    <t xml:space="preserve">shelter;transport;food and storage</t>
  </si>
  <si>
    <t xml:space="preserve">Stéphen Rostain et al. (Science, 2024)</t>
  </si>
  <si>
    <t xml:space="preserve">ARC214</t>
  </si>
  <si>
    <t xml:space="preserve">c. 400–1400 CE</t>
  </si>
  <si>
    <t xml:space="preserve">Marajó potters made painted, excised and modelled funerary urns and ceramic pubic covers (tangas).</t>
  </si>
  <si>
    <t xml:space="preserve">Brazilian and US archaeologists (Meggers, Evans, Roosevelt, Schaan)</t>
  </si>
  <si>
    <t xml:space="preserve">Routes from CIV Marajoara.</t>
  </si>
  <si>
    <t xml:space="preserve">ARC215</t>
  </si>
  <si>
    <t xml:space="preserve">Santarém</t>
  </si>
  <si>
    <t xml:space="preserve">Tapajó; Tapajônica</t>
  </si>
  <si>
    <t xml:space="preserve">c. 1000–1600 CE (confluence of Tapajós and Amazon)</t>
  </si>
  <si>
    <t xml:space="preserve">Potters made elaborate caryatid and neck vessels with modelled figures; muiraquitã green-stone frogs circulated.</t>
  </si>
  <si>
    <t xml:space="preserve">modelled pottery; green-stone carving</t>
  </si>
  <si>
    <t xml:space="preserve">caryatid vessels; muiraquitãs</t>
  </si>
  <si>
    <t xml:space="preserve">ARC216</t>
  </si>
  <si>
    <t xml:space="preserve">Casarabe</t>
  </si>
  <si>
    <t xml:space="preserve">Llanos de Mojos</t>
  </si>
  <si>
    <t xml:space="preserve">c. 500–1400 CE (Bolivian Amazon)</t>
  </si>
  <si>
    <t xml:space="preserve">Settlements with platform mounds, causeways, canals and reservoirs.</t>
  </si>
  <si>
    <t xml:space="preserve">earthwork; canals; causeways</t>
  </si>
  <si>
    <t xml:space="preserve">mounds; causeways; reservoirs</t>
  </si>
  <si>
    <t xml:space="preserve">Heiko Prümers et al. (Nature, 2022)</t>
  </si>
  <si>
    <t xml:space="preserve">ARC217</t>
  </si>
  <si>
    <t xml:space="preserve">Upper Xingu ancestral settlements</t>
  </si>
  <si>
    <t xml:space="preserve">c. 1250–1650 CE</t>
  </si>
  <si>
    <t xml:space="preserve">Large ditched villages linked by roads, ancestral to present Xinguano peoples.</t>
  </si>
  <si>
    <t xml:space="preserve">ditch and bank earthworks; roads; terra preta</t>
  </si>
  <si>
    <t xml:space="preserve">ditches; roads; plazas</t>
  </si>
  <si>
    <t xml:space="preserve">Michael Heckenberger with the Kuikuro</t>
  </si>
  <si>
    <t xml:space="preserve">Kuikuro collaboration; living descendants.</t>
  </si>
  <si>
    <t xml:space="preserve">ARC218</t>
  </si>
  <si>
    <t xml:space="preserve">Acre geoglyphs</t>
  </si>
  <si>
    <t xml:space="preserve">Geoglyphs of Acre</t>
  </si>
  <si>
    <t xml:space="preserve">c. 1st–13th century CE; construction dates vary by site</t>
  </si>
  <si>
    <t xml:space="preserve">Communities in the western Amazon dug hundreds of geometric ditched enclosures (squares, circles) within managed bamboo forest, showing large-scale landscape making without clear-cutting.</t>
  </si>
  <si>
    <t xml:space="preserve">ditch-and-bank earthwork; forest management</t>
  </si>
  <si>
    <t xml:space="preserve">ditched enclosures; causeways; pottery</t>
  </si>
  <si>
    <t xml:space="preserve">Brazilian archaeologists (Alceu Ranzi, Denise Schaan; Jennifer Watling et al., 2017)</t>
  </si>
  <si>
    <t xml:space="preserve">Revealed by deforestation for cattle ranching (F1.22).</t>
  </si>
  <si>
    <t xml:space="preserve">ARC219</t>
  </si>
  <si>
    <t xml:space="preserve">Sambaqui</t>
  </si>
  <si>
    <t xml:space="preserve">Sambaquis; shell-mound builders</t>
  </si>
  <si>
    <t xml:space="preserve">c. 6000 BCE–1000 CE (Brazilian Atlantic coast)</t>
  </si>
  <si>
    <t xml:space="preserve">Coastal fisher-gatherers built shell mounds tens of metres high as cemeteries and landmarks, and polished stone animal sculptures (zooliths).</t>
  </si>
  <si>
    <t xml:space="preserve">shell-mound construction; stone polishing; bone working</t>
  </si>
  <si>
    <t xml:space="preserve">shell mounds; zooliths; bone tools</t>
  </si>
  <si>
    <t xml:space="preserve">Tupi-derived name ('mound of shells'); Brazilian archaeologists</t>
  </si>
  <si>
    <t xml:space="preserve">Lowland South America, outside Amazonia proper; code AM-AMZ used as nearest region. Many mounds destroyed for lime.</t>
  </si>
  <si>
    <t xml:space="preserve">ARC220</t>
  </si>
  <si>
    <t xml:space="preserve">Tupiguarani tradition</t>
  </si>
  <si>
    <t xml:space="preserve">Tupi-Guarani ceramic tradition</t>
  </si>
  <si>
    <t xml:space="preserve">c. 500–1600 CE (dates vary; earlier in Amazonia)</t>
  </si>
  <si>
    <t xml:space="preserve">Potters made red-and-black painted and corrugated vessels, including large burial urns, across eastern South America.</t>
  </si>
  <si>
    <t xml:space="preserve">painted and corrugated pottery; urn burial</t>
  </si>
  <si>
    <t xml:space="preserve">vessels; burial urns</t>
  </si>
  <si>
    <t xml:space="preserve">PRONAPA (Brazilian national archaeology programme, 1960s–70s)</t>
  </si>
  <si>
    <t xml:space="preserve">Indigenous-community;living-community;funerary</t>
  </si>
  <si>
    <t xml:space="preserve">Linked (with care) to Tupi-Guarani-speaking peoples, who are living communities.</t>
  </si>
  <si>
    <t xml:space="preserve">ARC221</t>
  </si>
  <si>
    <t xml:space="preserve">Australian Core Tool and Scraper tradition</t>
  </si>
  <si>
    <t xml:space="preserve">from first occupation (c. 50,000+ years ago) to the mid-Holocene; loosely defined</t>
  </si>
  <si>
    <t xml:space="preserve">A broad label for early Australian stone toolkits of cores, scrapers and, in the north, some of the world's oldest ground-edge axes.</t>
  </si>
  <si>
    <t xml:space="preserve">core reduction; edge-grinding (northern Australia, c. 45,000+ years)</t>
  </si>
  <si>
    <t xml:space="preserve">scrapers; core tools; ground-edge axes</t>
  </si>
  <si>
    <t xml:space="preserve">Rhys Jones and Jim Bowler (1970s)</t>
  </si>
  <si>
    <t xml:space="preserve">open-access excavation reports;Museums Victoria Collections (CC BY / public domain)</t>
  </si>
  <si>
    <t xml:space="preserve">Stone-tool tradition; old taxonomic term now used loosely. Aboriginal custodians must be consulted.</t>
  </si>
  <si>
    <t xml:space="preserve">ARC222</t>
  </si>
  <si>
    <t xml:space="preserve">Australian Small Tool tradition</t>
  </si>
  <si>
    <t xml:space="preserve">c. 5000 years ago to the colonial period</t>
  </si>
  <si>
    <t xml:space="preserve">Mid-Holocene Aboriginal toolmakers produced small backed points, pirri points and adze slugs for hafted tools.</t>
  </si>
  <si>
    <t xml:space="preserve">backing; pressure flaking; hafting with resin</t>
  </si>
  <si>
    <t xml:space="preserve">backed points; pirri points; tula adzes</t>
  </si>
  <si>
    <t xml:space="preserve">Australian archaeologists (1960s–70s)</t>
  </si>
  <si>
    <t xml:space="preserve">Stone-tool tradition. Living knowledge holders. Verify who coined the term.</t>
  </si>
  <si>
    <t xml:space="preserve">ARC223</t>
  </si>
  <si>
    <t xml:space="preserve">Gwion Gwion</t>
  </si>
  <si>
    <t xml:space="preserve">Bradshaw paintings (colonial name)</t>
  </si>
  <si>
    <t xml:space="preserve">c. 12,700–11,500 years ago from mud-wasp-nest dating (Finch et al. 2020); older claims made</t>
  </si>
  <si>
    <t xml:space="preserve">A rock-painting tradition of the Kimberley showing finely painted figures with tassels, sashes and headdresses.</t>
  </si>
  <si>
    <t xml:space="preserve">rock painting with mineral pigments</t>
  </si>
  <si>
    <t xml:space="preserve">rock paintings</t>
  </si>
  <si>
    <t xml:space="preserve">Ngarinyin and other Kimberley Traditional Owners (Gwion Gwion); pastoralist Joseph Bradshaw's name (1891)</t>
  </si>
  <si>
    <t xml:space="preserve">community-published site;open-access excavation reports</t>
  </si>
  <si>
    <t xml:space="preserve">F1.26;F1.16</t>
  </si>
  <si>
    <t xml:space="preserve">Rock-art tradition, not a society. Use 'Gwion Gwion'; images only if community-published.</t>
  </si>
  <si>
    <t xml:space="preserve">ARC224</t>
  </si>
  <si>
    <t xml:space="preserve">Lapita cultural complex</t>
  </si>
  <si>
    <t xml:space="preserve">c. 1350–500 BCE (Bismarck Archipelago to Tonga and Samoa)</t>
  </si>
  <si>
    <t xml:space="preserve">Lapita potters made dentate-stamped pottery with face and geometric designs as their communities settled Remote Oceania for the first time.</t>
  </si>
  <si>
    <t xml:space="preserve">dentate-stamped pottery; obsidian exchange; shell adze and ornament making; outrigger voyaging</t>
  </si>
  <si>
    <t xml:space="preserve">stamped pots; shell rings; obsidian flakes</t>
  </si>
  <si>
    <t xml:space="preserve">Named after site 13 at Lapita, New Caledonia (E. W. Gifford and R. Shutler, 1952)</t>
  </si>
  <si>
    <t xml:space="preserve">F1.13;F1.15</t>
  </si>
  <si>
    <t xml:space="preserve">Existing in project. Teouma (Vanuatu) cemetery: funerary.</t>
  </si>
  <si>
    <t xml:space="preserve">ARC225</t>
  </si>
  <si>
    <t xml:space="preserve">Polynesian Plainware</t>
  </si>
  <si>
    <t xml:space="preserve">Late Lapita plainware</t>
  </si>
  <si>
    <t xml:space="preserve">c. 800 BCE–400 CE (Tonga, Samoa)</t>
  </si>
  <si>
    <t xml:space="preserve">Undecorated pottery that followed Lapita in western Polynesia before pottery-making ceased.</t>
  </si>
  <si>
    <t xml:space="preserve">plain pottery</t>
  </si>
  <si>
    <t xml:space="preserve">bowls; jars</t>
  </si>
  <si>
    <t xml:space="preserve">ARC226</t>
  </si>
  <si>
    <t xml:space="preserve">Ancestral Polynesian culture</t>
  </si>
  <si>
    <t xml:space="preserve">Ancestral Polynesian Society</t>
  </si>
  <si>
    <t xml:space="preserve">c. 800 BCE–300 CE? (Tonga–Samoa homeland)</t>
  </si>
  <si>
    <t xml:space="preserve">A reconstructed culture in western Polynesia whose adzes, fishhooks and words for crafts are traced by archaeology and language.</t>
  </si>
  <si>
    <t xml:space="preserve">adze making; fishhook making; barkcloth (inferred)</t>
  </si>
  <si>
    <t xml:space="preserve">adzes; fishhooks</t>
  </si>
  <si>
    <t xml:space="preserve">tools;food and storage;clothing and adornment</t>
  </si>
  <si>
    <t xml:space="preserve">Patrick Kirch and Roger Green (2001)</t>
  </si>
  <si>
    <t xml:space="preserve">Partly reconstructed from comparative linguistics.</t>
  </si>
  <si>
    <t xml:space="preserve">ARC227</t>
  </si>
  <si>
    <t xml:space="preserve">Archaic East Polynesian</t>
  </si>
  <si>
    <t xml:space="preserve">c. 1000–1450 CE (Society Islands to Aotearoa, Hawaiʻi and Rapa Nui)</t>
  </si>
  <si>
    <t xml:space="preserve">Settlers of eastern Polynesia made tanged adzes, one-piece fishhooks and whale-tooth ornaments during the last great voyaging settlement.</t>
  </si>
  <si>
    <t xml:space="preserve">adze grinding; bone and shell fishhooks; whale-ivory carving</t>
  </si>
  <si>
    <t xml:space="preserve">tanged adzes; fishhooks; reel necklaces</t>
  </si>
  <si>
    <t xml:space="preserve">tools;food and storage;clothing and adornment;transport</t>
  </si>
  <si>
    <t xml:space="preserve">Te Papa Collections Online (CC BY where marked);Auckland Museum Collections Online (CC BY);open-access excavation reports</t>
  </si>
  <si>
    <t xml:space="preserve">Aotearoa's 'Archaic' phase once called 'Moa-hunter'.</t>
  </si>
  <si>
    <t xml:space="preserve">ARC228</t>
  </si>
  <si>
    <t xml:space="preserve">Pre-Latte</t>
  </si>
  <si>
    <t xml:space="preserve">c. 1500 BCE–900 CE (Mariana Islands)</t>
  </si>
  <si>
    <t xml:space="preserve">The earliest settlers of remote Micronesia made red-slipped pottery with lime-filled stamped designs.</t>
  </si>
  <si>
    <t xml:space="preserve">red-slipped and lime-infilled pottery; shell ornament</t>
  </si>
  <si>
    <t xml:space="preserve">pottery; shell beads</t>
  </si>
  <si>
    <t xml:space="preserve">The Marianas crossing (c. 1500 BCE) was among the longest early ocean voyages.</t>
  </si>
  <si>
    <t xml:space="preserve">ARC229</t>
  </si>
  <si>
    <t xml:space="preserve">Latte</t>
  </si>
  <si>
    <t xml:space="preserve">Latte period</t>
  </si>
  <si>
    <t xml:space="preserve">c. 900–1700 CE (Mariana Islands)</t>
  </si>
  <si>
    <t xml:space="preserve">CHamoru ancestors raised stone pillars and capstones (latte) as house foundations.</t>
  </si>
  <si>
    <t xml:space="preserve">megalith quarrying (limestone, basalt); pottery</t>
  </si>
  <si>
    <t xml:space="preserve">latte stones; pottery; sling stones</t>
  </si>
  <si>
    <t xml:space="preserve">Wikimedia Commons;open-access excavation reports;community-published site</t>
  </si>
  <si>
    <t xml:space="preserve">Latte stone is a living CHamoru symbol; consult CHamoru organisations.</t>
  </si>
  <si>
    <t xml:space="preserve">ARC230</t>
  </si>
  <si>
    <t xml:space="preserve">Nan Madol (Saudeleur)</t>
  </si>
  <si>
    <t xml:space="preserve">Saudeleur period</t>
  </si>
  <si>
    <t xml:space="preserve">c. 1180–1628 CE (Pohnpei); construction began earlier</t>
  </si>
  <si>
    <t xml:space="preserve">Builders stacked columnar basalt into nearly a hundred artificial islets for a ceremonial and royal centre.</t>
  </si>
  <si>
    <t xml:space="preserve">columnar basalt stacking; coral fill</t>
  </si>
  <si>
    <t xml:space="preserve">islets; walls; tombs</t>
  </si>
  <si>
    <t xml:space="preserve">Indigenous-community;sacred;ancestral;funerary</t>
  </si>
  <si>
    <t xml:space="preserve">UNESCO (2016). Pohnpeian community consultation.</t>
  </si>
  <si>
    <t xml:space="preserve">HOR001</t>
  </si>
  <si>
    <t xml:space="preserve">Early Horizon</t>
  </si>
  <si>
    <t xml:space="preserve">Chavín horizon</t>
  </si>
  <si>
    <t xml:space="preserve">c. 900–200 BCE in John Rowe's Ica-based scheme</t>
  </si>
  <si>
    <t xml:space="preserve">A period when Chavín-related imagery in stone, textile, ceramic and gold spread widely across the Andes.</t>
  </si>
  <si>
    <t xml:space="preserve">stone carving; painted textiles; gold sheet work; stirrup-spout ceramics</t>
  </si>
  <si>
    <t xml:space="preserve">carved slabs; painted cloths; gold crowns</t>
  </si>
  <si>
    <t xml:space="preserve">John H. Rowe and Dorothy Menzel (1960s), Ica valley master sequence</t>
  </si>
  <si>
    <t xml:space="preserve">Met Open Access (CC0);Wikimedia Commons;PeriodO</t>
  </si>
  <si>
    <t xml:space="preserve">Rowe's horizons alternate with 'Intermediate Periods'; routes from CIV Chavín.</t>
  </si>
  <si>
    <t xml:space="preserve">HOR002</t>
  </si>
  <si>
    <t xml:space="preserve">Middle Horizon</t>
  </si>
  <si>
    <t xml:space="preserve">Wari–Tiwanaku horizon</t>
  </si>
  <si>
    <t xml:space="preserve">A period when Wari and Tiwanaku imagery, tapestry and ceramics spread across much of the Andes.</t>
  </si>
  <si>
    <t xml:space="preserve">interlocking tapestry; polychrome ceramics; planned architecture</t>
  </si>
  <si>
    <t xml:space="preserve">tunics; keros; face-neck jars</t>
  </si>
  <si>
    <t xml:space="preserve">rule and display;clothing and adornment;ritual and belief</t>
  </si>
  <si>
    <t xml:space="preserve">John H. Rowe (1960s)</t>
  </si>
  <si>
    <t xml:space="preserve">Met Open Access (CC0);Cleveland Museum of Art Open Access (CC0);Art Institute of Chicago (CC0);Wikimedia Commons;PeriodO</t>
  </si>
  <si>
    <t xml:space="preserve">Existing in project. Members: CIV Wari, CIV Tiwanaku.</t>
  </si>
  <si>
    <t xml:space="preserve">HOR003</t>
  </si>
  <si>
    <t xml:space="preserve">Late Horizon</t>
  </si>
  <si>
    <t xml:space="preserve">Inca horizon</t>
  </si>
  <si>
    <t xml:space="preserve">c. 1476–1534 in the Ica valley (Inca conquest to Spanish invasion)</t>
  </si>
  <si>
    <t xml:space="preserve">The period of Inca imperial rule, when state tapestry, aryballos jars and road-building were imposed across the Andes.</t>
  </si>
  <si>
    <t xml:space="preserve">qompi tapestry; fitted masonry; khipu</t>
  </si>
  <si>
    <t xml:space="preserve">tunics; aryballos; khipu</t>
  </si>
  <si>
    <t xml:space="preserve">rule and display;record and writing;transport</t>
  </si>
  <si>
    <t xml:space="preserve">Met Open Access (CC0);Cleveland Museum of Art Open Access (CC0);Wikimedia Commons;PeriodO</t>
  </si>
  <si>
    <t xml:space="preserve">Dates are Ica-specific; Inca expansion began earlier elsewhere.</t>
  </si>
  <si>
    <t xml:space="preserve">HOR004</t>
  </si>
  <si>
    <t xml:space="preserve">Olmec horizon</t>
  </si>
  <si>
    <t xml:space="preserve">Early Formative 'Olmec style' horizon; San Lorenzo horizon</t>
  </si>
  <si>
    <t xml:space="preserve">c. 1200–500 BCE; phases debated</t>
  </si>
  <si>
    <t xml:space="preserve">A period when Olmec-style motifs on ceramics, jade and figurines appear across Mesoamerica from Guerrero to El Salvador.</t>
  </si>
  <si>
    <t xml:space="preserve">carved and incised ceramics; jade working</t>
  </si>
  <si>
    <t xml:space="preserve">incised bowls; figurines; jade celts</t>
  </si>
  <si>
    <t xml:space="preserve">Mesoamericanists (Kent Flannery; Michael Coe) in the 'mother culture' vs 'sister cultures' debate</t>
  </si>
  <si>
    <t xml:space="preserve">Contested: shared style may reflect exchange rather than Olmec dominance.</t>
  </si>
  <si>
    <t xml:space="preserve">HOR005</t>
  </si>
  <si>
    <t xml:space="preserve">Mixteca-Puebla horizon</t>
  </si>
  <si>
    <t xml:space="preserve">Mixteca-Puebla style; International Style</t>
  </si>
  <si>
    <t xml:space="preserve">c. 1200–1521 CE</t>
  </si>
  <si>
    <t xml:space="preserve">A shared Postclassic painting style on codices, polychrome ceramics and murals across Mesoamerica.</t>
  </si>
  <si>
    <t xml:space="preserve">codex painting; polychrome ceramics; mural painting</t>
  </si>
  <si>
    <t xml:space="preserve">codices; polychrome vessels; murals</t>
  </si>
  <si>
    <t xml:space="preserve">record and writing;ritual and belief;exchange and value</t>
  </si>
  <si>
    <t xml:space="preserve">George Vaillant (1940s); later 'Postclassic International Style' (Robertson, Boone)</t>
  </si>
  <si>
    <t xml:space="preserve">HOR006</t>
  </si>
  <si>
    <t xml:space="preserve">Hopewell Interaction Sphere</t>
  </si>
  <si>
    <t xml:space="preserve">A network through which obsidian, mica, copper, shells and shark teeth moved across eastern North America into Hopewell ritual objects.</t>
  </si>
  <si>
    <t xml:space="preserve">long-distance exchange; mica cutting; copper hammering</t>
  </si>
  <si>
    <t xml:space="preserve">mica cut-outs; copper plates; obsidian bifaces</t>
  </si>
  <si>
    <t xml:space="preserve">Joseph Caldwell (1964)</t>
  </si>
  <si>
    <t xml:space="preserve">An interaction sphere rather than a horizon in the strict sense; also a candidate for the Networks family.</t>
  </si>
  <si>
    <t xml:space="preserve">HOR007</t>
  </si>
  <si>
    <t xml:space="preserve">Mississippian Ideological Interaction Sphere</t>
  </si>
  <si>
    <t xml:space="preserve">Southeastern Ceremonial Complex (SECC)</t>
  </si>
  <si>
    <t xml:space="preserve">c. 1200–1650 CE</t>
  </si>
  <si>
    <t xml:space="preserve">A shared iconography on shell, copper and pottery (falcon dancers, forked eyes) across Mississippian towns.</t>
  </si>
  <si>
    <t xml:space="preserve">shell engraving; copper repoussé</t>
  </si>
  <si>
    <t xml:space="preserve">gorgets; copper plates; engraved cups</t>
  </si>
  <si>
    <t xml:space="preserve">Antonio Waring and Preston Holder (1945, 'Southern Cult'); renamed SECC and MIIS</t>
  </si>
  <si>
    <t xml:space="preserve">Indigenous-community;sacred;funerary</t>
  </si>
  <si>
    <t xml:space="preserve">Interaction sphere; iconography sacred to descendant nations.</t>
  </si>
  <si>
    <t xml:space="preserve">HOR008</t>
  </si>
  <si>
    <t xml:space="preserve">Chaco regional system</t>
  </si>
  <si>
    <t xml:space="preserve">Chaco phenomenon</t>
  </si>
  <si>
    <t xml:space="preserve">c. 850–1150 CE</t>
  </si>
  <si>
    <t xml:space="preserve">A network of great houses and roads centred on Chaco Canyon through which turquoise, macaws and cacao were exchanged.</t>
  </si>
  <si>
    <t xml:space="preserve">masonry; road building; turquoise working</t>
  </si>
  <si>
    <t xml:space="preserve">great houses; roads; turquoise; cylinder jars</t>
  </si>
  <si>
    <t xml:space="preserve">ritual and belief;exchange and value;transport</t>
  </si>
  <si>
    <t xml:space="preserve">Archaeologists (1970s–)</t>
  </si>
  <si>
    <t xml:space="preserve">Indigenous-community;ancestral;sacred</t>
  </si>
  <si>
    <t xml:space="preserve">Smithsonian Open Access (CC0);Wikimedia Commons;UNESCO World Heritage listing (link out)</t>
  </si>
  <si>
    <t xml:space="preserve">Regional system rather than strict horizon; Pueblo nations are descendants.</t>
  </si>
  <si>
    <t xml:space="preserve">HOR009</t>
  </si>
  <si>
    <t xml:space="preserve">Amazonian Polychrome Tradition</t>
  </si>
  <si>
    <t xml:space="preserve">Guarita</t>
  </si>
  <si>
    <t xml:space="preserve">c. 400–1600 CE (earlier in lower Amazon)</t>
  </si>
  <si>
    <t xml:space="preserve">A widespread Amazonian tradition of red-and-black-on-white painted pottery, including large burial urns.</t>
  </si>
  <si>
    <t xml:space="preserve">polychrome pottery; urn burial</t>
  </si>
  <si>
    <t xml:space="preserve">urns; bowls</t>
  </si>
  <si>
    <t xml:space="preserve">Donald Lathrap and later Amazonian archaeologists</t>
  </si>
  <si>
    <t xml:space="preserve">A pottery tradition spanning many groups; treat as horizon.</t>
  </si>
  <si>
    <t xml:space="preserve">HOR010</t>
  </si>
  <si>
    <t xml:space="preserve">Uruk expansion</t>
  </si>
  <si>
    <t xml:space="preserve">Uruk phenomenon; Uruk world system</t>
  </si>
  <si>
    <t xml:space="preserve">WA-MES;WA-ANA;WA-IRN;WA-LEV</t>
  </si>
  <si>
    <t xml:space="preserve">c. 3700–3100 BCE (Late Uruk)</t>
  </si>
  <si>
    <t xml:space="preserve">Uruk-style colonies and bevelled-rim bowls appeared from Anatolia to Iran, carrying accounting and craft practices.</t>
  </si>
  <si>
    <t xml:space="preserve">bevelled-rim bowls; bullae; seals</t>
  </si>
  <si>
    <t xml:space="preserve">exchange and value;record and writing</t>
  </si>
  <si>
    <t xml:space="preserve">Guillermo Algaze ('The Uruk World System', 1993)</t>
  </si>
  <si>
    <t xml:space="preserve">open-access excavation reports;Wikimedia Commons;PeriodO</t>
  </si>
  <si>
    <t xml:space="preserve">Colonial/world-system model debated.</t>
  </si>
  <si>
    <t xml:space="preserve">HOR011</t>
  </si>
  <si>
    <t xml:space="preserve">Bell Beaker phenomenon</t>
  </si>
  <si>
    <t xml:space="preserve">Bell Beaker culture; Beaker folk (obsolete)</t>
  </si>
  <si>
    <t xml:space="preserve">EU-WCE;EU-IBE;EU-BLC;EU-SCA;EU-EER;AF-MAG</t>
  </si>
  <si>
    <t xml:space="preserve">c. 2800–1800 BCE</t>
  </si>
  <si>
    <t xml:space="preserve">A widespread package of bell-shaped beakers, copper daggers, archer's wrist-guards and V-perforated buttons across Europe and northwest Africa.</t>
  </si>
  <si>
    <t xml:space="preserve">pottery; copper and gold working; stone wrist-guards</t>
  </si>
  <si>
    <t xml:space="preserve">beakers; wrist-guards; daggers; gold ornaments</t>
  </si>
  <si>
    <t xml:space="preserve">ritual and belief;clothing and adornment;war</t>
  </si>
  <si>
    <t xml:space="preserve">John Abercromby (1904); 'phenomenon' framing from the 1970s</t>
  </si>
  <si>
    <t xml:space="preserve">Portable Antiquities Scheme (CC BY);Archaeology Data Service (open reports);Wikimedia Commons;Europeana (filter by rights)</t>
  </si>
  <si>
    <t xml:space="preserve">Also an ARC in some schemes; ancient DNA shows different population histories in Iberia and Britain.</t>
  </si>
  <si>
    <t xml:space="preserve">HOR012</t>
  </si>
  <si>
    <t xml:space="preserve">Longshan horizon</t>
  </si>
  <si>
    <t xml:space="preserve">Longshanoid horizon; Longshan interaction sphere</t>
  </si>
  <si>
    <t xml:space="preserve">c. 3000–1900 BCE</t>
  </si>
  <si>
    <t xml:space="preserve">A proposed horizon of shared ceramic forms and rising elite craft across regional Chinese Neolithic cultures.</t>
  </si>
  <si>
    <t xml:space="preserve">wheel-thrown pottery; jade working</t>
  </si>
  <si>
    <t xml:space="preserve">black pottery; jades</t>
  </si>
  <si>
    <t xml:space="preserve">exchange and value;rule and display</t>
  </si>
  <si>
    <t xml:space="preserve">Kwang-chih Chang (1960s–80s); 'Chinese interaction sphere' (1986)</t>
  </si>
  <si>
    <t xml:space="preserve">Wikimedia Commons;PeriodO</t>
  </si>
  <si>
    <t xml:space="preserve">Framework, not a single culture; routes to ARC Longshan, Liangzhu, Dawenkou.</t>
  </si>
  <si>
    <t xml:space="preserve">HOR013</t>
  </si>
  <si>
    <t xml:space="preserve">Lapita horizon</t>
  </si>
  <si>
    <t xml:space="preserve">c. 1350–500 BCE</t>
  </si>
  <si>
    <t xml:space="preserve">Dentate-stamped Lapita pottery marks a rapid horizon of settlement across Near and Remote Oceania.</t>
  </si>
  <si>
    <t xml:space="preserve">dentate-stamped pottery; voyaging</t>
  </si>
  <si>
    <t xml:space="preserve">stamped pots; shell ornaments</t>
  </si>
  <si>
    <t xml:space="preserve">transport;food and storage;ritual and belief</t>
  </si>
  <si>
    <t xml:space="preserve">Same phenomenon as ARC Lapita (existing); keep as horizon view for F1.30 or merge.</t>
  </si>
  <si>
    <t xml:space="preserve">HOR014</t>
  </si>
  <si>
    <t xml:space="preserve">Austronesian expansion</t>
  </si>
  <si>
    <t xml:space="preserve">Austronesian dispersal</t>
  </si>
  <si>
    <t xml:space="preserve">F1.9;F1.12;F1.6</t>
  </si>
  <si>
    <t xml:space="preserve">AS-ISE;AS-MSE;AS-CHN;OC-MEL;OC-MIC;OC-POL;AF-MAD</t>
  </si>
  <si>
    <t xml:space="preserve">c. 3000 BCE (Taiwan) to c. 1250 CE (Aotearoa); Madagascar c. 500–900 CE</t>
  </si>
  <si>
    <t xml:space="preserve">The spread of Austronesian-speaking voyagers carrying outrigger canoes, barkcloth, pottery and crops from Taiwan to Madagascar and Rapa Nui.</t>
  </si>
  <si>
    <t xml:space="preserve">outrigger canoe building; barkcloth; pottery; tattooing</t>
  </si>
  <si>
    <t xml:space="preserve">canoes; beaters; adzes; pots</t>
  </si>
  <si>
    <t xml:space="preserve">transport;clothing and adornment;food and storage</t>
  </si>
  <si>
    <t xml:space="preserve">Linguists and archaeologists (Robert Blust; Peter Bellwood's 'Out of Taiwan' model)</t>
  </si>
  <si>
    <t xml:space="preserve">open-access excavation reports;Wikimedia Commons;Auckland Museum Collections Online (CC BY);Te Papa Collections Online (CC BY where marked)</t>
  </si>
  <si>
    <t xml:space="preserve">F1.13;F1.30</t>
  </si>
  <si>
    <t xml:space="preserve">A language dispersal, not a culture or horizon strictly; the 'Out of Taiwan' model is debated.</t>
  </si>
  <si>
    <t xml:space="preserve">HOR015</t>
  </si>
  <si>
    <t xml:space="preserve">Sa Huỳnh–Kalanay interaction sphere</t>
  </si>
  <si>
    <t xml:space="preserve">c. 500 BCE–500 CE</t>
  </si>
  <si>
    <t xml:space="preserve">A proposed South China Sea network through which pottery styles and nephrite lingling-o ornaments circulated.</t>
  </si>
  <si>
    <t xml:space="preserve">pottery; nephrite working</t>
  </si>
  <si>
    <t xml:space="preserve">pottery; lingling-o earrings</t>
  </si>
  <si>
    <t xml:space="preserve">Wilhelm Solheim (1950s–60s)</t>
  </si>
  <si>
    <t xml:space="preserve">Solheim's pottery-complex framing is contested; nephrite sourcing (Taiwan) supports exchange.</t>
  </si>
  <si>
    <t xml:space="preserve">HOR016</t>
  </si>
  <si>
    <t xml:space="preserve">Bantu-speaking expansions</t>
  </si>
  <si>
    <t xml:space="preserve">Bantu expansion; Early Iron Age dispersal</t>
  </si>
  <si>
    <t xml:space="preserve">AF-CEN;AF-SWA;AF-SOU;AF-GUI</t>
  </si>
  <si>
    <t xml:space="preserve">c. 2000 BCE–1000 CE (from the Cameroon–Nigeria borderlands)</t>
  </si>
  <si>
    <t xml:space="preserve">The spread of Bantu languages, farming, pottery traditions and iron working across central, eastern and southern Africa.</t>
  </si>
  <si>
    <t xml:space="preserve">iron smelting; pottery; farming</t>
  </si>
  <si>
    <t xml:space="preserve">Linguists (Joseph Greenberg; Malcolm Guthrie) and archaeologists (David Phillipson)</t>
  </si>
  <si>
    <t xml:space="preserve">Language, genes and pottery do not map one-to-one; avoid 'migration of a people' shorthand.</t>
  </si>
  <si>
    <t xml:space="preserve">HOR017</t>
  </si>
  <si>
    <t xml:space="preserve">Scytho-Siberian horizon</t>
  </si>
  <si>
    <t xml:space="preserve">Scytho-Siberian world; animal style</t>
  </si>
  <si>
    <t xml:space="preserve">AS-CEN;AS-NTH;EU-EER</t>
  </si>
  <si>
    <t xml:space="preserve">A shared package of 'animal style' ornament, weapons and horse gear across the Eurasian steppe from the Black Sea to Mongolia.</t>
  </si>
  <si>
    <t xml:space="preserve">bronze and gold casting; felt; horse equipment</t>
  </si>
  <si>
    <t xml:space="preserve">plaques; akinakes daggers; bridle fittings</t>
  </si>
  <si>
    <t xml:space="preserve">clothing and adornment;war;transport</t>
  </si>
  <si>
    <t xml:space="preserve">Includes Scythian, Saka, Pazyryk, Tagar, Arzhan.</t>
  </si>
  <si>
    <t xml:space="preserve">DYN001</t>
  </si>
  <si>
    <t xml:space="preserve">Early Dynastic Egypt (Dynasties 1–2)</t>
  </si>
  <si>
    <t xml:space="preserve">Archaic Period; Thinite dynasties</t>
  </si>
  <si>
    <t xml:space="preserve">c.; conventional chronology</t>
  </si>
  <si>
    <t xml:space="preserve">The first two dynasties set royal display in carved palettes, labels and mastaba tombs at Abydos and Saqqara.</t>
  </si>
  <si>
    <t xml:space="preserve">siltstone carving; ivory labels; mudbrick mastabas; early hieroglyphs</t>
  </si>
  <si>
    <t xml:space="preserve">Narmer Palette; labels; stone vessels</t>
  </si>
  <si>
    <t xml:space="preserve">Manetho; Egyptologists</t>
  </si>
  <si>
    <t xml:space="preserve">retainers buried with early kings; Nubian A-Group neighbours</t>
  </si>
  <si>
    <t xml:space="preserve">Met Open Access (CC0);Wikimedia Commons;British Museum collection search (link out)</t>
  </si>
  <si>
    <t xml:space="preserve">Link: Pharaonic Egyptian state (POL).</t>
  </si>
  <si>
    <t xml:space="preserve">DYN002</t>
  </si>
  <si>
    <t xml:space="preserve">Old Kingdom dynasties (3–6)</t>
  </si>
  <si>
    <t xml:space="preserve">Pyramid Age</t>
  </si>
  <si>
    <t xml:space="preserve">c.</t>
  </si>
  <si>
    <t xml:space="preserve">Old Kingdom kings organised the quarrying, transport and cutting of stone for the pyramids from Djoser to Pepy II, housing workers in state-supplied towns at Giza.</t>
  </si>
  <si>
    <t xml:space="preserve">limestone and granite quarrying; copper tools; stone sculpture; papyrus logbooks</t>
  </si>
  <si>
    <t xml:space="preserve">pyramids; statues; reliefs; Wadi al-Jarf papyri</t>
  </si>
  <si>
    <t xml:space="preserve">the work gangs (named in graffiti) and their families; provincial populations; the "slaves built pyramids" myth</t>
  </si>
  <si>
    <t xml:space="preserve">Met Open Access (CC0);Cleveland Museum of Art Open Access (CC0);Wikimedia Commons;British Museum collection search (link out)</t>
  </si>
  <si>
    <t xml:space="preserve">Merer's logbook (Wadi al-Jarf) records limestone transport under Khufu.</t>
  </si>
  <si>
    <t xml:space="preserve">DYN003</t>
  </si>
  <si>
    <t xml:space="preserve">Middle Kingdom dynasties (11–12)</t>
  </si>
  <si>
    <t xml:space="preserve">Middle Kingdom</t>
  </si>
  <si>
    <t xml:space="preserve">Middle Kingdom courts sponsored fine jewellery, block statues and fortresses in Nubia, and the town of Lahun preserved workers' papyri.</t>
  </si>
  <si>
    <t xml:space="preserve">gold and semi-precious stone jewellery; hard-stone statuary; mudbrick fortification</t>
  </si>
  <si>
    <t xml:space="preserve">pectorals; block statues; Nubian forts</t>
  </si>
  <si>
    <t xml:space="preserve">Egyptologists</t>
  </si>
  <si>
    <t xml:space="preserve">Nubians under fortress control; Lahun workers</t>
  </si>
  <si>
    <t xml:space="preserve">DYN004</t>
  </si>
  <si>
    <t xml:space="preserve">Eighteenth Dynasty</t>
  </si>
  <si>
    <t xml:space="preserve">New Kingdom Dynasty 18; Thutmosids and Amarna kings</t>
  </si>
  <si>
    <t xml:space="preserve">AF-EGY;AF-NUB;WA-LEV</t>
  </si>
  <si>
    <t xml:space="preserve">The Eighteenth Dynasty introduced large-scale glassmaking, greatly expanded the Middle Kingdom temple at Karnak, built the Amarna city, and filled royal tombs such as Tutankhamun's.</t>
  </si>
  <si>
    <t xml:space="preserve">glassmaking; faience; gold working; relief carving</t>
  </si>
  <si>
    <t xml:space="preserve">glass vessels; Amarna reliefs; Tutankhamun's burial goods</t>
  </si>
  <si>
    <t xml:space="preserve">Levantine and Nubian captives and tribute-bearers; artisans of Deir el-Medina; the 1922 excavation's colonial politics</t>
  </si>
  <si>
    <t xml:space="preserve">Hatshepsut, Akhenaten and Tutankhamun included.</t>
  </si>
  <si>
    <t xml:space="preserve">DYN005</t>
  </si>
  <si>
    <t xml:space="preserve">Ramesside dynasties (19–20)</t>
  </si>
  <si>
    <t xml:space="preserve">Ramessides</t>
  </si>
  <si>
    <t xml:space="preserve">AF-EGY;WA-LEV;AF-NUB</t>
  </si>
  <si>
    <t xml:space="preserve">Ramesside kings built Abu Simbel and the Ramesseum, and the royal tomb-builders of Deir el-Medina staged the first recorded strike (c. 1157 BCE).</t>
  </si>
  <si>
    <t xml:space="preserve">sandstone rock-cutting; relief carving; ostraca writing</t>
  </si>
  <si>
    <t xml:space="preserve">Abu Simbel; ostraca; tombs</t>
  </si>
  <si>
    <t xml:space="preserve">Egyptologists; Deir el-Medina ostraca</t>
  </si>
  <si>
    <t xml:space="preserve">workers who struck over late rations; the 1960s relocation of Abu Simbel and Nubian villages flooded by the Aswan dam</t>
  </si>
  <si>
    <t xml:space="preserve">F1.23;F1.24</t>
  </si>
  <si>
    <t xml:space="preserve">Strike papyrus under Ramesses III.</t>
  </si>
  <si>
    <t xml:space="preserve">DYN006</t>
  </si>
  <si>
    <t xml:space="preserve">Twenty-fifth (Kushite) Dynasty</t>
  </si>
  <si>
    <t xml:space="preserve">Kushite pharaohs; Napatan dynasty in Egypt</t>
  </si>
  <si>
    <t xml:space="preserve">The Kushite kings who ruled Egypt revived Old Kingdom forms in statuary and built pyramids at el-Kurru and Nuri.</t>
  </si>
  <si>
    <t xml:space="preserve">granite statuary; bronze; pyramid building</t>
  </si>
  <si>
    <t xml:space="preserve">royal statues; shabtis; pyramids</t>
  </si>
  <si>
    <t xml:space="preserve">Egyptologists; Kushite stelae</t>
  </si>
  <si>
    <t xml:space="preserve">Egyptological habit of treating Kush as marginal; Nubian present communities</t>
  </si>
  <si>
    <t xml:space="preserve">Link: Kingdom of Kush (POL).</t>
  </si>
  <si>
    <t xml:space="preserve">DYN007</t>
  </si>
  <si>
    <t xml:space="preserve">Twenty-sixth (Saite) Dynasty</t>
  </si>
  <si>
    <t xml:space="preserve">Saite Period</t>
  </si>
  <si>
    <t xml:space="preserve">Saite rulers commissioned archaizing sculpture and bronzes that deliberately copied Old Kingdom models.</t>
  </si>
  <si>
    <t xml:space="preserve">bronze casting; hard-stone sculpture</t>
  </si>
  <si>
    <t xml:space="preserve">votive bronzes; statues</t>
  </si>
  <si>
    <t xml:space="preserve">Greek and Carian mercenaries; temple workshops</t>
  </si>
  <si>
    <t xml:space="preserve">F1.14;F1.30</t>
  </si>
  <si>
    <t xml:space="preserve">Archaism case for F1.14.</t>
  </si>
  <si>
    <t xml:space="preserve">DYN008</t>
  </si>
  <si>
    <t xml:space="preserve">Muhammad Ali dynasty</t>
  </si>
  <si>
    <t xml:space="preserve">Alawiyya dynasty; Khedives of Egypt</t>
  </si>
  <si>
    <t xml:space="preserve">Muhammad Ali and his successors founded state textile mills, the Bulaq press (1820s) and European-style buildings in Cairo, while Egyptian antiquities flowed abroad.</t>
  </si>
  <si>
    <t xml:space="preserve">mill textiles; printing; architecture</t>
  </si>
  <si>
    <t xml:space="preserve">printed books; mill cloth; palaces</t>
  </si>
  <si>
    <t xml:space="preserve">rule and display;exchange and value;record and writing</t>
  </si>
  <si>
    <t xml:space="preserve">peasants conscripted to factories and canals; Sudanese enslaved soldiers; antiquities given away</t>
  </si>
  <si>
    <t xml:space="preserve">Wikimedia Commons;Library of Congress (public-domain items)</t>
  </si>
  <si>
    <t xml:space="preserve">F1.19;F1.24</t>
  </si>
  <si>
    <t xml:space="preserve">DYN009</t>
  </si>
  <si>
    <t xml:space="preserve">Umayyad dynasty</t>
  </si>
  <si>
    <t xml:space="preserve">Umayyads (Damascus 661–750; Córdoba 756–1031)</t>
  </si>
  <si>
    <t xml:space="preserve">WA-LEV;WA-ARB;WA-IRN;AF-MAG;EU-IBE</t>
  </si>
  <si>
    <t xml:space="preserve">Damascus caliphate 661–750; Córdoba line 756–1031</t>
  </si>
  <si>
    <t xml:space="preserve">The Umayyads built the Dome of the Rock and the Great Mosque of Damascus with Byzantine-trained mosaicists and reformed coinage into purely epigraphic designs (696–97).</t>
  </si>
  <si>
    <t xml:space="preserve">glass mosaic; epigraphic coinage; stone and stucco carving</t>
  </si>
  <si>
    <t xml:space="preserve">Dome of the Rock; coins; desert palaces</t>
  </si>
  <si>
    <t xml:space="preserve">Christian and Jewish majorities and their craftsmen; non-Arab converts (mawali)</t>
  </si>
  <si>
    <t xml:space="preserve">F1.14;F1.28</t>
  </si>
  <si>
    <t xml:space="preserve">Link: Emirate and Caliphate of Córdoba (POL).</t>
  </si>
  <si>
    <t xml:space="preserve">DYN010</t>
  </si>
  <si>
    <t xml:space="preserve">Abbasid dynasty</t>
  </si>
  <si>
    <t xml:space="preserve">Abbasids</t>
  </si>
  <si>
    <t xml:space="preserve">WA-MES;WA-IRN;WA-ARB;AF-EGY</t>
  </si>
  <si>
    <t xml:space="preserve">to 1258 in Baghdad; shadow caliphs in Cairo to 1517</t>
  </si>
  <si>
    <t xml:space="preserve">The Abbasid court spread paper-making (Baghdad mill c. 794), developed lustre-painted ceramics at Basra and Samarra and imitated Chinese imports.</t>
  </si>
  <si>
    <t xml:space="preserve">papermaking; lustre glaze; stucco; tin-glaze imitating porcelain</t>
  </si>
  <si>
    <t xml:space="preserve">lustreware; Qur'ans; Samarra stucco</t>
  </si>
  <si>
    <t xml:space="preserve">rule and display;ritual and belief;record and writing;exchange and value</t>
  </si>
  <si>
    <t xml:space="preserve">enslaved Zanj labour in southern Iraq (revolt 869–83); Christian and Jewish scribes</t>
  </si>
  <si>
    <t xml:space="preserve">F1.5;F1.13;F1.14</t>
  </si>
  <si>
    <t xml:space="preserve">DYN011</t>
  </si>
  <si>
    <t xml:space="preserve">Aghlabid dynasty</t>
  </si>
  <si>
    <t xml:space="preserve">Aghlabids</t>
  </si>
  <si>
    <t xml:space="preserve">The Aghlabids rebuilt the Great Mosque of Kairouan and set Iraqi lustre tiles around its mihrab.</t>
  </si>
  <si>
    <t xml:space="preserve">stone and brick building; lustre tiles</t>
  </si>
  <si>
    <t xml:space="preserve">Great Mosque of Kairouan; tiles</t>
  </si>
  <si>
    <t xml:space="preserve">Berber populations; Sicily conquered from 827</t>
  </si>
  <si>
    <t xml:space="preserve">DYN012</t>
  </si>
  <si>
    <t xml:space="preserve">Tulunid dynasty</t>
  </si>
  <si>
    <t xml:space="preserve">Tulunids</t>
  </si>
  <si>
    <t xml:space="preserve">Ahmad ibn Tulun built his Cairo mosque with brick and Samarra-style carved stucco.</t>
  </si>
  <si>
    <t xml:space="preserve">brick; carved stucco</t>
  </si>
  <si>
    <t xml:space="preserve">Mosque of Ibn Tulun</t>
  </si>
  <si>
    <t xml:space="preserve">Egyptian Coptic majority; Iraqi builders brought from Samarra; enslaved soldiers</t>
  </si>
  <si>
    <t xml:space="preserve">DYN013</t>
  </si>
  <si>
    <t xml:space="preserve">Buyid dynasty</t>
  </si>
  <si>
    <t xml:space="preserve">Buwayhids</t>
  </si>
  <si>
    <t xml:space="preserve">WA-IRN;WA-MES</t>
  </si>
  <si>
    <t xml:space="preserve">Buyid rulers patronised silver and silks, and a group of "Buyid silks" that surfaced in the 1920s–30s is now largely considered forgery.</t>
  </si>
  <si>
    <t xml:space="preserve">silk weaving; silver</t>
  </si>
  <si>
    <t xml:space="preserve">silks; silver vessels</t>
  </si>
  <si>
    <t xml:space="preserve">historians; textile scholars</t>
  </si>
  <si>
    <t xml:space="preserve">the forgers and dealers; genuine Daylamite makers</t>
  </si>
  <si>
    <t xml:space="preserve">Cleveland Museum of Art Open Access (CC0);Wikimedia Commons</t>
  </si>
  <si>
    <t xml:space="preserve">Authenticity controversy (Blair, Bloom, Wardwell).</t>
  </si>
  <si>
    <t xml:space="preserve">DYN014</t>
  </si>
  <si>
    <t xml:space="preserve">Ghaznavid dynasty</t>
  </si>
  <si>
    <t xml:space="preserve">Ghaznavids</t>
  </si>
  <si>
    <t xml:space="preserve">AS-CEN;AS-SAS;WA-IRN</t>
  </si>
  <si>
    <t xml:space="preserve">The Ghaznavids built palaces at Lashkari Bazar and Ghazni and carried plunder from raids on Indian temples such as Somnath (1025).</t>
  </si>
  <si>
    <t xml:space="preserve">marble carving; wall painting; metalwork</t>
  </si>
  <si>
    <t xml:space="preserve">palace remains; minarets</t>
  </si>
  <si>
    <t xml:space="preserve">rule and display;war</t>
  </si>
  <si>
    <t xml:space="preserve">Indian temple communities; enslaved captives; Turkic slave-soldiers</t>
  </si>
  <si>
    <t xml:space="preserve">DYN015</t>
  </si>
  <si>
    <t xml:space="preserve">Ghurid dynasty</t>
  </si>
  <si>
    <t xml:space="preserve">Ghurids; Shansabanis</t>
  </si>
  <si>
    <t xml:space="preserve">The Ghurids raised the Minaret of Jam and their commanders began the Qutb complex in Delhi from reused temple material.</t>
  </si>
  <si>
    <t xml:space="preserve">fired brick; tile inlay; spolia</t>
  </si>
  <si>
    <t xml:space="preserve">Minaret of Jam; Qutb Minar</t>
  </si>
  <si>
    <t xml:space="preserve">temple builders whose columns were reused; Afghan mountain peoples</t>
  </si>
  <si>
    <t xml:space="preserve">F1.14</t>
  </si>
  <si>
    <t xml:space="preserve">DYN016</t>
  </si>
  <si>
    <t xml:space="preserve">Great Seljuk dynasty</t>
  </si>
  <si>
    <t xml:space="preserve">Seljuks</t>
  </si>
  <si>
    <t xml:space="preserve">WA-IRN;WA-MES;AS-CEN;WA-ANA</t>
  </si>
  <si>
    <t xml:space="preserve">Under Seljuk rule Kashan potters made mina'i and lustre wares and Herat metalworkers inlaid brass with silver and copper.</t>
  </si>
  <si>
    <t xml:space="preserve">mina'i overglaze; lustre; brass inlay; brick vaults</t>
  </si>
  <si>
    <t xml:space="preserve">bowls; inlaid buckets; domes</t>
  </si>
  <si>
    <t xml:space="preserve">Persian bureaucrats and makers; Turkmen pastoralists</t>
  </si>
  <si>
    <t xml:space="preserve">Link: Sultanate of Rum (POL).</t>
  </si>
  <si>
    <t xml:space="preserve">DYN017</t>
  </si>
  <si>
    <t xml:space="preserve">Zengid dynasty</t>
  </si>
  <si>
    <t xml:space="preserve">Zengids</t>
  </si>
  <si>
    <t xml:space="preserve">WA-LEV;WA-MES</t>
  </si>
  <si>
    <t xml:space="preserve">Nur al-Din commissioned a carved wooden minbar for Jerusalem, installed by Saladin in al-Aqsa in 1187 and destroyed by arson in 1969.</t>
  </si>
  <si>
    <t xml:space="preserve">carved and inlaid wood</t>
  </si>
  <si>
    <t xml:space="preserve">minbar; madrasas</t>
  </si>
  <si>
    <t xml:space="preserve">Crusader-held populations; the Aleppan carpenters named on the minbar</t>
  </si>
  <si>
    <t xml:space="preserve">F1.14;F1.28a</t>
  </si>
  <si>
    <t xml:space="preserve">Minbar reconstructed 2007.</t>
  </si>
  <si>
    <t xml:space="preserve">DYN018</t>
  </si>
  <si>
    <t xml:space="preserve">Ayyubid dynasty</t>
  </si>
  <si>
    <t xml:space="preserve">Ayyubids</t>
  </si>
  <si>
    <t xml:space="preserve">AF-EGY;WA-LEV;WA-ARB</t>
  </si>
  <si>
    <t xml:space="preserve">Ayyubid Syria produced inlaid brass and enamelled glass, and Saladin's dynasty fortified Cairo and Aleppo.</t>
  </si>
  <si>
    <t xml:space="preserve">brass inlay; enamelled glass; fortification</t>
  </si>
  <si>
    <t xml:space="preserve">basins; citadels</t>
  </si>
  <si>
    <t xml:space="preserve">Crusader states; Coptic and Jewish makers</t>
  </si>
  <si>
    <t xml:space="preserve">DYN019</t>
  </si>
  <si>
    <t xml:space="preserve">Artuqid dynasty</t>
  </si>
  <si>
    <t xml:space="preserve">Artuqids</t>
  </si>
  <si>
    <t xml:space="preserve">WA-ANA;WA-MES</t>
  </si>
  <si>
    <t xml:space="preserve">Al-Jazari wrote his Book of Knowledge of Ingenious Mechanical Devices (1206) for the Artuqid ruler of Diyarbakır.</t>
  </si>
  <si>
    <t xml:space="preserve">automata; water clocks; copper coins with figures</t>
  </si>
  <si>
    <t xml:space="preserve">automata designs; coins; bridges</t>
  </si>
  <si>
    <t xml:space="preserve">rule and display;tools;record and writing</t>
  </si>
  <si>
    <t xml:space="preserve">Armenian and Syriac craftsmen; manuscript copyists</t>
  </si>
  <si>
    <t xml:space="preserve">F1.5;F1.19</t>
  </si>
  <si>
    <t xml:space="preserve">DYN020</t>
  </si>
  <si>
    <t xml:space="preserve">Rasulid dynasty</t>
  </si>
  <si>
    <t xml:space="preserve">Rasulids</t>
  </si>
  <si>
    <t xml:space="preserve">Yemen's Rasulid sultans ordered inlaid brass and enamelled glass bearing their rosette emblem and compiled scientific almanacs.</t>
  </si>
  <si>
    <t xml:space="preserve">brass inlay; enamelled glass; manuscripts</t>
  </si>
  <si>
    <t xml:space="preserve">trays; glass; almanacs</t>
  </si>
  <si>
    <t xml:space="preserve">rule and display;record and writing;exchange and value</t>
  </si>
  <si>
    <t xml:space="preserve">Tihama cultivators; Indian Ocean traders</t>
  </si>
  <si>
    <t xml:space="preserve">DYN021</t>
  </si>
  <si>
    <t xml:space="preserve">Qara Qoyunlu and Aq Qoyunlu</t>
  </si>
  <si>
    <t xml:space="preserve">Turkmen confederations</t>
  </si>
  <si>
    <t xml:space="preserve">WA-IRN;WA-ANA;WA-CAU</t>
  </si>
  <si>
    <t xml:space="preserve">The Turkmen dynasties built the Blue Mosque of Tabriz (1465) and patronised Tabriz manuscript painting before the Safavids.</t>
  </si>
  <si>
    <t xml:space="preserve">tile mosaic; manuscript painting</t>
  </si>
  <si>
    <t xml:space="preserve">Blue Mosque; manuscripts</t>
  </si>
  <si>
    <t xml:space="preserve">pastoralist confederates; Armenian subjects</t>
  </si>
  <si>
    <t xml:space="preserve">DYN022</t>
  </si>
  <si>
    <t xml:space="preserve">Qajar dynasty</t>
  </si>
  <si>
    <t xml:space="preserve">Qajars</t>
  </si>
  <si>
    <t xml:space="preserve">Qajar shahs commissioned life-size oil portraits, painted lacquer and tiles, and Nasir al-Din Shah took up photography.</t>
  </si>
  <si>
    <t xml:space="preserve">oil painting; papier-mâché lacquer; photography; tiles</t>
  </si>
  <si>
    <t xml:space="preserve">portraits; pen boxes; photographs</t>
  </si>
  <si>
    <t xml:space="preserve">rule and display;record and writing</t>
  </si>
  <si>
    <t xml:space="preserve">women artists; Armenian and Jewish craftsmen; Caucasus territory lost</t>
  </si>
  <si>
    <t xml:space="preserve">Met Open Access (CC0);Library of Congress (public-domain items);Wikimedia Commons</t>
  </si>
  <si>
    <t xml:space="preserve">F1.4;F1.14</t>
  </si>
  <si>
    <t xml:space="preserve">DYN023</t>
  </si>
  <si>
    <t xml:space="preserve">Pahlavi dynasty</t>
  </si>
  <si>
    <t xml:space="preserve">Pahlavis</t>
  </si>
  <si>
    <t xml:space="preserve">The Pahlavi state enforced dress laws (1936 unveiling), industrialised carpets and textiles and founded the Tehran Museum of Contemporary Art (1977).</t>
  </si>
  <si>
    <t xml:space="preserve">state textile industry; architecture; museum collecting</t>
  </si>
  <si>
    <t xml:space="preserve">buildings; carpets; collections</t>
  </si>
  <si>
    <t xml:space="preserve">rule and display;clothing and adornment</t>
  </si>
  <si>
    <t xml:space="preserve">women coerced by dress laws; tribal and nomadic weavers; opponents</t>
  </si>
  <si>
    <t xml:space="preserve">DYN024</t>
  </si>
  <si>
    <t xml:space="preserve">Idrisid dynasty</t>
  </si>
  <si>
    <t xml:space="preserve">Idrisids</t>
  </si>
  <si>
    <t xml:space="preserve">The Idrisids founded Fez, where the Qarawiyyin mosque was established by Fatima al-Fihri in 859.</t>
  </si>
  <si>
    <t xml:space="preserve">mudbrick and stone building</t>
  </si>
  <si>
    <t xml:space="preserve">Qarawiyyin; city of Fez</t>
  </si>
  <si>
    <t xml:space="preserve">Amazigh (Berber) populations; Andalusi and Qayrawani settlers</t>
  </si>
  <si>
    <t xml:space="preserve">DYN025</t>
  </si>
  <si>
    <t xml:space="preserve">Zirid dynasty</t>
  </si>
  <si>
    <t xml:space="preserve">Zirids</t>
  </si>
  <si>
    <t xml:space="preserve">AF-MAG;EU-IBE</t>
  </si>
  <si>
    <t xml:space="preserve">Ifriqiya 972–1148; Granada branch 1013–90</t>
  </si>
  <si>
    <t xml:space="preserve">Zirid Kairouan produced Qur'an manuscripts such as the "Nurse's Qur'an" (1020).</t>
  </si>
  <si>
    <t xml:space="preserve">manuscript copying and illumination; bookbinding</t>
  </si>
  <si>
    <t xml:space="preserve">Qur'ans; bindings</t>
  </si>
  <si>
    <t xml:space="preserve">women patrons and scribes; Banu Hilal disruption</t>
  </si>
  <si>
    <t xml:space="preserve">F1.28</t>
  </si>
  <si>
    <t xml:space="preserve">DYN026</t>
  </si>
  <si>
    <t xml:space="preserve">Almoravid dynasty</t>
  </si>
  <si>
    <t xml:space="preserve">al-Murabitun</t>
  </si>
  <si>
    <t xml:space="preserve">AF-MAG;AF-SAH;EU-IBE</t>
  </si>
  <si>
    <t xml:space="preserve">The Almoravids commissioned the carved and inlaid minbar made in Córdoba (1137) for their Marrakesh mosque.</t>
  </si>
  <si>
    <t xml:space="preserve">wood marquetry; stucco; gold dinars</t>
  </si>
  <si>
    <t xml:space="preserve">minbar; Qubba Barudiyyin; dinars</t>
  </si>
  <si>
    <t xml:space="preserve">Saharan and Sahelian peoples; Andalusi artisans</t>
  </si>
  <si>
    <t xml:space="preserve">DYN027</t>
  </si>
  <si>
    <t xml:space="preserve">Almohad dynasty</t>
  </si>
  <si>
    <t xml:space="preserve">al-Muwahhidun</t>
  </si>
  <si>
    <t xml:space="preserve">The Almohads built the Kutubiyya and the Giralda minaret and favoured restrained ornament.</t>
  </si>
  <si>
    <t xml:space="preserve">brick and stone minarets; silk</t>
  </si>
  <si>
    <t xml:space="preserve">Kutubiyya; Giralda; silks</t>
  </si>
  <si>
    <t xml:space="preserve">Jews and Christians forced to convert; Amazigh non-Almohad groups</t>
  </si>
  <si>
    <t xml:space="preserve">DYN028</t>
  </si>
  <si>
    <t xml:space="preserve">Marinid dynasty</t>
  </si>
  <si>
    <t xml:space="preserve">Marinids</t>
  </si>
  <si>
    <t xml:space="preserve">The Marinids built Fez madrasas with zellij tile mosaic, carved cedar and stucco.</t>
  </si>
  <si>
    <t xml:space="preserve">zellij; cedar carving; stucco</t>
  </si>
  <si>
    <t xml:space="preserve">Bou Inania and al-Attarine madrasas</t>
  </si>
  <si>
    <t xml:space="preserve">craft guilds of Fez; Jewish quarter (mellah)</t>
  </si>
  <si>
    <t xml:space="preserve">DYN029</t>
  </si>
  <si>
    <t xml:space="preserve">Hafsid dynasty</t>
  </si>
  <si>
    <t xml:space="preserve">Hafsids</t>
  </si>
  <si>
    <t xml:space="preserve">The Hafsids ruled Tunis, building mosques and madrasas and hosting Andalusi refugee artisans.</t>
  </si>
  <si>
    <t xml:space="preserve">stone building; textiles</t>
  </si>
  <si>
    <t xml:space="preserve">Kasbah mosque; madrasas</t>
  </si>
  <si>
    <t xml:space="preserve">Andalusi refugees; Italian captives</t>
  </si>
  <si>
    <t xml:space="preserve">DYN030</t>
  </si>
  <si>
    <t xml:space="preserve">Saadian dynasty</t>
  </si>
  <si>
    <t xml:space="preserve">Saadians</t>
  </si>
  <si>
    <t xml:space="preserve">The Saadians built the El Badi palace and the Saadian tombs with wealth from sugar and gold taken after the 1591 invasion of Songhay.</t>
  </si>
  <si>
    <t xml:space="preserve">marble; zellij; carved cedar; stucco</t>
  </si>
  <si>
    <t xml:space="preserve">Saadian tombs; El Badi</t>
  </si>
  <si>
    <t xml:space="preserve">enslaved sugar workers; Songhay conquered</t>
  </si>
  <si>
    <t xml:space="preserve">DYN031</t>
  </si>
  <si>
    <t xml:space="preserve">Alaouite dynasty</t>
  </si>
  <si>
    <t xml:space="preserve">Alawites of Morocco</t>
  </si>
  <si>
    <t xml:space="preserve">Moulay Ismail built Meknes with enslaved and conscripted labour and the dynasty still patronises Moroccan crafts.</t>
  </si>
  <si>
    <t xml:space="preserve">rammed earth; zellij; carved cedar</t>
  </si>
  <si>
    <t xml:space="preserve">Meknes gates; palaces</t>
  </si>
  <si>
    <t xml:space="preserve">enslaved builders and the Abid al-Bukhari army; Amazigh communities</t>
  </si>
  <si>
    <t xml:space="preserve">DYN032</t>
  </si>
  <si>
    <t xml:space="preserve">Husainid dynasty</t>
  </si>
  <si>
    <t xml:space="preserve">Beys of Tunis</t>
  </si>
  <si>
    <t xml:space="preserve">The Husainid beys built the Bardo palace and commissioned Qallaline tiles.</t>
  </si>
  <si>
    <t xml:space="preserve">tin-glazed tiles; stucco</t>
  </si>
  <si>
    <t xml:space="preserve">palaces; tiles</t>
  </si>
  <si>
    <t xml:space="preserve">Tunisian subjects; French protectorate from 1881</t>
  </si>
  <si>
    <t xml:space="preserve">DYN033</t>
  </si>
  <si>
    <t xml:space="preserve">Zagwe dynasty</t>
  </si>
  <si>
    <t xml:space="preserve">Zagwe</t>
  </si>
  <si>
    <t xml:space="preserve">c.; dates debated</t>
  </si>
  <si>
    <t xml:space="preserve">Tradition credits King Lalibela (r. c. 1181–1221) with the rock-hewn churches of Lalibela, though archaeologists date some of the complex earlier.</t>
  </si>
  <si>
    <t xml:space="preserve">monolithic rock-cutting; painting</t>
  </si>
  <si>
    <t xml:space="preserve">rock churches</t>
  </si>
  <si>
    <t xml:space="preserve">Ethiopian tradition; historians</t>
  </si>
  <si>
    <t xml:space="preserve">the church-cutters' names; the "angels built it" tradition</t>
  </si>
  <si>
    <t xml:space="preserve">DYN034</t>
  </si>
  <si>
    <t xml:space="preserve">Keïta dynasty</t>
  </si>
  <si>
    <t xml:space="preserve">Keita</t>
  </si>
  <si>
    <t xml:space="preserve">c.; lineage continues in Mande</t>
  </si>
  <si>
    <t xml:space="preserve">Mansa Musa's 1324 pilgrimage and gold spending made the Keïta rulers known as patrons across the Mediterranean.</t>
  </si>
  <si>
    <t xml:space="preserve">gold; earthen architecture</t>
  </si>
  <si>
    <t xml:space="preserve">mosques; gold</t>
  </si>
  <si>
    <t xml:space="preserve">griots; Arabic writers</t>
  </si>
  <si>
    <t xml:space="preserve">nyamakalaw artisans; enslaved people</t>
  </si>
  <si>
    <t xml:space="preserve">Link: Mali Empire (POL).</t>
  </si>
  <si>
    <t xml:space="preserve">DYN035</t>
  </si>
  <si>
    <t xml:space="preserve">Askia dynasty</t>
  </si>
  <si>
    <t xml:space="preserve">Askiya</t>
  </si>
  <si>
    <t xml:space="preserve">Askia Muhammad (r. 1493–1528) built his earthen tomb-pyramid at Gao and backed Timbuktu scholarship after his pilgrimage.</t>
  </si>
  <si>
    <t xml:space="preserve">mudbrick with wooden torons</t>
  </si>
  <si>
    <t xml:space="preserve">Tomb of Askia</t>
  </si>
  <si>
    <t xml:space="preserve">Timbuktu chronicles (Tarikh al-Sudan, Tarikh al-Fattash)</t>
  </si>
  <si>
    <t xml:space="preserve">enslaved farming communities; Sorko and Tuareg neighbours; the masons' guilds who maintain the tomb</t>
  </si>
  <si>
    <t xml:space="preserve">Link: Songhay Empire (POL).</t>
  </si>
  <si>
    <t xml:space="preserve">DYN036</t>
  </si>
  <si>
    <t xml:space="preserve">Sayfawa dynasty</t>
  </si>
  <si>
    <t xml:space="preserve">Sefuwa</t>
  </si>
  <si>
    <t xml:space="preserve">The Sayfawa ruled Kanem and then Bornu for over seven centuries, one of the longest-lived royal lines, patronising Islamic scholarship and manuscript copying.</t>
  </si>
  <si>
    <t xml:space="preserve">manuscript copying; horse gear; cotton</t>
  </si>
  <si>
    <t xml:space="preserve">Qur'ans; king-lists (diwan)</t>
  </si>
  <si>
    <t xml:space="preserve">historians; the Bornu diwan king-list</t>
  </si>
  <si>
    <t xml:space="preserve">people enslaved and sent north; the Kanembu and Kotoko subjects</t>
  </si>
  <si>
    <t xml:space="preserve">Link: Kanem-Bornu (POL).</t>
  </si>
  <si>
    <t xml:space="preserve">DYN037</t>
  </si>
  <si>
    <t xml:space="preserve">Mahdali dynasty</t>
  </si>
  <si>
    <t xml:space="preserve">Abu'l-Mawahib</t>
  </si>
  <si>
    <t xml:space="preserve">Mahdali sultan al-Hasan ibn Sulaiman (r. c. 1310–33) built the Husuni Kubwa palace and enlarged the Great Mosque at Kilwa, and the dynasty minted copper coins.</t>
  </si>
  <si>
    <t xml:space="preserve">coral-stone building; coin minting</t>
  </si>
  <si>
    <t xml:space="preserve">palace; mosque; coins</t>
  </si>
  <si>
    <t xml:space="preserve">historians; Ibn Battuta (visited 1331)</t>
  </si>
  <si>
    <t xml:space="preserve">enslaved people; mainland producers of gold and ivory</t>
  </si>
  <si>
    <t xml:space="preserve">Link: Kilwa Sultanate (POL).</t>
  </si>
  <si>
    <t xml:space="preserve">DYN038</t>
  </si>
  <si>
    <t xml:space="preserve">Oba dynasty of Benin</t>
  </si>
  <si>
    <t xml:space="preserve">Eweka dynasty; Obas of Benin</t>
  </si>
  <si>
    <t xml:space="preserve">c.; traditional start with Eweka I; continues (Oba Ewuare II since 2016)</t>
  </si>
  <si>
    <t xml:space="preserve">The Obas commissioned brass heads and ivory for royal ancestral altars and the continuing court still claims the objects taken in 1897.</t>
  </si>
  <si>
    <t xml:space="preserve">lost-wax brass; ivory carving; coral beadwork</t>
  </si>
  <si>
    <t xml:space="preserve">altar heads; tusks; regalia</t>
  </si>
  <si>
    <t xml:space="preserve">Edo court historians; Jacob Egharevba</t>
  </si>
  <si>
    <t xml:space="preserve">guild members as makers; the Edo state's and Nigerian federal claims in restitution debates</t>
  </si>
  <si>
    <t xml:space="preserve">ancestral;sacred;conflict-looting;living-community</t>
  </si>
  <si>
    <t xml:space="preserve">Digital Benin (open data);Wikimedia Commons;Smithsonian Open Access (CC0 items)</t>
  </si>
  <si>
    <t xml:space="preserve">Link: Kingdom of Benin (POL); the dynasty outlives the kingdom's 1897 conquest.</t>
  </si>
  <si>
    <t xml:space="preserve">DYN039</t>
  </si>
  <si>
    <t xml:space="preserve">Oyoko royal line of Asante</t>
  </si>
  <si>
    <t xml:space="preserve">Asantehene; Golden Stool dynasty</t>
  </si>
  <si>
    <t xml:space="preserve">The Asantehene's court remains the patron of regalia, stools and gold ornaments and has borrowed back objects taken by Britain.</t>
  </si>
  <si>
    <t xml:space="preserve">gold casting; stool carving; kente</t>
  </si>
  <si>
    <t xml:space="preserve">stools; regalia; soul-washer's badges</t>
  </si>
  <si>
    <t xml:space="preserve">Asante court; historians</t>
  </si>
  <si>
    <t xml:space="preserve">makers' guild villages (e.g. Bonwire weavers, Ahwiaa carvers); chiefs outside the royal clan</t>
  </si>
  <si>
    <t xml:space="preserve">Link: Asante Empire (POL).</t>
  </si>
  <si>
    <t xml:space="preserve">DYN040</t>
  </si>
  <si>
    <t xml:space="preserve">Satavahana dynasty</t>
  </si>
  <si>
    <t xml:space="preserve">Andhras</t>
  </si>
  <si>
    <t xml:space="preserve">Under Satavahana rule, donors including ivory-workers of Vidisha funded the carved gateways of Sanchi and stupas such as Amaravati.</t>
  </si>
  <si>
    <t xml:space="preserve">sandstone and limestone relief; rock-cut caves</t>
  </si>
  <si>
    <t xml:space="preserve">Sanchi gateways; Amaravati reliefs; Karle chaitya</t>
  </si>
  <si>
    <t xml:space="preserve">historians; inscriptions</t>
  </si>
  <si>
    <t xml:space="preserve">the guilds and donors who actually paid (named in inscriptions); Amaravati marbles dispersed to London and Chennai</t>
  </si>
  <si>
    <t xml:space="preserve">F1.17;F1.24</t>
  </si>
  <si>
    <t xml:space="preserve">Donor inscriptions key for F1.17.</t>
  </si>
  <si>
    <t xml:space="preserve">DYN041</t>
  </si>
  <si>
    <t xml:space="preserve">Vakataka dynasty</t>
  </si>
  <si>
    <t xml:space="preserve">Vakatakas</t>
  </si>
  <si>
    <t xml:space="preserve">Under the Vakataka king Harishena (c. 460–480), courtiers funded the later painted caves of Ajanta.</t>
  </si>
  <si>
    <t xml:space="preserve">rock-cutting; mural painting</t>
  </si>
  <si>
    <t xml:space="preserve">Ajanta caves</t>
  </si>
  <si>
    <t xml:space="preserve">historians; Walter Spink</t>
  </si>
  <si>
    <t xml:space="preserve">painters and monks; 19th-c. copying and damage</t>
  </si>
  <si>
    <t xml:space="preserve">DYN042</t>
  </si>
  <si>
    <t xml:space="preserve">Pallava dynasty</t>
  </si>
  <si>
    <t xml:space="preserve">Pallavas</t>
  </si>
  <si>
    <t xml:space="preserve">The Pallavas carved the monolithic rathas and relief of Mamallapuram and built the Kailasanatha temple at Kanchipuram, whose script spread to Southeast Asia.</t>
  </si>
  <si>
    <t xml:space="preserve">granite rock-cutting; structural temples; Pallava Grantha script</t>
  </si>
  <si>
    <t xml:space="preserve">rathas; reliefs; temples</t>
  </si>
  <si>
    <t xml:space="preserve">sculptors and quarrymen; Chalukya rivals</t>
  </si>
  <si>
    <t xml:space="preserve">DYN043</t>
  </si>
  <si>
    <t xml:space="preserve">Chalukya dynasty of Badami</t>
  </si>
  <si>
    <t xml:space="preserve">Early Western Chalukyas</t>
  </si>
  <si>
    <t xml:space="preserve">The Badami Chalukyas cut cave temples at Badami and built experimental temples at Aihole and Pattadakal.</t>
  </si>
  <si>
    <t xml:space="preserve">sandstone rock-cutting; structural temples</t>
  </si>
  <si>
    <t xml:space="preserve">caves; temples</t>
  </si>
  <si>
    <t xml:space="preserve">named architects (inscriptions at Pattadakal); Pallava rivals</t>
  </si>
  <si>
    <t xml:space="preserve">DYN044</t>
  </si>
  <si>
    <t xml:space="preserve">Rashtrakuta dynasty</t>
  </si>
  <si>
    <t xml:space="preserve">Rashtrakutas</t>
  </si>
  <si>
    <t xml:space="preserve">Under Krishna I the Rashtrakutas had the Kailasa temple (Ellora Cave 16) carved from a single hillside.</t>
  </si>
  <si>
    <t xml:space="preserve">monolithic rock-cutting</t>
  </si>
  <si>
    <t xml:space="preserve">Kailasa temple; Ellora caves</t>
  </si>
  <si>
    <t xml:space="preserve">the unrecorded carvers; Buddhist and Jain caves alongside</t>
  </si>
  <si>
    <t xml:space="preserve">DYN045</t>
  </si>
  <si>
    <t xml:space="preserve">Chandela dynasty</t>
  </si>
  <si>
    <t xml:space="preserve">Chandelas</t>
  </si>
  <si>
    <t xml:space="preserve">The Chandelas built the sandstone temples of Khajuraho with dense figural sculpture around 950–1050.</t>
  </si>
  <si>
    <t xml:space="preserve">sandstone carving</t>
  </si>
  <si>
    <t xml:space="preserve">temples; sculptures</t>
  </si>
  <si>
    <t xml:space="preserve">sculptors' guilds; colonial prudishness in interpretation</t>
  </si>
  <si>
    <t xml:space="preserve">DYN046</t>
  </si>
  <si>
    <t xml:space="preserve">Chaulukya (Solanki) dynasty</t>
  </si>
  <si>
    <t xml:space="preserve">Solankis of Gujarat</t>
  </si>
  <si>
    <t xml:space="preserve">The Solanki court built the Modhera Sun Temple (1026) and Queen Udayamati's stepwell Rani ki Vav.</t>
  </si>
  <si>
    <t xml:space="preserve">sandstone carving; stepwell building</t>
  </si>
  <si>
    <t xml:space="preserve">Modhera; Rani ki Vav</t>
  </si>
  <si>
    <t xml:space="preserve">Jain merchant patrons; Somnath raid</t>
  </si>
  <si>
    <t xml:space="preserve">DYN047</t>
  </si>
  <si>
    <t xml:space="preserve">Hoysala dynasty</t>
  </si>
  <si>
    <t xml:space="preserve">Hoysalas</t>
  </si>
  <si>
    <t xml:space="preserve">Hoysala temples at Belur, Halebidu and Somanathapura were carved in soapstone by sculptors who signed their work.</t>
  </si>
  <si>
    <t xml:space="preserve">chloritic schist carving</t>
  </si>
  <si>
    <t xml:space="preserve">temples; bracket figures</t>
  </si>
  <si>
    <t xml:space="preserve">historians; signed sculptors' inscriptions</t>
  </si>
  <si>
    <t xml:space="preserve">women dancers depicted; Delhi Sultanate sack</t>
  </si>
  <si>
    <t xml:space="preserve">F1.26;F1.23</t>
  </si>
  <si>
    <t xml:space="preserve">Signed works (e.g. Mallitamma) make Hoysala a case for F1.26.</t>
  </si>
  <si>
    <t xml:space="preserve">DYN048</t>
  </si>
  <si>
    <t xml:space="preserve">Eastern Ganga dynasty</t>
  </si>
  <si>
    <t xml:space="preserve">Eastern Gangas</t>
  </si>
  <si>
    <t xml:space="preserve">Eastern Ganga kings built the Jagannath temple at Puri and the Konark Sun Temple (c. 1250).</t>
  </si>
  <si>
    <t xml:space="preserve">sandstone and chlorite carving</t>
  </si>
  <si>
    <t xml:space="preserve">Konark; Puri</t>
  </si>
  <si>
    <t xml:space="preserve">temple workers; Odia present communities</t>
  </si>
  <si>
    <t xml:space="preserve">DYN049</t>
  </si>
  <si>
    <t xml:space="preserve">Kakatiya dynasty</t>
  </si>
  <si>
    <t xml:space="preserve">Kakatiyas</t>
  </si>
  <si>
    <t xml:space="preserve">The Kakatiyas built the Warangal gateways and the Ramappa temple (1213) with lightweight bricks.</t>
  </si>
  <si>
    <t xml:space="preserve">stone carving; floating bricks</t>
  </si>
  <si>
    <t xml:space="preserve">Ramappa; Warangal gateways</t>
  </si>
  <si>
    <t xml:space="preserve">the Koh-i-Noor's claimed origin</t>
  </si>
  <si>
    <t xml:space="preserve">DYN050</t>
  </si>
  <si>
    <t xml:space="preserve">Sena dynasty</t>
  </si>
  <si>
    <t xml:space="preserve">Senas</t>
  </si>
  <si>
    <t xml:space="preserve">The Senas continued Bengal's black-stone sculpture for Hindu cults after the Palas.</t>
  </si>
  <si>
    <t xml:space="preserve">black stone carving</t>
  </si>
  <si>
    <t xml:space="preserve">images</t>
  </si>
  <si>
    <t xml:space="preserve">Buddhist institutions in decline</t>
  </si>
  <si>
    <t xml:space="preserve">DYN051</t>
  </si>
  <si>
    <t xml:space="preserve">Khalji dynasty</t>
  </si>
  <si>
    <t xml:space="preserve">Khaljis</t>
  </si>
  <si>
    <t xml:space="preserve">Alauddin Khalji built the Alai Darwaza (1311) with true arches and red sandstone and marble inlay.</t>
  </si>
  <si>
    <t xml:space="preserve">red sandstone; marble inlay</t>
  </si>
  <si>
    <t xml:space="preserve">Alai Darwaza</t>
  </si>
  <si>
    <t xml:space="preserve">raided southern kingdoms; Mongol captives</t>
  </si>
  <si>
    <t xml:space="preserve">Link: Delhi Sultanate (POL).</t>
  </si>
  <si>
    <t xml:space="preserve">DYN052</t>
  </si>
  <si>
    <t xml:space="preserve">Tughluq dynasty</t>
  </si>
  <si>
    <t xml:space="preserve">Tughlaqs</t>
  </si>
  <si>
    <t xml:space="preserve">Firoz Shah Tughluq moved Ashokan pillars to Delhi and his predecessors built the sloping walls of Tughlaqabad.</t>
  </si>
  <si>
    <t xml:space="preserve">rubble masonry; transport of monoliths</t>
  </si>
  <si>
    <t xml:space="preserve">Tughlaqabad; relocated pillars</t>
  </si>
  <si>
    <t xml:space="preserve">populations moved to Daulatabad; enslaved labour</t>
  </si>
  <si>
    <t xml:space="preserve">Pillar relocation is a reuse case.</t>
  </si>
  <si>
    <t xml:space="preserve">DYN053</t>
  </si>
  <si>
    <t xml:space="preserve">Adil Shahi dynasty</t>
  </si>
  <si>
    <t xml:space="preserve">Adil Shahis of Bijapur</t>
  </si>
  <si>
    <t xml:space="preserve">The Adil Shahis built the Gol Gumbaz and Ibrahim II patronised a distinctive Bijapur painting.</t>
  </si>
  <si>
    <t xml:space="preserve">dome construction; painting</t>
  </si>
  <si>
    <t xml:space="preserve">Gol Gumbaz; paintings</t>
  </si>
  <si>
    <t xml:space="preserve">Habshi (African) nobles and soldiers; Mughal conquest</t>
  </si>
  <si>
    <t xml:space="preserve">DYN054</t>
  </si>
  <si>
    <t xml:space="preserve">Qutb Shahi dynasty</t>
  </si>
  <si>
    <t xml:space="preserve">Qutb Shahis of Golconda</t>
  </si>
  <si>
    <t xml:space="preserve">The Qutb Shahis built the Charminar (1591) and ruled the diamond and painted-cotton trade of Masulipatnam.</t>
  </si>
  <si>
    <t xml:space="preserve">diamond cutting; kalamkari</t>
  </si>
  <si>
    <t xml:space="preserve">Charminar; chintz</t>
  </si>
  <si>
    <t xml:space="preserve">diamond miners; weavers</t>
  </si>
  <si>
    <t xml:space="preserve">DYN055</t>
  </si>
  <si>
    <t xml:space="preserve">Nayaka dynasty of Madurai</t>
  </si>
  <si>
    <t xml:space="preserve">Madurai Nayakas</t>
  </si>
  <si>
    <t xml:space="preserve">The Madurai Nayakas enlarged the Meenakshi temple with towering gopurams and pillared halls.</t>
  </si>
  <si>
    <t xml:space="preserve">granite; painted stucco</t>
  </si>
  <si>
    <t xml:space="preserve">gopurams; halls</t>
  </si>
  <si>
    <t xml:space="preserve">temple servants; Tamil Muslim traders</t>
  </si>
  <si>
    <t xml:space="preserve">DYN056</t>
  </si>
  <si>
    <t xml:space="preserve">Wodeyar dynasty</t>
  </si>
  <si>
    <t xml:space="preserve">Wadiyars of Mysore</t>
  </si>
  <si>
    <t xml:space="preserve">traditional start</t>
  </si>
  <si>
    <t xml:space="preserve">The Wodeyars patronised Mysore painting and the Dasara festival and built the Mysore Palace (1912).</t>
  </si>
  <si>
    <t xml:space="preserve">gesso painting; palace building</t>
  </si>
  <si>
    <t xml:space="preserve">paintings; palace</t>
  </si>
  <si>
    <t xml:space="preserve">artisans of palace workshops</t>
  </si>
  <si>
    <t xml:space="preserve">Link: Kingdom of Mysore (POL).</t>
  </si>
  <si>
    <t xml:space="preserve">DYN057</t>
  </si>
  <si>
    <t xml:space="preserve">Sisodia dynasty of Mewar</t>
  </si>
  <si>
    <t xml:space="preserve">Sisodias; Maharanas of Udaipur</t>
  </si>
  <si>
    <t xml:space="preserve">The Sisodias kept a court painting workshop at Udaipur producing large festival paintings.</t>
  </si>
  <si>
    <t xml:space="preserve">opaque watercolour painting</t>
  </si>
  <si>
    <t xml:space="preserve">paintings; palaces</t>
  </si>
  <si>
    <t xml:space="preserve">named and unnamed court painters; Bhil communities</t>
  </si>
  <si>
    <t xml:space="preserve">DYN058</t>
  </si>
  <si>
    <t xml:space="preserve">Kachhwaha dynasty</t>
  </si>
  <si>
    <t xml:space="preserve">Kachhwahas of Amber and Jaipur</t>
  </si>
  <si>
    <t xml:space="preserve">Jai Singh II founded Jaipur (1727) with astronomical instruments (Jantar Mantar) and a painting workshop.</t>
  </si>
  <si>
    <t xml:space="preserve">masonry instruments; painting</t>
  </si>
  <si>
    <t xml:space="preserve">Jantar Mantar; Jaipur</t>
  </si>
  <si>
    <t xml:space="preserve">rule and display;tools</t>
  </si>
  <si>
    <t xml:space="preserve">artisan communities settled by caste-based quarters in Jaipur; Mina communities displaced from Amber</t>
  </si>
  <si>
    <t xml:space="preserve">DYN059</t>
  </si>
  <si>
    <t xml:space="preserve">Malla dynasty (Nepal)</t>
  </si>
  <si>
    <t xml:space="preserve">Mallas of Kathmandu Valley</t>
  </si>
  <si>
    <t xml:space="preserve">The Malla kings of Kathmandu, Patan and Bhaktapur commissioned Newar copper casting, woodcarving and Durbar Square temples.</t>
  </si>
  <si>
    <t xml:space="preserve">lost-wax copper casting; woodcarving; brick</t>
  </si>
  <si>
    <t xml:space="preserve">temples; images; struts</t>
  </si>
  <si>
    <t xml:space="preserve">Newar artisan castes (Shakya, Tamrakar); Gorkha conquest</t>
  </si>
  <si>
    <t xml:space="preserve">Met Open Access (CC0);Himalayan Art Resources (link out);Wikimedia Commons</t>
  </si>
  <si>
    <t xml:space="preserve">DYN060</t>
  </si>
  <si>
    <t xml:space="preserve">Namgyal dynasty (Ladakh)</t>
  </si>
  <si>
    <t xml:space="preserve">Namgyals</t>
  </si>
  <si>
    <t xml:space="preserve">The Namgyal kings built Leh Palace and supported Hemis monastery.</t>
  </si>
  <si>
    <t xml:space="preserve">mud-brick; painting</t>
  </si>
  <si>
    <t xml:space="preserve">palace; monasteries</t>
  </si>
  <si>
    <t xml:space="preserve">Balti and Muslim neighbours</t>
  </si>
  <si>
    <t xml:space="preserve">Wikimedia Commons;Himalayan Art Resources (link out)</t>
  </si>
  <si>
    <t xml:space="preserve">DYN061</t>
  </si>
  <si>
    <t xml:space="preserve">Sailendra dynasty</t>
  </si>
  <si>
    <t xml:space="preserve">Shailendras</t>
  </si>
  <si>
    <t xml:space="preserve">The Sailendra kings sponsored Borobudur in Central Java, the largest Buddhist monument, carved with 2,672 relief panels.</t>
  </si>
  <si>
    <t xml:space="preserve">andesite carving</t>
  </si>
  <si>
    <t xml:space="preserve">Borobudur</t>
  </si>
  <si>
    <t xml:space="preserve">corvée labourers and carvers; the Sanjaya line and Hindu contemporaries; heads removed from Borobudur Buddhas for collections</t>
  </si>
  <si>
    <t xml:space="preserve">Link: Mataram (POL).</t>
  </si>
  <si>
    <t xml:space="preserve">DYN062</t>
  </si>
  <si>
    <t xml:space="preserve">Trần dynasty</t>
  </si>
  <si>
    <t xml:space="preserve">Tran</t>
  </si>
  <si>
    <t xml:space="preserve">The Trần court repelled Mongol invasions and patronised the Trúc Lâm Zen school and ceramics.</t>
  </si>
  <si>
    <t xml:space="preserve">stoneware; woodcarving</t>
  </si>
  <si>
    <t xml:space="preserve">ceramics; temples</t>
  </si>
  <si>
    <t xml:space="preserve">Cham neighbours</t>
  </si>
  <si>
    <t xml:space="preserve">Link: Đại Việt (POL).</t>
  </si>
  <si>
    <t xml:space="preserve">DYN063</t>
  </si>
  <si>
    <t xml:space="preserve">Later Lê dynasty</t>
  </si>
  <si>
    <t xml:space="preserve">Lê</t>
  </si>
  <si>
    <t xml:space="preserve">The Lê period saw Chu Đậu blue-and-white exports and doctoral stelae at the Temple of Literature.</t>
  </si>
  <si>
    <t xml:space="preserve">stoneware; stone stelae</t>
  </si>
  <si>
    <t xml:space="preserve">ceramics; stelae</t>
  </si>
  <si>
    <t xml:space="preserve">Cham; Mạc usurpers</t>
  </si>
  <si>
    <t xml:space="preserve">DYN064</t>
  </si>
  <si>
    <t xml:space="preserve">Nguyễn dynasty</t>
  </si>
  <si>
    <t xml:space="preserve">Nguyen</t>
  </si>
  <si>
    <t xml:space="preserve">The Nguyễn built the Huế citadel and tombs and ordered "Bleu de Huế" porcelain from China.</t>
  </si>
  <si>
    <t xml:space="preserve">masonry; porcelain orders; lacquer</t>
  </si>
  <si>
    <t xml:space="preserve">citadel; tombs</t>
  </si>
  <si>
    <t xml:space="preserve">French protectorate after 1883</t>
  </si>
  <si>
    <t xml:space="preserve">DYN065</t>
  </si>
  <si>
    <t xml:space="preserve">Konbaung dynasty</t>
  </si>
  <si>
    <t xml:space="preserve">Alaungpaya dynasty</t>
  </si>
  <si>
    <t xml:space="preserve">The Konbaung court built Mandalay and its regalia was taken by Britain in 1885.</t>
  </si>
  <si>
    <t xml:space="preserve">silverwork; kalaga embroidery; lacquer</t>
  </si>
  <si>
    <t xml:space="preserve">regalia; silver</t>
  </si>
  <si>
    <t xml:space="preserve">regalia partly returned 1964</t>
  </si>
  <si>
    <t xml:space="preserve">Wikimedia Commons;V&amp;A collections search (link out)</t>
  </si>
  <si>
    <t xml:space="preserve">DYN066</t>
  </si>
  <si>
    <t xml:space="preserve">Chakri dynasty</t>
  </si>
  <si>
    <t xml:space="preserve">Rattanakosin</t>
  </si>
  <si>
    <t xml:space="preserve">The Chakri kings built Bangkok's Grand Palace and dress the Emerald Buddha seasonally.</t>
  </si>
  <si>
    <t xml:space="preserve">gilding; mother-of-pearl inlay</t>
  </si>
  <si>
    <t xml:space="preserve">Grand Palace; costumes</t>
  </si>
  <si>
    <t xml:space="preserve">Lao and Khmer war captives settled as labour; the Emerald Buddha taken from Vientiane in 1779; artisans of the royal craft departments</t>
  </si>
  <si>
    <t xml:space="preserve">DYN067</t>
  </si>
  <si>
    <t xml:space="preserve">Imperial house of Japan</t>
  </si>
  <si>
    <t xml:space="preserve">Yamato dynasty; Kōshitsu</t>
  </si>
  <si>
    <t xml:space="preserve">c.; historically attested from about the 6th century; continues</t>
  </si>
  <si>
    <t xml:space="preserve">The imperial house's Shōsōin repository has preserved 8th-century objects since 756, and from 1890 the Imperial Household named master craftspeople as Imperial Household Artists.</t>
  </si>
  <si>
    <t xml:space="preserve">repository conservation; lacquer; textiles; metalwork</t>
  </si>
  <si>
    <t xml:space="preserve">Shōsōin treasures; commissioned crafts</t>
  </si>
  <si>
    <t xml:space="preserve">historians; Imperial Household Agency</t>
  </si>
  <si>
    <t xml:space="preserve">restricted access to imperial tombs (kofun) for archaeology; commoner makers</t>
  </si>
  <si>
    <t xml:space="preserve">DYN068</t>
  </si>
  <si>
    <t xml:space="preserve">Fujiwara regents</t>
  </si>
  <si>
    <t xml:space="preserve">Fujiwara Hokke; sekkan regents</t>
  </si>
  <si>
    <t xml:space="preserve">c.; regency peak</t>
  </si>
  <si>
    <t xml:space="preserve">Fujiwara no Yorimichi built the Byōdōin Phoenix Hall (1053) and commissioned the sculptor Jōchō's joined-wood Amida.</t>
  </si>
  <si>
    <t xml:space="preserve">joined-wood sculpture (yosegi-zukuri); lacquer; gold leaf</t>
  </si>
  <si>
    <t xml:space="preserve">Byōdōin; Amida image</t>
  </si>
  <si>
    <t xml:space="preserve">historians; court diaries</t>
  </si>
  <si>
    <t xml:space="preserve">estate cultivators who funded the court; Jōchō's workshop assistants</t>
  </si>
  <si>
    <t xml:space="preserve">Link: Heian court (POL).</t>
  </si>
  <si>
    <t xml:space="preserve">DYN069</t>
  </si>
  <si>
    <t xml:space="preserve">Ashikaga shoguns</t>
  </si>
  <si>
    <t xml:space="preserve">Ashikaga</t>
  </si>
  <si>
    <t xml:space="preserve">The Ashikaga shoguns built Kinkaku-ji and Ginkaku-ji and ranked imported Chinese objects (karamono) with the help of connoisseurs such as Nōami.</t>
  </si>
  <si>
    <t xml:space="preserve">ink painting; lacquer; tea wares</t>
  </si>
  <si>
    <t xml:space="preserve">pavilions; scrolls; tea bowls</t>
  </si>
  <si>
    <t xml:space="preserve">historians; the Kundaikan sōchōki connoisseurship manual</t>
  </si>
  <si>
    <t xml:space="preserve">dōbōshū attendants (often of low status) who shaped taste; Chinese and Korean makers</t>
  </si>
  <si>
    <t xml:space="preserve">F1.15;F1.17</t>
  </si>
  <si>
    <t xml:space="preserve">Link: Muromachi shogunate (POL).</t>
  </si>
  <si>
    <t xml:space="preserve">DYN070</t>
  </si>
  <si>
    <t xml:space="preserve">Toyotomi</t>
  </si>
  <si>
    <t xml:space="preserve">Toyotomi Hideyoshi and heir</t>
  </si>
  <si>
    <t xml:space="preserve">AS-JPN;AS-KOR</t>
  </si>
  <si>
    <t xml:space="preserve">Hideyoshi built a portable golden tea room and his invasions of Korea (1592–98) took Korean potters to Japan, founding new kilns.</t>
  </si>
  <si>
    <t xml:space="preserve">gold leaf; tea ceramics</t>
  </si>
  <si>
    <t xml:space="preserve">golden tea room; Osaka castle</t>
  </si>
  <si>
    <t xml:space="preserve">abducted Korean potters; Korean casualties; tea master Sen no Rikyū (ordered to die 1591)</t>
  </si>
  <si>
    <t xml:space="preserve">DYN071</t>
  </si>
  <si>
    <t xml:space="preserve">Tokugawa shoguns</t>
  </si>
  <si>
    <t xml:space="preserve">Tokugawa</t>
  </si>
  <si>
    <t xml:space="preserve">The Tokugawa shoguns built the Nikkō Tōshōgū mausoleum and retained Kanō-school painters as official artists, setting a court taste copied by daimyo.</t>
  </si>
  <si>
    <t xml:space="preserve">lacquer; polychrome carving; painting on screens</t>
  </si>
  <si>
    <t xml:space="preserve">Tōshōgū; screens; lacquer trousseaux</t>
  </si>
  <si>
    <t xml:space="preserve">carpenters, carvers and painters; daimyo made to fund construction; townspeople's own art market (ukiyo-e)</t>
  </si>
  <si>
    <t xml:space="preserve">Link: Tokugawa Japan (POL).</t>
  </si>
  <si>
    <t xml:space="preserve">DYN072</t>
  </si>
  <si>
    <t xml:space="preserve">Maeda clan of Kaga</t>
  </si>
  <si>
    <t xml:space="preserve">Kaga domain</t>
  </si>
  <si>
    <t xml:space="preserve">The Maeda lords of Kaga ran a domain craft workshop (saikusho) and fostered Kaga maki-e, Kutani porcelain and dyeing.</t>
  </si>
  <si>
    <t xml:space="preserve">maki-e lacquer; porcelain; yūzen dyeing</t>
  </si>
  <si>
    <t xml:space="preserve">lacquer; Kutani ware</t>
  </si>
  <si>
    <t xml:space="preserve">domain artisans and commoner workshops; later Kutani revival makers</t>
  </si>
  <si>
    <t xml:space="preserve">F1.17;F1.29</t>
  </si>
  <si>
    <t xml:space="preserve">DYN073</t>
  </si>
  <si>
    <t xml:space="preserve">Nabeshima clan of Saga</t>
  </si>
  <si>
    <t xml:space="preserve">Saga domain</t>
  </si>
  <si>
    <t xml:space="preserve">The Nabeshima brought Korean potters after the 1590s invasions, whose discovery of porcelain clay near Arita began Japanese porcelain, and ran the Ōkawachi kilns for Nabeshima ware.</t>
  </si>
  <si>
    <t xml:space="preserve">porcelain; overglaze enamel</t>
  </si>
  <si>
    <t xml:space="preserve">Arita; Nabeshima ware</t>
  </si>
  <si>
    <t xml:space="preserve">Korean potters (e.g. Yi Sam-pyeong/Ri Sanpei)</t>
  </si>
  <si>
    <t xml:space="preserve">ColBase Japan (Japan Government Standard Terms);Rijksmuseum (CC0);Met Open Access (CC0)</t>
  </si>
  <si>
    <t xml:space="preserve">F1.14;F1.23;F1.13</t>
  </si>
  <si>
    <t xml:space="preserve">DYN074</t>
  </si>
  <si>
    <t xml:space="preserve">Chinggisid lineage</t>
  </si>
  <si>
    <t xml:space="preserve">Borjigin; Golden Lineage</t>
  </si>
  <si>
    <t xml:space="preserve">F1.12a;F1.13</t>
  </si>
  <si>
    <t xml:space="preserve">AS-CEN;AS-CHN;WA-IRN;EU-EER;AS-NTH</t>
  </si>
  <si>
    <t xml:space="preserve">c.; last Chinggisid khans in the Kazakh steppe</t>
  </si>
  <si>
    <t xml:space="preserve">Descent from Chinggis Khan legitimised khans from the Yuan and Ilkhanate to Crimea and the Kazakh hordes, and so shaped who could commission court art for six centuries.</t>
  </si>
  <si>
    <t xml:space="preserve">cloth-of-gold; paiza; seals</t>
  </si>
  <si>
    <t xml:space="preserve">seals; robes</t>
  </si>
  <si>
    <t xml:space="preserve">non-Chinggisid rulers who had to rule through puppet khans (Timur)</t>
  </si>
  <si>
    <t xml:space="preserve">Links: Mongol Empire, Yuan, Ilkhanate (POL).</t>
  </si>
  <si>
    <t xml:space="preserve">DYN075</t>
  </si>
  <si>
    <t xml:space="preserve">Shaybanid dynasty</t>
  </si>
  <si>
    <t xml:space="preserve">Abulkhairids</t>
  </si>
  <si>
    <t xml:space="preserve">F1.10;F1.12a</t>
  </si>
  <si>
    <t xml:space="preserve">The Shaybanids ruled Bukhara and Samarkand, patronising madrasas and a Bukhara school of manuscript painting.</t>
  </si>
  <si>
    <t xml:space="preserve">Mir-i Arab madrasa; manuscripts</t>
  </si>
  <si>
    <t xml:space="preserve">Herat painters taken to Bukhara; Persian captives</t>
  </si>
  <si>
    <t xml:space="preserve">DYN076</t>
  </si>
  <si>
    <t xml:space="preserve">Julio-Claudian dynasty</t>
  </si>
  <si>
    <t xml:space="preserve">Julio-Claudians</t>
  </si>
  <si>
    <t xml:space="preserve">EU-GRR;EU-WCE;AF-EGY;WA-LEV</t>
  </si>
  <si>
    <t xml:space="preserve">Augustus and his successors fixed an official classicising style in the Ara Pacis, standard portrait types copied across the empire, and court cameos such as the Gemma Augustea.</t>
  </si>
  <si>
    <t xml:space="preserve">marble relief; portrait copying; cameo cutting; cast glass</t>
  </si>
  <si>
    <t xml:space="preserve">Ara Pacis; portrait busts; cameos</t>
  </si>
  <si>
    <t xml:space="preserve">historians; Suetonius and Tacitus</t>
  </si>
  <si>
    <t xml:space="preserve">enslaved and freed workshop labour; provincial copyists; conquered Egypt's treasury</t>
  </si>
  <si>
    <t xml:space="preserve">Met Open Access (CC0);Getty Museum Open Content (public-domain images);Wikimedia Commons</t>
  </si>
  <si>
    <t xml:space="preserve">Link: Rome (POL).</t>
  </si>
  <si>
    <t xml:space="preserve">DYN077</t>
  </si>
  <si>
    <t xml:space="preserve">Macedonian dynasty (Byzantine)</t>
  </si>
  <si>
    <t xml:space="preserve">Macedonians</t>
  </si>
  <si>
    <t xml:space="preserve">EU-BYZ;WA-ANA</t>
  </si>
  <si>
    <t xml:space="preserve">Macedonian emperors presided over a revival of classical models in manuscripts such as the Paris Psalter and in carved ivory triptychs and caskets.</t>
  </si>
  <si>
    <t xml:space="preserve">ivory carving; manuscript illumination; cloisonné enamel</t>
  </si>
  <si>
    <t xml:space="preserve">Paris Psalter; ivory triptychs; enamels</t>
  </si>
  <si>
    <t xml:space="preserve">historians; the term "Macedonian Renaissance" is modern</t>
  </si>
  <si>
    <t xml:space="preserve">Bulgarians conquered by Basil II; imperial silk workers</t>
  </si>
  <si>
    <t xml:space="preserve">DYN078</t>
  </si>
  <si>
    <t xml:space="preserve">Palaiologan dynasty</t>
  </si>
  <si>
    <t xml:space="preserve">Palaiologoi</t>
  </si>
  <si>
    <t xml:space="preserve">Under the Palaiologoi the statesman Theodore Metochites funded the Chora church mosaics and frescoes (1315–21), and micro-mosaic icons were made in Constantinople.</t>
  </si>
  <si>
    <t xml:space="preserve">mosaic; fresco; micromosaic icons</t>
  </si>
  <si>
    <t xml:space="preserve">Chora; Mystras churches; icons</t>
  </si>
  <si>
    <t xml:space="preserve">a shrinking empire's peasants; Latin and Ottoman neighbours</t>
  </si>
  <si>
    <t xml:space="preserve">DYN079</t>
  </si>
  <si>
    <t xml:space="preserve">Merovingian dynasty</t>
  </si>
  <si>
    <t xml:space="preserve">Merovingians</t>
  </si>
  <si>
    <t xml:space="preserve">Merovingian rulers wore gold and garnet cloisonné, like the bees from Childeric's grave, found in 1653 and mostly stolen from Paris in 1831.</t>
  </si>
  <si>
    <t xml:space="preserve">garnet cloisonné; gold</t>
  </si>
  <si>
    <t xml:space="preserve">fibulae; buckles; bees</t>
  </si>
  <si>
    <t xml:space="preserve">historians; Gregory of Tours</t>
  </si>
  <si>
    <t xml:space="preserve">Gallo-Roman makers; the stolen grave goods</t>
  </si>
  <si>
    <t xml:space="preserve">DYN080</t>
  </si>
  <si>
    <t xml:space="preserve">Ottonian dynasty</t>
  </si>
  <si>
    <t xml:space="preserve">Ottonians; Liudolfings</t>
  </si>
  <si>
    <t xml:space="preserve">Ottonian emperors and bishops commissioned illuminated manuscripts at Reichenau and cast bronze doors such as Bernward's at Hildesheim (1015).</t>
  </si>
  <si>
    <t xml:space="preserve">bronze casting; manuscript illumination; goldsmithing</t>
  </si>
  <si>
    <t xml:space="preserve">Hildesheim doors; gospel books; crosses</t>
  </si>
  <si>
    <t xml:space="preserve">monastic scribes and painters; Slavic peoples east of the Elbe</t>
  </si>
  <si>
    <t xml:space="preserve">Wikimedia Commons;Europeana</t>
  </si>
  <si>
    <t xml:space="preserve">DYN081</t>
  </si>
  <si>
    <t xml:space="preserve">Hohenstaufen dynasty</t>
  </si>
  <si>
    <t xml:space="preserve">Staufer</t>
  </si>
  <si>
    <t xml:space="preserve">EU-WCE;EU-GRR</t>
  </si>
  <si>
    <t xml:space="preserve">Frederick II built Castel del Monte, struck gold augustales in a Roman manner and wrote a treatise on falconry.</t>
  </si>
  <si>
    <t xml:space="preserve">gold coinage; castle building; manuscript illustration</t>
  </si>
  <si>
    <t xml:space="preserve">augustales; castles; falconry treatise</t>
  </si>
  <si>
    <t xml:space="preserve">Muslims deported to Lucera; Italian communes</t>
  </si>
  <si>
    <t xml:space="preserve">DYN082</t>
  </si>
  <si>
    <t xml:space="preserve">Hauteville dynasty</t>
  </si>
  <si>
    <t xml:space="preserve">Norman kings of Sicily</t>
  </si>
  <si>
    <t xml:space="preserve">EU-GRR;AF-MAG</t>
  </si>
  <si>
    <t xml:space="preserve">Norman siege of Palermo 1071, city taken January 1072; kingdom from 1130</t>
  </si>
  <si>
    <t xml:space="preserve">Roger II's Palermo combined Byzantine mosaics, a painted muqarnas ceiling in the Fatimid manner and a silk coronation mantle with an Arabic inscription (1133–34).</t>
  </si>
  <si>
    <t xml:space="preserve">mosaic; painted muqarnas; silk and pearl embroidery</t>
  </si>
  <si>
    <t xml:space="preserve">Cappella Palatina; coronation mantle</t>
  </si>
  <si>
    <t xml:space="preserve">Muslim and Greek makers who were later expelled or assimilated</t>
  </si>
  <si>
    <t xml:space="preserve">Mantle now in Vienna (imperial treasury).</t>
  </si>
  <si>
    <t xml:space="preserve">DYN083</t>
  </si>
  <si>
    <t xml:space="preserve">Capetian dynasty</t>
  </si>
  <si>
    <t xml:space="preserve">Capetians (direct line)</t>
  </si>
  <si>
    <t xml:space="preserve">Louis IX built the Sainte-Chapelle for relics, and Paris craft statutes were compiled in Étienne Boileau's Livre des métiers (c. 1268).</t>
  </si>
  <si>
    <t xml:space="preserve">stained glass; goldsmithing; guild statutes</t>
  </si>
  <si>
    <t xml:space="preserve">Sainte-Chapelle; reliquaries; statutes</t>
  </si>
  <si>
    <t xml:space="preserve">Jews expelled 1306; women in trades (some guilds were women's)</t>
  </si>
  <si>
    <t xml:space="preserve">F1.17;F1.28</t>
  </si>
  <si>
    <t xml:space="preserve">Link: Kingdom of France (POL).</t>
  </si>
  <si>
    <t xml:space="preserve">DYN084</t>
  </si>
  <si>
    <t xml:space="preserve">Valois dynasty</t>
  </si>
  <si>
    <t xml:space="preserve">Valois</t>
  </si>
  <si>
    <t xml:space="preserve">Valois kings and princes commissioned books of hours such as the Très Riches Heures and Francis I's Fontainebleau with Italian artists.</t>
  </si>
  <si>
    <t xml:space="preserve">manuscript illumination; painted enamel; stucco</t>
  </si>
  <si>
    <t xml:space="preserve">books of hours; Fontainebleau; enamels</t>
  </si>
  <si>
    <t xml:space="preserve">Huguenot artisans; peasant costs of war</t>
  </si>
  <si>
    <t xml:space="preserve">Valois-Burgundy is under Burgundian State (POL).</t>
  </si>
  <si>
    <t xml:space="preserve">DYN085</t>
  </si>
  <si>
    <t xml:space="preserve">Bourbon dynasty</t>
  </si>
  <si>
    <t xml:space="preserve">Bourbons</t>
  </si>
  <si>
    <t xml:space="preserve">EU-WCE;EU-IBE;EU-GRR</t>
  </si>
  <si>
    <t xml:space="preserve">France 1589–1792 and 1814–30; branches in Spain and Naples</t>
  </si>
  <si>
    <t xml:space="preserve">Louis XIV's Versailles was furnished by the Gobelins manufactory, and Louis XV made Sèvres a royal porcelain works.</t>
  </si>
  <si>
    <t xml:space="preserve">tapestry; soft-paste porcelain; marquetry</t>
  </si>
  <si>
    <t xml:space="preserve">Versailles furnishings; Sèvres; tapestries</t>
  </si>
  <si>
    <t xml:space="preserve">enslaved people in French colonies; workers at royal manufactures</t>
  </si>
  <si>
    <t xml:space="preserve">DYN086</t>
  </si>
  <si>
    <t xml:space="preserve">Tudor dynasty</t>
  </si>
  <si>
    <t xml:space="preserve">Tudors</t>
  </si>
  <si>
    <t xml:space="preserve">Henry VIII's Dissolution of the Monasteries (1536–41) destroyed and dispersed religious art while Holbein painted the court.</t>
  </si>
  <si>
    <t xml:space="preserve">portrait painting; tapestry; goldsmithing</t>
  </si>
  <si>
    <t xml:space="preserve">portraits; tapestries</t>
  </si>
  <si>
    <t xml:space="preserve">monastic makers and communities; Catholic and Irish subjects</t>
  </si>
  <si>
    <t xml:space="preserve">Wikimedia Commons;National Gallery of Art Washington (CC0)</t>
  </si>
  <si>
    <t xml:space="preserve">DYN087</t>
  </si>
  <si>
    <t xml:space="preserve">Habsburg dynasty</t>
  </si>
  <si>
    <t xml:space="preserve">House of Habsburg</t>
  </si>
  <si>
    <t xml:space="preserve">EU-WCE;EU-IBE;AM-LAT</t>
  </si>
  <si>
    <t xml:space="preserve">Habsburg Kunstkammern such as Ambras and Rudolf II's Prague collected objects from across the empire, including the feather headdress in Vienna associated with Moctezuma.</t>
  </si>
  <si>
    <t xml:space="preserve">Kunstkammer collecting; tapestry; armour</t>
  </si>
  <si>
    <t xml:space="preserve">Kunstkammer objects; featherwork; armour</t>
  </si>
  <si>
    <t xml:space="preserve">colonised peoples whose objects were collected; Mexico's request for the headdress</t>
  </si>
  <si>
    <t xml:space="preserve">Link: Spanish Empire (POL).</t>
  </si>
  <si>
    <t xml:space="preserve">DYN088</t>
  </si>
  <si>
    <t xml:space="preserve">Medici</t>
  </si>
  <si>
    <t xml:space="preserve">House of Medici</t>
  </si>
  <si>
    <t xml:space="preserve">as patrons from Cosimo il Vecchio; grand dukes from 1569</t>
  </si>
  <si>
    <t xml:space="preserve">The Medici commissioned art, founded a pietre dure workshop (1588) and, through Anna Maria Luisa's 1737 Family Pact, kept their collections in Florence.</t>
  </si>
  <si>
    <t xml:space="preserve">pietre dure; bronze casting; painting; early porcelain</t>
  </si>
  <si>
    <t xml:space="preserve">collections; pietre dure tables; Medici porcelain</t>
  </si>
  <si>
    <t xml:space="preserve">historians; Vasari</t>
  </si>
  <si>
    <t xml:space="preserve">artisans and guild workers; women patrons</t>
  </si>
  <si>
    <t xml:space="preserve">Link: Republic of Florence (POL).</t>
  </si>
  <si>
    <t xml:space="preserve">DYN089</t>
  </si>
  <si>
    <t xml:space="preserve">Gonzaga</t>
  </si>
  <si>
    <t xml:space="preserve">House of Gonzaga</t>
  </si>
  <si>
    <t xml:space="preserve">The Gonzaga of Mantua commissioned Mantegna's Camera degli Sposi and sold much of their collection to Charles I of England in 1627–28.</t>
  </si>
  <si>
    <t xml:space="preserve">fresco; collecting</t>
  </si>
  <si>
    <t xml:space="preserve">Camera degli Sposi; collection</t>
  </si>
  <si>
    <t xml:space="preserve">Isabella d'Este's role as patron</t>
  </si>
  <si>
    <t xml:space="preserve">DYN090</t>
  </si>
  <si>
    <t xml:space="preserve">Wettin dynasty (Albertine Saxony)</t>
  </si>
  <si>
    <t xml:space="preserve">Wettins</t>
  </si>
  <si>
    <t xml:space="preserve">Augustus the Strong founded Meissen, Europe's first hard-paste porcelain works (1710), and the Green Vault treasury.</t>
  </si>
  <si>
    <t xml:space="preserve">hard-paste porcelain; goldsmithing</t>
  </si>
  <si>
    <t xml:space="preserve">Meissen; Green Vault objects</t>
  </si>
  <si>
    <t xml:space="preserve">Böttger and Tschirnhaus's workers; Chinese and Japanese models copied</t>
  </si>
  <si>
    <t xml:space="preserve">Rijksmuseum (CC0);Met Open Access (CC0);Wikimedia Commons</t>
  </si>
  <si>
    <t xml:space="preserve">DYN091</t>
  </si>
  <si>
    <t xml:space="preserve">Romanov dynasty</t>
  </si>
  <si>
    <t xml:space="preserve">Romanovs</t>
  </si>
  <si>
    <t xml:space="preserve">EU-EER;AS-NTH</t>
  </si>
  <si>
    <t xml:space="preserve">The Romanovs patronised the Imperial Porcelain Factory (1744) and ordered Fabergé eggs as Easter gifts.</t>
  </si>
  <si>
    <t xml:space="preserve">porcelain; guilloché enamel; goldsmithing</t>
  </si>
  <si>
    <t xml:space="preserve">Fabergé eggs; porcelain</t>
  </si>
  <si>
    <t xml:space="preserve">serfs; Siberian fur tributaries</t>
  </si>
  <si>
    <t xml:space="preserve">Link: Russian Empire (POL).</t>
  </si>
  <si>
    <t xml:space="preserve">DYN092</t>
  </si>
  <si>
    <t xml:space="preserve">Jagiellonian dynasty</t>
  </si>
  <si>
    <t xml:space="preserve">Jagiellons</t>
  </si>
  <si>
    <t xml:space="preserve">Sigismund II Augustus commissioned Flemish tapestries for Wawel, which were evacuated in 1939 and returned from Canada in 1961.</t>
  </si>
  <si>
    <t xml:space="preserve">tapestry</t>
  </si>
  <si>
    <t xml:space="preserve">Wawel tapestries; Sigismund Chapel</t>
  </si>
  <si>
    <t xml:space="preserve">Flemish weavers; Lithuanian and Ruthenian subjects</t>
  </si>
  <si>
    <t xml:space="preserve">DYN093</t>
  </si>
  <si>
    <t xml:space="preserve">Nemanjić dynasty</t>
  </si>
  <si>
    <t xml:space="preserve">Nemanjići</t>
  </si>
  <si>
    <t xml:space="preserve">The Nemanjić rulers founded monasteries with frescoes such as Studenica, Mileševa and Sopoćani.</t>
  </si>
  <si>
    <t xml:space="preserve">fresco; stone building</t>
  </si>
  <si>
    <t xml:space="preserve">monasteries; frescoes</t>
  </si>
  <si>
    <t xml:space="preserve">peasants; Greek painters employed</t>
  </si>
  <si>
    <t xml:space="preserve">DYN094</t>
  </si>
  <si>
    <t xml:space="preserve">Hohenzollern dynasty</t>
  </si>
  <si>
    <t xml:space="preserve">Hohenzollerns</t>
  </si>
  <si>
    <t xml:space="preserve">Frederick II made the Berlin porcelain works royal (KPM, 1763), and Prussia's 1813 "gold for iron" campaign swapped jewellery for cast-iron pieces.</t>
  </si>
  <si>
    <t xml:space="preserve">porcelain; cast-iron jewellery</t>
  </si>
  <si>
    <t xml:space="preserve">KPM porcelain; iron jewellery</t>
  </si>
  <si>
    <t xml:space="preserve">Polish subjects; industrial workers</t>
  </si>
  <si>
    <t xml:space="preserve">DYN095</t>
  </si>
  <si>
    <t xml:space="preserve">Kalākaua dynasty</t>
  </si>
  <si>
    <t xml:space="preserve">Hale o Kalākaua</t>
  </si>
  <si>
    <t xml:space="preserve">Kalākaua r. 1874–91; Liliʻuokalani 1891–93</t>
  </si>
  <si>
    <t xml:space="preserve">King Kalākaua revived hula at court, had the Kumulipo chant published and built ʻIolani Palace before the 1893 overthrow.</t>
  </si>
  <si>
    <t xml:space="preserve">featherwork; building; printing</t>
  </si>
  <si>
    <t xml:space="preserve">ʻIolani Palace; regalia; chants</t>
  </si>
  <si>
    <t xml:space="preserve">rule and display;play and music;ritual and belief</t>
  </si>
  <si>
    <t xml:space="preserve">historians; Hawaiian sources</t>
  </si>
  <si>
    <t xml:space="preserve">Native Hawaiian commoners; US annexation</t>
  </si>
  <si>
    <t xml:space="preserve">Link: Hawaiian Kingdom (POL).</t>
  </si>
  <si>
    <t xml:space="preserve">DYN096</t>
  </si>
  <si>
    <t xml:space="preserve">Inca royal lineages (panaqa)</t>
  </si>
  <si>
    <t xml:space="preserve">panaka; royal ayllu</t>
  </si>
  <si>
    <t xml:space="preserve">c.; to the fall of Vilcabamba</t>
  </si>
  <si>
    <t xml:space="preserve">Each Inca ruler's descendants formed a panaqa that kept his preserved body, estates and fine cloth, so dynastic memory was held in objects and khipu rather than written chronicles.</t>
  </si>
  <si>
    <t xml:space="preserve">cumbi cloth; khipu; gold and silver images</t>
  </si>
  <si>
    <t xml:space="preserve">royal estates; textiles; khipu</t>
  </si>
  <si>
    <t xml:space="preserve">colonial chroniclers (Betanzos, Sarmiento); historians</t>
  </si>
  <si>
    <t xml:space="preserve">non-royal ayllus; the preserved bodies destroyed or hidden by Spanish officials</t>
  </si>
  <si>
    <t xml:space="preserve">Link: Inca (Tawantinsuyu) (POL).</t>
  </si>
  <si>
    <t xml:space="preserve">DYN097</t>
  </si>
  <si>
    <t xml:space="preserve">Tilantongo royal lineage</t>
  </si>
  <si>
    <t xml:space="preserve">Mixtec dynasty of Tilantongo; lineage of Lord Eight Deer Jaguar Claw</t>
  </si>
  <si>
    <t xml:space="preserve">c.; genealogies in the codices begin in the 10th century</t>
  </si>
  <si>
    <t xml:space="preserve">Mixtec painters recorded the Tilantongo rulers' genealogies, marriages and conquests in screenfold codices such as the Zouche-Nuttall.</t>
  </si>
  <si>
    <t xml:space="preserve">deerskin screenfold painting; gesso and mineral pigments</t>
  </si>
  <si>
    <t xml:space="preserve">codices; genealogies</t>
  </si>
  <si>
    <t xml:space="preserve">the codices themselves; scholars (Caso; Jansen and Pérez Jiménez)</t>
  </si>
  <si>
    <t xml:space="preserve">commoners and allied ñuu; present Ñuu Savi communities who read the codices today</t>
  </si>
  <si>
    <t xml:space="preserve">Wikimedia Commons;British Museum collection search (link out)</t>
  </si>
  <si>
    <t xml:space="preserve">F1.26;F1.28</t>
  </si>
  <si>
    <t xml:space="preserve">Link: Mixtec kingdoms (POL).</t>
  </si>
  <si>
    <t xml:space="preserve">OCC001</t>
  </si>
  <si>
    <t xml:space="preserve">Fall of Ur (c. 2004 BCE)</t>
  </si>
  <si>
    <t xml:space="preserve">Elamite sack of Ur; Lament for Ur</t>
  </si>
  <si>
    <t xml:space="preserve">approx.; Middle Chronology</t>
  </si>
  <si>
    <t xml:space="preserve">Elamite and Shimashki forces sacked Ur and ended the Ur III state and its large textile and craft workshops, an event mourned in the Sumerian city laments.</t>
  </si>
  <si>
    <t xml:space="preserve">weaving;temple building</t>
  </si>
  <si>
    <t xml:space="preserve">tablet;temple</t>
  </si>
  <si>
    <t xml:space="preserve">war;ritual and belief</t>
  </si>
  <si>
    <t xml:space="preserve">Assyriologists (Lament for Ur, ETCSL)</t>
  </si>
  <si>
    <t xml:space="preserve">the dependent workers of the Ur III workshops</t>
  </si>
  <si>
    <t xml:space="preserve">Cuneiform Digital Library Initiative (link-out); public-domain primary texts</t>
  </si>
  <si>
    <t xml:space="preserve">F1.19a;F1.28</t>
  </si>
  <si>
    <t xml:space="preserve">links: POL094; INS092; PRD034.</t>
  </si>
  <si>
    <t xml:space="preserve">OCC002</t>
  </si>
  <si>
    <t xml:space="preserve">Thera eruption (c. 1600 BCE)</t>
  </si>
  <si>
    <t xml:space="preserve">Minoan eruption of Santorini</t>
  </si>
  <si>
    <t xml:space="preserve">date debated: radiocarbon c. 1600 BCE vs archaeological c. 1500 BCE</t>
  </si>
  <si>
    <t xml:space="preserve">The eruption buried the town of Akrotiri on Thera in ash, preserving painted walls, storage jars and multi-storey houses.</t>
  </si>
  <si>
    <t xml:space="preserve">fresco;pottery;building</t>
  </si>
  <si>
    <t xml:space="preserve">wall painting;storage jar</t>
  </si>
  <si>
    <t xml:space="preserve">volcanologists; Aegean archaeologists</t>
  </si>
  <si>
    <t xml:space="preserve">the people who left before the eruption, whose fate is unknown</t>
  </si>
  <si>
    <t xml:space="preserve">Wikimedia Commons; open-access excavation reports</t>
  </si>
  <si>
    <t xml:space="preserve">F1.28;F1.22</t>
  </si>
  <si>
    <t xml:space="preserve">links: CIV074; POL115. Link to Minoan decline is debated.</t>
  </si>
  <si>
    <t xml:space="preserve">OCC003</t>
  </si>
  <si>
    <t xml:space="preserve">Uluburun shipwreck (c. 1320 BCE)</t>
  </si>
  <si>
    <t xml:space="preserve">Uluburun wreck</t>
  </si>
  <si>
    <t xml:space="preserve">F1.9a;F1.13</t>
  </si>
  <si>
    <t xml:space="preserve">WA-ANA;WA-LEV;EU-GRR</t>
  </si>
  <si>
    <t xml:space="preserve">approx.; excavated 1984–1994</t>
  </si>
  <si>
    <t xml:space="preserve">A ship that sank off southern Anatolia carried copper and tin ingots, glass ingots, ivory, ebony and jewellery, a snapshot of Late Bronze Age trade in raw materials.</t>
  </si>
  <si>
    <t xml:space="preserve">copper and tin ingots;glass ingots;ivory</t>
  </si>
  <si>
    <t xml:space="preserve">oxhide ingot;glass ingot;jewellery</t>
  </si>
  <si>
    <t xml:space="preserve">exchange and value;transport</t>
  </si>
  <si>
    <t xml:space="preserve">nautical archaeologists (Institute of Nautical Archaeology)</t>
  </si>
  <si>
    <t xml:space="preserve">the crew, whose origin is still debated</t>
  </si>
  <si>
    <t xml:space="preserve">open-access excavation reports; Wikimedia Commons</t>
  </si>
  <si>
    <t xml:space="preserve">F1.13;F1.22</t>
  </si>
  <si>
    <t xml:space="preserve">links: NET020; NET026; INV026.</t>
  </si>
  <si>
    <t xml:space="preserve">OCC004</t>
  </si>
  <si>
    <t xml:space="preserve">Late Bronze Age collapse (c. 1200–1150 BCE)</t>
  </si>
  <si>
    <t xml:space="preserve">Bronze Age collapse; "Sea Peoples" crisis</t>
  </si>
  <si>
    <t xml:space="preserve">WA-LEV;WA-ANA;EU-GRR;AF-EGY</t>
  </si>
  <si>
    <t xml:space="preserve">Palaces from Mycenae to Hattusa and Ugarit fell, ending palace workshops and long-distance trade in copper, tin and glass, and writing stopped in Greece.</t>
  </si>
  <si>
    <t xml:space="preserve">palace crafts;trade in ingots</t>
  </si>
  <si>
    <t xml:space="preserve">tablet;palace</t>
  </si>
  <si>
    <t xml:space="preserve">war;exchange and value</t>
  </si>
  <si>
    <t xml:space="preserve">historians and archaeologists</t>
  </si>
  <si>
    <t xml:space="preserve">the non-palatial communities that carried on</t>
  </si>
  <si>
    <t xml:space="preserve">F1.19a;F1.3</t>
  </si>
  <si>
    <t xml:space="preserve">links: POL100; POL101; POL116; NET020. Causes debated (drought, earthquakes, raiders, system collapse).</t>
  </si>
  <si>
    <t xml:space="preserve">OCC005</t>
  </si>
  <si>
    <t xml:space="preserve">Elamite seizure of Babylonian monuments (c. 1158 BCE)</t>
  </si>
  <si>
    <t xml:space="preserve">Shutruk-Nahhunte's raid on Sippar and other cities</t>
  </si>
  <si>
    <t xml:space="preserve">approx.; campaign dates debated</t>
  </si>
  <si>
    <t xml:space="preserve">The Elamite king Shutruk-Nahhunte carried Mesopotamian stelae, including the Code of Hammurabi and the Victory Stele of Naram-Sin, to Susa and re-inscribed some of them, an early recorded case of taking made monuments as trophies.</t>
  </si>
  <si>
    <t xml:space="preserve">stone carving;inscription</t>
  </si>
  <si>
    <t xml:space="preserve">stele;statue</t>
  </si>
  <si>
    <t xml:space="preserve">Assyriologists and Elamologists from Susa excavations (French mission, 1898 on)</t>
  </si>
  <si>
    <t xml:space="preserve">the craftsmen who carved and re-carved the stelae</t>
  </si>
  <si>
    <t xml:space="preserve">Cuneiform Digital Library Initiative (link-out); Wikimedia Commons; open-access excavation reports</t>
  </si>
  <si>
    <t xml:space="preserve">links: POL098; CIV059; TXT038. Stelae found at Susa by de Morgan's mission 1898–1902 and now in the Louvre.</t>
  </si>
  <si>
    <t xml:space="preserve">OCC006</t>
  </si>
  <si>
    <t xml:space="preserve">Neo-Assyrian mass deportations (8th–7th c. BCE)</t>
  </si>
  <si>
    <t xml:space="preserve">Assyrian deportations</t>
  </si>
  <si>
    <t xml:space="preserve">WA-MES;WA-LEV;WA-ANA</t>
  </si>
  <si>
    <t xml:space="preserve">approx.; from Tiglath-pileser III to Ashurbanipal</t>
  </si>
  <si>
    <t xml:space="preserve">Assyrian kings moved hundreds of thousands of conquered people, often skilled craftsmen, to build and furnish their cities.</t>
  </si>
  <si>
    <t xml:space="preserve">ivory carving;building;metalwork</t>
  </si>
  <si>
    <t xml:space="preserve">ivory furniture fitting;relief</t>
  </si>
  <si>
    <t xml:space="preserve">war;rule and display</t>
  </si>
  <si>
    <t xml:space="preserve">Assyriologists (royal inscriptions and reliefs)</t>
  </si>
  <si>
    <t xml:space="preserve">the deportees, shown only as captives in the reliefs</t>
  </si>
  <si>
    <t xml:space="preserve">Cuneiform Digital Library Initiative (link-out); Met Open Access (CC0)</t>
  </si>
  <si>
    <t xml:space="preserve">links: POL096; STY169. Numbers in royal inscriptions are propaganda.</t>
  </si>
  <si>
    <t xml:space="preserve">OCC007</t>
  </si>
  <si>
    <t xml:space="preserve">Fall of Nineveh (612 BCE)</t>
  </si>
  <si>
    <t xml:space="preserve">destruction of Nineveh</t>
  </si>
  <si>
    <t xml:space="preserve">612 BCE</t>
  </si>
  <si>
    <t xml:space="preserve">The sack of Nineveh by Babylonian and Median forces ended the Assyrian palace workshops, while fire baked clay tablets of the palace libraries and left carved wall reliefs buried until the 19th century.</t>
  </si>
  <si>
    <t xml:space="preserve">relief carving;clay tablets</t>
  </si>
  <si>
    <t xml:space="preserve">palace relief;tablet</t>
  </si>
  <si>
    <t xml:space="preserve">record and writing;rule and display;war</t>
  </si>
  <si>
    <t xml:space="preserve">Assyriologists (Babylonian Chronicle)</t>
  </si>
  <si>
    <t xml:space="preserve">deported craft workers of the Assyrian empire</t>
  </si>
  <si>
    <t xml:space="preserve">Cuneiform Digital Library Initiative (link-out); Met Open Access (CC0); Wikimedia Commons</t>
  </si>
  <si>
    <t xml:space="preserve">links: POL096; POL097. Relief removal to London in the 1840s–50s (Layard) is a later F1.24 story.</t>
  </si>
  <si>
    <t xml:space="preserve">OCC008</t>
  </si>
  <si>
    <t xml:space="preserve">Cyrus Cylinder and the return of cult statues (539 BCE)</t>
  </si>
  <si>
    <t xml:space="preserve">Cyrus Cylinder</t>
  </si>
  <si>
    <t xml:space="preserve">539 BCE</t>
  </si>
  <si>
    <t xml:space="preserve">After taking Babylon, Cyrus declared that he returned cult statues to their temples and resettled their peoples, a royal claim often read as an early "restitution".</t>
  </si>
  <si>
    <t xml:space="preserve">cylinder inscription;cult statue</t>
  </si>
  <si>
    <t xml:space="preserve">cylinder;cult statue</t>
  </si>
  <si>
    <t xml:space="preserve">Achaemenid propaganda; Assyriologists</t>
  </si>
  <si>
    <t xml:space="preserve">the Babylonian priests who wrote it and the modern myths of "the first human-rights charter"</t>
  </si>
  <si>
    <t xml:space="preserve">Cuneiform Digital Library Initiative (link-out); Wikimedia Commons</t>
  </si>
  <si>
    <t xml:space="preserve">F1.24;F1.3</t>
  </si>
  <si>
    <t xml:space="preserve">links: POL105; POL097.</t>
  </si>
  <si>
    <t xml:space="preserve">OCC009</t>
  </si>
  <si>
    <t xml:space="preserve">Twelve Tables funerary limits (c. 450 BCE)</t>
  </si>
  <si>
    <t xml:space="preserve">Law of the Twelve Tables, Table X</t>
  </si>
  <si>
    <t xml:space="preserve">approx.; text survives only in later quotations</t>
  </si>
  <si>
    <t xml:space="preserve">The early Roman law code capped funeral display, including numbers of mourning cloths and a ban on burying gold except gold bound to teeth.</t>
  </si>
  <si>
    <t xml:space="preserve">goldwork;textile</t>
  </si>
  <si>
    <t xml:space="preserve">shroud;dental gold</t>
  </si>
  <si>
    <t xml:space="preserve">Roman state; reconstructed by modern philologists from Cicero and others</t>
  </si>
  <si>
    <t xml:space="preserve">non-elite funerals, which left few records</t>
  </si>
  <si>
    <t xml:space="preserve">public-domain primary texts; Wikisource</t>
  </si>
  <si>
    <t xml:space="preserve">F1.17;F1.16</t>
  </si>
  <si>
    <t xml:space="preserve">Cicero, De legibus 2.23–24 preserves the clauses.</t>
  </si>
  <si>
    <t xml:space="preserve">OCC010</t>
  </si>
  <si>
    <t xml:space="preserve">Sack of Persepolis (330 BCE)</t>
  </si>
  <si>
    <t xml:space="preserve">burning of Persepolis</t>
  </si>
  <si>
    <t xml:space="preserve">330 BCE</t>
  </si>
  <si>
    <t xml:space="preserve">Alexander's army looted the Achaemenid treasury and burned the palace complex, dispersing metalwork and ending the royal building workshops.</t>
  </si>
  <si>
    <t xml:space="preserve">stone relief;metalwork</t>
  </si>
  <si>
    <t xml:space="preserve">column capital;relief;vessel</t>
  </si>
  <si>
    <t xml:space="preserve">historians (Diodorus, Plutarch, Arrian); archaeologists (Oriental Institute excavations 1931–39)</t>
  </si>
  <si>
    <t xml:space="preserve">the multi-ethnic workforce named in the Persepolis Fortification Tablets</t>
  </si>
  <si>
    <t xml:space="preserve">Met Open Access (CC0); Wikimedia Commons; open-access excavation reports</t>
  </si>
  <si>
    <t xml:space="preserve">links: POL105; STY095.</t>
  </si>
  <si>
    <t xml:space="preserve">OCC011</t>
  </si>
  <si>
    <t xml:space="preserve">Qin standardisation (221 BCE)</t>
  </si>
  <si>
    <t xml:space="preserve">unification of script, weights, measures and axles</t>
  </si>
  <si>
    <t xml:space="preserve">from 221 BCE</t>
  </si>
  <si>
    <t xml:space="preserve">After unifying China, the Qin state standardised script, coinage, weights, measures and axle widths, and stamped standard vessels with the edict.</t>
  </si>
  <si>
    <t xml:space="preserve">bronze casting;inscription</t>
  </si>
  <si>
    <t xml:space="preserve">standard weight;measuring vessel;coin</t>
  </si>
  <si>
    <t xml:space="preserve">exchange and value;record and writing;rule and display</t>
  </si>
  <si>
    <t xml:space="preserve">Qin state; historians (Sima Qian)</t>
  </si>
  <si>
    <t xml:space="preserve">the regional scripts and measures it replaced</t>
  </si>
  <si>
    <t xml:space="preserve">Met Open Access (CC0); Chinese Text Project (link-out); Wikimedia Commons</t>
  </si>
  <si>
    <t xml:space="preserve">F1.5;F1.17</t>
  </si>
  <si>
    <t xml:space="preserve">links: POL159; INS019.</t>
  </si>
  <si>
    <t xml:space="preserve">OCC012</t>
  </si>
  <si>
    <t xml:space="preserve">Lex Oppia (215 BCE)</t>
  </si>
  <si>
    <t xml:space="preserve">Oppian Law</t>
  </si>
  <si>
    <t xml:space="preserve">passed 215 BCE; repealed 195 BCE</t>
  </si>
  <si>
    <t xml:space="preserve">A Roman sumptuary law passed during the Second Punic War limited women to half an ounce of gold and banned multi-coloured dress, so its repeal debate records how dress and jewellery signalled rank.</t>
  </si>
  <si>
    <t xml:space="preserve">goldwork;dyeing</t>
  </si>
  <si>
    <t xml:space="preserve">jewellery;garment</t>
  </si>
  <si>
    <t xml:space="preserve">Roman state; Livy (Book 34)</t>
  </si>
  <si>
    <t xml:space="preserve">the women who protested for its repeal, known mainly through Livy</t>
  </si>
  <si>
    <t xml:space="preserve">Livy 34.1–8 gives the repeal debate (Cato vs Valerius).</t>
  </si>
  <si>
    <t xml:space="preserve">OCC013</t>
  </si>
  <si>
    <t xml:space="preserve">Sack of Corinth (146 BCE)</t>
  </si>
  <si>
    <t xml:space="preserve">destruction of Corinth by Lucius Mummius</t>
  </si>
  <si>
    <t xml:space="preserve">146 BCE</t>
  </si>
  <si>
    <t xml:space="preserve">Roman troops sacked Corinth and shipped Greek statues and bronzes to Italy, feeding a Roman market for Greek art and copies.</t>
  </si>
  <si>
    <t xml:space="preserve">bronze casting;marble sculpture</t>
  </si>
  <si>
    <t xml:space="preserve">statue;bronze vessel</t>
  </si>
  <si>
    <t xml:space="preserve">historians (Polybius, Pausanias, Pliny)</t>
  </si>
  <si>
    <t xml:space="preserve">enslaved Corinthians sold after the sack</t>
  </si>
  <si>
    <t xml:space="preserve">conflict-looting;human-flow</t>
  </si>
  <si>
    <t xml:space="preserve">Met Open Access (CC0); Wikimedia Commons; public-domain primary texts</t>
  </si>
  <si>
    <t xml:space="preserve">F1.19a;F1.14;F1.24</t>
  </si>
  <si>
    <t xml:space="preserve">links: POL120. "Corinthian bronze" as a luxury label in Pliny.</t>
  </si>
  <si>
    <t xml:space="preserve">OCC014</t>
  </si>
  <si>
    <t xml:space="preserve">Zhang Qian's missions to the Western Regions (138–126 BCE)</t>
  </si>
  <si>
    <t xml:space="preserve">Zhang Qian's embassy</t>
  </si>
  <si>
    <t xml:space="preserve">F1.8;F1.12a;F1.13</t>
  </si>
  <si>
    <t xml:space="preserve">first mission c. 138–126 BCE; second c. 119–115 BCE</t>
  </si>
  <si>
    <t xml:space="preserve">Han envoy Zhang Qian's journeys to Central Asia are traditionally taken as opening Han contact with the Western Regions and their horses, glass and metalwork.</t>
  </si>
  <si>
    <t xml:space="preserve">silk;horse breeding</t>
  </si>
  <si>
    <t xml:space="preserve">silk;horse figure</t>
  </si>
  <si>
    <t xml:space="preserve">Han historians (Sima Qian)</t>
  </si>
  <si>
    <t xml:space="preserve">the steppe and oasis peoples already trading</t>
  </si>
  <si>
    <t xml:space="preserve">Chinese Text Project (link-out); Met Open Access (CC0)</t>
  </si>
  <si>
    <t xml:space="preserve">links: NET001; NET003; POL160.</t>
  </si>
  <si>
    <t xml:space="preserve">OCC015</t>
  </si>
  <si>
    <t xml:space="preserve">Han salt and iron monopolies (117 BCE)</t>
  </si>
  <si>
    <t xml:space="preserve">Debate on Salt and Iron (81 BCE)</t>
  </si>
  <si>
    <t xml:space="preserve">monopolies from c. 117 BCE; debate 81 BCE</t>
  </si>
  <si>
    <t xml:space="preserve">Emperor Wu put salt making and iron casting under state monopoly, and a court debate in 81 BCE argued over the quality and price of state-made tools.</t>
  </si>
  <si>
    <t xml:space="preserve">iron casting;salt boiling</t>
  </si>
  <si>
    <t xml:space="preserve">iron tool;salt pan</t>
  </si>
  <si>
    <t xml:space="preserve">Han state; Huan Kuan's Yantie lun</t>
  </si>
  <si>
    <t xml:space="preserve">the conscript and convict labour in state foundries</t>
  </si>
  <si>
    <t xml:space="preserve">Chinese Text Project (link-out)</t>
  </si>
  <si>
    <t xml:space="preserve">F1.17;F1.19</t>
  </si>
  <si>
    <t xml:space="preserve">links: POL160; INV089.</t>
  </si>
  <si>
    <t xml:space="preserve">OCC016</t>
  </si>
  <si>
    <t xml:space="preserve">Siege of Jerusalem (70 CE)</t>
  </si>
  <si>
    <t xml:space="preserve">destruction of the Second Temple</t>
  </si>
  <si>
    <t xml:space="preserve">70 CE</t>
  </si>
  <si>
    <t xml:space="preserve">Roman forces destroyed the Second Temple and carried its menorah and vessels to Rome, where the Arch of Titus shows them in procession.</t>
  </si>
  <si>
    <t xml:space="preserve">goldwork;relief carving</t>
  </si>
  <si>
    <t xml:space="preserve">menorah;relief</t>
  </si>
  <si>
    <t xml:space="preserve">historians (Josephus); Roman monuments</t>
  </si>
  <si>
    <t xml:space="preserve">captives enslaved after the siege</t>
  </si>
  <si>
    <t xml:space="preserve">conflict-looting;sacred;human-flow</t>
  </si>
  <si>
    <t xml:space="preserve">Wikimedia Commons; public-domain primary texts</t>
  </si>
  <si>
    <t xml:space="preserve">links: BEL007; POL120.</t>
  </si>
  <si>
    <t xml:space="preserve">OCC017</t>
  </si>
  <si>
    <t xml:space="preserve">Eruption of Vesuvius (79 CE)</t>
  </si>
  <si>
    <t xml:space="preserve">destruction of Pompeii and Herculaneum</t>
  </si>
  <si>
    <t xml:space="preserve">79 CE; month debated (August or October)</t>
  </si>
  <si>
    <t xml:space="preserve">Ash and pyroclastic flows buried Pompeii and Herculaneum, preserving workshops, bakeries, fulleries and painted rooms whose later excavation shaped knowledge of Roman making.</t>
  </si>
  <si>
    <t xml:space="preserve">fresco;bronze;glass;fulling</t>
  </si>
  <si>
    <t xml:space="preserve">wall painting;furniture;tools</t>
  </si>
  <si>
    <t xml:space="preserve">volcanologists; historians (Pliny the Younger's letters)</t>
  </si>
  <si>
    <t xml:space="preserve">enslaved workers of the towns, prominent among the dead</t>
  </si>
  <si>
    <t xml:space="preserve">Wikimedia Commons; Met Open Access (CC0); public-domain primary texts</t>
  </si>
  <si>
    <t xml:space="preserve">links: STY006; TXT002. Excavation event listed separately (OCC097).</t>
  </si>
  <si>
    <t xml:space="preserve">OCC018</t>
  </si>
  <si>
    <t xml:space="preserve">Shapur I's Roman captives (260)</t>
  </si>
  <si>
    <t xml:space="preserve">captivity of Valerian</t>
  </si>
  <si>
    <t xml:space="preserve">WA-IRN;EU-GRR</t>
  </si>
  <si>
    <t xml:space="preserve">260 CE</t>
  </si>
  <si>
    <t xml:space="preserve">After capturing the emperor Valerian, Shapur I settled Roman prisoners in Iran, where they are credited with building dams and bridges such as the Band-e Kaisar at Shushtar.</t>
  </si>
  <si>
    <t xml:space="preserve">masonry;hydraulic engineering</t>
  </si>
  <si>
    <t xml:space="preserve">bridge;dam</t>
  </si>
  <si>
    <t xml:space="preserve">war;food and storage</t>
  </si>
  <si>
    <t xml:space="preserve">Sasanian inscriptions (Shapur's Res Gestae); historians</t>
  </si>
  <si>
    <t xml:space="preserve">the captives' own names and lives</t>
  </si>
  <si>
    <t xml:space="preserve">F1.13;F1.23</t>
  </si>
  <si>
    <t xml:space="preserve">links: POL107. Engineering attribution is traditional.</t>
  </si>
  <si>
    <t xml:space="preserve">OCC019</t>
  </si>
  <si>
    <t xml:space="preserve">Edict on Maximum Prices (301 CE)</t>
  </si>
  <si>
    <t xml:space="preserve">Diocletian's Price Edict</t>
  </si>
  <si>
    <t xml:space="preserve">EU-GRR;WA-ANA;AF-EGY</t>
  </si>
  <si>
    <t xml:space="preserve">301 CE</t>
  </si>
  <si>
    <t xml:space="preserve">Diocletian's edict fixed prices for goods and wages across the empire, listing rates for purple dye, silk, textiles and the day-pay of builders, carpenters and painters.</t>
  </si>
  <si>
    <t xml:space="preserve">purple dyeing;weaving;carpentry;painting</t>
  </si>
  <si>
    <t xml:space="preserve">textile;dye</t>
  </si>
  <si>
    <t xml:space="preserve">Roman state; epigraphers (inscription fragments)</t>
  </si>
  <si>
    <t xml:space="preserve">makers paid by piece or in kind</t>
  </si>
  <si>
    <t xml:space="preserve">public-domain primary texts; Wikimedia Commons; open-access excavation reports</t>
  </si>
  <si>
    <t xml:space="preserve">F1.17;F1.23</t>
  </si>
  <si>
    <t xml:space="preserve">Known from inscribed copies, mostly in the eastern provinces.</t>
  </si>
  <si>
    <t xml:space="preserve">OCC020</t>
  </si>
  <si>
    <t xml:space="preserve">Sack of Rome (410)</t>
  </si>
  <si>
    <t xml:space="preserve">Visigothic sack of Rome</t>
  </si>
  <si>
    <t xml:space="preserve">24–27 August 410</t>
  </si>
  <si>
    <t xml:space="preserve">Alaric's Visigoths looted Rome for three days, a shock that became a founding story for "the fall of Rome" and for Late Antique hoarding of silver.</t>
  </si>
  <si>
    <t xml:space="preserve">silverwork;hoarding</t>
  </si>
  <si>
    <t xml:space="preserve">silver plate;coin hoard</t>
  </si>
  <si>
    <t xml:space="preserve">historians (Orosius, Augustine's City of God)</t>
  </si>
  <si>
    <t xml:space="preserve">the non-elite Romans and the Goths' own motives</t>
  </si>
  <si>
    <t xml:space="preserve">public-domain primary texts; Wikimedia Commons</t>
  </si>
  <si>
    <t xml:space="preserve">links: POL120. The "fall" narrative is contested (see PRD064).</t>
  </si>
  <si>
    <t xml:space="preserve">OCC021</t>
  </si>
  <si>
    <t xml:space="preserve">Buddhism reaches the Yamato court (538 or 552)</t>
  </si>
  <si>
    <t xml:space="preserve">gift of a Buddha image from Baekje</t>
  </si>
  <si>
    <t xml:space="preserve">538 or 552, sources differ</t>
  </si>
  <si>
    <t xml:space="preserve">Baekje's gift of a gilt-bronze Buddha and sutras to the Yamato court is the traditional start of Buddhism in Japan, followed by Baekje temple builders, tile makers and image makers.</t>
  </si>
  <si>
    <t xml:space="preserve">gilt bronze;roof tile;temple carpentry</t>
  </si>
  <si>
    <t xml:space="preserve">Buddhist image;roof tile</t>
  </si>
  <si>
    <t xml:space="preserve">Japanese chronicles (Nihon shoki; Gangōji engi)</t>
  </si>
  <si>
    <t xml:space="preserve">the Korean craftsmen who built Asuka-dera</t>
  </si>
  <si>
    <t xml:space="preserve">ColBase (Japan Government Standard Terms); KOGL Type 1 images on Wikimedia Commons</t>
  </si>
  <si>
    <t xml:space="preserve">F1.13;F1.16</t>
  </si>
  <si>
    <t xml:space="preserve">links: POL173; POL178; BEL022.</t>
  </si>
  <si>
    <t xml:space="preserve">OCC022</t>
  </si>
  <si>
    <t xml:space="preserve">Teotihuacan burning (c. 550)</t>
  </si>
  <si>
    <t xml:space="preserve">destruction of central Teotihuacan</t>
  </si>
  <si>
    <t xml:space="preserve">approx.; dating debated</t>
  </si>
  <si>
    <t xml:space="preserve">The civic and ritual centre of Teotihuacan was burned and its images smashed, ending the city's role as Mesoamerica's largest craft centre.</t>
  </si>
  <si>
    <t xml:space="preserve">obsidian working;mural painting;pottery</t>
  </si>
  <si>
    <t xml:space="preserve">mural;figurine;obsidian blade</t>
  </si>
  <si>
    <t xml:space="preserve">the causes, still unknown (internal revolt or attack)</t>
  </si>
  <si>
    <t xml:space="preserve">INAH Mediateca (link-out); Met Open Access (CC0)</t>
  </si>
  <si>
    <t xml:space="preserve">links: POL044; CIV026.</t>
  </si>
  <si>
    <t xml:space="preserve">OCC023</t>
  </si>
  <si>
    <t xml:space="preserve">Silkworms reach Byzantium (c. 552)</t>
  </si>
  <si>
    <t xml:space="preserve">smuggling of silkworm eggs</t>
  </si>
  <si>
    <t xml:space="preserve">EU-BYZ;AS-CEN</t>
  </si>
  <si>
    <t xml:space="preserve">approx.; story told by Procopius</t>
  </si>
  <si>
    <t xml:space="preserve">Procopius tells of monks bringing silkworm eggs from Central Asia to Justinian, the traditional start of Byzantine sericulture.</t>
  </si>
  <si>
    <t xml:space="preserve">sericulture;silk weaving</t>
  </si>
  <si>
    <t xml:space="preserve">silk textile</t>
  </si>
  <si>
    <t xml:space="preserve">historians (Procopius, Theophanes of Byzantium)</t>
  </si>
  <si>
    <t xml:space="preserve">Sogdian and Persian silk producers</t>
  </si>
  <si>
    <t xml:space="preserve">public-domain primary texts</t>
  </si>
  <si>
    <t xml:space="preserve">F1.14;F1.13</t>
  </si>
  <si>
    <t xml:space="preserve">links: NET001; DIA001. A story, not a documented transfer; versions differ on who carried the eggs.</t>
  </si>
  <si>
    <t xml:space="preserve">OCC024</t>
  </si>
  <si>
    <t xml:space="preserve">Tang robe-colour rules (630)</t>
  </si>
  <si>
    <t xml:space="preserve">Zhenguan dress regulations</t>
  </si>
  <si>
    <t xml:space="preserve">edict of the 8th month, Zhenguan 4 (630); revised later in the Tang</t>
  </si>
  <si>
    <t xml:space="preserve">An edict of 630 assigned robe colours to official ranks, purple for the third rank and above, crimson for the fourth and fifth, green for the sixth and seventh and blue for the eighth and ninth, making dyed cloth a visible mark of rank.</t>
  </si>
  <si>
    <t xml:space="preserve">dyeing;silk weaving</t>
  </si>
  <si>
    <t xml:space="preserve">official robe</t>
  </si>
  <si>
    <t xml:space="preserve">Tang state; historians (Old and New Tang Histories)</t>
  </si>
  <si>
    <t xml:space="preserve">commoners and dyers</t>
  </si>
  <si>
    <t xml:space="preserve">Colour ladder quoted from the Zhenguan 4 edict in a Later Tang memorial (932); rules changed several times.</t>
  </si>
  <si>
    <t xml:space="preserve">OCC025</t>
  </si>
  <si>
    <t xml:space="preserve">Coinage reform of ʿAbd al-Malik (696–697)</t>
  </si>
  <si>
    <t xml:space="preserve">Arabisation of coinage</t>
  </si>
  <si>
    <t xml:space="preserve">AH 77</t>
  </si>
  <si>
    <t xml:space="preserve">The Umayyad caliph replaced Byzantine- and Sasanian-style coins with gold and silver coins bearing only Arabic inscriptions, setting a lasting epigraphic design for Islamic coinage.</t>
  </si>
  <si>
    <t xml:space="preserve">die cutting;minting</t>
  </si>
  <si>
    <t xml:space="preserve">dinar;dirham</t>
  </si>
  <si>
    <t xml:space="preserve">historians and numismatists</t>
  </si>
  <si>
    <t xml:space="preserve">the Byzantine- and Sasanian-trained mint workers whose designs it replaced</t>
  </si>
  <si>
    <t xml:space="preserve">Met Open Access (CC0); Cleveland Museum of Art Open Access (CC0); Wikimedia Commons</t>
  </si>
  <si>
    <t xml:space="preserve">links: DYN009. Nomisma for coin types.</t>
  </si>
  <si>
    <t xml:space="preserve">OCC026</t>
  </si>
  <si>
    <t xml:space="preserve">Byzantine Iconoclasm (726–843)</t>
  </si>
  <si>
    <t xml:space="preserve">Iconoclast controversy</t>
  </si>
  <si>
    <t xml:space="preserve">two phases, c. 726/730–787 and 815–843</t>
  </si>
  <si>
    <t xml:space="preserve">Imperial bans on religious figural images led to destroyed or replaced icons and mosaics, and the 843 restoration fixed rules for icon painting that lasted.</t>
  </si>
  <si>
    <t xml:space="preserve">icon painting;mosaic</t>
  </si>
  <si>
    <t xml:space="preserve">icon;mosaic</t>
  </si>
  <si>
    <t xml:space="preserve">Byzantine church and state; historians</t>
  </si>
  <si>
    <t xml:space="preserve">iconophile monks' and women's roles, known from partisan sources</t>
  </si>
  <si>
    <t xml:space="preserve">links: BEL010; POL121. Sources are almost all from the victorious side.</t>
  </si>
  <si>
    <t xml:space="preserve">OCC027</t>
  </si>
  <si>
    <t xml:space="preserve">Huichang persecution of Buddhism (845)</t>
  </si>
  <si>
    <t xml:space="preserve">Great Anti-Buddhist Persecution</t>
  </si>
  <si>
    <t xml:space="preserve">peak 845</t>
  </si>
  <si>
    <t xml:space="preserve">Tang orders closed thousands of monasteries and melted bronze images and bells for coinage, destroying much Buddhist metalwork.</t>
  </si>
  <si>
    <t xml:space="preserve">bronze casting;melting</t>
  </si>
  <si>
    <t xml:space="preserve">Buddhist statue;bell</t>
  </si>
  <si>
    <t xml:space="preserve">historians; Ennin's diary</t>
  </si>
  <si>
    <t xml:space="preserve">monks and nuns returned to lay life</t>
  </si>
  <si>
    <t xml:space="preserve">Met Open Access (CC0); Cleveland Museum of Art Open Access (CC0); public-domain primary texts</t>
  </si>
  <si>
    <t xml:space="preserve">links: BEL022; POL162.</t>
  </si>
  <si>
    <t xml:space="preserve">OCC028</t>
  </si>
  <si>
    <t xml:space="preserve">End of embassies to Tang (894)</t>
  </si>
  <si>
    <t xml:space="preserve">suspension of kentōshi</t>
  </si>
  <si>
    <t xml:space="preserve">AS-JPN;AS-CHN</t>
  </si>
  <si>
    <t xml:space="preserve">894</t>
  </si>
  <si>
    <t xml:space="preserve">Japan's court stopped sending envoys to Tang China, a date later used to mark a turn to kokufū ("national style") court art.</t>
  </si>
  <si>
    <t xml:space="preserve">calligraphy;painting</t>
  </si>
  <si>
    <t xml:space="preserve">kana manuscript;yamato-e</t>
  </si>
  <si>
    <t xml:space="preserve">Japanese historiography</t>
  </si>
  <si>
    <t xml:space="preserve">continued private trade with China and Korea</t>
  </si>
  <si>
    <t xml:space="preserve">ColBase (Japan Government Standard Terms); Japan Search</t>
  </si>
  <si>
    <t xml:space="preserve">links: STY145; PRD121. The "isolation" reading is now questioned.</t>
  </si>
  <si>
    <t xml:space="preserve">OCC029</t>
  </si>
  <si>
    <t xml:space="preserve">Book of the Eparch (c. 912)</t>
  </si>
  <si>
    <t xml:space="preserve">To eparchikon biblion</t>
  </si>
  <si>
    <t xml:space="preserve">approx.; attributed to Leo VI</t>
  </si>
  <si>
    <t xml:space="preserve">The Byzantine prefect's rulebook regulated Constantinople's guilds, including silk dealers and dyers, and barred export of reserved imperial silks.</t>
  </si>
  <si>
    <t xml:space="preserve">silk weaving;purple dyeing</t>
  </si>
  <si>
    <t xml:space="preserve">Byzantine state</t>
  </si>
  <si>
    <t xml:space="preserve">workers outside the guilds</t>
  </si>
  <si>
    <t xml:space="preserve">links: TXT009; POL121. Event row for the edict; the text is TXT009.</t>
  </si>
  <si>
    <t xml:space="preserve">OCC030</t>
  </si>
  <si>
    <t xml:space="preserve">Somnath raid (1026)</t>
  </si>
  <si>
    <t xml:space="preserve">Mahmud of Ghazni's raid on Somnath</t>
  </si>
  <si>
    <t xml:space="preserve">F1.9;F1.10</t>
  </si>
  <si>
    <t xml:space="preserve">January 1026</t>
  </si>
  <si>
    <t xml:space="preserve">Mahmud of Ghazni sacked the Somnath temple in Gujarat and carried off its treasure, an event later retold in competing nationalist histories.</t>
  </si>
  <si>
    <t xml:space="preserve">stone carving;goldwork</t>
  </si>
  <si>
    <t xml:space="preserve">temple;cult image</t>
  </si>
  <si>
    <t xml:space="preserve">Persian chroniclers; colonial and nationalist historians</t>
  </si>
  <si>
    <t xml:space="preserve">how the temple and town recovered, which later sources obscure</t>
  </si>
  <si>
    <t xml:space="preserve">public-domain primary texts; Indian Culture portal (per-owner licence)</t>
  </si>
  <si>
    <t xml:space="preserve">F1.3;F1.19a</t>
  </si>
  <si>
    <t xml:space="preserve">links: DYN014. See Romila Thapar, Somanatha (2004), on the event's later uses.</t>
  </si>
  <si>
    <t xml:space="preserve">OCC031</t>
  </si>
  <si>
    <t xml:space="preserve">Fatimid treasury looting (1067–1069)</t>
  </si>
  <si>
    <t xml:space="preserve">al-Shidda al-ʿUzma (the Great Calamity)</t>
  </si>
  <si>
    <t xml:space="preserve">Unpaid troops looted the Fatimid palace treasuries in Cairo, dispersing rock crystal, textiles, books and metalwork across the Mediterranean.</t>
  </si>
  <si>
    <t xml:space="preserve">rock-crystal carving;tiraz weaving;bookbinding</t>
  </si>
  <si>
    <t xml:space="preserve">rock-crystal ewer;tiraz textile;manuscript</t>
  </si>
  <si>
    <t xml:space="preserve">historians (al-Maqrizi, drawing on earlier inventories)</t>
  </si>
  <si>
    <t xml:space="preserve">the palace craftsmen who made the objects</t>
  </si>
  <si>
    <t xml:space="preserve">links: POL041; STY101. Many Fatimid rock crystals now in European church treasuries.</t>
  </si>
  <si>
    <t xml:space="preserve">OCC032</t>
  </si>
  <si>
    <t xml:space="preserve">Jingkang incident (1127)</t>
  </si>
  <si>
    <t xml:space="preserve">fall of Kaifeng</t>
  </si>
  <si>
    <t xml:space="preserve">1126–1127</t>
  </si>
  <si>
    <t xml:space="preserve">Jurchen Jin forces took Kaifeng, capturing two Song emperors, the imperial collections and many artisans, and the Song court re-formed in the south.</t>
  </si>
  <si>
    <t xml:space="preserve">ceramics;painting;bronze</t>
  </si>
  <si>
    <t xml:space="preserve">Ru ware;painting;ritual bronze</t>
  </si>
  <si>
    <t xml:space="preserve">artisans and palace women taken north</t>
  </si>
  <si>
    <t xml:space="preserve">National Palace Museum Taipei Open Data (CC BY 4.0); Met Open Access (CC0); Cleveland Museum of Art Open Access (CC0)</t>
  </si>
  <si>
    <t xml:space="preserve">links: POL166; SCH034. Ru ware production ends with the Northern Song.</t>
  </si>
  <si>
    <t xml:space="preserve">OCC033</t>
  </si>
  <si>
    <t xml:space="preserve">Destruction of Nalanda (c. 1193–1200)</t>
  </si>
  <si>
    <t xml:space="preserve">sack of Nalanda</t>
  </si>
  <si>
    <t xml:space="preserve">approx.; date and attackers debated</t>
  </si>
  <si>
    <t xml:space="preserve">Nalanda and other monastic centres in Bihar were destroyed around 1200, ending workshops for Pala-style bronzes and palm-leaf manuscripts in the region.</t>
  </si>
  <si>
    <t xml:space="preserve">bronze casting;palm-leaf manuscript</t>
  </si>
  <si>
    <t xml:space="preserve">bronze image;manuscript</t>
  </si>
  <si>
    <t xml:space="preserve">Persian chronicles; historians</t>
  </si>
  <si>
    <t xml:space="preserve">the monks and craftsmen who moved to Nepal and Tibet</t>
  </si>
  <si>
    <t xml:space="preserve">sacred;conflict-looting;human-flow</t>
  </si>
  <si>
    <t xml:space="preserve">links: POL191; STY119. Attribution to Bakhtiyar Khalji is common but debated.</t>
  </si>
  <si>
    <t xml:space="preserve">OCC034</t>
  </si>
  <si>
    <t xml:space="preserve">Sack of Constantinople (1204)</t>
  </si>
  <si>
    <t xml:space="preserve">Fourth Crusade</t>
  </si>
  <si>
    <t xml:space="preserve">April 1204</t>
  </si>
  <si>
    <t xml:space="preserve">Crusaders looted Constantinople and carried relics, reliquaries, enamels and the bronze horses to Venice, filling western treasuries with Byzantine work.</t>
  </si>
  <si>
    <t xml:space="preserve">enamel;bronze casting;goldwork</t>
  </si>
  <si>
    <t xml:space="preserve">reliquary;icon;horses of San Marco</t>
  </si>
  <si>
    <t xml:space="preserve">historians (Villehardouin, Niketas Choniates)</t>
  </si>
  <si>
    <t xml:space="preserve">the Byzantine makers whose work was melted down</t>
  </si>
  <si>
    <t xml:space="preserve">links: POL121; POL131; DYN077.</t>
  </si>
  <si>
    <t xml:space="preserve">OCC035</t>
  </si>
  <si>
    <t xml:space="preserve">Mongol deportations of artisans (1219–1260s)</t>
  </si>
  <si>
    <t xml:space="preserve">artisan households under the Mongols</t>
  </si>
  <si>
    <t xml:space="preserve">F1.12a;F1.13;F1.8</t>
  </si>
  <si>
    <t xml:space="preserve">AS-CEN;WA-IRN;AS-CHN</t>
  </si>
  <si>
    <t xml:space="preserve">Mongol armies spared and relocated skilled craftsmen from conquered Central Asian and Iranian cities to workshops in Mongolia and China, mixing textile and metal traditions.</t>
  </si>
  <si>
    <t xml:space="preserve">weaving;nasij;metalwork</t>
  </si>
  <si>
    <t xml:space="preserve">cloth of gold;robe</t>
  </si>
  <si>
    <t xml:space="preserve">clothing and adornment;war</t>
  </si>
  <si>
    <t xml:space="preserve">historians (Juvayni, Rashid al-Din); Yuan registers</t>
  </si>
  <si>
    <t xml:space="preserve">the named individuals behind "artisan households"</t>
  </si>
  <si>
    <t xml:space="preserve">Met Open Access (CC0); Cleveland Museum of Art Open Access (CC0)</t>
  </si>
  <si>
    <t xml:space="preserve">links: POL233; DYN074; NET001. Numbers in chronicles are unreliable.</t>
  </si>
  <si>
    <t xml:space="preserve">OCC036</t>
  </si>
  <si>
    <t xml:space="preserve">Sack of Baghdad (1258)</t>
  </si>
  <si>
    <t xml:space="preserve">Mongol conquest of Baghdad</t>
  </si>
  <si>
    <t xml:space="preserve">February 1258</t>
  </si>
  <si>
    <t xml:space="preserve">Hülegü's army sacked Baghdad and ended the Abbasid caliphate, destroying libraries and scattering craftsmen, though some later worked for the Ilkhans.</t>
  </si>
  <si>
    <t xml:space="preserve">bookmaking;paper;metalwork</t>
  </si>
  <si>
    <t xml:space="preserve">manuscript</t>
  </si>
  <si>
    <t xml:space="preserve">continuities in Baghdad's crafts after 1258</t>
  </si>
  <si>
    <t xml:space="preserve">Digital Library of the Middle East; Met Open Access (CC0)</t>
  </si>
  <si>
    <t xml:space="preserve">links: DYN010; POL234; STY103. Scale of library loss is often exaggerated.</t>
  </si>
  <si>
    <t xml:space="preserve">OCC037</t>
  </si>
  <si>
    <t xml:space="preserve">Mansa Musa's hajj (1324)</t>
  </si>
  <si>
    <t xml:space="preserve">pilgrimage of Mansa Musa</t>
  </si>
  <si>
    <t xml:space="preserve">AF-SAH;AF-EGY</t>
  </si>
  <si>
    <t xml:space="preserve">1324–1325</t>
  </si>
  <si>
    <t xml:space="preserve">Mali's ruler travelled to Mecca through Cairo with large amounts of gold and brought back the Andalusi poet al-Sahili, whom Ibn Khaldun credits with an audience hall in Mali and later tradition with mosques at Timbuktu and Gao.</t>
  </si>
  <si>
    <t xml:space="preserve">gold trade;earthen building</t>
  </si>
  <si>
    <t xml:space="preserve">mosque;gold</t>
  </si>
  <si>
    <t xml:space="preserve">Arabic chroniclers (al-Umari); historians</t>
  </si>
  <si>
    <t xml:space="preserve">the enslaved people in the caravan</t>
  </si>
  <si>
    <t xml:space="preserve">collection search link-out only</t>
  </si>
  <si>
    <t xml:space="preserve">links: POL036; CIV008; NET010. Architectural attributions to al-Sahili beyond the audience hall are weakly supported.</t>
  </si>
  <si>
    <t xml:space="preserve">OCC038</t>
  </si>
  <si>
    <t xml:space="preserve">Black Death (1347–1351)</t>
  </si>
  <si>
    <t xml:space="preserve">Great Mortality</t>
  </si>
  <si>
    <t xml:space="preserve">F1.11;F1.10;F1.13</t>
  </si>
  <si>
    <t xml:space="preserve">EU-WCE;EU-BLC;EU-IBE;WA-LEV;AF-EGY;AF-MAG</t>
  </si>
  <si>
    <t xml:space="preserve">main wave; recurrences to the 18th century</t>
  </si>
  <si>
    <t xml:space="preserve">Plague killed perhaps a third to a half of the population in affected areas, raising wages for surviving craft workers and prompting labour laws.</t>
  </si>
  <si>
    <t xml:space="preserve">building;weaving</t>
  </si>
  <si>
    <t xml:space="preserve">none specific</t>
  </si>
  <si>
    <t xml:space="preserve">non-European losses, less studied</t>
  </si>
  <si>
    <t xml:space="preserve">public-domain primary texts; Wellcome Collection</t>
  </si>
  <si>
    <t xml:space="preserve">Mortality estimates vary widely.</t>
  </si>
  <si>
    <t xml:space="preserve">OCC039</t>
  </si>
  <si>
    <t xml:space="preserve">Statute concerning Diet and Apparel (1363)</t>
  </si>
  <si>
    <t xml:space="preserve">English sumptuary law of 1363</t>
  </si>
  <si>
    <t xml:space="preserve">1363; later Acts of Apparel (1533 etc.) repealed 1604</t>
  </si>
  <si>
    <t xml:space="preserve">English law set which cloths, furs and prices each rank could wear, one of a series of sumptuary acts that shaped the cloth trade.</t>
  </si>
  <si>
    <t xml:space="preserve">wool;fur;silk</t>
  </si>
  <si>
    <t xml:space="preserve">garment</t>
  </si>
  <si>
    <t xml:space="preserve">English crown and Parliament</t>
  </si>
  <si>
    <t xml:space="preserve">the tailors and furriers who adapted to the rules</t>
  </si>
  <si>
    <t xml:space="preserve">official text of the law (government legislation site; link-out); public-domain primary texts</t>
  </si>
  <si>
    <t xml:space="preserve">OCC040</t>
  </si>
  <si>
    <t xml:space="preserve">Ming sumptuary regulations (from 1368)</t>
  </si>
  <si>
    <t xml:space="preserve">Hongwu dress and house rules</t>
  </si>
  <si>
    <t xml:space="preserve">approx.; rules reissued and widely broken</t>
  </si>
  <si>
    <t xml:space="preserve">Early Ming law restricted dragon and phoenix motifs, certain colours and gold embroidery to the court and set house sizes and decoration by rank.</t>
  </si>
  <si>
    <t xml:space="preserve">embroidery;silk weaving;timber building</t>
  </si>
  <si>
    <t xml:space="preserve">dragon robe;mandarin square</t>
  </si>
  <si>
    <t xml:space="preserve">clothing and adornment;rule and display;shelter</t>
  </si>
  <si>
    <t xml:space="preserve">Ming state; historians</t>
  </si>
  <si>
    <t xml:space="preserve">merchants who ignored the rules as Ming commerce grew</t>
  </si>
  <si>
    <t xml:space="preserve">Met Open Access (CC0); Cleveland Museum of Art Open Access (CC0); National Palace Museum Taipei Open Data (CC BY 4.0)</t>
  </si>
  <si>
    <t xml:space="preserve">links: POL168. Rank badges (buzi) as members.</t>
  </si>
  <si>
    <t xml:space="preserve">OCC041</t>
  </si>
  <si>
    <t xml:space="preserve">Ming maritime ban (1371–1567)</t>
  </si>
  <si>
    <t xml:space="preserve">haijin</t>
  </si>
  <si>
    <t xml:space="preserve">1371; relaxed 1567 (Yuegang opened)</t>
  </si>
  <si>
    <t xml:space="preserve">The Ming ban on private sea trade pushed porcelain and silk exports into tribute missions and smuggling until its relaxation in 1567.</t>
  </si>
  <si>
    <t xml:space="preserve">porcelain;silk</t>
  </si>
  <si>
    <t xml:space="preserve">blue-and-white porcelain</t>
  </si>
  <si>
    <t xml:space="preserve">coastal traders labelled "pirates" (wokou)</t>
  </si>
  <si>
    <t xml:space="preserve">Met Open Access (CC0); Cleveland Museum of Art Open Access (CC0); Rijksmuseum (CC0/PDM)</t>
  </si>
  <si>
    <t xml:space="preserve">links: NET054; NET008; DIA007. Qing had a separate ban (see Great Clearance).</t>
  </si>
  <si>
    <t xml:space="preserve">OCC042</t>
  </si>
  <si>
    <t xml:space="preserve">Timur's deportation of artisans (1398–1402)</t>
  </si>
  <si>
    <t xml:space="preserve">craftsmen taken to Samarkand</t>
  </si>
  <si>
    <t xml:space="preserve">F1.12a;F1.10;F1.9</t>
  </si>
  <si>
    <t xml:space="preserve">AS-CEN;WA-LEV;AS-SAS;WA-ANA</t>
  </si>
  <si>
    <t xml:space="preserve">Delhi 1398; Damascus 1401; Anatolia 1402</t>
  </si>
  <si>
    <t xml:space="preserve">Timur forcibly moved builders, weavers, glass and metal workers from Delhi, Damascus and elsewhere to build and furnish Samarkand, as Clavijo saw in 1404.</t>
  </si>
  <si>
    <t xml:space="preserve">tilework;weaving;glass;metalwork</t>
  </si>
  <si>
    <t xml:space="preserve">tile;textile</t>
  </si>
  <si>
    <t xml:space="preserve">historians; Clavijo's Embajada</t>
  </si>
  <si>
    <t xml:space="preserve">the deported makers and their home cities</t>
  </si>
  <si>
    <t xml:space="preserve">public-domain primary texts; Archnet (link-out)</t>
  </si>
  <si>
    <t xml:space="preserve">links: POL235; STY106; TXT036.</t>
  </si>
  <si>
    <t xml:space="preserve">OCC043</t>
  </si>
  <si>
    <t xml:space="preserve">Zheng He's voyages (1405–1433)</t>
  </si>
  <si>
    <t xml:space="preserve">Ming treasure fleets</t>
  </si>
  <si>
    <t xml:space="preserve">F1.8;F1.13;F1.9;F1.6;F1.10</t>
  </si>
  <si>
    <t xml:space="preserve">AS-CHN;AS-ISE;AS-SAS;WA-ARB;AF-SWA</t>
  </si>
  <si>
    <t xml:space="preserve">seven voyages</t>
  </si>
  <si>
    <t xml:space="preserve">Seven Ming fleets carried porcelain, silk and gifts to Southeast Asia, India, Arabia and East Africa, recorded in the Liujiagang and Changle inscriptions.</t>
  </si>
  <si>
    <t xml:space="preserve">shipbuilding;porcelain;silk</t>
  </si>
  <si>
    <t xml:space="preserve">treasure ship;porcelain;giraffe painting</t>
  </si>
  <si>
    <t xml:space="preserve">transport;exchange and value;rule and display</t>
  </si>
  <si>
    <t xml:space="preserve">Ming records; Ma Huan's Yingya shenglan</t>
  </si>
  <si>
    <t xml:space="preserve">the crews and the societies visited</t>
  </si>
  <si>
    <t xml:space="preserve">Chinese Text Project (link-out); Wikimedia Commons</t>
  </si>
  <si>
    <t xml:space="preserve">links: TXT089; TXT090; NET005. Ship sizes in later sources are disputed.</t>
  </si>
  <si>
    <t xml:space="preserve">OCC044</t>
  </si>
  <si>
    <t xml:space="preserve">Ming occupation of Đại Việt (1407–1427)</t>
  </si>
  <si>
    <t xml:space="preserve">fourth Chinese domination</t>
  </si>
  <si>
    <t xml:space="preserve">1407–1427</t>
  </si>
  <si>
    <t xml:space="preserve">Ming armies removed books and took Vietnamese craftsmen to China, among them Nguyễn An, later credited with building work in Beijing.</t>
  </si>
  <si>
    <t xml:space="preserve">building;printing</t>
  </si>
  <si>
    <t xml:space="preserve">book;palace architecture</t>
  </si>
  <si>
    <t xml:space="preserve">war;record and writing</t>
  </si>
  <si>
    <t xml:space="preserve">Vietnamese and Chinese historians</t>
  </si>
  <si>
    <t xml:space="preserve">the craftsmen named only collectively</t>
  </si>
  <si>
    <t xml:space="preserve">links: POL215. Nguyễn An's role in the Forbidden City to verify.</t>
  </si>
  <si>
    <t xml:space="preserve">OCC045</t>
  </si>
  <si>
    <t xml:space="preserve">Hunminjeongeum promulgated (1446)</t>
  </si>
  <si>
    <t xml:space="preserve">creation of Hangul</t>
  </si>
  <si>
    <t xml:space="preserve">created 1443; promulgated 1446</t>
  </si>
  <si>
    <t xml:space="preserve">King Sejong's court issued a designed alphabet for Korean, with the Haerye explaining letter shapes from the organs of speech.</t>
  </si>
  <si>
    <t xml:space="preserve">woodblock printing;type design</t>
  </si>
  <si>
    <t xml:space="preserve">book;type</t>
  </si>
  <si>
    <t xml:space="preserve">Joseon court; Korean historiography</t>
  </si>
  <si>
    <t xml:space="preserve">the scribes and scholars who worked on it</t>
  </si>
  <si>
    <t xml:space="preserve">KOGL Type 1 images on Wikimedia Commons; Kyujanggak / Uigwe (link-out)</t>
  </si>
  <si>
    <t xml:space="preserve">links: TXT107; POL177.</t>
  </si>
  <si>
    <t xml:space="preserve">OCC046</t>
  </si>
  <si>
    <t xml:space="preserve">Fall of Constantinople (1453)</t>
  </si>
  <si>
    <t xml:space="preserve">Ottoman conquest of Constantinople</t>
  </si>
  <si>
    <t xml:space="preserve">29 May 1453</t>
  </si>
  <si>
    <t xml:space="preserve">Ottoman conquest ended the Byzantine state; Greek scholars and makers moved west while Mehmed II rebuilt the city with new court workshops.</t>
  </si>
  <si>
    <t xml:space="preserve">building;manuscript;icon painting</t>
  </si>
  <si>
    <t xml:space="preserve">manuscript;icon</t>
  </si>
  <si>
    <t xml:space="preserve">the city's people and continuities under Ottoman rule</t>
  </si>
  <si>
    <t xml:space="preserve">F1.19a;F1.13</t>
  </si>
  <si>
    <t xml:space="preserve">links: POL121; INS041; INS042.</t>
  </si>
  <si>
    <t xml:space="preserve">OCC047</t>
  </si>
  <si>
    <t xml:space="preserve">Ōnin War (1467–1477)</t>
  </si>
  <si>
    <t xml:space="preserve">Ōnin no ran</t>
  </si>
  <si>
    <t xml:space="preserve">1467–1477</t>
  </si>
  <si>
    <t xml:space="preserve">Fighting destroyed much of Kyoto; returning weavers settled near the old Western Army camp, which gave the Nishijin weaving district its name.</t>
  </si>
  <si>
    <t xml:space="preserve">silk weaving</t>
  </si>
  <si>
    <t xml:space="preserve">brocade;kimono</t>
  </si>
  <si>
    <t xml:space="preserve">non-elite Kyoto residents</t>
  </si>
  <si>
    <t xml:space="preserve">links: POL182; PRD124.</t>
  </si>
  <si>
    <t xml:space="preserve">OCC048</t>
  </si>
  <si>
    <t xml:space="preserve">Venetian Patent Statute (1474)</t>
  </si>
  <si>
    <t xml:space="preserve">Parte Veneziana</t>
  </si>
  <si>
    <t xml:space="preserve">19 March 1474</t>
  </si>
  <si>
    <t xml:space="preserve">Venice granted ten-year exclusive rights to makers of new and useful devices, an early general patent law.</t>
  </si>
  <si>
    <t xml:space="preserve">glassmaking;machines</t>
  </si>
  <si>
    <t xml:space="preserve">device</t>
  </si>
  <si>
    <t xml:space="preserve">tools;exchange and value</t>
  </si>
  <si>
    <t xml:space="preserve">Venetian Senate; historians of patents</t>
  </si>
  <si>
    <t xml:space="preserve">guild members excluded from rights</t>
  </si>
  <si>
    <t xml:space="preserve">links: POL131.</t>
  </si>
  <si>
    <t xml:space="preserve">OCC049</t>
  </si>
  <si>
    <t xml:space="preserve">Gyeongguk daejeon (1485)</t>
  </si>
  <si>
    <t xml:space="preserve">Grand Code for State Administration</t>
  </si>
  <si>
    <t xml:space="preserve">completed 1485</t>
  </si>
  <si>
    <t xml:space="preserve">Joseon's law code registered government artisans by craft in the capital and provinces and set dress and household rules by rank.</t>
  </si>
  <si>
    <t xml:space="preserve">registered artisans</t>
  </si>
  <si>
    <t xml:space="preserve">Joseon state</t>
  </si>
  <si>
    <t xml:space="preserve">artisans outside the registers</t>
  </si>
  <si>
    <t xml:space="preserve">Kyujanggak / Uigwe (link-out)</t>
  </si>
  <si>
    <t xml:space="preserve">Artisan numbers to verify.</t>
  </si>
  <si>
    <t xml:space="preserve">OCC050</t>
  </si>
  <si>
    <t xml:space="preserve">Portuguese brass in Benin (from c. 1485)</t>
  </si>
  <si>
    <t xml:space="preserve">manilla trade</t>
  </si>
  <si>
    <t xml:space="preserve">AF-GUI;EU-WCE</t>
  </si>
  <si>
    <t xml:space="preserve">Portuguese traders brought brass manillas to Benin, and metal analysis links many Benin brasses to manillas made in the Rhineland.</t>
  </si>
  <si>
    <t xml:space="preserve">brass casting;metal analysis</t>
  </si>
  <si>
    <t xml:space="preserve">manilla;plaque</t>
  </si>
  <si>
    <t xml:space="preserve">historians; archaeometrists</t>
  </si>
  <si>
    <t xml:space="preserve">enslaved people traded in the same exchanges</t>
  </si>
  <si>
    <t xml:space="preserve">Digital Benin (each lender's licence)</t>
  </si>
  <si>
    <t xml:space="preserve">links: DYN038; POL026. Isotope study published 2023.</t>
  </si>
  <si>
    <t xml:space="preserve">OCC051</t>
  </si>
  <si>
    <t xml:space="preserve">Alhambra Decree (1492)</t>
  </si>
  <si>
    <t xml:space="preserve">expulsion of the Jews from Spain</t>
  </si>
  <si>
    <t xml:space="preserve">31 March 1492</t>
  </si>
  <si>
    <t xml:space="preserve">Spain's order expelling Jews scattered Sephardic silversmiths, weavers and printers to North Africa, the Ottoman empire and elsewhere.</t>
  </si>
  <si>
    <t xml:space="preserve">silverwork;weaving;printing</t>
  </si>
  <si>
    <t xml:space="preserve">ritual silver;textile</t>
  </si>
  <si>
    <t xml:space="preserve">Spanish crown; historians</t>
  </si>
  <si>
    <t xml:space="preserve">those who converted and stayed</t>
  </si>
  <si>
    <t xml:space="preserve">human-flow;sacred</t>
  </si>
  <si>
    <t xml:space="preserve">links: BEL007; POL135.</t>
  </si>
  <si>
    <t xml:space="preserve">OCC052</t>
  </si>
  <si>
    <t xml:space="preserve">Columbus's first voyage and the Columbian exchange (1492)</t>
  </si>
  <si>
    <t xml:space="preserve">Columbian exchange</t>
  </si>
  <si>
    <t xml:space="preserve">F1.7;F1.11;F1.13</t>
  </si>
  <si>
    <t xml:space="preserve">AM-CAR;EU-IBE;GL</t>
  </si>
  <si>
    <t xml:space="preserve">1492; exchange unfolds over the 16th century</t>
  </si>
  <si>
    <t xml:space="preserve">Columbus's landfall in the Caribbean began transfers of crops, animals, materials, diseases and people that remade making in the Americas and beyond.</t>
  </si>
  <si>
    <t xml:space="preserve">cochineal;silver;cacao;tobacco</t>
  </si>
  <si>
    <t xml:space="preserve">historians (Alfred Crosby, 1972)</t>
  </si>
  <si>
    <t xml:space="preserve">Taíno and other Indigenous peoples first affected</t>
  </si>
  <si>
    <t xml:space="preserve">human-flow;Indigenous-community</t>
  </si>
  <si>
    <t xml:space="preserve">public-domain primary texts; Library of Congress (per-item rights; many public domain); Wikimedia Commons</t>
  </si>
  <si>
    <t xml:space="preserve">links: CIV030; NET034; POL055.</t>
  </si>
  <si>
    <t xml:space="preserve">OCC053</t>
  </si>
  <si>
    <t xml:space="preserve">Vasco da Gama reaches Calicut (1498)</t>
  </si>
  <si>
    <t xml:space="preserve">opening of the Cape route</t>
  </si>
  <si>
    <t xml:space="preserve">F1.11;F1.9;F1.13</t>
  </si>
  <si>
    <t xml:space="preserve">EU-IBE;AS-SAS;AF-SWA</t>
  </si>
  <si>
    <t xml:space="preserve">voyage 1497–1499</t>
  </si>
  <si>
    <t xml:space="preserve">The Portuguese sea route round Africa to India began direct European trade in Indian textiles and spices.</t>
  </si>
  <si>
    <t xml:space="preserve">cotton textile;spice</t>
  </si>
  <si>
    <t xml:space="preserve">chintz;pepper</t>
  </si>
  <si>
    <t xml:space="preserve">the Gujarati and Arab pilots and traders already on the route</t>
  </si>
  <si>
    <t xml:space="preserve">links: NET033; POL136; DIA006.</t>
  </si>
  <si>
    <t xml:space="preserve">OCC054</t>
  </si>
  <si>
    <t xml:space="preserve">Portuguese sack of Kilwa and Mombasa (1505)</t>
  </si>
  <si>
    <t xml:space="preserve">Almeida's attacks on the Swahili coast</t>
  </si>
  <si>
    <t xml:space="preserve">F1.6;F1.13</t>
  </si>
  <si>
    <t xml:space="preserve">1505</t>
  </si>
  <si>
    <t xml:space="preserve">Portuguese forces under Francisco de Almeida sacked Kilwa and Mombasa, disrupting the Swahili coast's gold and cloth trade.</t>
  </si>
  <si>
    <t xml:space="preserve">stone building;cloth trade</t>
  </si>
  <si>
    <t xml:space="preserve">coral-stone architecture</t>
  </si>
  <si>
    <t xml:space="preserve">historians; Portuguese chronicles</t>
  </si>
  <si>
    <t xml:space="preserve">Swahili accounts such as the Kilwa Chronicle</t>
  </si>
  <si>
    <t xml:space="preserve">public-domain primary texts; Zamani Project (link-out)</t>
  </si>
  <si>
    <t xml:space="preserve">links: POL009; NET011; TXT048.</t>
  </si>
  <si>
    <t xml:space="preserve">OCC055</t>
  </si>
  <si>
    <t xml:space="preserve">Ottoman deportation of artisans from Tabriz and Cairo (1514–1517)</t>
  </si>
  <si>
    <t xml:space="preserve">sürgün of craftsmen</t>
  </si>
  <si>
    <t xml:space="preserve">WA-IRN;AF-EGY;WA-ANA</t>
  </si>
  <si>
    <t xml:space="preserve">Tabriz 1514; Cairo 1517</t>
  </si>
  <si>
    <t xml:space="preserve">After taking Tabriz and Cairo, Selim I moved painters, tile makers, weavers and other craftsmen to Istanbul, feeding the court workshops.</t>
  </si>
  <si>
    <t xml:space="preserve">tilework;painting;weaving</t>
  </si>
  <si>
    <t xml:space="preserve">tile;manuscript;textile</t>
  </si>
  <si>
    <t xml:space="preserve">historians; Ottoman court registers</t>
  </si>
  <si>
    <t xml:space="preserve">the deported makers' names outside payroll registers</t>
  </si>
  <si>
    <t xml:space="preserve">F1.13;F1.17</t>
  </si>
  <si>
    <t xml:space="preserve">links: INS041; INS042; POL042; POL236.</t>
  </si>
  <si>
    <t xml:space="preserve">OCC056</t>
  </si>
  <si>
    <t xml:space="preserve">Epidemics in the Americas (from 1518)</t>
  </si>
  <si>
    <t xml:space="preserve">smallpox and cocoliztli epidemics</t>
  </si>
  <si>
    <t xml:space="preserve">AM-CAR;AM-MES;AM-AND;GL</t>
  </si>
  <si>
    <t xml:space="preserve">smallpox from 1518–1520; cocoliztli 1545 and 1576</t>
  </si>
  <si>
    <t xml:space="preserve">Introduced epidemics killed a large share of Indigenous people, destroying workshops and passing on fewer makers' skills.</t>
  </si>
  <si>
    <t xml:space="preserve">historians; demographers; geneticists</t>
  </si>
  <si>
    <t xml:space="preserve">the survivors who kept crafts going</t>
  </si>
  <si>
    <t xml:space="preserve">public-domain primary texts; INAH Mediateca (link-out)</t>
  </si>
  <si>
    <t xml:space="preserve">links: CIV043. Population estimates debated.</t>
  </si>
  <si>
    <t xml:space="preserve">OCC057</t>
  </si>
  <si>
    <t xml:space="preserve">Fall of Tenochtitlan (1521)</t>
  </si>
  <si>
    <t xml:space="preserve">Spanish conquest of the Mexica capital</t>
  </si>
  <si>
    <t xml:space="preserve">campaign 1519–1521; city fell 13 August 1521</t>
  </si>
  <si>
    <t xml:space="preserve">The Spanish-led conquest, with Indigenous allies, destroyed Tenochtitlan, and most Mexica goldwork was melted into bars, so few pieces survive.</t>
  </si>
  <si>
    <t xml:space="preserve">goldwork;featherwork;melting</t>
  </si>
  <si>
    <t xml:space="preserve">gold ornament;feather headdress;codex</t>
  </si>
  <si>
    <t xml:space="preserve">war;ritual and belief;exchange and value</t>
  </si>
  <si>
    <t xml:space="preserve">historians; Spanish and Nahua sources (Florentine Codex)</t>
  </si>
  <si>
    <t xml:space="preserve">the Tlaxcalan and other Indigenous allies; Mexica survivors</t>
  </si>
  <si>
    <t xml:space="preserve">conflict-looting;sacred;Indigenous-community</t>
  </si>
  <si>
    <t xml:space="preserve">INAH Mediateca (link-out); Wikimedia Commons; public-domain primary texts</t>
  </si>
  <si>
    <t xml:space="preserve">links: POL051; POL052; CIV020; TXT109; TXT114. Surviving featherwork (e.g. Vienna headdress) is a restitution case.</t>
  </si>
  <si>
    <t xml:space="preserve">OCC058</t>
  </si>
  <si>
    <t xml:space="preserve">Ransom of Atahualpa (1532–1533)</t>
  </si>
  <si>
    <t xml:space="preserve">Cajamarca treasure</t>
  </si>
  <si>
    <t xml:space="preserve">1532–1533</t>
  </si>
  <si>
    <t xml:space="preserve">Inca gold and silver collected to ransom Atahualpa at Cajamarca were melted down by the Spanish, erasing most imperial metalwork.</t>
  </si>
  <si>
    <t xml:space="preserve">goldwork;silverwork;melting</t>
  </si>
  <si>
    <t xml:space="preserve">metal vessel;figurine</t>
  </si>
  <si>
    <t xml:space="preserve">Spanish chroniclers; historians</t>
  </si>
  <si>
    <t xml:space="preserve">the Andean smiths who made the pieces</t>
  </si>
  <si>
    <t xml:space="preserve">public-domain primary texts; Met Open Access (CC0); Wikimedia Commons</t>
  </si>
  <si>
    <t xml:space="preserve">links: POL061; CIV022.</t>
  </si>
  <si>
    <t xml:space="preserve">OCC059</t>
  </si>
  <si>
    <t xml:space="preserve">Dissolution of the Monasteries (1536–1541)</t>
  </si>
  <si>
    <t xml:space="preserve">Suppression of the Monasteries</t>
  </si>
  <si>
    <t xml:space="preserve">1536–1541</t>
  </si>
  <si>
    <t xml:space="preserve">Henry VIII's closure of English and Welsh monasteries led to stripped lead, melted plate, broken shrines and scattered libraries.</t>
  </si>
  <si>
    <t xml:space="preserve">lead;goldsmithing;bookbinding</t>
  </si>
  <si>
    <t xml:space="preserve">shrine;plate;manuscript</t>
  </si>
  <si>
    <t xml:space="preserve">English crown; historians</t>
  </si>
  <si>
    <t xml:space="preserve">lay workers dependent on monasteries</t>
  </si>
  <si>
    <t xml:space="preserve">British Library public-domain images (Flickr Commons); Wikimedia Commons; Yale Center for British Art (public-domain images)</t>
  </si>
  <si>
    <t xml:space="preserve">links: BEL011; BEL012.</t>
  </si>
  <si>
    <t xml:space="preserve">OCC060</t>
  </si>
  <si>
    <t xml:space="preserve">New Laws of the Indies (1542)</t>
  </si>
  <si>
    <t xml:space="preserve">Leyes Nuevas</t>
  </si>
  <si>
    <t xml:space="preserve">F1.7;F1.11</t>
  </si>
  <si>
    <t xml:space="preserve">1542; partly revoked 1545</t>
  </si>
  <si>
    <t xml:space="preserve">Spanish law sought to end Indigenous enslavement and phase out the encomienda, changing how Indigenous labour for building and craft was demanded.</t>
  </si>
  <si>
    <t xml:space="preserve">forced labour</t>
  </si>
  <si>
    <t xml:space="preserve">Indigenous and African people still coerced after the laws</t>
  </si>
  <si>
    <t xml:space="preserve">links: POL069; POL070.</t>
  </si>
  <si>
    <t xml:space="preserve">OCC061</t>
  </si>
  <si>
    <t xml:space="preserve">Portuguese reach Tanegashima (1543)</t>
  </si>
  <si>
    <t xml:space="preserve">arrival of the matchlock in Japan</t>
  </si>
  <si>
    <t xml:space="preserve">1543 (some accounts 1542)</t>
  </si>
  <si>
    <t xml:space="preserve">Portuguese traders brought matchlock guns to Tanegashima, and Japanese smiths are credited with copying them within a few years.</t>
  </si>
  <si>
    <t xml:space="preserve">gunsmithing;ironwork</t>
  </si>
  <si>
    <t xml:space="preserve">matchlock gun</t>
  </si>
  <si>
    <t xml:space="preserve">war;tools</t>
  </si>
  <si>
    <t xml:space="preserve">Japanese chronicle (Teppōki); historians</t>
  </si>
  <si>
    <t xml:space="preserve">Chinese traders who carried the Portuguese</t>
  </si>
  <si>
    <t xml:space="preserve">F1.14;F1.19a</t>
  </si>
  <si>
    <t xml:space="preserve">links: INV166.</t>
  </si>
  <si>
    <t xml:space="preserve">OCC062</t>
  </si>
  <si>
    <t xml:space="preserve">Silver found at Potosí (1545)</t>
  </si>
  <si>
    <t xml:space="preserve">Cerro Rico de Potosí</t>
  </si>
  <si>
    <t xml:space="preserve">1545</t>
  </si>
  <si>
    <t xml:space="preserve">The silver mountain of Potosí became the largest silver source of its time, feeding mints, colonial silverwork and global trade.</t>
  </si>
  <si>
    <t xml:space="preserve">silver mining;amalgamation;minting</t>
  </si>
  <si>
    <t xml:space="preserve">coin;silverwork</t>
  </si>
  <si>
    <t xml:space="preserve">Andean mitayos and enslaved Africans who worked the mines</t>
  </si>
  <si>
    <t xml:space="preserve">F1.22;F1.23</t>
  </si>
  <si>
    <t xml:space="preserve">links: INS008; NET036; POL070.</t>
  </si>
  <si>
    <t xml:space="preserve">OCC063</t>
  </si>
  <si>
    <t xml:space="preserve">Maní auto-da-fé (1562)</t>
  </si>
  <si>
    <t xml:space="preserve">burning of Maya books at Maní</t>
  </si>
  <si>
    <t xml:space="preserve">July 1562</t>
  </si>
  <si>
    <t xml:space="preserve">Franciscan friar Diego de Landa burned Maya books and images at Maní, so only four Maya codices are known to survive.</t>
  </si>
  <si>
    <t xml:space="preserve">bark paper;painting</t>
  </si>
  <si>
    <t xml:space="preserve">codex;image</t>
  </si>
  <si>
    <t xml:space="preserve">record and writing;ritual and belief</t>
  </si>
  <si>
    <t xml:space="preserve">Landa's Relación; historians</t>
  </si>
  <si>
    <t xml:space="preserve">Maya scribes and the knowledge in the books</t>
  </si>
  <si>
    <t xml:space="preserve">sacred;conflict-looting;Indigenous-community</t>
  </si>
  <si>
    <t xml:space="preserve">F1.24;F1.28</t>
  </si>
  <si>
    <t xml:space="preserve">links: TXT115; TXT116; TXT117; BEL037.</t>
  </si>
  <si>
    <t xml:space="preserve">OCC064</t>
  </si>
  <si>
    <t xml:space="preserve">Council of Trent decree on images (1563)</t>
  </si>
  <si>
    <t xml:space="preserve">Decree on the invocation of saints and sacred images</t>
  </si>
  <si>
    <t xml:space="preserve">December 1563</t>
  </si>
  <si>
    <t xml:space="preserve">The Catholic Church's decree on images asked that religious art be clear, decorous and approved by bishops, shaping Counter-Reformation art in Europe and its colonies.</t>
  </si>
  <si>
    <t xml:space="preserve">painting;sculpture</t>
  </si>
  <si>
    <t xml:space="preserve">altarpiece;devotional image</t>
  </si>
  <si>
    <t xml:space="preserve">Council of Trent</t>
  </si>
  <si>
    <t xml:space="preserve">Indigenous and colonial makers who adapted the rules</t>
  </si>
  <si>
    <t xml:space="preserve">links: BEL011; STY022.</t>
  </si>
  <si>
    <t xml:space="preserve">OCC065</t>
  </si>
  <si>
    <t xml:space="preserve">Statute of Artificers (1563)</t>
  </si>
  <si>
    <t xml:space="preserve">Statute of Apprentices</t>
  </si>
  <si>
    <t xml:space="preserve">1563; apprenticeship clauses repealed 1814</t>
  </si>
  <si>
    <t xml:space="preserve">English law made a seven-year apprenticeship compulsory in many trades and let justices set wages, framing craft training for 250 years.</t>
  </si>
  <si>
    <t xml:space="preserve">apprenticeship</t>
  </si>
  <si>
    <t xml:space="preserve">English Parliament</t>
  </si>
  <si>
    <t xml:space="preserve">women's household craft work, outside the statute</t>
  </si>
  <si>
    <t xml:space="preserve">OCC066</t>
  </si>
  <si>
    <t xml:space="preserve">Battle of Talikota and sack of Vijayanagara (1565)</t>
  </si>
  <si>
    <t xml:space="preserve">fall of Hampi</t>
  </si>
  <si>
    <t xml:space="preserve">1565</t>
  </si>
  <si>
    <t xml:space="preserve">After defeat by a coalition of Deccan sultanates, Vijayanagara's capital at Hampi was looted and abandoned, ending its temple and palace workshops.</t>
  </si>
  <si>
    <t xml:space="preserve">stone carving;building</t>
  </si>
  <si>
    <t xml:space="preserve">temple;palace</t>
  </si>
  <si>
    <t xml:space="preserve">continuities in later Nayaka courts</t>
  </si>
  <si>
    <t xml:space="preserve">Wikimedia Commons; Indian Culture portal (per-owner licence)</t>
  </si>
  <si>
    <t xml:space="preserve">links: POL196; DYN053; DYN055.</t>
  </si>
  <si>
    <t xml:space="preserve">OCC067</t>
  </si>
  <si>
    <t xml:space="preserve">Urdaneta's return route (1565)</t>
  </si>
  <si>
    <t xml:space="preserve">tornaviaje</t>
  </si>
  <si>
    <t xml:space="preserve">F1.9;F1.7;F1.13</t>
  </si>
  <si>
    <t xml:space="preserve">AS-ISE;AM-LAT</t>
  </si>
  <si>
    <t xml:space="preserve">Andrés de Urdaneta found a return route across the Pacific, making the Manila–Acapulco galleon run possible.</t>
  </si>
  <si>
    <t xml:space="preserve">navigation;shipbuilding</t>
  </si>
  <si>
    <t xml:space="preserve">galleon</t>
  </si>
  <si>
    <t xml:space="preserve">transport;exchange and value</t>
  </si>
  <si>
    <t xml:space="preserve">Filipino and Chinese sailors and shipbuilders</t>
  </si>
  <si>
    <t xml:space="preserve">links: INS040; NET036. Event only; the trade itself is INS040/NET036.</t>
  </si>
  <si>
    <t xml:space="preserve">OCC068</t>
  </si>
  <si>
    <t xml:space="preserve">Beeldenstorm (1566)</t>
  </si>
  <si>
    <t xml:space="preserve">Iconoclastic Fury</t>
  </si>
  <si>
    <t xml:space="preserve">August–October 1566</t>
  </si>
  <si>
    <t xml:space="preserve">Protestant crowds stripped and smashed images in hundreds of Low Countries churches.</t>
  </si>
  <si>
    <t xml:space="preserve">sculpture;stained glass;painting</t>
  </si>
  <si>
    <t xml:space="preserve">altarpiece;statue</t>
  </si>
  <si>
    <t xml:space="preserve">Catholic makers and later restorers</t>
  </si>
  <si>
    <t xml:space="preserve">Rijksmuseum (CC0/PDM); Wikimedia Commons</t>
  </si>
  <si>
    <t xml:space="preserve">links: BEL012; POL129.</t>
  </si>
  <si>
    <t xml:space="preserve">OCC069</t>
  </si>
  <si>
    <t xml:space="preserve">Potosí mita reorganised (1573)</t>
  </si>
  <si>
    <t xml:space="preserve">Toledo's mita</t>
  </si>
  <si>
    <t xml:space="preserve">1573; abolished 1812</t>
  </si>
  <si>
    <t xml:space="preserve">Viceroy Francisco de Toledo imposed rotating forced labour drafts on Andean communities for the Potosí mines and mills.</t>
  </si>
  <si>
    <t xml:space="preserve">forced labour;silver refining</t>
  </si>
  <si>
    <t xml:space="preserve">Spanish viceroyalty; historians</t>
  </si>
  <si>
    <t xml:space="preserve">the mitayos and their families</t>
  </si>
  <si>
    <t xml:space="preserve">F1.23;F1.22</t>
  </si>
  <si>
    <t xml:space="preserve">links: POL070; INS008.</t>
  </si>
  <si>
    <t xml:space="preserve">OCC070</t>
  </si>
  <si>
    <t xml:space="preserve">Sword hunt (1588)</t>
  </si>
  <si>
    <t xml:space="preserve">katanagari</t>
  </si>
  <si>
    <t xml:space="preserve">1588</t>
  </si>
  <si>
    <t xml:space="preserve">Toyotomi Hideyoshi ordered farmers to give up swords and guns, fixing a line between armed samurai and unarmed commoners.</t>
  </si>
  <si>
    <t xml:space="preserve">swordsmithing;melting</t>
  </si>
  <si>
    <t xml:space="preserve">sword</t>
  </si>
  <si>
    <t xml:space="preserve">Japanese state; historians</t>
  </si>
  <si>
    <t xml:space="preserve">farmers who hid weapons</t>
  </si>
  <si>
    <t xml:space="preserve">links: DYN070. Hideyoshi claimed the metal would be used for a Great Buddha.</t>
  </si>
  <si>
    <t xml:space="preserve">OCC071</t>
  </si>
  <si>
    <t xml:space="preserve">Imjin War (1592–1598)</t>
  </si>
  <si>
    <t xml:space="preserve">Japanese invasions of Korea; "pottery wars"</t>
  </si>
  <si>
    <t xml:space="preserve">AS-KOR;AS-JPN</t>
  </si>
  <si>
    <t xml:space="preserve">1592–1598</t>
  </si>
  <si>
    <t xml:space="preserve">Japanese invasions devastated Korea, and many Korean potters were taken to Japan, where they are credited with founding kilns such as those at Arita and Satsuma.</t>
  </si>
  <si>
    <t xml:space="preserve">ceramics;porcelain;kiln building</t>
  </si>
  <si>
    <t xml:space="preserve">tea bowl;porcelain</t>
  </si>
  <si>
    <t xml:space="preserve">Korean and Japanese historiography</t>
  </si>
  <si>
    <t xml:space="preserve">the captives who could not return</t>
  </si>
  <si>
    <t xml:space="preserve">KOGL Type 1 images on Wikimedia Commons; ColBase (Japan Government Standard Terms)</t>
  </si>
  <si>
    <t xml:space="preserve">F1.13;F1.19a;F1.23</t>
  </si>
  <si>
    <t xml:space="preserve">links: DIA012; DYN070; DYN073; POL177.</t>
  </si>
  <si>
    <t xml:space="preserve">OCC072</t>
  </si>
  <si>
    <t xml:space="preserve">Capture of the carracks São Jacinto and Santa Catarina (1602–1603)</t>
  </si>
  <si>
    <t xml:space="preserve">kraak porcelain auctions</t>
  </si>
  <si>
    <t xml:space="preserve">F1.11;F1.8;F1.13</t>
  </si>
  <si>
    <t xml:space="preserve">EU-BLC;AS-CHN;AS-ISE</t>
  </si>
  <si>
    <t xml:space="preserve">1602 and 1603; Amsterdam sale 1604</t>
  </si>
  <si>
    <t xml:space="preserve">Dutch capture and auction of two Portuguese carracks put large lots of Chinese blue-and-white porcelain on the Amsterdam market, launching the "kraak" fashion.</t>
  </si>
  <si>
    <t xml:space="preserve">porcelain</t>
  </si>
  <si>
    <t xml:space="preserve">kraak porcelain</t>
  </si>
  <si>
    <t xml:space="preserve">exchange and value;food and storage</t>
  </si>
  <si>
    <t xml:space="preserve">the Jingdezhen potters</t>
  </si>
  <si>
    <t xml:space="preserve">Rijksmuseum (CC0/PDM); Met Open Access (CC0)</t>
  </si>
  <si>
    <t xml:space="preserve">links: INS038; NET054.</t>
  </si>
  <si>
    <t xml:space="preserve">OCC073</t>
  </si>
  <si>
    <t xml:space="preserve">Deportation of Armenians from Julfa (1604–1605)</t>
  </si>
  <si>
    <t xml:space="preserve">forced migration to New Julfa</t>
  </si>
  <si>
    <t xml:space="preserve">F1.10;F1.13</t>
  </si>
  <si>
    <t xml:space="preserve">WA-CAU;WA-IRN</t>
  </si>
  <si>
    <t xml:space="preserve">1604–1605</t>
  </si>
  <si>
    <t xml:space="preserve">Shah ʿAbbas forcibly moved the Armenians of Julfa to Isfahan, where New Julfa merchants and craftsmen ran a silk and textile network.</t>
  </si>
  <si>
    <t xml:space="preserve">silk trade;painting</t>
  </si>
  <si>
    <t xml:space="preserve">textile;illuminated manuscript</t>
  </si>
  <si>
    <t xml:space="preserve">those who died in the march</t>
  </si>
  <si>
    <t xml:space="preserve">links: DIA002; INS046; POL236.</t>
  </si>
  <si>
    <t xml:space="preserve">OCC074</t>
  </si>
  <si>
    <t xml:space="preserve">Expulsion of the Moriscos (1609–1614)</t>
  </si>
  <si>
    <t xml:space="preserve">expulsión de los moriscos</t>
  </si>
  <si>
    <t xml:space="preserve">1609–1614</t>
  </si>
  <si>
    <t xml:space="preserve">Spain expelled about 300,000 Moriscos, losing silk, pottery and building crafts that moved to North Africa.</t>
  </si>
  <si>
    <t xml:space="preserve">silk weaving;lustreware;plasterwork</t>
  </si>
  <si>
    <t xml:space="preserve">textile;pottery</t>
  </si>
  <si>
    <t xml:space="preserve">Moriscos who stayed hidden</t>
  </si>
  <si>
    <t xml:space="preserve">links: STY015; POL153; POL154.</t>
  </si>
  <si>
    <t xml:space="preserve">OCC075</t>
  </si>
  <si>
    <t xml:space="preserve">Extirpation of idolatry in Peru (1609–1660s)</t>
  </si>
  <si>
    <t xml:space="preserve">extirpación de idolatrías</t>
  </si>
  <si>
    <t xml:space="preserve">campaigns c. 1609–1660s</t>
  </si>
  <si>
    <t xml:space="preserve">Church campaigns in the Andes seized and burned huacas, mallquis and ritual objects.</t>
  </si>
  <si>
    <t xml:space="preserve">burning;textile;stone</t>
  </si>
  <si>
    <t xml:space="preserve">huaca;ritual object</t>
  </si>
  <si>
    <t xml:space="preserve">Catholic church; historians</t>
  </si>
  <si>
    <t xml:space="preserve">Andean communities who hid huacas</t>
  </si>
  <si>
    <t xml:space="preserve">sacred;ancestral;Indigenous-community</t>
  </si>
  <si>
    <t xml:space="preserve">links: BEL038.</t>
  </si>
  <si>
    <t xml:space="preserve">OCC076</t>
  </si>
  <si>
    <t xml:space="preserve">Statute of Monopolies (1624)</t>
  </si>
  <si>
    <t xml:space="preserve">English patent statute</t>
  </si>
  <si>
    <t xml:space="preserve">1624</t>
  </si>
  <si>
    <t xml:space="preserve">English law ended most royal monopolies but kept patents for new inventions, the basis of later patent law.</t>
  </si>
  <si>
    <t xml:space="preserve">invention</t>
  </si>
  <si>
    <t xml:space="preserve">patent</t>
  </si>
  <si>
    <t xml:space="preserve">exchange and value;tools</t>
  </si>
  <si>
    <t xml:space="preserve">inventors without means to petition</t>
  </si>
  <si>
    <t xml:space="preserve">OCC077</t>
  </si>
  <si>
    <t xml:space="preserve">Sakoku edicts (1633–1639)</t>
  </si>
  <si>
    <t xml:space="preserve">maritime restrictions</t>
  </si>
  <si>
    <t xml:space="preserve">1633–1639; restrictions eased from 1853</t>
  </si>
  <si>
    <t xml:space="preserve">Tokugawa edicts limited foreign trade to Dutch and Chinese ships at Nagasaki and set the terms of Japan's porcelain and textile exports.</t>
  </si>
  <si>
    <t xml:space="preserve">porcelain;lacquer;silk</t>
  </si>
  <si>
    <t xml:space="preserve">export porcelain;lacquer</t>
  </si>
  <si>
    <t xml:space="preserve">Tokugawa shogunate; historians (term sakoku coined 1801)</t>
  </si>
  <si>
    <t xml:space="preserve">Ryukyu, Tsushima and Ainu trade</t>
  </si>
  <si>
    <t xml:space="preserve">ColBase (Japan Government Standard Terms); Rijksmuseum (CC0/PDM)</t>
  </si>
  <si>
    <t xml:space="preserve">links: INS025; POL183; DYN071. "Closed country" label is contested.</t>
  </si>
  <si>
    <t xml:space="preserve">OCC078</t>
  </si>
  <si>
    <t xml:space="preserve">Queue order (1645)</t>
  </si>
  <si>
    <t xml:space="preserve">tifa yifu</t>
  </si>
  <si>
    <t xml:space="preserve">1645; ended 1911–12</t>
  </si>
  <si>
    <t xml:space="preserve">The Qing required Han men to shave the forehead, wear the queue and adopt Manchu-style dress, changing tailoring and hair work across China.</t>
  </si>
  <si>
    <t xml:space="preserve">tailoring;hairdressing</t>
  </si>
  <si>
    <t xml:space="preserve">queue;robe</t>
  </si>
  <si>
    <t xml:space="preserve">Qing state</t>
  </si>
  <si>
    <t xml:space="preserve">women, who were largely exempt</t>
  </si>
  <si>
    <t xml:space="preserve">Met Open Access (CC0); National Palace Museum Taipei Open Data (CC BY 4.0)</t>
  </si>
  <si>
    <t xml:space="preserve">links: POL169.</t>
  </si>
  <si>
    <t xml:space="preserve">OCC079</t>
  </si>
  <si>
    <t xml:space="preserve">Navigation Acts (1651–1660)</t>
  </si>
  <si>
    <t xml:space="preserve">English Navigation Acts</t>
  </si>
  <si>
    <t xml:space="preserve">EU-BLC;AM-LAT;GL</t>
  </si>
  <si>
    <t xml:space="preserve">1651; 1660; repealed 1849</t>
  </si>
  <si>
    <t xml:space="preserve">English law required colonial trade to use English ships, shaping what colonies could make and sell.</t>
  </si>
  <si>
    <t xml:space="preserve">shipbuilding;trade</t>
  </si>
  <si>
    <t xml:space="preserve">colonial makers barred from some trades</t>
  </si>
  <si>
    <t xml:space="preserve">links: POL137. Enumerated goods included sugar and tobacco produced by enslaved people.</t>
  </si>
  <si>
    <t xml:space="preserve">OCC080</t>
  </si>
  <si>
    <t xml:space="preserve">VOC's first large order for Japanese porcelain (1659)</t>
  </si>
  <si>
    <t xml:space="preserve">Arita export porcelain</t>
  </si>
  <si>
    <t xml:space="preserve">F1.8;F1.11;F1.13</t>
  </si>
  <si>
    <t xml:space="preserve">AS-JPN;EU-BLC</t>
  </si>
  <si>
    <t xml:space="preserve">1659</t>
  </si>
  <si>
    <t xml:space="preserve">With Chinese supply disrupted, the VOC placed a large order at Arita, beginning Japanese export porcelain for Europe.</t>
  </si>
  <si>
    <t xml:space="preserve">Imari;Kakiemon</t>
  </si>
  <si>
    <t xml:space="preserve">historians of ceramics</t>
  </si>
  <si>
    <t xml:space="preserve">the Arita potters, many of Korean descent</t>
  </si>
  <si>
    <t xml:space="preserve">Rijksmuseum (CC0/PDM); Met Open Access (CC0); ColBase (Japan Government Standard Terms)</t>
  </si>
  <si>
    <t xml:space="preserve">links: INS038; DIA012. Small purchases from the 1650s (4,149 pieces ordered 1656); the 1659 order was for 64,866 pieces.</t>
  </si>
  <si>
    <t xml:space="preserve">OCC081</t>
  </si>
  <si>
    <t xml:space="preserve">Great Clearance (1661–1683)</t>
  </si>
  <si>
    <t xml:space="preserve">coastal evacuation</t>
  </si>
  <si>
    <t xml:space="preserve">1661; lifted 1683–84</t>
  </si>
  <si>
    <t xml:space="preserve">The Qing forced coastal people inland to cut off Zheng forces on Taiwan, disrupting coastal kilns, salt works and trade.</t>
  </si>
  <si>
    <t xml:space="preserve">salt making;porcelain trade</t>
  </si>
  <si>
    <t xml:space="preserve">Qing state; historians</t>
  </si>
  <si>
    <t xml:space="preserve">the displaced coastal people</t>
  </si>
  <si>
    <t xml:space="preserve">OCC082</t>
  </si>
  <si>
    <t xml:space="preserve">Burial in Woollen Acts (1666–1680)</t>
  </si>
  <si>
    <t xml:space="preserve">Burying in Woollen Acts</t>
  </si>
  <si>
    <t xml:space="preserve">1666, 1678, 1680; repealed 1814</t>
  </si>
  <si>
    <t xml:space="preserve">English law required the dead to be buried in woollen shrouds, to support the wool trade.</t>
  </si>
  <si>
    <t xml:space="preserve">wool;weaving</t>
  </si>
  <si>
    <t xml:space="preserve">shroud</t>
  </si>
  <si>
    <t xml:space="preserve">clothing and adornment;ritual and belief</t>
  </si>
  <si>
    <t xml:space="preserve">linen weavers and importers, and families fined for using linen</t>
  </si>
  <si>
    <t xml:space="preserve">OCC083</t>
  </si>
  <si>
    <t xml:space="preserve">Great Fire of London (1666)</t>
  </si>
  <si>
    <t xml:space="preserve">Rebuilding Act 1667</t>
  </si>
  <si>
    <t xml:space="preserve">September 1666; Rebuilding Act 1667</t>
  </si>
  <si>
    <t xml:space="preserve">After the fire, London rebuilt in brick and stone under the Rebuilding Act, with Wren's churches and new building rules.</t>
  </si>
  <si>
    <t xml:space="preserve">brick;stone;building regulation</t>
  </si>
  <si>
    <t xml:space="preserve">church;house</t>
  </si>
  <si>
    <t xml:space="preserve">historians; London authorities</t>
  </si>
  <si>
    <t xml:space="preserve">the displaced poor</t>
  </si>
  <si>
    <t xml:space="preserve">Yale Center for British Art (public-domain images); British Library public-domain images (Flickr Commons)</t>
  </si>
  <si>
    <t xml:space="preserve">OCC084</t>
  </si>
  <si>
    <t xml:space="preserve">Royal edict founding the Gobelins manufactory (1667)</t>
  </si>
  <si>
    <t xml:space="preserve">Manufacture royale des meubles de la Couronne</t>
  </si>
  <si>
    <t xml:space="preserve">1662 purchase; 1667 edict</t>
  </si>
  <si>
    <t xml:space="preserve">Louis XIV's edict made the Gobelins a royal manufactory under Le Brun for tapestry, furniture and metalwork.</t>
  </si>
  <si>
    <t xml:space="preserve">tapestry weaving;cabinetmaking</t>
  </si>
  <si>
    <t xml:space="preserve">tapestry;furniture</t>
  </si>
  <si>
    <t xml:space="preserve">French crown</t>
  </si>
  <si>
    <t xml:space="preserve">Flemish weavers and other migrant workers</t>
  </si>
  <si>
    <t xml:space="preserve">Met Open Access (CC0); Getty Museum Open Content (CC0); Paris Musées (Open Content)</t>
  </si>
  <si>
    <t xml:space="preserve">links: DYN085; POL126.</t>
  </si>
  <si>
    <t xml:space="preserve">OCC085</t>
  </si>
  <si>
    <t xml:space="preserve">Pueblo Revolt (1680)</t>
  </si>
  <si>
    <t xml:space="preserve">Popé's Revolt</t>
  </si>
  <si>
    <t xml:space="preserve">1680; Spanish return 1692</t>
  </si>
  <si>
    <t xml:space="preserve">Pueblo peoples expelled Spanish colonists from New Mexico and destroyed mission churches, restoring kiva practice for a time.</t>
  </si>
  <si>
    <t xml:space="preserve">adobe building;ritual objects</t>
  </si>
  <si>
    <t xml:space="preserve">mission church;katsina</t>
  </si>
  <si>
    <t xml:space="preserve">Pueblo peoples; historians</t>
  </si>
  <si>
    <t xml:space="preserve">Pueblo views of the event</t>
  </si>
  <si>
    <t xml:space="preserve">Library of Congress (per-item rights; many public domain); US National Archives Catalog</t>
  </si>
  <si>
    <t xml:space="preserve">F1.19a;F1.16</t>
  </si>
  <si>
    <t xml:space="preserve">links: ARC177; BEL039.</t>
  </si>
  <si>
    <t xml:space="preserve">OCC086</t>
  </si>
  <si>
    <t xml:space="preserve">Tenna sumptuary edicts (1683)</t>
  </si>
  <si>
    <t xml:space="preserve">Tenna sumptuary laws</t>
  </si>
  <si>
    <t xml:space="preserve">1683</t>
  </si>
  <si>
    <t xml:space="preserve">Shogunal edicts banned townspeople from wearing gold brocade, embroidery and full tie-dye (sō-kanoko), a ban often linked to the rise of yūzen paste-resist dyeing.</t>
  </si>
  <si>
    <t xml:space="preserve">shibori;embroidery;yūzen dyeing</t>
  </si>
  <si>
    <t xml:space="preserve">kosode</t>
  </si>
  <si>
    <t xml:space="preserve">Tokugawa shogunate</t>
  </si>
  <si>
    <t xml:space="preserve">dyers and weavers who adapted</t>
  </si>
  <si>
    <t xml:space="preserve">ColBase (Japan Government Standard Terms); Met Open Access (CC0)</t>
  </si>
  <si>
    <t xml:space="preserve">F1.17;F1.18</t>
  </si>
  <si>
    <t xml:space="preserve">Link to yūzen's rise is a common but debated claim.</t>
  </si>
  <si>
    <t xml:space="preserve">OCC087</t>
  </si>
  <si>
    <t xml:space="preserve">Revocation of the Edict of Nantes (1685)</t>
  </si>
  <si>
    <t xml:space="preserve">Edict of Fontainebleau</t>
  </si>
  <si>
    <t xml:space="preserve">October 1685</t>
  </si>
  <si>
    <t xml:space="preserve">The revocation drove Huguenot silk weavers, silversmiths and watchmakers out of France to England, the Netherlands and Prussia.</t>
  </si>
  <si>
    <t xml:space="preserve">silk weaving;silversmithing;watchmaking</t>
  </si>
  <si>
    <t xml:space="preserve">silk;silver</t>
  </si>
  <si>
    <t xml:space="preserve">French crown; historians</t>
  </si>
  <si>
    <t xml:space="preserve">public-domain primary texts; Yale Center for British Art (public-domain images)</t>
  </si>
  <si>
    <t xml:space="preserve">links: DIA010.</t>
  </si>
  <si>
    <t xml:space="preserve">OCC088</t>
  </si>
  <si>
    <t xml:space="preserve">French ban on printed calicoes (1686–1759)</t>
  </si>
  <si>
    <t xml:space="preserve">prohibition des toiles peintes</t>
  </si>
  <si>
    <t xml:space="preserve">1686; lifted 1759</t>
  </si>
  <si>
    <t xml:space="preserve">France banned import, making and wearing of printed cottons to protect silk and wool, while smuggling and illicit printing continued.</t>
  </si>
  <si>
    <t xml:space="preserve">cotton printing;mordant dyeing</t>
  </si>
  <si>
    <t xml:space="preserve">indienne</t>
  </si>
  <si>
    <t xml:space="preserve">smugglers and illicit printers</t>
  </si>
  <si>
    <t xml:space="preserve">Paris Musées (Open Content); Met Open Access (CC0)</t>
  </si>
  <si>
    <t xml:space="preserve">F1.14;F1.18</t>
  </si>
  <si>
    <t xml:space="preserve">links: NET055.</t>
  </si>
  <si>
    <t xml:space="preserve">OCC089</t>
  </si>
  <si>
    <t xml:space="preserve">Minas Gerais gold rush (1690s)</t>
  </si>
  <si>
    <t xml:space="preserve">ciclo do ouro</t>
  </si>
  <si>
    <t xml:space="preserve">Gold finds in Minas Gerais drew miners and enslaved Africans, funding gilded Baroque churches.</t>
  </si>
  <si>
    <t xml:space="preserve">gold mining;gilding</t>
  </si>
  <si>
    <t xml:space="preserve">church interior</t>
  </si>
  <si>
    <t xml:space="preserve">enslaved African miners and craftsmen</t>
  </si>
  <si>
    <t xml:space="preserve">BNDigital (Biblioteca Nacional do Brasil); Wikimedia Commons</t>
  </si>
  <si>
    <t xml:space="preserve">links: POL072; DIA008.</t>
  </si>
  <si>
    <t xml:space="preserve">OCC090</t>
  </si>
  <si>
    <t xml:space="preserve">Calico Act (1700)</t>
  </si>
  <si>
    <t xml:space="preserve">An Act for the more effectual employing the poor...</t>
  </si>
  <si>
    <t xml:space="preserve">EU-BLC;AS-SAS</t>
  </si>
  <si>
    <t xml:space="preserve">passed 1700, in force 1701; superseded 1721; repealed 1774</t>
  </si>
  <si>
    <t xml:space="preserve">English law banned imports of printed, painted or dyed calicoes from Persia, China and the East Indies, protecting wool and silk and encouraging printing on imported plain cloth in England.</t>
  </si>
  <si>
    <t xml:space="preserve">cotton printing;mordant dyeing;woodblock printing</t>
  </si>
  <si>
    <t xml:space="preserve">chintz;palampore</t>
  </si>
  <si>
    <t xml:space="preserve">Indian dyers and printers who lost a market</t>
  </si>
  <si>
    <t xml:space="preserve">Met Open Access (CC0); Yale Center for British Art (public-domain images); Wikimedia Commons</t>
  </si>
  <si>
    <t xml:space="preserve">F1.14;F1.18;F1.13</t>
  </si>
  <si>
    <t xml:space="preserve">links: NET055; INS030. Pair with OCC093.</t>
  </si>
  <si>
    <t xml:space="preserve">OCC091</t>
  </si>
  <si>
    <t xml:space="preserve">Coke smelting at Coalbrookdale (1709)</t>
  </si>
  <si>
    <t xml:space="preserve">Abraham Darby's coke-fired furnace</t>
  </si>
  <si>
    <t xml:space="preserve">1709</t>
  </si>
  <si>
    <t xml:space="preserve">Abraham Darby smelted iron with coke instead of charcoal, which later made cheap cast iron pots, rails and bridges possible.</t>
  </si>
  <si>
    <t xml:space="preserve">coke smelting;iron casting</t>
  </si>
  <si>
    <t xml:space="preserve">cast-iron pot;bridge</t>
  </si>
  <si>
    <t xml:space="preserve">historians of industry</t>
  </si>
  <si>
    <t xml:space="preserve">colliers and ironworkers</t>
  </si>
  <si>
    <t xml:space="preserve">Science Museum Group Collection (link-out); Yale Center for British Art (public-domain images)</t>
  </si>
  <si>
    <t xml:space="preserve">links: INV089.</t>
  </si>
  <si>
    <t xml:space="preserve">OCC092</t>
  </si>
  <si>
    <t xml:space="preserve">Statute of Anne (1710)</t>
  </si>
  <si>
    <t xml:space="preserve">Copyright Act 1710</t>
  </si>
  <si>
    <t xml:space="preserve">1710</t>
  </si>
  <si>
    <t xml:space="preserve">The first British copyright statute gave authors rather than printers a limited term of rights in books.</t>
  </si>
  <si>
    <t xml:space="preserve">printing;bookmaking</t>
  </si>
  <si>
    <t xml:space="preserve">book</t>
  </si>
  <si>
    <t xml:space="preserve">record and writing;exchange and value</t>
  </si>
  <si>
    <t xml:space="preserve">British Parliament</t>
  </si>
  <si>
    <t xml:space="preserve">printers, engravers and designers, not covered until later acts</t>
  </si>
  <si>
    <t xml:space="preserve">OCC093</t>
  </si>
  <si>
    <t xml:space="preserve">Calico Act (1721)</t>
  </si>
  <si>
    <t xml:space="preserve">7 Geo. I c. 7</t>
  </si>
  <si>
    <t xml:space="preserve">passed 1721, in force 1722; repealed 1774 (Manchester Act)</t>
  </si>
  <si>
    <t xml:space="preserve">English law banned the wearing and household use of most printed calicoes, while fustians and muslins stayed legal, steering the growth of British cotton manufacture.</t>
  </si>
  <si>
    <t xml:space="preserve">cotton printing;fustian</t>
  </si>
  <si>
    <t xml:space="preserve">chintz;fustian</t>
  </si>
  <si>
    <t xml:space="preserve">English Parliament; wool and silk weavers' protests</t>
  </si>
  <si>
    <t xml:space="preserve">Indian cloth producers</t>
  </si>
  <si>
    <t xml:space="preserve">links: NET055. Spitalfields weavers attacked calico-wearers in 1719–20.</t>
  </si>
  <si>
    <t xml:space="preserve">OCC094</t>
  </si>
  <si>
    <t xml:space="preserve">Afghan sack of Isfahan (1722)</t>
  </si>
  <si>
    <t xml:space="preserve">siege of Isfahan</t>
  </si>
  <si>
    <t xml:space="preserve">March–October 1722</t>
  </si>
  <si>
    <t xml:space="preserve">The siege and fall of Isfahan to Afghan forces ended Safavid court patronage of carpets, textiles and painting.</t>
  </si>
  <si>
    <t xml:space="preserve">carpet weaving;painting</t>
  </si>
  <si>
    <t xml:space="preserve">carpet;manuscript</t>
  </si>
  <si>
    <t xml:space="preserve">the people who starved during the siege</t>
  </si>
  <si>
    <t xml:space="preserve">links: POL236; SCH021.</t>
  </si>
  <si>
    <t xml:space="preserve">OCC095</t>
  </si>
  <si>
    <t xml:space="preserve">İbrahim Müteferrika's press (1727)</t>
  </si>
  <si>
    <t xml:space="preserve">first Ottoman Turkish printing press using Arabic type</t>
  </si>
  <si>
    <t xml:space="preserve">licensed 1727; about 17 titles printed to 1742</t>
  </si>
  <si>
    <t xml:space="preserve">A licence from the sultan let İbrahim Müteferrika print books in Ottoman Turkish with movable Arabic type in Istanbul.</t>
  </si>
  <si>
    <t xml:space="preserve">typefounding;printing;engraving</t>
  </si>
  <si>
    <t xml:space="preserve">printed book;map</t>
  </si>
  <si>
    <t xml:space="preserve">Ottoman state; historians</t>
  </si>
  <si>
    <t xml:space="preserve">Jewish, Armenian and Greek printers active in Istanbul earlier</t>
  </si>
  <si>
    <t xml:space="preserve">Wikimedia Commons; Digital Library of the Middle East</t>
  </si>
  <si>
    <t xml:space="preserve">links: INV043. The claimed earlier Ottoman "print ban" is debated.</t>
  </si>
  <si>
    <t xml:space="preserve">OCC096</t>
  </si>
  <si>
    <t xml:space="preserve">Engraving Copyright Act (1735)</t>
  </si>
  <si>
    <t xml:space="preserve">Hogarth's Act</t>
  </si>
  <si>
    <t xml:space="preserve">1735</t>
  </si>
  <si>
    <t xml:space="preserve">After campaigning by Hogarth and others, British law gave engravers copyright in their designs.</t>
  </si>
  <si>
    <t xml:space="preserve">engraving;printmaking</t>
  </si>
  <si>
    <t xml:space="preserve">print</t>
  </si>
  <si>
    <t xml:space="preserve">engravers working from others' designs, less protected</t>
  </si>
  <si>
    <t xml:space="preserve">Yale Center for British Art (public-domain images); official text of the law (government legislation site; link-out)</t>
  </si>
  <si>
    <t xml:space="preserve">OCC097</t>
  </si>
  <si>
    <t xml:space="preserve">Herculaneum and Pompeii excavations (1738–1748)</t>
  </si>
  <si>
    <t xml:space="preserve">Bourbon excavations</t>
  </si>
  <si>
    <t xml:space="preserve">Herculaneum from 1738; Pompeii from 1748</t>
  </si>
  <si>
    <t xml:space="preserve">Royal excavations recovered Roman furniture, bronzes and wall paintings, whose publication fed Neoclassical design.</t>
  </si>
  <si>
    <t xml:space="preserve">fresco;bronze;excavation</t>
  </si>
  <si>
    <t xml:space="preserve">wall painting;tripod;furniture</t>
  </si>
  <si>
    <t xml:space="preserve">Bourbon court of Naples; archaeologists</t>
  </si>
  <si>
    <t xml:space="preserve">the diggers and the damage done</t>
  </si>
  <si>
    <t xml:space="preserve">Wikimedia Commons; public-domain primary texts; Met Open Access (CC0)</t>
  </si>
  <si>
    <t xml:space="preserve">F1.2;F1.28</t>
  </si>
  <si>
    <t xml:space="preserve">links: STY026. See OCC017.</t>
  </si>
  <si>
    <t xml:space="preserve">OCC098</t>
  </si>
  <si>
    <t xml:space="preserve">Nader Shah's sack of Delhi (1739)</t>
  </si>
  <si>
    <t xml:space="preserve">capture of the Peacock Throne</t>
  </si>
  <si>
    <t xml:space="preserve">AS-SAS;WA-IRN</t>
  </si>
  <si>
    <t xml:space="preserve">March 1739</t>
  </si>
  <si>
    <t xml:space="preserve">Nader Shah looted Delhi and took the Mughal treasury, including the Peacock Throne and major gems, to Iran.</t>
  </si>
  <si>
    <t xml:space="preserve">goldsmithing;gem setting</t>
  </si>
  <si>
    <t xml:space="preserve">throne;gem</t>
  </si>
  <si>
    <t xml:space="preserve">the people killed in the massacre</t>
  </si>
  <si>
    <t xml:space="preserve">links: POL197.</t>
  </si>
  <si>
    <t xml:space="preserve">OCC099</t>
  </si>
  <si>
    <t xml:space="preserve">Lisbon earthquake (1755)</t>
  </si>
  <si>
    <t xml:space="preserve">Great Lisbon earthquake</t>
  </si>
  <si>
    <t xml:space="preserve">1 November 1755</t>
  </si>
  <si>
    <t xml:space="preserve">After the earthquake and fire, Lisbon was rebuilt with the Pombaline timber cage (gaiola) for quake resistance and standard building parts.</t>
  </si>
  <si>
    <t xml:space="preserve">timber frame;azulejo;building standardisation</t>
  </si>
  <si>
    <t xml:space="preserve">gaiola;azulejo</t>
  </si>
  <si>
    <t xml:space="preserve">historians; engineers</t>
  </si>
  <si>
    <t xml:space="preserve">the poor displaced by the new plan</t>
  </si>
  <si>
    <t xml:space="preserve">Wikimedia Commons; Europeana (per-item rights)</t>
  </si>
  <si>
    <t xml:space="preserve">OCC100</t>
  </si>
  <si>
    <t xml:space="preserve">Battle of Plassey (1757)</t>
  </si>
  <si>
    <t xml:space="preserve">East India Company rule in Bengal</t>
  </si>
  <si>
    <t xml:space="preserve">June 1757</t>
  </si>
  <si>
    <t xml:space="preserve">The Company's victory gave it control over Bengal's revenue and weaving districts, where it forced weavers into fixed contracts.</t>
  </si>
  <si>
    <t xml:space="preserve">handloom weaving;muslin</t>
  </si>
  <si>
    <t xml:space="preserve">muslin;calico</t>
  </si>
  <si>
    <t xml:space="preserve">exchange and value;war</t>
  </si>
  <si>
    <t xml:space="preserve">the weavers, spinners and dyers</t>
  </si>
  <si>
    <t xml:space="preserve">British Library public-domain images (Flickr Commons); Yale Center for British Art (public-domain images)</t>
  </si>
  <si>
    <t xml:space="preserve">links: INS030; POL200. "Coerced weavers" follows Company records; degree debated.</t>
  </si>
  <si>
    <t xml:space="preserve">OCC101</t>
  </si>
  <si>
    <t xml:space="preserve">Spinning jenny (c. 1764)</t>
  </si>
  <si>
    <t xml:space="preserve">Hargreaves's jenny</t>
  </si>
  <si>
    <t xml:space="preserve">approx.; patent 1770</t>
  </si>
  <si>
    <t xml:space="preserve">James Hargreaves's multi-spindle wheel let one spinner work many threads, moving spinning from single wheels to machines.</t>
  </si>
  <si>
    <t xml:space="preserve">spinning</t>
  </si>
  <si>
    <t xml:space="preserve">spinning jenny</t>
  </si>
  <si>
    <t xml:space="preserve">clothing and adornment;tools</t>
  </si>
  <si>
    <t xml:space="preserve">women hand-spinners who lost work</t>
  </si>
  <si>
    <t xml:space="preserve">Science Museum Group Collection (link-out); Wikimedia Commons</t>
  </si>
  <si>
    <t xml:space="preserve">F1.19;F1.18</t>
  </si>
  <si>
    <t xml:space="preserve">OCC102</t>
  </si>
  <si>
    <t xml:space="preserve">Konbaung sack of Ayutthaya (1767)</t>
  </si>
  <si>
    <t xml:space="preserve">fall of Ayutthaya</t>
  </si>
  <si>
    <t xml:space="preserve">April 1767</t>
  </si>
  <si>
    <t xml:space="preserve">Burmese forces destroyed Ayutthaya and took artisans, dancers and scholars to Burma.</t>
  </si>
  <si>
    <t xml:space="preserve">lacquer;bronze;building</t>
  </si>
  <si>
    <t xml:space="preserve">temple;image</t>
  </si>
  <si>
    <t xml:space="preserve">Thai and Burmese chronicles; historians</t>
  </si>
  <si>
    <t xml:space="preserve">the deported artisans</t>
  </si>
  <si>
    <t xml:space="preserve">human-flow;conflict-looting;sacred</t>
  </si>
  <si>
    <t xml:space="preserve">links: DYN065; POL213.</t>
  </si>
  <si>
    <t xml:space="preserve">OCC103</t>
  </si>
  <si>
    <t xml:space="preserve">Cook's voyages (1768–1779)</t>
  </si>
  <si>
    <t xml:space="preserve">Endeavour, Resolution and Discovery voyages</t>
  </si>
  <si>
    <t xml:space="preserve">F1.12;F1.13</t>
  </si>
  <si>
    <t xml:space="preserve">OC-POL;OC-AUS;OC-MEL;AM-NWC</t>
  </si>
  <si>
    <t xml:space="preserve">three voyages 1768–1780</t>
  </si>
  <si>
    <t xml:space="preserve">Collections made on Cook's voyages sent Pacific barkcloth, featherwork and carvings to European museums, often without clear consent.</t>
  </si>
  <si>
    <t xml:space="preserve">collecting;barkcloth;featherwork</t>
  </si>
  <si>
    <t xml:space="preserve">barkcloth;feather cloak;carving</t>
  </si>
  <si>
    <t xml:space="preserve">British Admiralty; historians</t>
  </si>
  <si>
    <t xml:space="preserve">Pacific makers and exchange partners</t>
  </si>
  <si>
    <t xml:space="preserve">Te Papa Collections Online (per-item; taonga restricted); Wikimedia Commons; collection search link-out only</t>
  </si>
  <si>
    <t xml:space="preserve">links: TXT125; CIV090.</t>
  </si>
  <si>
    <t xml:space="preserve">OCC104</t>
  </si>
  <si>
    <t xml:space="preserve">Water frame and Cromford Mill (1769–1771)</t>
  </si>
  <si>
    <t xml:space="preserve">Arkwright's water frame</t>
  </si>
  <si>
    <t xml:space="preserve">patent 1769; mill 1771</t>
  </si>
  <si>
    <t xml:space="preserve">Richard Arkwright's water-powered spinning frame and mill at Cromford set the model of the factory with shifts and child workers.</t>
  </si>
  <si>
    <t xml:space="preserve">water power;spinning;factory</t>
  </si>
  <si>
    <t xml:space="preserve">water frame</t>
  </si>
  <si>
    <t xml:space="preserve">child workers and the inventors Arkwright borrowed from</t>
  </si>
  <si>
    <t xml:space="preserve">F1.19;F1.23</t>
  </si>
  <si>
    <t xml:space="preserve">OCC105</t>
  </si>
  <si>
    <t xml:space="preserve">Siku quanshu and the literary inquisition (1772–1782)</t>
  </si>
  <si>
    <t xml:space="preserve">Complete Library of the Four Treasuries</t>
  </si>
  <si>
    <t xml:space="preserve">1772–1782</t>
  </si>
  <si>
    <t xml:space="preserve">The Qianlong emperor's great manuscript compilation also led to the banning and burning of thousands of titles judged hostile.</t>
  </si>
  <si>
    <t xml:space="preserve">manuscript copying;bookbinding</t>
  </si>
  <si>
    <t xml:space="preserve">the many copyists</t>
  </si>
  <si>
    <t xml:space="preserve">Chinese Text Project (link-out); National Palace Museum Taipei Open Data (CC BY 4.0)</t>
  </si>
  <si>
    <t xml:space="preserve">OCC106</t>
  </si>
  <si>
    <t xml:space="preserve">Túpac Amaru II rebellion and ban on Inca dress (1780–1781)</t>
  </si>
  <si>
    <t xml:space="preserve">Great Rebellion</t>
  </si>
  <si>
    <t xml:space="preserve">rebellion 1780–81; bans 1781</t>
  </si>
  <si>
    <t xml:space="preserve">After the rebellion, Spanish officials banned Inca noble dress, portraits of Inca kings and other emblems of Inca descent.</t>
  </si>
  <si>
    <t xml:space="preserve">tapestry weaving;painting</t>
  </si>
  <si>
    <t xml:space="preserve">unku;portrait</t>
  </si>
  <si>
    <t xml:space="preserve">Spanish colonial authorities; historians</t>
  </si>
  <si>
    <t xml:space="preserve">Andean nobles who hid their textiles</t>
  </si>
  <si>
    <t xml:space="preserve">F1.24;F1.17</t>
  </si>
  <si>
    <t xml:space="preserve">links: STY066; SCH004. Orders issued by Visitador Areche.</t>
  </si>
  <si>
    <t xml:space="preserve">OCC107</t>
  </si>
  <si>
    <t xml:space="preserve">Calico Printers' Act (1787)</t>
  </si>
  <si>
    <t xml:space="preserve">Designing and Printing of Linens Act</t>
  </si>
  <si>
    <t xml:space="preserve">1787</t>
  </si>
  <si>
    <t xml:space="preserve">British law gave textile print designers two months' copyright, the first design right for patterns.</t>
  </si>
  <si>
    <t xml:space="preserve">cotton printing;pattern design</t>
  </si>
  <si>
    <t xml:space="preserve">printed textile</t>
  </si>
  <si>
    <t xml:space="preserve">designers in pattern shops</t>
  </si>
  <si>
    <t xml:space="preserve">OCC108</t>
  </si>
  <si>
    <t xml:space="preserve">Wedgwood anti-slavery medallion (1787)</t>
  </si>
  <si>
    <t xml:space="preserve">"Am I Not a Man and a Brother?"</t>
  </si>
  <si>
    <t xml:space="preserve">Josiah Wedgwood's factory produced a jasperware medallion of a kneeling enslaved man for the abolition campaign, an early mass-made campaign object.</t>
  </si>
  <si>
    <t xml:space="preserve">jasperware;moulding</t>
  </si>
  <si>
    <t xml:space="preserve">medallion</t>
  </si>
  <si>
    <t xml:space="preserve">abolitionists (Society for Effecting the Abolition of the Slave Trade)</t>
  </si>
  <si>
    <t xml:space="preserve">the self-image of enslaved people</t>
  </si>
  <si>
    <t xml:space="preserve">Met Open Access (CC0); Smithsonian Open Access (CC0 where designated); Wikimedia Commons</t>
  </si>
  <si>
    <t xml:space="preserve">F1.21;F1.17</t>
  </si>
  <si>
    <t xml:space="preserve">links: NET035. Designer attributed to Henry Webber or William Hackwood.</t>
  </si>
  <si>
    <t xml:space="preserve">OCC109</t>
  </si>
  <si>
    <t xml:space="preserve">Brookes slave ship diagram (1788)</t>
  </si>
  <si>
    <t xml:space="preserve">Description of a Slave Ship</t>
  </si>
  <si>
    <t xml:space="preserve">EU-BLC;AM-CAR;AF-GUI</t>
  </si>
  <si>
    <t xml:space="preserve">1788 Plymouth; 1789 London version</t>
  </si>
  <si>
    <t xml:space="preserve">An abolitionist print showed enslaved Africans packed into the ship Brookes and was reproduced widely.</t>
  </si>
  <si>
    <t xml:space="preserve">engraving;printing</t>
  </si>
  <si>
    <t xml:space="preserve">broadside</t>
  </si>
  <si>
    <t xml:space="preserve">abolitionists (Plymouth and London committees)</t>
  </si>
  <si>
    <t xml:space="preserve">the voices of enslaved people</t>
  </si>
  <si>
    <t xml:space="preserve">Library of Congress (per-item rights; many public domain); British Library public-domain images (Flickr Commons)</t>
  </si>
  <si>
    <t xml:space="preserve">F1.21;F1.28</t>
  </si>
  <si>
    <t xml:space="preserve">links: NET035; SV.</t>
  </si>
  <si>
    <t xml:space="preserve">OCC110</t>
  </si>
  <si>
    <t xml:space="preserve">US Patent Act (1790)</t>
  </si>
  <si>
    <t xml:space="preserve">Patent Act of 1790</t>
  </si>
  <si>
    <t xml:space="preserve">April 1790</t>
  </si>
  <si>
    <t xml:space="preserve">The first US federal patent law set up examined patents for useful inventions.</t>
  </si>
  <si>
    <t xml:space="preserve">patent model</t>
  </si>
  <si>
    <t xml:space="preserve">US Congress</t>
  </si>
  <si>
    <t xml:space="preserve">enslaved inventors, who could not hold patents</t>
  </si>
  <si>
    <t xml:space="preserve">US National Archives Catalog; Smithsonian Open Access (CC0 where designated)</t>
  </si>
  <si>
    <t xml:space="preserve">OCC111</t>
  </si>
  <si>
    <t xml:space="preserve">Abolition of guilds in France (1791)</t>
  </si>
  <si>
    <t xml:space="preserve">Allarde decree; Le Chapelier Law</t>
  </si>
  <si>
    <t xml:space="preserve">March and June 1791</t>
  </si>
  <si>
    <t xml:space="preserve">Revolutionary laws abolished the craft guilds and banned workers' combinations, opening trades to anyone with a licence.</t>
  </si>
  <si>
    <t xml:space="preserve">French National Assembly</t>
  </si>
  <si>
    <t xml:space="preserve">journeymen's associations (compagnonnage)</t>
  </si>
  <si>
    <t xml:space="preserve">OCC112</t>
  </si>
  <si>
    <t xml:space="preserve">Cotton gin (1793)</t>
  </si>
  <si>
    <t xml:space="preserve">Whitney's cotton gin</t>
  </si>
  <si>
    <t xml:space="preserve">built 1793; patent 1794</t>
  </si>
  <si>
    <t xml:space="preserve">The cotton gin made short-staple cotton profitable to clean, driving the expansion of slavery in the US South and raw cotton for mills.</t>
  </si>
  <si>
    <t xml:space="preserve">ginning</t>
  </si>
  <si>
    <t xml:space="preserve">cotton gin;raw cotton</t>
  </si>
  <si>
    <t xml:space="preserve">the enslaved people who grew and picked cotton; earlier gins</t>
  </si>
  <si>
    <t xml:space="preserve">Smithsonian Open Access (CC0 where designated); US National Archives Catalog</t>
  </si>
  <si>
    <t xml:space="preserve">links: NET056.</t>
  </si>
  <si>
    <t xml:space="preserve">OCC113</t>
  </si>
  <si>
    <t xml:space="preserve">Opening of the Louvre (1793)</t>
  </si>
  <si>
    <t xml:space="preserve">Muséum central des arts</t>
  </si>
  <si>
    <t xml:space="preserve">10 August 1793</t>
  </si>
  <si>
    <t xml:space="preserve">The revolutionary state opened royal and church collections to the public, the model for national museums fed later by conquest.</t>
  </si>
  <si>
    <t xml:space="preserve">display</t>
  </si>
  <si>
    <t xml:space="preserve">French revolutionary state</t>
  </si>
  <si>
    <t xml:space="preserve">the confiscated owners and later the looted</t>
  </si>
  <si>
    <t xml:space="preserve">OCC114</t>
  </si>
  <si>
    <t xml:space="preserve">Napoleonic art seizures (1796–1815)</t>
  </si>
  <si>
    <t xml:space="preserve">Treaty of Tolentino confiscations</t>
  </si>
  <si>
    <t xml:space="preserve">1796–1815</t>
  </si>
  <si>
    <t xml:space="preserve">French armies took paintings, sculpture and manuscripts from Italy, the Low Countries and elsewhere to Paris under treaty terms.</t>
  </si>
  <si>
    <t xml:space="preserve">painting;sculpture;manuscript</t>
  </si>
  <si>
    <t xml:space="preserve">French state; historians</t>
  </si>
  <si>
    <t xml:space="preserve">the places stripped of works</t>
  </si>
  <si>
    <t xml:space="preserve">Many works were returned in 1815, with Antonio Canova negotiating for the Papal States.</t>
  </si>
  <si>
    <t xml:space="preserve">OCC115</t>
  </si>
  <si>
    <t xml:space="preserve">French campaign in Egypt (1798–1801)</t>
  </si>
  <si>
    <t xml:space="preserve">Description de l'Égypte</t>
  </si>
  <si>
    <t xml:space="preserve">campaign 1798–1801; publication 1809–1829</t>
  </si>
  <si>
    <t xml:space="preserve">Napoleon's scholars surveyed Egypt and published the Description de l'Égypte, which fed the Egyptian Revival.</t>
  </si>
  <si>
    <t xml:space="preserve">engraving;survey</t>
  </si>
  <si>
    <t xml:space="preserve">plate volume</t>
  </si>
  <si>
    <t xml:space="preserve">French state; savants</t>
  </si>
  <si>
    <t xml:space="preserve">Egyptian scholars and workers</t>
  </si>
  <si>
    <t xml:space="preserve">Internet Archive (public-domain texts); Wikimedia Commons</t>
  </si>
  <si>
    <t xml:space="preserve">links: STY028.</t>
  </si>
  <si>
    <t xml:space="preserve">OCC116</t>
  </si>
  <si>
    <t xml:space="preserve">Siege of Seringapatam (1799)</t>
  </si>
  <si>
    <t xml:space="preserve">fall of Srirangapatna</t>
  </si>
  <si>
    <t xml:space="preserve">May 1799</t>
  </si>
  <si>
    <t xml:space="preserve">British forces killed Tipu Sultan and looted his palace, sending arms, textiles and Tipu's Tiger to Britain.</t>
  </si>
  <si>
    <t xml:space="preserve">arms making;woodcarving</t>
  </si>
  <si>
    <t xml:space="preserve">Tipu's Tiger;sword;tent</t>
  </si>
  <si>
    <t xml:space="preserve">British army; historians</t>
  </si>
  <si>
    <t xml:space="preserve">Mysore's makers and courts</t>
  </si>
  <si>
    <t xml:space="preserve">Wikimedia Commons; Yale Center for British Art (public-domain images)</t>
  </si>
  <si>
    <t xml:space="preserve">links: POL199.</t>
  </si>
  <si>
    <t xml:space="preserve">OCC117</t>
  </si>
  <si>
    <t xml:space="preserve">Capitulation of Alexandria and the Rosetta Stone (1801)</t>
  </si>
  <si>
    <t xml:space="preserve">Article 16 transfer</t>
  </si>
  <si>
    <t xml:space="preserve">AF-EGY;EU-BLC</t>
  </si>
  <si>
    <t xml:space="preserve">1801; arrived London 1802</t>
  </si>
  <si>
    <t xml:space="preserve">Under the French surrender in Egypt, antiquities including the Rosetta Stone passed to Britain.</t>
  </si>
  <si>
    <t xml:space="preserve">stone carving</t>
  </si>
  <si>
    <t xml:space="preserve">stele</t>
  </si>
  <si>
    <t xml:space="preserve">British and French states</t>
  </si>
  <si>
    <t xml:space="preserve">Egyptian claims to the stone</t>
  </si>
  <si>
    <t xml:space="preserve">links: INS051.</t>
  </si>
  <si>
    <t xml:space="preserve">OCC118</t>
  </si>
  <si>
    <t xml:space="preserve">Elgin's removal of the Parthenon sculptures (1801–1812)</t>
  </si>
  <si>
    <t xml:space="preserve">Parthenon marbles</t>
  </si>
  <si>
    <t xml:space="preserve">EU-GRR;EU-BLC</t>
  </si>
  <si>
    <t xml:space="preserve">removed 1801–1812; bought by Parliament 1816</t>
  </si>
  <si>
    <t xml:space="preserve">Lord Elgin's agents removed about half the surviving Parthenon sculptures to Britain, and Greece's return request (formal since 1983) is still unresolved.</t>
  </si>
  <si>
    <t xml:space="preserve">marble carving</t>
  </si>
  <si>
    <t xml:space="preserve">frieze;metope;pediment figure</t>
  </si>
  <si>
    <t xml:space="preserve">British Parliament; Greek state</t>
  </si>
  <si>
    <t xml:space="preserve">the Ottoman-era Athenian view</t>
  </si>
  <si>
    <t xml:space="preserve">links: INS051; POL117. Legality of Elgin's firman disputed.</t>
  </si>
  <si>
    <t xml:space="preserve">OCC119</t>
  </si>
  <si>
    <t xml:space="preserve">Luddite machine-breaking (1811–1816)</t>
  </si>
  <si>
    <t xml:space="preserve">Luddites</t>
  </si>
  <si>
    <t xml:space="preserve">1811–1816; Frame Breaking Act 1812</t>
  </si>
  <si>
    <t xml:space="preserve">Textile workers smashed stocking frames and shearing machines that cut wages or skill, and Parliament made frame-breaking a capital crime.</t>
  </si>
  <si>
    <t xml:space="preserve">framework knitting;cloth finishing</t>
  </si>
  <si>
    <t xml:space="preserve">stocking frame</t>
  </si>
  <si>
    <t xml:space="preserve">historians; Parliament</t>
  </si>
  <si>
    <t xml:space="preserve">the workers' own aims beyond "anti-machine"</t>
  </si>
  <si>
    <t xml:space="preserve">British Library public-domain images (Flickr Commons); public-domain primary texts</t>
  </si>
  <si>
    <t xml:space="preserve">OCC120</t>
  </si>
  <si>
    <t xml:space="preserve">Iconoclasm in the Society and Austral Islands (1815–1820s)</t>
  </si>
  <si>
    <t xml:space="preserve">burning of "idols"</t>
  </si>
  <si>
    <t xml:space="preserve">After conversions, islanders under missionary influence burned or gave up god images, some sent to London as trophies of conversion.</t>
  </si>
  <si>
    <t xml:space="preserve">woodcarving;sennit</t>
  </si>
  <si>
    <t xml:space="preserve">god image;toʻo</t>
  </si>
  <si>
    <t xml:space="preserve">London Missionary Society; historians</t>
  </si>
  <si>
    <t xml:space="preserve">Islanders' own reasons for conversion</t>
  </si>
  <si>
    <t xml:space="preserve">links: POL087. Rurutu islanders gave up A'a and other figures to LMS missionaries on Ra'iatea in August 1821; A'a reached London in 1822.</t>
  </si>
  <si>
    <t xml:space="preserve">OCC121</t>
  </si>
  <si>
    <t xml:space="preserve">French Artistic Mission to Brazil (1816)</t>
  </si>
  <si>
    <t xml:space="preserve">Missão Artística Francesa</t>
  </si>
  <si>
    <t xml:space="preserve">1816; Academy opened 1826</t>
  </si>
  <si>
    <t xml:space="preserve">French artists invited to Rio de Janeiro founded academic art teaching in Brazil.</t>
  </si>
  <si>
    <t xml:space="preserve">painting;architecture;engraving</t>
  </si>
  <si>
    <t xml:space="preserve">painting;print</t>
  </si>
  <si>
    <t xml:space="preserve">Portuguese crown in Brazil; historians</t>
  </si>
  <si>
    <t xml:space="preserve">Afro-Brazilian craftsmen already working in Rio</t>
  </si>
  <si>
    <t xml:space="preserve">links: POL072.</t>
  </si>
  <si>
    <t xml:space="preserve">OCC122</t>
  </si>
  <si>
    <t xml:space="preserve">Abolition of the kapu system (1819)</t>
  </si>
  <si>
    <t xml:space="preserve">ʻAi Noa</t>
  </si>
  <si>
    <t xml:space="preserve">1819</t>
  </si>
  <si>
    <t xml:space="preserve">After Kamehameha I's death, rulers ended the kapu system and many heiau images were destroyed or hidden.</t>
  </si>
  <si>
    <t xml:space="preserve">woodcarving;featherwork</t>
  </si>
  <si>
    <t xml:space="preserve">kiʻi;feather image</t>
  </si>
  <si>
    <t xml:space="preserve">Hawaiian rulers (Liholiho, Kaʻahumanu); historians</t>
  </si>
  <si>
    <t xml:space="preserve">Hawaiians who kept images</t>
  </si>
  <si>
    <t xml:space="preserve">Smithsonian Open Access (CC0 where designated); Wikimedia Commons</t>
  </si>
  <si>
    <t xml:space="preserve">links: BEL052; POL083.</t>
  </si>
  <si>
    <t xml:space="preserve">OCC123</t>
  </si>
  <si>
    <t xml:space="preserve">Clothing law of Mahmud II (1829)</t>
  </si>
  <si>
    <t xml:space="preserve">introduction of the fez</t>
  </si>
  <si>
    <t xml:space="preserve">WA-ANA;EU-BYZ</t>
  </si>
  <si>
    <t xml:space="preserve">1829</t>
  </si>
  <si>
    <t xml:space="preserve">Ottoman law replaced turbans with the fez for officials, spreading fez-making and European tailoring.</t>
  </si>
  <si>
    <t xml:space="preserve">felting;tailoring</t>
  </si>
  <si>
    <t xml:space="preserve">fez;frock coat</t>
  </si>
  <si>
    <t xml:space="preserve">Ottoman state</t>
  </si>
  <si>
    <t xml:space="preserve">women's dress, not covered</t>
  </si>
  <si>
    <t xml:space="preserve">OCC124</t>
  </si>
  <si>
    <t xml:space="preserve">Cultivation System (1830–1870)</t>
  </si>
  <si>
    <t xml:space="preserve">Cultuurstelsel</t>
  </si>
  <si>
    <t xml:space="preserve">F1.9;F1.11</t>
  </si>
  <si>
    <t xml:space="preserve">1830; phased out from 1870</t>
  </si>
  <si>
    <t xml:space="preserve">The Dutch forced Javanese villages to grow indigo, sugar and coffee for export.</t>
  </si>
  <si>
    <t xml:space="preserve">indigo;sugar</t>
  </si>
  <si>
    <t xml:space="preserve">dye;sugar</t>
  </si>
  <si>
    <t xml:space="preserve">Dutch colonial state; historians</t>
  </si>
  <si>
    <t xml:space="preserve">the Javanese villagers</t>
  </si>
  <si>
    <t xml:space="preserve">Rijksmuseum (CC0/PDM); Tropenmuseum images on Wikimedia Commons (CC BY-SA)</t>
  </si>
  <si>
    <t xml:space="preserve">links: POL223.</t>
  </si>
  <si>
    <t xml:space="preserve">OCC125</t>
  </si>
  <si>
    <t xml:space="preserve">Indian Removal Act and the Trail of Tears (1830–1839)</t>
  </si>
  <si>
    <t xml:space="preserve">forced removals</t>
  </si>
  <si>
    <t xml:space="preserve">Act 1830; removals to 1839</t>
  </si>
  <si>
    <t xml:space="preserve">US removal of Cherokee, Muscogee, Choctaw, Chickasaw and Seminole peoples tore makers from lands and materials.</t>
  </si>
  <si>
    <t xml:space="preserve">basketry;pottery</t>
  </si>
  <si>
    <t xml:space="preserve">basket;pottery</t>
  </si>
  <si>
    <t xml:space="preserve">US Congress; historians</t>
  </si>
  <si>
    <t xml:space="preserve">those who resisted or hid</t>
  </si>
  <si>
    <t xml:space="preserve">US National Archives Catalog; Library of Congress (per-item rights; many public domain)</t>
  </si>
  <si>
    <t xml:space="preserve">links: POL065.</t>
  </si>
  <si>
    <t xml:space="preserve">OCC126</t>
  </si>
  <si>
    <t xml:space="preserve">Slavery Abolition Act (1833)</t>
  </si>
  <si>
    <t xml:space="preserve">abolition in British colonies</t>
  </si>
  <si>
    <t xml:space="preserve">F1.11;F1.7;F1.6</t>
  </si>
  <si>
    <t xml:space="preserve">EU-BLC;AM-CAR;AF-SOU</t>
  </si>
  <si>
    <t xml:space="preserve">passed 1833; in force 1834; "apprenticeship" to 1838</t>
  </si>
  <si>
    <t xml:space="preserve">British law ended slavery in most colonies, paid compensation to enslavers and brought in indentured labour.</t>
  </si>
  <si>
    <t xml:space="preserve">the formerly enslaved, who got nothing</t>
  </si>
  <si>
    <t xml:space="preserve">official text of the law (government legislation site; link-out); SlaveVoyages (historical data public domain)</t>
  </si>
  <si>
    <t xml:space="preserve">links: DIA009.</t>
  </si>
  <si>
    <t xml:space="preserve">OCC127</t>
  </si>
  <si>
    <t xml:space="preserve">First Opium War and Treaty of Nanjing (1839–1842)</t>
  </si>
  <si>
    <t xml:space="preserve">First Anglo-Chinese War</t>
  </si>
  <si>
    <t xml:space="preserve">F1.8;F1.11</t>
  </si>
  <si>
    <t xml:space="preserve">1839–1842</t>
  </si>
  <si>
    <t xml:space="preserve">The war opened five treaty ports and ceded Hong Kong, reorganising the old Canton trade in export painting, porcelain and silk.</t>
  </si>
  <si>
    <t xml:space="preserve">export painting;porcelain</t>
  </si>
  <si>
    <t xml:space="preserve">export painting</t>
  </si>
  <si>
    <t xml:space="preserve">Chinese opium users and traders</t>
  </si>
  <si>
    <t xml:space="preserve">public-domain primary texts; Rijksmuseum (CC0/PDM)</t>
  </si>
  <si>
    <t xml:space="preserve">F1.13;F1.19a</t>
  </si>
  <si>
    <t xml:space="preserve">links: INS021; POL169.</t>
  </si>
  <si>
    <t xml:space="preserve">OCC128</t>
  </si>
  <si>
    <t xml:space="preserve">Treaty of Waitangi (1840)</t>
  </si>
  <si>
    <t xml:space="preserve">Te Tiriti o Waitangi</t>
  </si>
  <si>
    <t xml:space="preserve">6 February 1840</t>
  </si>
  <si>
    <t xml:space="preserve">The treaty between the British Crown and Māori chiefs guaranteed Māori authority over their taonga, the basis for later claims over carvings, designs and knowledge.</t>
  </si>
  <si>
    <t xml:space="preserve">taonga</t>
  </si>
  <si>
    <t xml:space="preserve">British Crown; Māori rangatira; Waitangi Tribunal (from 1975)</t>
  </si>
  <si>
    <t xml:space="preserve">the differences between the English and Māori texts</t>
  </si>
  <si>
    <t xml:space="preserve">DigitalNZ; Te Papa Collections Online (per-item; taonga restricted)</t>
  </si>
  <si>
    <t xml:space="preserve">links: POL091; OCC255.</t>
  </si>
  <si>
    <t xml:space="preserve">OCC129</t>
  </si>
  <si>
    <t xml:space="preserve">Tenpō reforms (1841–1843)</t>
  </si>
  <si>
    <t xml:space="preserve">Tenpō no kaikaku</t>
  </si>
  <si>
    <t xml:space="preserve">1841–1843</t>
  </si>
  <si>
    <t xml:space="preserve">Shogunal reforms banned luxury and restricted prints of kabuki actors and courtesans, pushing ukiyo-e artists to new subjects.</t>
  </si>
  <si>
    <t xml:space="preserve">woodblock printing</t>
  </si>
  <si>
    <t xml:space="preserve">ukiyo-e print</t>
  </si>
  <si>
    <t xml:space="preserve">clothing and adornment;record and writing</t>
  </si>
  <si>
    <t xml:space="preserve">Tokugawa shogunate (Mizuno Tadakuni)</t>
  </si>
  <si>
    <t xml:space="preserve">censored publishers</t>
  </si>
  <si>
    <t xml:space="preserve">ColBase (Japan Government Standard Terms); Met Open Access (CC0); Art Institute of Chicago (CC0 public-domain works)</t>
  </si>
  <si>
    <t xml:space="preserve">links: STY148.</t>
  </si>
  <si>
    <t xml:space="preserve">OCC130</t>
  </si>
  <si>
    <t xml:space="preserve">Irish Famine and crochet relief (1845–1852)</t>
  </si>
  <si>
    <t xml:space="preserve">Great Hunger</t>
  </si>
  <si>
    <t xml:space="preserve">1845–1852</t>
  </si>
  <si>
    <t xml:space="preserve">During the famine, schemes taught women crochet and lace so they could earn, the start of "Irish crochet".</t>
  </si>
  <si>
    <t xml:space="preserve">crochet;lacemaking</t>
  </si>
  <si>
    <t xml:space="preserve">crochet lace</t>
  </si>
  <si>
    <t xml:space="preserve">the women makers</t>
  </si>
  <si>
    <t xml:space="preserve">OCC131</t>
  </si>
  <si>
    <t xml:space="preserve">Fortune's tea smuggling (1848–1851)</t>
  </si>
  <si>
    <t xml:space="preserve">transfer of tea plants to India</t>
  </si>
  <si>
    <t xml:space="preserve">F1.8;F1.9;F1.13</t>
  </si>
  <si>
    <t xml:space="preserve">AS-CHN;AS-SAS</t>
  </si>
  <si>
    <t xml:space="preserve">1848–1851</t>
  </si>
  <si>
    <t xml:space="preserve">Robert Fortune took tea plants, seeds and workers from China to India for the East India Company.</t>
  </si>
  <si>
    <t xml:space="preserve">tea processing</t>
  </si>
  <si>
    <t xml:space="preserve">tea</t>
  </si>
  <si>
    <t xml:space="preserve">the Chinese workers who went</t>
  </si>
  <si>
    <t xml:space="preserve">Wellcome Collection; British Library public-domain images (Flickr Commons)</t>
  </si>
  <si>
    <t xml:space="preserve">links: NET059.</t>
  </si>
  <si>
    <t xml:space="preserve">OCC132</t>
  </si>
  <si>
    <t xml:space="preserve">Treaty of Lahore and the Koh-i-Noor (1849)</t>
  </si>
  <si>
    <t xml:space="preserve">Koh-i-Noor diamond</t>
  </si>
  <si>
    <t xml:space="preserve">1849; recut 1852</t>
  </si>
  <si>
    <t xml:space="preserve">The Koh-i-Noor passed to Queen Victoria under the Treaty of Lahore and was recut in 1852.</t>
  </si>
  <si>
    <t xml:space="preserve">gem cutting</t>
  </si>
  <si>
    <t xml:space="preserve">diamond</t>
  </si>
  <si>
    <t xml:space="preserve">British state</t>
  </si>
  <si>
    <t xml:space="preserve">India, Pakistan and Afghanistan's claims</t>
  </si>
  <si>
    <t xml:space="preserve">links: POL198.</t>
  </si>
  <si>
    <t xml:space="preserve">OCC133</t>
  </si>
  <si>
    <t xml:space="preserve">Perry expeditions and the opening of Japan (1853–1858)</t>
  </si>
  <si>
    <t xml:space="preserve">Treaty of Kanagawa (1854); Harris Treaty (1858)</t>
  </si>
  <si>
    <t xml:space="preserve">F1.8;F1.7</t>
  </si>
  <si>
    <t xml:space="preserve">Perry's visits 1853 and 1854; commercial treaty 1858</t>
  </si>
  <si>
    <t xml:space="preserve">US naval pressure forced Japan to open ports, and the export of lacquer, ceramics, fans and prints that followed fed Japonisme in Europe and America.</t>
  </si>
  <si>
    <t xml:space="preserve">lacquer;ceramics;woodblock printing</t>
  </si>
  <si>
    <t xml:space="preserve">print;fan;lacquerware</t>
  </si>
  <si>
    <t xml:space="preserve">US and Tokugawa states; historians</t>
  </si>
  <si>
    <t xml:space="preserve">Japanese merchants and makers who shaped the export trade</t>
  </si>
  <si>
    <t xml:space="preserve">Library of Congress (per-item rights; many public domain); ColBase (Japan Government Standard Terms); Met Open Access (CC0)</t>
  </si>
  <si>
    <t xml:space="preserve">F1.13;F1.2</t>
  </si>
  <si>
    <t xml:space="preserve">links: STY030; POL183; INS025.</t>
  </si>
  <si>
    <t xml:space="preserve">OCC134</t>
  </si>
  <si>
    <t xml:space="preserve">Bessemer process (1856)</t>
  </si>
  <si>
    <t xml:space="preserve">Bessemer converter</t>
  </si>
  <si>
    <t xml:space="preserve">announced 1856</t>
  </si>
  <si>
    <t xml:space="preserve">Henry Bessemer's converter blew air through molten pig iron to make cheap steel in bulk, used for rails, ships and later building frames.</t>
  </si>
  <si>
    <t xml:space="preserve">steelmaking;converter</t>
  </si>
  <si>
    <t xml:space="preserve">rail;beam;ship plate</t>
  </si>
  <si>
    <t xml:space="preserve">shelter;transport;tools</t>
  </si>
  <si>
    <t xml:space="preserve">William Kelly's parallel US work and older Asian crucible and co-fusion steels</t>
  </si>
  <si>
    <t xml:space="preserve">links: INV090.</t>
  </si>
  <si>
    <t xml:space="preserve">OCC135</t>
  </si>
  <si>
    <t xml:space="preserve">Perkin's mauve (1856)</t>
  </si>
  <si>
    <t xml:space="preserve">mauveine</t>
  </si>
  <si>
    <t xml:space="preserve">discovered 1856; factory 1857</t>
  </si>
  <si>
    <t xml:space="preserve">William Perkin's aniline dye, found while trying to make quinine, began the coal-tar dye industry that displaced plant and insect dyes and the dyers who worked with them.</t>
  </si>
  <si>
    <t xml:space="preserve">synthetic dye;coal tar</t>
  </si>
  <si>
    <t xml:space="preserve">dyed silk;dyed wool</t>
  </si>
  <si>
    <t xml:space="preserve">historians of chemistry</t>
  </si>
  <si>
    <t xml:space="preserve">natural-dye growers and dyers worldwide</t>
  </si>
  <si>
    <t xml:space="preserve">Science Museum Group Collection (link-out); Met Open Access (CC0); Wikimedia Commons</t>
  </si>
  <si>
    <t xml:space="preserve">Pair with alizarin (1868–69) and indigo (1897) rows.</t>
  </si>
  <si>
    <t xml:space="preserve">OCC136</t>
  </si>
  <si>
    <t xml:space="preserve">Indian uprising and the looting of Delhi and Lucknow (1857–1858)</t>
  </si>
  <si>
    <t xml:space="preserve">1857 rebellion</t>
  </si>
  <si>
    <t xml:space="preserve">1857–1858</t>
  </si>
  <si>
    <t xml:space="preserve">After retaking Delhi and Lucknow, British troops looted palaces and houses, and Mughal manuscripts, jewels and arms entered British collections.</t>
  </si>
  <si>
    <t xml:space="preserve">goldsmithing;manuscript painting;arms making</t>
  </si>
  <si>
    <t xml:space="preserve">manuscript;jewellery;arms</t>
  </si>
  <si>
    <t xml:space="preserve">the many Indians killed in reprisals</t>
  </si>
  <si>
    <t xml:space="preserve">British Library public-domain images (Flickr Commons); Wikimedia Commons</t>
  </si>
  <si>
    <t xml:space="preserve">links: POL197; POL201.</t>
  </si>
  <si>
    <t xml:space="preserve">OCC137</t>
  </si>
  <si>
    <t xml:space="preserve">Indigo revolt (1859–1860)</t>
  </si>
  <si>
    <t xml:space="preserve">Nil Bidroho</t>
  </si>
  <si>
    <t xml:space="preserve">1859–1860</t>
  </si>
  <si>
    <t xml:space="preserve">Bengal peasants refused to grow indigo under European planters' coercive contracts, and the protest weakened the Bengal indigo system before synthetic indigo ended it.</t>
  </si>
  <si>
    <t xml:space="preserve">indigo cultivation;dye processing</t>
  </si>
  <si>
    <t xml:space="preserve">indigo cake</t>
  </si>
  <si>
    <t xml:space="preserve">historians; the play Nil Darpan (1860)</t>
  </si>
  <si>
    <t xml:space="preserve">the peasants, especially women, in planters' records</t>
  </si>
  <si>
    <t xml:space="preserve">British Library public-domain images (Flickr Commons)</t>
  </si>
  <si>
    <t xml:space="preserve">links: OCC176.</t>
  </si>
  <si>
    <t xml:space="preserve">OCC138</t>
  </si>
  <si>
    <t xml:space="preserve">Looting of the Summer Palace (1860)</t>
  </si>
  <si>
    <t xml:space="preserve">Yuanmingyuan looting and burning</t>
  </si>
  <si>
    <t xml:space="preserve">October 1860</t>
  </si>
  <si>
    <t xml:space="preserve">British and French troops looted and then burned the Yuanmingyuan in Beijing, and its enamels, jades, porcelain and bronze zodiac heads went to European collections and markets.</t>
  </si>
  <si>
    <t xml:space="preserve">cloisonné;jade carving;porcelain;bronze casting</t>
  </si>
  <si>
    <t xml:space="preserve">cloisonné;jade;zodiac head</t>
  </si>
  <si>
    <t xml:space="preserve">Chinese palace staff and craftsmen; China's continuing claims</t>
  </si>
  <si>
    <t xml:space="preserve">links: POL169. Context: Second Opium War (1856–1860).</t>
  </si>
  <si>
    <t xml:space="preserve">OCC139</t>
  </si>
  <si>
    <t xml:space="preserve">Cotton famine (1861–1865)</t>
  </si>
  <si>
    <t xml:space="preserve">Lancashire cotton famine</t>
  </si>
  <si>
    <t xml:space="preserve">F1.11;F1.7;F1.9;F1.6</t>
  </si>
  <si>
    <t xml:space="preserve">EU-BLC;AM-EWD;AS-SAS;AF-EGY</t>
  </si>
  <si>
    <t xml:space="preserve">1861–1865</t>
  </si>
  <si>
    <t xml:space="preserve">The US Civil War cut raw cotton to Lancashire mills, throwing mill workers out of work and pushing cotton growing in India and Egypt.</t>
  </si>
  <si>
    <t xml:space="preserve">cotton spinning;cotton cultivation</t>
  </si>
  <si>
    <t xml:space="preserve">cotton cloth</t>
  </si>
  <si>
    <t xml:space="preserve">the enslaved growers whose labour supplied the pre-war mills</t>
  </si>
  <si>
    <t xml:space="preserve">British Library public-domain images (Flickr Commons); Library of Congress (per-item rights; many public domain)</t>
  </si>
  <si>
    <t xml:space="preserve">F1.19;F1.13</t>
  </si>
  <si>
    <t xml:space="preserve">OCC140</t>
  </si>
  <si>
    <t xml:space="preserve">Blackbirding in the Pacific (1863–1904)</t>
  </si>
  <si>
    <t xml:space="preserve">Pacific labour trade</t>
  </si>
  <si>
    <t xml:space="preserve">OC-MEL;OC-AUS;OC-POL</t>
  </si>
  <si>
    <t xml:space="preserve">1863–1904</t>
  </si>
  <si>
    <t xml:space="preserve">Recruiters took Islanders, often by deception or force, to work on Queensland and Fijian plantations, taking makers out of their communities.</t>
  </si>
  <si>
    <t xml:space="preserve">plantation labour</t>
  </si>
  <si>
    <t xml:space="preserve">historians; Pacific Islander descendants</t>
  </si>
  <si>
    <t xml:space="preserve">the Islanders' own accounts</t>
  </si>
  <si>
    <t xml:space="preserve">Trove (link-out); Wikimedia Commons</t>
  </si>
  <si>
    <t xml:space="preserve">Deportations under the Pacific Island Labourers Act 1901 ended it.</t>
  </si>
  <si>
    <t xml:space="preserve">OCC141</t>
  </si>
  <si>
    <t xml:space="preserve">Long Walk of the Navajo (1864–1868)</t>
  </si>
  <si>
    <t xml:space="preserve">Bosque Redondo</t>
  </si>
  <si>
    <t xml:space="preserve">1864–1868</t>
  </si>
  <si>
    <t xml:space="preserve">US forced removal of the Navajo to Bosque Redondo led weavers to use commercial yarns and trade goods, and later reservation trading posts reshaped Navajo weaving for the market.</t>
  </si>
  <si>
    <t xml:space="preserve">weaving;commercial yarn</t>
  </si>
  <si>
    <t xml:space="preserve">blanket;rug</t>
  </si>
  <si>
    <t xml:space="preserve">US state; Diné historians</t>
  </si>
  <si>
    <t xml:space="preserve">those who died on the walk</t>
  </si>
  <si>
    <t xml:space="preserve">links: STY078; INS013.</t>
  </si>
  <si>
    <t xml:space="preserve">OCC142</t>
  </si>
  <si>
    <t xml:space="preserve">Jiangnan Arsenal (1865)</t>
  </si>
  <si>
    <t xml:space="preserve">Jiangnan Machine Manufacturing Bureau</t>
  </si>
  <si>
    <t xml:space="preserve">1865</t>
  </si>
  <si>
    <t xml:space="preserve">The Qing Self-Strengthening movement set up an arsenal in Shanghai to make guns and steamships, with a translation bureau for Western technical books.</t>
  </si>
  <si>
    <t xml:space="preserve">machining;shipbuilding;translation</t>
  </si>
  <si>
    <t xml:space="preserve">rifle;steamship;technical book</t>
  </si>
  <si>
    <t xml:space="preserve">Qing state (Zeng Guofan, Li Hongzhang)</t>
  </si>
  <si>
    <t xml:space="preserve">the Chinese workers and foreign technicians</t>
  </si>
  <si>
    <t xml:space="preserve">OCC143</t>
  </si>
  <si>
    <t xml:space="preserve">Return of the Oegyujanggak uigwe (2011)</t>
  </si>
  <si>
    <t xml:space="preserve">Uigwe return</t>
  </si>
  <si>
    <t xml:space="preserve">AS-KOR;EU-WCE</t>
  </si>
  <si>
    <t xml:space="preserve">taken 1866; returned 2011 as renewable loan</t>
  </si>
  <si>
    <t xml:space="preserve">French troops took Joseon royal protocol books from Ganghwa Island in 1866, and France returned 297 volumes to Korea on renewable loan in 2011.</t>
  </si>
  <si>
    <t xml:space="preserve">manuscript illustration;bookbinding</t>
  </si>
  <si>
    <t xml:space="preserve">uigwe</t>
  </si>
  <si>
    <t xml:space="preserve">French and Korean states</t>
  </si>
  <si>
    <t xml:space="preserve">other Korean objects still abroad</t>
  </si>
  <si>
    <t xml:space="preserve">links: TXT106. Number of volumes to verify.</t>
  </si>
  <si>
    <t xml:space="preserve">OCC144</t>
  </si>
  <si>
    <t xml:space="preserve">Exposition Universelle (Paris 1867)</t>
  </si>
  <si>
    <t xml:space="preserve">1867 Exposition</t>
  </si>
  <si>
    <t xml:space="preserve">F1.11;F1.8</t>
  </si>
  <si>
    <t xml:space="preserve">EU-WCE;AS-JPN</t>
  </si>
  <si>
    <t xml:space="preserve">April–November 1867</t>
  </si>
  <si>
    <t xml:space="preserve">Japan took part officially for the first time, with Satsuma exhibiting separately, and the displays fed French Japonisme.</t>
  </si>
  <si>
    <t xml:space="preserve">ceramics;lacquer;print</t>
  </si>
  <si>
    <t xml:space="preserve">French state; exhibitors</t>
  </si>
  <si>
    <t xml:space="preserve">the Japanese makers named only by region</t>
  </si>
  <si>
    <t xml:space="preserve">Paris Musées (Open Content); Wikimedia Commons</t>
  </si>
  <si>
    <t xml:space="preserve">links: STY030.</t>
  </si>
  <si>
    <t xml:space="preserve">OCC145</t>
  </si>
  <si>
    <t xml:space="preserve">Removal of Te Hau ki Tūranga (1867)</t>
  </si>
  <si>
    <t xml:space="preserve">Te Hau ki Tūranga wharenui</t>
  </si>
  <si>
    <t xml:space="preserve">1867</t>
  </si>
  <si>
    <t xml:space="preserve">The Crown removed the carved meeting house Te Hau ki Tūranga, made under Raharuhi Rukupō in 1842, from Manutūke to Wellington, where it is now at Te Papa.</t>
  </si>
  <si>
    <t xml:space="preserve">carving;kōwhaiwhai painting</t>
  </si>
  <si>
    <t xml:space="preserve">wharenui</t>
  </si>
  <si>
    <t xml:space="preserve">New Zealand government; historians</t>
  </si>
  <si>
    <t xml:space="preserve">Rongowhakaata, the house's people</t>
  </si>
  <si>
    <t xml:space="preserve">Te Papa Collections Online (per-item; taonga restricted)</t>
  </si>
  <si>
    <t xml:space="preserve">Ownership recognised in the Rongowhakaata settlement; details to verify.</t>
  </si>
  <si>
    <t xml:space="preserve">OCC146</t>
  </si>
  <si>
    <t xml:space="preserve">Alizarin synthesis (1868–1869)</t>
  </si>
  <si>
    <t xml:space="preserve">synthetic madder</t>
  </si>
  <si>
    <t xml:space="preserve">synthesis 1868; commercial 1869</t>
  </si>
  <si>
    <t xml:space="preserve">Graebe and Liebermann's synthesis of alizarin replaced madder root, and madder growing in France and the Netherlands collapsed within a few years.</t>
  </si>
  <si>
    <t xml:space="preserve">synthetic dye</t>
  </si>
  <si>
    <t xml:space="preserve">Turkey red cloth</t>
  </si>
  <si>
    <t xml:space="preserve">madder growers and Turkey-red dyers</t>
  </si>
  <si>
    <t xml:space="preserve">Science Museum Group Collection (link-out)</t>
  </si>
  <si>
    <t xml:space="preserve">OCC147</t>
  </si>
  <si>
    <t xml:space="preserve">Maqdala (1868)</t>
  </si>
  <si>
    <t xml:space="preserve">British expedition to Abyssinia</t>
  </si>
  <si>
    <t xml:space="preserve">April 1868</t>
  </si>
  <si>
    <t xml:space="preserve">After defeating Emperor Tewodros II, British troops looted Maqdala and took manuscripts, crosses, crowns and tabots to Britain.</t>
  </si>
  <si>
    <t xml:space="preserve">manuscript;metalwork;woodcarving</t>
  </si>
  <si>
    <t xml:space="preserve">manuscript;processional cross;tabot</t>
  </si>
  <si>
    <t xml:space="preserve">the Ethiopian clergy and makers</t>
  </si>
  <si>
    <t xml:space="preserve">links: POL007; OCC265.</t>
  </si>
  <si>
    <t xml:space="preserve">OCC148</t>
  </si>
  <si>
    <t xml:space="preserve">Removal of Hoa Hakananai'a (1868)</t>
  </si>
  <si>
    <t xml:space="preserve">Rapa Nui moai in London</t>
  </si>
  <si>
    <t xml:space="preserve">1868; Rapa Nui request 2018</t>
  </si>
  <si>
    <t xml:space="preserve">Crew of HMS Topaze took the moai Hoa Hakananai'a from Rapa Nui; a Rapa Nui delegation asked for its return in 2018.</t>
  </si>
  <si>
    <t xml:space="preserve">basalt carving</t>
  </si>
  <si>
    <t xml:space="preserve">moai</t>
  </si>
  <si>
    <t xml:space="preserve">British navy; British Museum</t>
  </si>
  <si>
    <t xml:space="preserve">the Rapa Nui, who have asked for it back</t>
  </si>
  <si>
    <t xml:space="preserve">links: CIV092.</t>
  </si>
  <si>
    <t xml:space="preserve">OCC149</t>
  </si>
  <si>
    <t xml:space="preserve">Separation of Shinto and Buddhism (1868)</t>
  </si>
  <si>
    <t xml:space="preserve">shinbutsu bunri; haibutsu kishaku</t>
  </si>
  <si>
    <t xml:space="preserve">orders 1868; anti-Buddhist violence to c. 1874</t>
  </si>
  <si>
    <t xml:space="preserve">Meiji orders to separate Shinto from Buddhism set off the destruction and sale of Buddhist images and temple treasures, many of which went abroad.</t>
  </si>
  <si>
    <t xml:space="preserve">sculpture;metalwork</t>
  </si>
  <si>
    <t xml:space="preserve">Buddhist image;temple furnishing</t>
  </si>
  <si>
    <t xml:space="preserve">Meiji state</t>
  </si>
  <si>
    <t xml:space="preserve">the temples and villages that lost their images</t>
  </si>
  <si>
    <t xml:space="preserve">links: BEL032; BEL022.</t>
  </si>
  <si>
    <t xml:space="preserve">OCC150</t>
  </si>
  <si>
    <t xml:space="preserve">Burning of the royal sampy (1869)</t>
  </si>
  <si>
    <t xml:space="preserve">sampy</t>
  </si>
  <si>
    <t xml:space="preserve">September 1869</t>
  </si>
  <si>
    <t xml:space="preserve">After Queen Ranavalona II's conversion, the royal sampy (talismans of the Merina monarchy) were burned.</t>
  </si>
  <si>
    <t xml:space="preserve">wood;cloth;beads</t>
  </si>
  <si>
    <t xml:space="preserve">Merina state</t>
  </si>
  <si>
    <t xml:space="preserve">Malagasy people who kept ancestral practice</t>
  </si>
  <si>
    <t xml:space="preserve">links: POL018; BEL049.</t>
  </si>
  <si>
    <t xml:space="preserve">OCC151</t>
  </si>
  <si>
    <t xml:space="preserve">Ottoman antiquities regulations (1869–1884)</t>
  </si>
  <si>
    <t xml:space="preserve">Asar-ı Atika Nizamnamesi</t>
  </si>
  <si>
    <t xml:space="preserve">WA-ANA;WA-MES;WA-LEV</t>
  </si>
  <si>
    <t xml:space="preserve">1869; 1874; 1884</t>
  </si>
  <si>
    <t xml:space="preserve">Ottoman antiquities regulations, tightened in 1884 under Osman Hamdi Bey, made finds state property and banned export.</t>
  </si>
  <si>
    <t xml:space="preserve">excavation</t>
  </si>
  <si>
    <t xml:space="preserve">antiquity</t>
  </si>
  <si>
    <t xml:space="preserve">local finders; the empire's non-Turkish peoples</t>
  </si>
  <si>
    <t xml:space="preserve">links: INS047.</t>
  </si>
  <si>
    <t xml:space="preserve">OCC152</t>
  </si>
  <si>
    <t xml:space="preserve">Suez Canal (1869)</t>
  </si>
  <si>
    <t xml:space="preserve">opening of the Suez Canal</t>
  </si>
  <si>
    <t xml:space="preserve">November 1869</t>
  </si>
  <si>
    <t xml:space="preserve">The canal cut the sea route between Europe and Asia, speeding trade in raw materials and manufactured goods.</t>
  </si>
  <si>
    <t xml:space="preserve">civil engineering</t>
  </si>
  <si>
    <t xml:space="preserve">ship</t>
  </si>
  <si>
    <t xml:space="preserve">the Egyptian corvée workers who dug it</t>
  </si>
  <si>
    <t xml:space="preserve">OCC153</t>
  </si>
  <si>
    <t xml:space="preserve">Ban on Ainu tattooing and earrings (1871)</t>
  </si>
  <si>
    <t xml:space="preserve">Kaitakushi prohibition</t>
  </si>
  <si>
    <t xml:space="preserve">1871; reissued 1876</t>
  </si>
  <si>
    <t xml:space="preserve">Japan's Hokkaido Development Commission banned Ainu women's tattooing and men's earrings as part of assimilation.</t>
  </si>
  <si>
    <t xml:space="preserve">tattooing;metalwork</t>
  </si>
  <si>
    <t xml:space="preserve">earring</t>
  </si>
  <si>
    <t xml:space="preserve">Ainu, whose practices continued in secret</t>
  </si>
  <si>
    <t xml:space="preserve">OCC154</t>
  </si>
  <si>
    <t xml:space="preserve">Meiji dress and hair reforms (1871–1872)</t>
  </si>
  <si>
    <t xml:space="preserve">dampatsurei (1871); court dress decree (1872)</t>
  </si>
  <si>
    <t xml:space="preserve">1871–1872</t>
  </si>
  <si>
    <t xml:space="preserve">Meiji edicts allowed men to cut the topknot and made Western-style dress official court and uniform wear, creating demand for tailoring and hats.</t>
  </si>
  <si>
    <t xml:space="preserve">tailoring;millinery</t>
  </si>
  <si>
    <t xml:space="preserve">uniform;frock coat</t>
  </si>
  <si>
    <t xml:space="preserve">women, who kept kimono longer</t>
  </si>
  <si>
    <t xml:space="preserve">NDL Digital Collections (public-domain items); ColBase (Japan Government Standard Terms)</t>
  </si>
  <si>
    <t xml:space="preserve">OCC155</t>
  </si>
  <si>
    <t xml:space="preserve">Sagrenti War and the looting of Kumasi (1874)</t>
  </si>
  <si>
    <t xml:space="preserve">Third Anglo-Asante War</t>
  </si>
  <si>
    <t xml:space="preserve">February 1874</t>
  </si>
  <si>
    <t xml:space="preserve">British troops looted Kumasi and took Asante gold regalia, some auctioned in London.</t>
  </si>
  <si>
    <t xml:space="preserve">goldsmithing;casting</t>
  </si>
  <si>
    <t xml:space="preserve">regalia</t>
  </si>
  <si>
    <t xml:space="preserve">Asante goldsmiths and court</t>
  </si>
  <si>
    <t xml:space="preserve">links: POL029; OCC292.</t>
  </si>
  <si>
    <t xml:space="preserve">OCC156</t>
  </si>
  <si>
    <t xml:space="preserve">Haitōrei (1876)</t>
  </si>
  <si>
    <t xml:space="preserve">Sword Abolition Edict</t>
  </si>
  <si>
    <t xml:space="preserve">March 1876</t>
  </si>
  <si>
    <t xml:space="preserve">The ban on wearing swords in public ended demand for new swords, and sword-fitting makers turned to export metalwork.</t>
  </si>
  <si>
    <t xml:space="preserve">swordsmithing;metal inlay</t>
  </si>
  <si>
    <t xml:space="preserve">sword;tsuba;export metalwork</t>
  </si>
  <si>
    <t xml:space="preserve">the smiths who left the trade</t>
  </si>
  <si>
    <t xml:space="preserve">OCC157</t>
  </si>
  <si>
    <t xml:space="preserve">Wickham's rubber seeds (1876)</t>
  </si>
  <si>
    <t xml:space="preserve">transfer of Hevea seeds</t>
  </si>
  <si>
    <t xml:space="preserve">F1.7;F1.9;F1.13</t>
  </si>
  <si>
    <t xml:space="preserve">AM-AMZ;AS-ISE;AS-MSE</t>
  </si>
  <si>
    <t xml:space="preserve">1876</t>
  </si>
  <si>
    <t xml:space="preserve">Henry Wickham took about 70,000 Hevea seeds from Brazil to Kew, and seedlings started rubber plantations in Southeast Asia.</t>
  </si>
  <si>
    <t xml:space="preserve">rubber tapping</t>
  </si>
  <si>
    <t xml:space="preserve">rubber</t>
  </si>
  <si>
    <t xml:space="preserve">Indigenous knowledge of rubber</t>
  </si>
  <si>
    <t xml:space="preserve">Wellcome Collection</t>
  </si>
  <si>
    <t xml:space="preserve">links: INV033.</t>
  </si>
  <si>
    <t xml:space="preserve">OCC158</t>
  </si>
  <si>
    <t xml:space="preserve">Ancient Monuments Protection Act (1882)</t>
  </si>
  <si>
    <t xml:space="preserve">UK Ancient Monuments Act</t>
  </si>
  <si>
    <t xml:space="preserve">1882</t>
  </si>
  <si>
    <t xml:space="preserve">Britain's first heritage law listed prehistoric monuments for state guardianship, with Augustus Pitt-Rivers as first inspector.</t>
  </si>
  <si>
    <t xml:space="preserve">conservation</t>
  </si>
  <si>
    <t xml:space="preserve">monument</t>
  </si>
  <si>
    <t xml:space="preserve">sites not on the schedule</t>
  </si>
  <si>
    <t xml:space="preserve">links: INS053.</t>
  </si>
  <si>
    <t xml:space="preserve">OCC159</t>
  </si>
  <si>
    <t xml:space="preserve">Code of Indian Offenses (1883)</t>
  </si>
  <si>
    <t xml:space="preserve">Religious Crimes Code</t>
  </si>
  <si>
    <t xml:space="preserve">1883; enforcement ended 1934</t>
  </si>
  <si>
    <t xml:space="preserve">US rules banned Native American ceremonies, including dances and giveaways, pushing ritual making underground.</t>
  </si>
  <si>
    <t xml:space="preserve">regalia making</t>
  </si>
  <si>
    <t xml:space="preserve">US Department of the Interior</t>
  </si>
  <si>
    <t xml:space="preserve">the communities who kept ceremonies</t>
  </si>
  <si>
    <t xml:space="preserve">US National Archives Catalog</t>
  </si>
  <si>
    <t xml:space="preserve">links: POL078.</t>
  </si>
  <si>
    <t xml:space="preserve">OCC160</t>
  </si>
  <si>
    <t xml:space="preserve">Krakatoa eruption (1883)</t>
  </si>
  <si>
    <t xml:space="preserve">Krakatau</t>
  </si>
  <si>
    <t xml:space="preserve">F1.9;F1.13</t>
  </si>
  <si>
    <t xml:space="preserve">AS-ISE;GL</t>
  </si>
  <si>
    <t xml:space="preserve">August 1883</t>
  </si>
  <si>
    <t xml:space="preserve">News of the eruption spread worldwide by telegraph within days, and its ash coloured sunsets painted and reported far away.</t>
  </si>
  <si>
    <t xml:space="preserve">volcanologists; historians</t>
  </si>
  <si>
    <t xml:space="preserve">the tens of thousands killed by tsunamis in Java and Sumatra</t>
  </si>
  <si>
    <t xml:space="preserve">Wikimedia Commons; British Library public-domain images (Flickr Commons)</t>
  </si>
  <si>
    <t xml:space="preserve">F1.22;F1.21</t>
  </si>
  <si>
    <t xml:space="preserve">Link to specific paintings (e.g. Munch) is speculative; keep it general.</t>
  </si>
  <si>
    <t xml:space="preserve">OCC161</t>
  </si>
  <si>
    <t xml:space="preserve">Paris Convention (1883)</t>
  </si>
  <si>
    <t xml:space="preserve">Paris Convention for the Protection of Industrial Property</t>
  </si>
  <si>
    <t xml:space="preserve">signed 1883; in force 1884</t>
  </si>
  <si>
    <t xml:space="preserve">The first international treaty on patents, trademarks and industrial designs let makers claim protection across member states.</t>
  </si>
  <si>
    <t xml:space="preserve">patent;trademark;design registration</t>
  </si>
  <si>
    <t xml:space="preserve">patent;trademark</t>
  </si>
  <si>
    <t xml:space="preserve">signatory states</t>
  </si>
  <si>
    <t xml:space="preserve">colonised makers with no standing</t>
  </si>
  <si>
    <t xml:space="preserve">UNESCO/UN instrument texts (link-out); public-domain primary texts</t>
  </si>
  <si>
    <t xml:space="preserve">WIPO now administers it.</t>
  </si>
  <si>
    <t xml:space="preserve">OCC162</t>
  </si>
  <si>
    <t xml:space="preserve">Berlin Conference (1884–1885)</t>
  </si>
  <si>
    <t xml:space="preserve">Congo Conference</t>
  </si>
  <si>
    <t xml:space="preserve">November 1884–February 1885</t>
  </si>
  <si>
    <t xml:space="preserve">European powers set rules for claiming African territory, the framework for colonial extraction of rubber, ivory and craft.</t>
  </si>
  <si>
    <t xml:space="preserve">European states</t>
  </si>
  <si>
    <t xml:space="preserve">all African states, which were absent</t>
  </si>
  <si>
    <t xml:space="preserve">links: POL139; POL140.</t>
  </si>
  <si>
    <t xml:space="preserve">OCC163</t>
  </si>
  <si>
    <t xml:space="preserve">Potlatch ban (1884–1951)</t>
  </si>
  <si>
    <t xml:space="preserve">Indian Act amendment</t>
  </si>
  <si>
    <t xml:space="preserve">passed 1884, in force 1885; removed 1951</t>
  </si>
  <si>
    <t xml:space="preserve">Canadian law banned the potlatch, criminalising ceremonies where masks, coppers and regalia were made and given.</t>
  </si>
  <si>
    <t xml:space="preserve">carving;copper working</t>
  </si>
  <si>
    <t xml:space="preserve">mask;copper;regalia</t>
  </si>
  <si>
    <t xml:space="preserve">Canadian government</t>
  </si>
  <si>
    <t xml:space="preserve">Kwakwakaʼwakw and other nations who continued in secret</t>
  </si>
  <si>
    <t xml:space="preserve">links: STY076; POL079.</t>
  </si>
  <si>
    <t xml:space="preserve">OCC164</t>
  </si>
  <si>
    <t xml:space="preserve">Third Anglo-Burmese War and the Mandalay regalia (1885)</t>
  </si>
  <si>
    <t xml:space="preserve">fall of Mandalay</t>
  </si>
  <si>
    <t xml:space="preserve">1885; part returned 1964</t>
  </si>
  <si>
    <t xml:space="preserve">British forces deposed King Thibaw and took the Mandalay regalia, part of which the V&amp;A returned to Burma in 1964.</t>
  </si>
  <si>
    <t xml:space="preserve">Burmese court makers</t>
  </si>
  <si>
    <t xml:space="preserve">links: DYN065.</t>
  </si>
  <si>
    <t xml:space="preserve">OCC165</t>
  </si>
  <si>
    <t xml:space="preserve">Berne Convention (1886)</t>
  </si>
  <si>
    <t xml:space="preserve">Berne Convention for the Protection of Literary and Artistic Works</t>
  </si>
  <si>
    <t xml:space="preserve">1886</t>
  </si>
  <si>
    <t xml:space="preserve">The treaty extended copyright to authors and artists across member states without registration.</t>
  </si>
  <si>
    <t xml:space="preserve">printing;illustration</t>
  </si>
  <si>
    <t xml:space="preserve">book;print</t>
  </si>
  <si>
    <t xml:space="preserve">oral and collective traditions</t>
  </si>
  <si>
    <t xml:space="preserve">OCC166</t>
  </si>
  <si>
    <t xml:space="preserve">Hall–Héroult process (1886)</t>
  </si>
  <si>
    <t xml:space="preserve">electrolytic aluminium</t>
  </si>
  <si>
    <t xml:space="preserve">Independent discovery of electrolytic smelting made aluminium cheap enough for household goods and aircraft.</t>
  </si>
  <si>
    <t xml:space="preserve">electrolysis;aluminium</t>
  </si>
  <si>
    <t xml:space="preserve">pan;aircraft</t>
  </si>
  <si>
    <t xml:space="preserve">tools;transport</t>
  </si>
  <si>
    <t xml:space="preserve">bauxite miners</t>
  </si>
  <si>
    <t xml:space="preserve">F1.19;F1.22</t>
  </si>
  <si>
    <t xml:space="preserve">OCC167</t>
  </si>
  <si>
    <t xml:space="preserve">Merchandise Marks Act (1887)</t>
  </si>
  <si>
    <t xml:space="preserve">"Made in Germany"</t>
  </si>
  <si>
    <t xml:space="preserve">1887</t>
  </si>
  <si>
    <t xml:space="preserve">British law required foreign goods to be marked with their origin, and "Made in Germany" became a mark of quality.</t>
  </si>
  <si>
    <t xml:space="preserve">marking</t>
  </si>
  <si>
    <t xml:space="preserve">label</t>
  </si>
  <si>
    <t xml:space="preserve">makers inside Britain who copied</t>
  </si>
  <si>
    <t xml:space="preserve">official text of the law (government legislation site; link-out)</t>
  </si>
  <si>
    <t xml:space="preserve">OCC168</t>
  </si>
  <si>
    <t xml:space="preserve">Lei Áurea (1888)</t>
  </si>
  <si>
    <t xml:space="preserve">Golden Law</t>
  </si>
  <si>
    <t xml:space="preserve">13 May 1888</t>
  </si>
  <si>
    <t xml:space="preserve">Brazil abolished slavery, the last country in the Americas to do so, ending the legal basis of enslaved labour in its plantations, mines and craft workshops.</t>
  </si>
  <si>
    <t xml:space="preserve">Brazilian state</t>
  </si>
  <si>
    <t xml:space="preserve">those freed without land or pay</t>
  </si>
  <si>
    <t xml:space="preserve">BNDigital (Biblioteca Nacional do Brasil)</t>
  </si>
  <si>
    <t xml:space="preserve">links: DIA008.</t>
  </si>
  <si>
    <t xml:space="preserve">OCC169</t>
  </si>
  <si>
    <t xml:space="preserve">Removal and return of the Great Zimbabwe birds (1889–2026)</t>
  </si>
  <si>
    <t xml:space="preserve">soapstone birds</t>
  </si>
  <si>
    <t xml:space="preserve">removed from 1889; four returned from South Africa 1981; pedestal from Germany (loan agreed 2000, public 2003); last bird returned from South Africa 15 April 2026</t>
  </si>
  <si>
    <t xml:space="preserve">Soapstone birds taken from Great Zimbabwe from 1889 came back in stages, from South Africa in 1981, from Germany in 2003 and, last, from Cecil Rhodes's former house Groote Schuur in 2026, and the bird is Zimbabwe's national emblem.</t>
  </si>
  <si>
    <t xml:space="preserve">soapstone carving</t>
  </si>
  <si>
    <t xml:space="preserve">bird carving</t>
  </si>
  <si>
    <t xml:space="preserve">Zimbabwean state; historians</t>
  </si>
  <si>
    <t xml:space="preserve">the site damaged by colonial digging</t>
  </si>
  <si>
    <t xml:space="preserve">Zamani Project (link-out)</t>
  </si>
  <si>
    <t xml:space="preserve">links: POL015; CIV005. 2026 handover also returned ancestral human remains.</t>
  </si>
  <si>
    <t xml:space="preserve">OCC170</t>
  </si>
  <si>
    <t xml:space="preserve">Imperial Household Artists (1890)</t>
  </si>
  <si>
    <t xml:space="preserve">Teishitsu Gigeiin</t>
  </si>
  <si>
    <t xml:space="preserve">1890–1944</t>
  </si>
  <si>
    <t xml:space="preserve">The Meiji court appointed leading artists and craftsmen as Imperial Household Artists, backing metalwork, lacquer and ceramics.</t>
  </si>
  <si>
    <t xml:space="preserve">metalwork;lacquer;cloisonné</t>
  </si>
  <si>
    <t xml:space="preserve">lacquer;cloisonné</t>
  </si>
  <si>
    <t xml:space="preserve">workshop assistants</t>
  </si>
  <si>
    <t xml:space="preserve">links: INS028.</t>
  </si>
  <si>
    <t xml:space="preserve">OCC171</t>
  </si>
  <si>
    <t xml:space="preserve">French conquest of Abomey (1892)</t>
  </si>
  <si>
    <t xml:space="preserve">Dahomey war</t>
  </si>
  <si>
    <t xml:space="preserve">1892</t>
  </si>
  <si>
    <t xml:space="preserve">French troops took the royal statues, thrones and doors of Abomey to Paris.</t>
  </si>
  <si>
    <t xml:space="preserve">brass casting;woodcarving</t>
  </si>
  <si>
    <t xml:space="preserve">statue;throne;door</t>
  </si>
  <si>
    <t xml:space="preserve">French state</t>
  </si>
  <si>
    <t xml:space="preserve">Fon court artists</t>
  </si>
  <si>
    <t xml:space="preserve">Paris Musées (Open Content); collection search link-out only</t>
  </si>
  <si>
    <t xml:space="preserve">links: POL030. 26 objects returned 2021 (see OCC286).</t>
  </si>
  <si>
    <t xml:space="preserve">OCC172</t>
  </si>
  <si>
    <t xml:space="preserve">Lombok expedition (1894)</t>
  </si>
  <si>
    <t xml:space="preserve">Lombok treasure</t>
  </si>
  <si>
    <t xml:space="preserve">1894</t>
  </si>
  <si>
    <t xml:space="preserve">Dutch forces looted the Cakranegara palace on Lombok, taking gold and jewellery.</t>
  </si>
  <si>
    <t xml:space="preserve">goldsmithing</t>
  </si>
  <si>
    <t xml:space="preserve">jewellery;kris</t>
  </si>
  <si>
    <t xml:space="preserve">Dutch state</t>
  </si>
  <si>
    <t xml:space="preserve">Balinese and Sasak people</t>
  </si>
  <si>
    <t xml:space="preserve">OCC173</t>
  </si>
  <si>
    <t xml:space="preserve">Danballyeong (1895)</t>
  </si>
  <si>
    <t xml:space="preserve">haircut ordinance</t>
  </si>
  <si>
    <t xml:space="preserve">1895</t>
  </si>
  <si>
    <t xml:space="preserve">A Korean ordinance ordered men to cut the topknot, provoking protest and undermining the market for the horsehair hats (gat) and headbands worn with it.</t>
  </si>
  <si>
    <t xml:space="preserve">hairdressing</t>
  </si>
  <si>
    <t xml:space="preserve">topknot</t>
  </si>
  <si>
    <t xml:space="preserve">women, who were not covered, and the protesters who resisted</t>
  </si>
  <si>
    <t xml:space="preserve">KOGL Type 1 images on Wikimedia Commons</t>
  </si>
  <si>
    <t xml:space="preserve">links: POL177.</t>
  </si>
  <si>
    <t xml:space="preserve">OCC174</t>
  </si>
  <si>
    <t xml:space="preserve">Ancient Shrines and Temples Preservation Law (1897)</t>
  </si>
  <si>
    <t xml:space="preserve">Koshaji hozonhō</t>
  </si>
  <si>
    <t xml:space="preserve">1897</t>
  </si>
  <si>
    <t xml:space="preserve">Japan's first national heritage law funded temple repairs and created "national treasures".</t>
  </si>
  <si>
    <t xml:space="preserve">temple;sculpture</t>
  </si>
  <si>
    <t xml:space="preserve">non-temple craft</t>
  </si>
  <si>
    <t xml:space="preserve">ColBase (Japan Government Standard Terms)</t>
  </si>
  <si>
    <t xml:space="preserve">OCC175</t>
  </si>
  <si>
    <t xml:space="preserve">Benin punitive expedition (1897)</t>
  </si>
  <si>
    <t xml:space="preserve">Sack of Benin City</t>
  </si>
  <si>
    <t xml:space="preserve">February 1897</t>
  </si>
  <si>
    <t xml:space="preserve">British forces looted Benin City, taking thousands of brass plaques, heads and ivories, many sold to fund the expedition.</t>
  </si>
  <si>
    <t xml:space="preserve">brass casting;ivory carving</t>
  </si>
  <si>
    <t xml:space="preserve">plaque;commemorative head;tusk</t>
  </si>
  <si>
    <t xml:space="preserve">the Edo people, the Benin court's own records of the objects, and the guild casters who made them</t>
  </si>
  <si>
    <t xml:space="preserve">conflict-looting;sacred;ancestral</t>
  </si>
  <si>
    <t xml:space="preserve">Digital Benin (each lender's licence); Wikimedia Commons</t>
  </si>
  <si>
    <t xml:space="preserve">links: CIV012; DYN038; POL026; INS082.</t>
  </si>
  <si>
    <t xml:space="preserve">OCC176</t>
  </si>
  <si>
    <t xml:space="preserve">Synthetic indigo (1897)</t>
  </si>
  <si>
    <t xml:space="preserve">BASF indigo</t>
  </si>
  <si>
    <t xml:space="preserve">F1.11;F1.9</t>
  </si>
  <si>
    <t xml:space="preserve">EU-WCE;AS-SAS</t>
  </si>
  <si>
    <t xml:space="preserve">BASF's synthetic indigo undercut plant indigo within two decades, collapsing indigo planting in Bengal and Bihar and changing dyers' supplies worldwide.</t>
  </si>
  <si>
    <t xml:space="preserve">indigo</t>
  </si>
  <si>
    <t xml:space="preserve">indigo cultivators</t>
  </si>
  <si>
    <t xml:space="preserve">OCC177</t>
  </si>
  <si>
    <t xml:space="preserve">Boxer war and looting of Beijing (1900)</t>
  </si>
  <si>
    <t xml:space="preserve">Eight-Nation Alliance</t>
  </si>
  <si>
    <t xml:space="preserve">1900–1901</t>
  </si>
  <si>
    <t xml:space="preserve">Foreign troops looted Beijing's palaces, and fire at the Hanlin Academy destroyed volumes of the Yongle Encyclopedia.</t>
  </si>
  <si>
    <t xml:space="preserve">manuscript;porcelain</t>
  </si>
  <si>
    <t xml:space="preserve">Chinese Christians and Boxers killed</t>
  </si>
  <si>
    <t xml:space="preserve">Library of Congress (per-item rights; many public domain); Wikimedia Commons</t>
  </si>
  <si>
    <t xml:space="preserve">OCC178</t>
  </si>
  <si>
    <t xml:space="preserve">Dunhuang Library Cave opened (1900–1908)</t>
  </si>
  <si>
    <t xml:space="preserve">Mogao Cave 17</t>
  </si>
  <si>
    <t xml:space="preserve">found 1900; Stein 1907; Pelliot 1908</t>
  </si>
  <si>
    <t xml:space="preserve">Wang Yuanlu found the sealed library cave, and Stein and Pelliot bought thousands of manuscripts, paintings and prints for London and Paris.</t>
  </si>
  <si>
    <t xml:space="preserve">manuscript;woodblock printing;silk painting</t>
  </si>
  <si>
    <t xml:space="preserve">manuscript;Diamond Sutra;banner</t>
  </si>
  <si>
    <t xml:space="preserve">explorers; historians</t>
  </si>
  <si>
    <t xml:space="preserve">Wang Yuanlu's position</t>
  </si>
  <si>
    <t xml:space="preserve">International Dunhuang Programme (link-out; non-commercial); British Library public-domain images (Flickr Commons)</t>
  </si>
  <si>
    <t xml:space="preserve">links: INV039.</t>
  </si>
  <si>
    <t xml:space="preserve">OCC179</t>
  </si>
  <si>
    <t xml:space="preserve">Phosphate mining on Banaba (1900–1979)</t>
  </si>
  <si>
    <t xml:space="preserve">Ocean Island mining</t>
  </si>
  <si>
    <t xml:space="preserve">1900–1979; Banabans moved to Rabi, Fiji, 1945</t>
  </si>
  <si>
    <t xml:space="preserve">Phosphate mining for Australian and New Zealand fertiliser stripped Banaba's land, and most Banabans were relocated to Rabi Island in Fiji.</t>
  </si>
  <si>
    <t xml:space="preserve">phosphate mining</t>
  </si>
  <si>
    <t xml:space="preserve">fertiliser</t>
  </si>
  <si>
    <t xml:space="preserve">historians; Banaban community</t>
  </si>
  <si>
    <t xml:space="preserve">the Banabans' claims, still pursued</t>
  </si>
  <si>
    <t xml:space="preserve">OCC180</t>
  </si>
  <si>
    <t xml:space="preserve">Younghusband expedition (1903–1904)</t>
  </si>
  <si>
    <t xml:space="preserve">British invasion of Tibet</t>
  </si>
  <si>
    <t xml:space="preserve">1903–1904</t>
  </si>
  <si>
    <t xml:space="preserve">British troops looted Tibetan monasteries during the invasion, sending manuscripts, thangkas and ritual objects to British collections.</t>
  </si>
  <si>
    <t xml:space="preserve">manuscript;thangka painting;metalwork</t>
  </si>
  <si>
    <t xml:space="preserve">manuscript;thangka;ritual object</t>
  </si>
  <si>
    <t xml:space="preserve">British state; historians</t>
  </si>
  <si>
    <t xml:space="preserve">the Tibetans killed at Chumik Shenko</t>
  </si>
  <si>
    <t xml:space="preserve">links: POL205.</t>
  </si>
  <si>
    <t xml:space="preserve">OCC181</t>
  </si>
  <si>
    <t xml:space="preserve">Antiquities Act (1906)</t>
  </si>
  <si>
    <t xml:space="preserve">US Antiquities Act</t>
  </si>
  <si>
    <t xml:space="preserve">June 1906</t>
  </si>
  <si>
    <t xml:space="preserve">US law protected archaeological sites on federal land and required permits to dig, partly to stop pot hunting in the Southwest.</t>
  </si>
  <si>
    <t xml:space="preserve">pottery;site</t>
  </si>
  <si>
    <t xml:space="preserve">Native nations, whose ancestors' sites were placed under federal control</t>
  </si>
  <si>
    <t xml:space="preserve">OCC182</t>
  </si>
  <si>
    <t xml:space="preserve">Bali puputan (1906–1908)</t>
  </si>
  <si>
    <t xml:space="preserve">Badung and Klungkung puputan</t>
  </si>
  <si>
    <t xml:space="preserve">Badung 1906; Klungkung 1908</t>
  </si>
  <si>
    <t xml:space="preserve">Dutch attacks on the Balinese courts ended in ritual mass suicides, and court objects were taken to the Netherlands.</t>
  </si>
  <si>
    <t xml:space="preserve">kris making;goldsmithing</t>
  </si>
  <si>
    <t xml:space="preserve">kris;regalia</t>
  </si>
  <si>
    <t xml:space="preserve">Dutch state; historians</t>
  </si>
  <si>
    <t xml:space="preserve">the Balinese court and people</t>
  </si>
  <si>
    <t xml:space="preserve">Tropenmuseum images on Wikimedia Commons (CC BY-SA); Rijksmuseum (CC0/PDM)</t>
  </si>
  <si>
    <t xml:space="preserve">links: POL222.</t>
  </si>
  <si>
    <t xml:space="preserve">OCC183</t>
  </si>
  <si>
    <t xml:space="preserve">Putumayo atrocities (1907–1912)</t>
  </si>
  <si>
    <t xml:space="preserve">Casement report</t>
  </si>
  <si>
    <t xml:space="preserve">exposed 1907–1912</t>
  </si>
  <si>
    <t xml:space="preserve">The Peruvian Amazon Company forced Indigenous people to collect rubber through torture and killing, exposed in Roger Casement's 1912 report.</t>
  </si>
  <si>
    <t xml:space="preserve">historians; Roger Casement</t>
  </si>
  <si>
    <t xml:space="preserve">the Indigenous peoples themselves</t>
  </si>
  <si>
    <t xml:space="preserve">links: NET060; PRD210.</t>
  </si>
  <si>
    <t xml:space="preserve">OCC184</t>
  </si>
  <si>
    <t xml:space="preserve">Xinhai Revolution and the end of Qing dress (1911–1912)</t>
  </si>
  <si>
    <t xml:space="preserve">Xinhai Revolution</t>
  </si>
  <si>
    <t xml:space="preserve">1911–1912</t>
  </si>
  <si>
    <t xml:space="preserve">The fall of the Qing ended the queue and court robe system, and new dress such as the Zhongshan suit followed.</t>
  </si>
  <si>
    <t xml:space="preserve">tailoring</t>
  </si>
  <si>
    <t xml:space="preserve">Zhongshan suit;qipao</t>
  </si>
  <si>
    <t xml:space="preserve">women and rural people</t>
  </si>
  <si>
    <t xml:space="preserve">Library of Congress (per-item rights; many public domain)</t>
  </si>
  <si>
    <t xml:space="preserve">links: OCC078.</t>
  </si>
  <si>
    <t xml:space="preserve">OCC185</t>
  </si>
  <si>
    <t xml:space="preserve">Export of the Nefertiti bust (1913)</t>
  </si>
  <si>
    <t xml:space="preserve">Nefertiti bust</t>
  </si>
  <si>
    <t xml:space="preserve">AF-EGY;EU-WCE</t>
  </si>
  <si>
    <t xml:space="preserve">found 1912; to Germany 1913</t>
  </si>
  <si>
    <t xml:space="preserve">The bust from the Amarna workshop of Thutmose went to Germany under a division of finds, and Egypt has asked for its return.</t>
  </si>
  <si>
    <t xml:space="preserve">limestone;painting</t>
  </si>
  <si>
    <t xml:space="preserve">bust</t>
  </si>
  <si>
    <t xml:space="preserve">German excavators (Borchardt)</t>
  </si>
  <si>
    <t xml:space="preserve">Egyptian claims</t>
  </si>
  <si>
    <t xml:space="preserve">Staatliche Museen zu Berlin (SMB-digital); Wikimedia Commons</t>
  </si>
  <si>
    <t xml:space="preserve">links: STY082.</t>
  </si>
  <si>
    <t xml:space="preserve">OCC186</t>
  </si>
  <si>
    <t xml:space="preserve">Moving assembly line at Highland Park (1913)</t>
  </si>
  <si>
    <t xml:space="preserve">Ford assembly line</t>
  </si>
  <si>
    <t xml:space="preserve">1913</t>
  </si>
  <si>
    <t xml:space="preserve">Ford's moving assembly line at Highland Park cut the time to build a Model T and became the model for mass production.</t>
  </si>
  <si>
    <t xml:space="preserve">assembly line;interchangeable parts</t>
  </si>
  <si>
    <t xml:space="preserve">car</t>
  </si>
  <si>
    <t xml:space="preserve">the immigrant workers who faced high turnover</t>
  </si>
  <si>
    <t xml:space="preserve">Smithsonian Open Access (CC0 where designated); Library of Congress (per-item rights; many public domain)</t>
  </si>
  <si>
    <t xml:space="preserve">links: INS065.</t>
  </si>
  <si>
    <t xml:space="preserve">OCC187</t>
  </si>
  <si>
    <t xml:space="preserve">Werkbund debate (1914)</t>
  </si>
  <si>
    <t xml:space="preserve">Muthesius–van de Velde debate</t>
  </si>
  <si>
    <t xml:space="preserve">July 1914</t>
  </si>
  <si>
    <t xml:space="preserve">At the Werkbund meeting in Cologne, Hermann Muthesius argued for standard types and Henry van de Velde for the artist's freedom.</t>
  </si>
  <si>
    <t xml:space="preserve">standardisation</t>
  </si>
  <si>
    <t xml:space="preserve">furniture;product</t>
  </si>
  <si>
    <t xml:space="preserve">Deutscher Werkbund</t>
  </si>
  <si>
    <t xml:space="preserve">the workers who made the products</t>
  </si>
  <si>
    <t xml:space="preserve">F1.20;F1.19</t>
  </si>
  <si>
    <t xml:space="preserve">links: MOV011.</t>
  </si>
  <si>
    <t xml:space="preserve">OCC188</t>
  </si>
  <si>
    <t xml:space="preserve">Armenian genocide (1915–1923)</t>
  </si>
  <si>
    <t xml:space="preserve">Medz Yeghern</t>
  </si>
  <si>
    <t xml:space="preserve">F1.10;F1.11</t>
  </si>
  <si>
    <t xml:space="preserve">WA-ANA;WA-CAU</t>
  </si>
  <si>
    <t xml:space="preserve">1915–1923</t>
  </si>
  <si>
    <t xml:space="preserve">Ottoman deportations and massacres destroyed Armenian communities of weavers, silversmiths and potters; survivors carried crafts to Jerusalem, Aleppo, Beirut and beyond.</t>
  </si>
  <si>
    <t xml:space="preserve">carpet weaving;silversmithing;ceramics</t>
  </si>
  <si>
    <t xml:space="preserve">carpet;silverwork;tile</t>
  </si>
  <si>
    <t xml:space="preserve">the victims and their unrecorded work</t>
  </si>
  <si>
    <t xml:space="preserve">Armenian potters from Kütahya in Jerusalem (from 1919).</t>
  </si>
  <si>
    <t xml:space="preserve">OCC189</t>
  </si>
  <si>
    <t xml:space="preserve">Dazzle camouflage (1917)</t>
  </si>
  <si>
    <t xml:space="preserve">razzle dazzle</t>
  </si>
  <si>
    <t xml:space="preserve">EU-BLC;GL</t>
  </si>
  <si>
    <t xml:space="preserve">1917–1918</t>
  </si>
  <si>
    <t xml:space="preserve">Artists led by Norman Wilkinson painted Allied ships in broken, high-contrast patterns meant to confuse enemy range-finding, turning painters and women's design teams to war work.</t>
  </si>
  <si>
    <t xml:space="preserve">paint;pattern design;scale models</t>
  </si>
  <si>
    <t xml:space="preserve">ship;model</t>
  </si>
  <si>
    <t xml:space="preserve">war;transport</t>
  </si>
  <si>
    <t xml:space="preserve">the women art students who drew most of the schemes</t>
  </si>
  <si>
    <t xml:space="preserve">Wikimedia Commons; Internet Archive (public-domain texts)</t>
  </si>
  <si>
    <t xml:space="preserve">F1.19a;F1.20</t>
  </si>
  <si>
    <t xml:space="preserve">Effectiveness was never proven.</t>
  </si>
  <si>
    <t xml:space="preserve">OCC190</t>
  </si>
  <si>
    <t xml:space="preserve">Radium dial painters (1917–1928)</t>
  </si>
  <si>
    <t xml:space="preserve">"Radium Girls"</t>
  </si>
  <si>
    <t xml:space="preserve">work from 1917; key lawsuit settled 1928</t>
  </si>
  <si>
    <t xml:space="preserve">Women painting watch dials with radium paint were told to point brushes with their lips and later sickened, and their lawsuits helped establish occupational-disease law.</t>
  </si>
  <si>
    <t xml:space="preserve">radium paint;dial painting</t>
  </si>
  <si>
    <t xml:space="preserve">watch dial</t>
  </si>
  <si>
    <t xml:space="preserve">historians; the workers' lawsuits</t>
  </si>
  <si>
    <t xml:space="preserve">the many unnamed workers who died before any case</t>
  </si>
  <si>
    <t xml:space="preserve">US Radium Corporation (Orange, New Jersey); Radium Dial Company (Ottawa, Illinois).</t>
  </si>
  <si>
    <t xml:space="preserve">OCC191</t>
  </si>
  <si>
    <t xml:space="preserve">Propaganda porcelain (1918)</t>
  </si>
  <si>
    <t xml:space="preserve">State Porcelain Factory, Petrograd</t>
  </si>
  <si>
    <t xml:space="preserve">from 1918</t>
  </si>
  <si>
    <t xml:space="preserve">The nationalised Imperial Porcelain Factory decorated blank imperial plates with revolutionary slogans and Suprematist designs.</t>
  </si>
  <si>
    <t xml:space="preserve">overglaze painting;porcelain</t>
  </si>
  <si>
    <t xml:space="preserve">plate;cup</t>
  </si>
  <si>
    <t xml:space="preserve">Soviet state; artists (Chekhonin, Suetin, Chashnik)</t>
  </si>
  <si>
    <t xml:space="preserve">the factory painters who executed designs</t>
  </si>
  <si>
    <t xml:space="preserve">links: MOV017; POL151.</t>
  </si>
  <si>
    <t xml:space="preserve">OCC192</t>
  </si>
  <si>
    <t xml:space="preserve">Boycott of foreign cloth (1920–1922)</t>
  </si>
  <si>
    <t xml:space="preserve">Non-cooperation movement; khadi campaign</t>
  </si>
  <si>
    <t xml:space="preserve">1920–1922; bonfire in Bombay July 1921</t>
  </si>
  <si>
    <t xml:space="preserve">Gandhi's non-cooperation campaign urged Indians to burn foreign cloth and spin and wear khadi, making hand-spinning a political act.</t>
  </si>
  <si>
    <t xml:space="preserve">hand-spinning;handloom weaving</t>
  </si>
  <si>
    <t xml:space="preserve">khadi;charkha</t>
  </si>
  <si>
    <t xml:space="preserve">Indian National Congress; Gandhi</t>
  </si>
  <si>
    <t xml:space="preserve">the Indian mill workers and traders hurt by the boycott</t>
  </si>
  <si>
    <t xml:space="preserve">Indian Culture portal (per-owner licence); Wikimedia Commons</t>
  </si>
  <si>
    <t xml:space="preserve">F1.18;F1.17</t>
  </si>
  <si>
    <t xml:space="preserve">links: MOV081; POL201. See also OCC197.</t>
  </si>
  <si>
    <t xml:space="preserve">OCC193</t>
  </si>
  <si>
    <t xml:space="preserve">Exposición de Artes Populares (1921)</t>
  </si>
  <si>
    <t xml:space="preserve">Mexican popular arts exhibition, centenary of independence</t>
  </si>
  <si>
    <t xml:space="preserve">September 1921</t>
  </si>
  <si>
    <t xml:space="preserve">An exhibition in Mexico City organised by Dr Atl, Roberto Montenegro and Jorge Enciso presented Indigenous and rural crafts as national art.</t>
  </si>
  <si>
    <t xml:space="preserve">lacquer;pottery;weaving</t>
  </si>
  <si>
    <t xml:space="preserve">lacquer;pottery;textile</t>
  </si>
  <si>
    <t xml:space="preserve">Mexican state; artists</t>
  </si>
  <si>
    <t xml:space="preserve">the named makers, rarely credited</t>
  </si>
  <si>
    <t xml:space="preserve">INAH Mediateca (link-out); collection search link-out only</t>
  </si>
  <si>
    <t xml:space="preserve">F1.15;F1.29</t>
  </si>
  <si>
    <t xml:space="preserve">links: POL076; SCH006; MOV056.</t>
  </si>
  <si>
    <t xml:space="preserve">OCC194</t>
  </si>
  <si>
    <t xml:space="preserve">Seizure of the Village Island potlatch (1921)</t>
  </si>
  <si>
    <t xml:space="preserve">Cranmer potlatch</t>
  </si>
  <si>
    <t xml:space="preserve">seized 1921–22; returns from 1979–80</t>
  </si>
  <si>
    <t xml:space="preserve">Police seized masks and regalia after Dan Cranmer's potlatch; returned pieces went to the U'mista Cultural Centre (1980) and Nuyumbalees.</t>
  </si>
  <si>
    <t xml:space="preserve">carving;painting</t>
  </si>
  <si>
    <t xml:space="preserve">Canadian government; the ʼNamgis and Kwakwakaʼwakw</t>
  </si>
  <si>
    <t xml:space="preserve">those pieces still held elsewhere</t>
  </si>
  <si>
    <t xml:space="preserve">F1.24;F1.16</t>
  </si>
  <si>
    <t xml:space="preserve">links: OCC163.</t>
  </si>
  <si>
    <t xml:space="preserve">OCC195</t>
  </si>
  <si>
    <t xml:space="preserve">Discovery of Tutankhamun's tomb (1922)</t>
  </si>
  <si>
    <t xml:space="preserve">KV62</t>
  </si>
  <si>
    <t xml:space="preserve">found 1922; clearance to 1932</t>
  </si>
  <si>
    <t xml:space="preserve">Howard Carter's find set off a craze for Egyptian motifs in Art Deco design, and Egypt kept the whole contents rather than dividing them with excavators.</t>
  </si>
  <si>
    <t xml:space="preserve">goldsmithing;cabinetmaking;faience</t>
  </si>
  <si>
    <t xml:space="preserve">funerary mask;furniture;jewellery</t>
  </si>
  <si>
    <t xml:space="preserve">Egyptian Antiquities Service; Carter and Carnarvon</t>
  </si>
  <si>
    <t xml:space="preserve">the Egyptian workmen who did the digging</t>
  </si>
  <si>
    <t xml:space="preserve">F1.2;F1.24</t>
  </si>
  <si>
    <t xml:space="preserve">links: STY028; STY042; DYN004.</t>
  </si>
  <si>
    <t xml:space="preserve">OCC196</t>
  </si>
  <si>
    <t xml:space="preserve">Greek–Turkish population exchange (1923)</t>
  </si>
  <si>
    <t xml:space="preserve">Convention of Lausanne exchange</t>
  </si>
  <si>
    <t xml:space="preserve">1923</t>
  </si>
  <si>
    <t xml:space="preserve">About 1.6 million people were forcibly exchanged, moving potters, weavers and carpet makers between Anatolia and Greece.</t>
  </si>
  <si>
    <t xml:space="preserve">carpet weaving;pottery;silversmithing</t>
  </si>
  <si>
    <t xml:space="preserve">carpet;pottery</t>
  </si>
  <si>
    <t xml:space="preserve">Greek and Turkish states; League of Nations</t>
  </si>
  <si>
    <t xml:space="preserve">the Karamanli Turkish-speaking Orthodox and Greek-speaking Muslims</t>
  </si>
  <si>
    <t xml:space="preserve">links: POL152.</t>
  </si>
  <si>
    <t xml:space="preserve">OCC197</t>
  </si>
  <si>
    <t xml:space="preserve">All-India Spinners' Association (1925)</t>
  </si>
  <si>
    <t xml:space="preserve">Akhil Bharat Charkha Sangh</t>
  </si>
  <si>
    <t xml:space="preserve">1925</t>
  </si>
  <si>
    <t xml:space="preserve">The association organised hand-spinners and weavers across India to produce, certify and sell khadi, paying spinners by the hank.</t>
  </si>
  <si>
    <t xml:space="preserve">khadi</t>
  </si>
  <si>
    <t xml:space="preserve">Gandhi and the Congress</t>
  </si>
  <si>
    <t xml:space="preserve">the women spinners paid by the hank</t>
  </si>
  <si>
    <t xml:space="preserve">Indian Culture portal (per-owner licence)</t>
  </si>
  <si>
    <t xml:space="preserve">OCC198</t>
  </si>
  <si>
    <t xml:space="preserve">Hat Law (1925)</t>
  </si>
  <si>
    <t xml:space="preserve">Şapka Kanunu</t>
  </si>
  <si>
    <t xml:space="preserve">November 1925</t>
  </si>
  <si>
    <t xml:space="preserve">The Turkish Republic banned the fez and required brimmed hats for men, shifting headwear making.</t>
  </si>
  <si>
    <t xml:space="preserve">felt;millinery</t>
  </si>
  <si>
    <t xml:space="preserve">hat;fez</t>
  </si>
  <si>
    <t xml:space="preserve">Turkish Republic</t>
  </si>
  <si>
    <t xml:space="preserve">OCC199</t>
  </si>
  <si>
    <t xml:space="preserve">Hujum (1927)</t>
  </si>
  <si>
    <t xml:space="preserve">Soviet unveiling campaign</t>
  </si>
  <si>
    <t xml:space="preserve">launched March 1927</t>
  </si>
  <si>
    <t xml:space="preserve">The Soviet campaign in Uzbekistan had women burn the paranji and chachvon veils in public.</t>
  </si>
  <si>
    <t xml:space="preserve">weaving;horsehair</t>
  </si>
  <si>
    <t xml:space="preserve">paranji;chachvon</t>
  </si>
  <si>
    <t xml:space="preserve">Soviet state</t>
  </si>
  <si>
    <t xml:space="preserve">the women killed in reprisals</t>
  </si>
  <si>
    <t xml:space="preserve">OCC200</t>
  </si>
  <si>
    <t xml:space="preserve">Uniform Dress Law and unveiling in Iran (1928–1936)</t>
  </si>
  <si>
    <t xml:space="preserve">Kashf-e hijab</t>
  </si>
  <si>
    <t xml:space="preserve">1928; 1936</t>
  </si>
  <si>
    <t xml:space="preserve">Reza Shah's laws required Western dress and the Pahlavi hat for men and banned the chador in public.</t>
  </si>
  <si>
    <t xml:space="preserve">Pahlavi hat;chador</t>
  </si>
  <si>
    <t xml:space="preserve">Iranian state</t>
  </si>
  <si>
    <t xml:space="preserve">women who stopped leaving home</t>
  </si>
  <si>
    <t xml:space="preserve">links: DYN023.</t>
  </si>
  <si>
    <t xml:space="preserve">OCC201</t>
  </si>
  <si>
    <t xml:space="preserve">Collapse of Gulf pearling (1929–1950s)</t>
  </si>
  <si>
    <t xml:space="preserve">end of the pearl-diving economy</t>
  </si>
  <si>
    <t xml:space="preserve">The Depression and Japanese cultured pearls collapsed the Gulf pearl trade, and oil work replaced diving, boat building and pearl dealing.</t>
  </si>
  <si>
    <t xml:space="preserve">pearl diving;dhow building</t>
  </si>
  <si>
    <t xml:space="preserve">pearl;dhow</t>
  </si>
  <si>
    <t xml:space="preserve">the indebted and enslaved divers</t>
  </si>
  <si>
    <t xml:space="preserve">Qatar Digital Library (link-out)</t>
  </si>
  <si>
    <t xml:space="preserve">Mikimoto's cultured-pearl methods (from 1890s) in notes only.</t>
  </si>
  <si>
    <t xml:space="preserve">OCC202</t>
  </si>
  <si>
    <t xml:space="preserve">Kazakh famine and forced sedentarisation (1930–1933)</t>
  </si>
  <si>
    <t xml:space="preserve">Asharshylyk</t>
  </si>
  <si>
    <t xml:space="preserve">1930–1933</t>
  </si>
  <si>
    <t xml:space="preserve">Soviet collectivisation and forced settlement killed about 1.5 million Kazakhs and broke the herding life around which felt, yurt and leather making were organised.</t>
  </si>
  <si>
    <t xml:space="preserve">felt making;yurt building;leatherwork</t>
  </si>
  <si>
    <t xml:space="preserve">yurt;felt</t>
  </si>
  <si>
    <t xml:space="preserve">the dead and those who fled to China</t>
  </si>
  <si>
    <t xml:space="preserve">Death toll estimates vary.</t>
  </si>
  <si>
    <t xml:space="preserve">OCC203</t>
  </si>
  <si>
    <t xml:space="preserve">Salt March (1930)</t>
  </si>
  <si>
    <t xml:space="preserve">Dandi March</t>
  </si>
  <si>
    <t xml:space="preserve">March–April 1930</t>
  </si>
  <si>
    <t xml:space="preserve">Gandhi's march to Dandi to make salt from seawater broke the British salt monopoly in public and made a simple act of making into protest.</t>
  </si>
  <si>
    <t xml:space="preserve">salt making</t>
  </si>
  <si>
    <t xml:space="preserve">salt</t>
  </si>
  <si>
    <t xml:space="preserve">historians; Indian National Congress</t>
  </si>
  <si>
    <t xml:space="preserve">the salt workers of the coast</t>
  </si>
  <si>
    <t xml:space="preserve">OCC204</t>
  </si>
  <si>
    <t xml:space="preserve">Mission Dakar–Djibouti (1931–1933)</t>
  </si>
  <si>
    <t xml:space="preserve">French ethnographic mission</t>
  </si>
  <si>
    <t xml:space="preserve">AF-SAH;AF-HRN;AF-GUI</t>
  </si>
  <si>
    <t xml:space="preserve">1931–1933</t>
  </si>
  <si>
    <t xml:space="preserve">Marcel Griaule's mission crossed Africa collecting about 3,500 objects for Paris, some taken by pressure or theft as Michel Leiris recorded.</t>
  </si>
  <si>
    <t xml:space="preserve">collecting</t>
  </si>
  <si>
    <t xml:space="preserve">mask;boli;manuscript;painting</t>
  </si>
  <si>
    <t xml:space="preserve">French state; Musée d'Ethnographie du Trocadéro</t>
  </si>
  <si>
    <t xml:space="preserve">the owners and communities</t>
  </si>
  <si>
    <t xml:space="preserve">links: INS054. Object count to verify.</t>
  </si>
  <si>
    <t xml:space="preserve">OCC205</t>
  </si>
  <si>
    <t xml:space="preserve">Closure of the Bauhaus (1933)</t>
  </si>
  <si>
    <t xml:space="preserve">Bauhaus dissolution</t>
  </si>
  <si>
    <t xml:space="preserve">Dessau closed 1932; Berlin dissolved July 1933</t>
  </si>
  <si>
    <t xml:space="preserve">Under Nazi pressure the Bauhaus closed, and its teachers and students carried its methods to the US, Britain, Palestine and elsewhere.</t>
  </si>
  <si>
    <t xml:space="preserve">furniture;textile;typography</t>
  </si>
  <si>
    <t xml:space="preserve">historians; Bauhaus masters</t>
  </si>
  <si>
    <t xml:space="preserve">the women weavers and students who did not emigrate</t>
  </si>
  <si>
    <t xml:space="preserve">links: INS057; DIA011.</t>
  </si>
  <si>
    <t xml:space="preserve">OCC206</t>
  </si>
  <si>
    <t xml:space="preserve">Soviet decree on artistic organisations (1932)</t>
  </si>
  <si>
    <t xml:space="preserve">On the Reconstruction of Literary and Artistic Organisations</t>
  </si>
  <si>
    <t xml:space="preserve">23 April 1932</t>
  </si>
  <si>
    <t xml:space="preserve">The Communist Party dissolved independent art groups and set up single state unions, clearing the way for Socialist Realism as the rule for art and design.</t>
  </si>
  <si>
    <t xml:space="preserve">poster;painting</t>
  </si>
  <si>
    <t xml:space="preserve">Communist Party of the Soviet Union</t>
  </si>
  <si>
    <t xml:space="preserve">the avant-garde groups dissolved</t>
  </si>
  <si>
    <t xml:space="preserve">links: STY045; MOV019; POL151.</t>
  </si>
  <si>
    <t xml:space="preserve">OCC207</t>
  </si>
  <si>
    <t xml:space="preserve">Evacuation of the Palace Museum collections (1933–1949)</t>
  </si>
  <si>
    <t xml:space="preserve">southward removal of the Forbidden City treasures</t>
  </si>
  <si>
    <t xml:space="preserve">1933–1949</t>
  </si>
  <si>
    <t xml:space="preserve">Facing Japanese invasion, staff moved nearly 20,000 crates of the imperial collection south and west, and part went to Taiwan in 1948–49.</t>
  </si>
  <si>
    <t xml:space="preserve">packing;conservation</t>
  </si>
  <si>
    <t xml:space="preserve">porcelain;painting;bronze</t>
  </si>
  <si>
    <t xml:space="preserve">Palace Museum staff; Nationalist government</t>
  </si>
  <si>
    <t xml:space="preserve">the staff and porters who moved the crates</t>
  </si>
  <si>
    <t xml:space="preserve">National Palace Museum Taipei Open Data (CC BY 4.0)</t>
  </si>
  <si>
    <t xml:space="preserve">links: INS022; POL169.</t>
  </si>
  <si>
    <t xml:space="preserve">OCC208</t>
  </si>
  <si>
    <t xml:space="preserve">Reich Chamber of Culture (1933)</t>
  </si>
  <si>
    <t xml:space="preserve">Reichskulturkammer</t>
  </si>
  <si>
    <t xml:space="preserve">September 1933</t>
  </si>
  <si>
    <t xml:space="preserve">Nazi law required artists, craftspeople, designers and publishers to join a state chamber, which excluded Jewish and politically unwanted makers from working.</t>
  </si>
  <si>
    <t xml:space="preserve">Nazi state (Goebbels)</t>
  </si>
  <si>
    <t xml:space="preserve">the excluded makers, many later murdered</t>
  </si>
  <si>
    <t xml:space="preserve">links: POL150.</t>
  </si>
  <si>
    <t xml:space="preserve">OCC209</t>
  </si>
  <si>
    <t xml:space="preserve">Machine Art (MoMA 1934)</t>
  </si>
  <si>
    <t xml:space="preserve">Machine Art exhibition</t>
  </si>
  <si>
    <t xml:space="preserve">March–April 1934</t>
  </si>
  <si>
    <t xml:space="preserve">Philip Johnson's exhibition presented propellers, springs and kitchenware as art, framing industrial products as design for museums.</t>
  </si>
  <si>
    <t xml:space="preserve">machining;display</t>
  </si>
  <si>
    <t xml:space="preserve">propeller;bearing;kitchenware</t>
  </si>
  <si>
    <t xml:space="preserve">Museum of Modern Art</t>
  </si>
  <si>
    <t xml:space="preserve">the factory workers who made the objects</t>
  </si>
  <si>
    <t xml:space="preserve">F1.15;F1.19</t>
  </si>
  <si>
    <t xml:space="preserve">links: INS081; MOV024.</t>
  </si>
  <si>
    <t xml:space="preserve">OCC210</t>
  </si>
  <si>
    <t xml:space="preserve">International Exhibition of Chinese Art (1935–1936)</t>
  </si>
  <si>
    <t xml:space="preserve">Burlington House Chinese exhibition</t>
  </si>
  <si>
    <t xml:space="preserve">EU-BLC;AS-CHN</t>
  </si>
  <si>
    <t xml:space="preserve">November 1935–March 1936</t>
  </si>
  <si>
    <t xml:space="preserve">Loans from the Palace Museum shown at the Royal Academy in London shaped Western canons of Chinese art.</t>
  </si>
  <si>
    <t xml:space="preserve">Royal Academy; Chinese government</t>
  </si>
  <si>
    <t xml:space="preserve">objects not selected, and the collectors' agendas</t>
  </si>
  <si>
    <t xml:space="preserve">F1.15;F1.24</t>
  </si>
  <si>
    <t xml:space="preserve">OCC211</t>
  </si>
  <si>
    <t xml:space="preserve">Iraq Antiquities Law (1936)</t>
  </si>
  <si>
    <t xml:space="preserve">Law No. 59 of 1936</t>
  </si>
  <si>
    <t xml:space="preserve">1936</t>
  </si>
  <si>
    <t xml:space="preserve">Iraq's law ended the easy division of finds with foreign excavators and kept more antiquities in the country.</t>
  </si>
  <si>
    <t xml:space="preserve">Iraqi state (Sati' al-Husri)</t>
  </si>
  <si>
    <t xml:space="preserve">local diggers and dealers who lost income</t>
  </si>
  <si>
    <t xml:space="preserve">Cuneiform Digital Library Initiative (link-out)</t>
  </si>
  <si>
    <t xml:space="preserve">OCC212</t>
  </si>
  <si>
    <t xml:space="preserve">"Degenerate Art" confiscations and exhibition (1937)</t>
  </si>
  <si>
    <t xml:space="preserve">Entartete Kunst</t>
  </si>
  <si>
    <t xml:space="preserve">confiscations 1937; exhibition Munich July 1937, touring to 1941</t>
  </si>
  <si>
    <t xml:space="preserve">The Nazi state seized about 20,000 modern works from German museums, mocked some in a touring exhibition, and sold or burned others.</t>
  </si>
  <si>
    <t xml:space="preserve">painting;sculpture;print</t>
  </si>
  <si>
    <t xml:space="preserve">Nazi state</t>
  </si>
  <si>
    <t xml:space="preserve">the artists persecuted, many Jewish</t>
  </si>
  <si>
    <t xml:space="preserve">OCC213</t>
  </si>
  <si>
    <t xml:space="preserve">Axum obelisk taken and returned (1937–2005)</t>
  </si>
  <si>
    <t xml:space="preserve">Obelisk of Axum</t>
  </si>
  <si>
    <t xml:space="preserve">taken 1937; returned 2005; re-erected 2008</t>
  </si>
  <si>
    <t xml:space="preserve">Fascist Italy shipped an Aksumite stele to Rome, and after decades of requests it was returned to Ethiopia.</t>
  </si>
  <si>
    <t xml:space="preserve">Italian and Ethiopian states</t>
  </si>
  <si>
    <t xml:space="preserve">Aksum's residents</t>
  </si>
  <si>
    <t xml:space="preserve">links: POL006; CIV003.</t>
  </si>
  <si>
    <t xml:space="preserve">OCC214</t>
  </si>
  <si>
    <t xml:space="preserve">Mongolian purges and destruction of monasteries (1937–1939)</t>
  </si>
  <si>
    <t xml:space="preserve">Stalinist repression in Mongolia</t>
  </si>
  <si>
    <t xml:space="preserve">1937–1939</t>
  </si>
  <si>
    <t xml:space="preserve">Purges killed thousands of lamas and destroyed most Buddhist monasteries with their images and workshops.</t>
  </si>
  <si>
    <t xml:space="preserve">sculpture;appliqué;painting</t>
  </si>
  <si>
    <t xml:space="preserve">image;thangka</t>
  </si>
  <si>
    <t xml:space="preserve">Mongolian People's Republic; historians</t>
  </si>
  <si>
    <t xml:space="preserve">the monks killed</t>
  </si>
  <si>
    <t xml:space="preserve">links: SCH045.</t>
  </si>
  <si>
    <t xml:space="preserve">OCC215</t>
  </si>
  <si>
    <t xml:space="preserve">Paris Exposition (1937)</t>
  </si>
  <si>
    <t xml:space="preserve">Exposition Internationale des Arts et Techniques</t>
  </si>
  <si>
    <t xml:space="preserve">1937</t>
  </si>
  <si>
    <t xml:space="preserve">The fair set the Soviet and Nazi pavilions face to face and showed Picasso's Guernica in the Spanish Republic's pavilion.</t>
  </si>
  <si>
    <t xml:space="preserve">exhibition</t>
  </si>
  <si>
    <t xml:space="preserve">pavilion;painting</t>
  </si>
  <si>
    <t xml:space="preserve">the colonial pavilions</t>
  </si>
  <si>
    <t xml:space="preserve">F1.15;F1.19a</t>
  </si>
  <si>
    <t xml:space="preserve">OCC216</t>
  </si>
  <si>
    <t xml:space="preserve">Einsatzstab Reichsleiter Rosenberg looting (1940–1945)</t>
  </si>
  <si>
    <t xml:space="preserve">ERR</t>
  </si>
  <si>
    <t xml:space="preserve">1940–1945</t>
  </si>
  <si>
    <t xml:space="preserve">The Nazi agency seized art, books, furniture and ritual objects from Jewish collectors and occupied countries, many never recovered.</t>
  </si>
  <si>
    <t xml:space="preserve">painting;furniture;book;Judaica</t>
  </si>
  <si>
    <t xml:space="preserve">victims whose property is still unidentified</t>
  </si>
  <si>
    <t xml:space="preserve">links: OCC261.</t>
  </si>
  <si>
    <t xml:space="preserve">OCC217</t>
  </si>
  <si>
    <t xml:space="preserve">Utility Furniture Scheme (1942)</t>
  </si>
  <si>
    <t xml:space="preserve">Utility furniture</t>
  </si>
  <si>
    <t xml:space="preserve">1942–1952</t>
  </si>
  <si>
    <t xml:space="preserve">British wartime rules allowed only approved designs of furniture, overseen by a panel including Gordon Russell.</t>
  </si>
  <si>
    <t xml:space="preserve">cabinetmaking;rationing</t>
  </si>
  <si>
    <t xml:space="preserve">furniture</t>
  </si>
  <si>
    <t xml:space="preserve">British Board of Trade</t>
  </si>
  <si>
    <t xml:space="preserve">the furniture makers restricted</t>
  </si>
  <si>
    <t xml:space="preserve">F1.19a;F1.22a</t>
  </si>
  <si>
    <t xml:space="preserve">OCC218</t>
  </si>
  <si>
    <t xml:space="preserve">Yan'an Talks on Literature and Art (1942)</t>
  </si>
  <si>
    <t xml:space="preserve">Yan'an Forum</t>
  </si>
  <si>
    <t xml:space="preserve">May 1942</t>
  </si>
  <si>
    <t xml:space="preserve">Mao's talks told artists to serve workers, peasants and soldiers, framing art and craft policy in the PRC.</t>
  </si>
  <si>
    <t xml:space="preserve">woodcut;painting</t>
  </si>
  <si>
    <t xml:space="preserve">woodcut;poster</t>
  </si>
  <si>
    <t xml:space="preserve">Mao Zedong; Chinese Communist Party</t>
  </si>
  <si>
    <t xml:space="preserve">artists who disagreed and were purged</t>
  </si>
  <si>
    <t xml:space="preserve">links: MOV090; POL171.</t>
  </si>
  <si>
    <t xml:space="preserve">OCC219</t>
  </si>
  <si>
    <t xml:space="preserve">Rebuilding of Warsaw (1945–1960s)</t>
  </si>
  <si>
    <t xml:space="preserve">reconstruction of Warsaw Old Town</t>
  </si>
  <si>
    <t xml:space="preserve">1945–1960s</t>
  </si>
  <si>
    <t xml:space="preserve">After the city was destroyed, Poles rebuilt Warsaw's Old Town using pre-war surveys and Bellotto's paintings, making reconstruction an act of national identity.</t>
  </si>
  <si>
    <t xml:space="preserve">masonry;painting;reconstruction</t>
  </si>
  <si>
    <t xml:space="preserve">building</t>
  </si>
  <si>
    <t xml:space="preserve">Polish state; historians</t>
  </si>
  <si>
    <t xml:space="preserve">the residents moved out</t>
  </si>
  <si>
    <t xml:space="preserve">Historic Centre of Warsaw, World Heritage 1980 (verified).</t>
  </si>
  <si>
    <t xml:space="preserve">OCC220</t>
  </si>
  <si>
    <t xml:space="preserve">Bikini Atoll nuclear tests (1946–1958)</t>
  </si>
  <si>
    <t xml:space="preserve">Operation Crossroads</t>
  </si>
  <si>
    <t xml:space="preserve">F1.12;F1.7</t>
  </si>
  <si>
    <t xml:space="preserve">1946–1958</t>
  </si>
  <si>
    <t xml:space="preserve">US nuclear testing moved Bikini islanders from their atoll, and the "bikini" swimsuit took its name days after the first tests.</t>
  </si>
  <si>
    <t xml:space="preserve">swimsuit</t>
  </si>
  <si>
    <t xml:space="preserve">US state</t>
  </si>
  <si>
    <t xml:space="preserve">Bikini islanders</t>
  </si>
  <si>
    <t xml:space="preserve">OCC221</t>
  </si>
  <si>
    <t xml:space="preserve">Partition of India (1947)</t>
  </si>
  <si>
    <t xml:space="preserve">Partition</t>
  </si>
  <si>
    <t xml:space="preserve">August 1947</t>
  </si>
  <si>
    <t xml:space="preserve">Partition displaced millions, including artisans and weavers, and refugee craftspeople restarted work in India and Pakistan.</t>
  </si>
  <si>
    <t xml:space="preserve">weaving;embroidery</t>
  </si>
  <si>
    <t xml:space="preserve">phulkari</t>
  </si>
  <si>
    <t xml:space="preserve">women survivors</t>
  </si>
  <si>
    <t xml:space="preserve">links: POL202.</t>
  </si>
  <si>
    <t xml:space="preserve">OCC222</t>
  </si>
  <si>
    <t xml:space="preserve">Hōryū-ji Kondō fire and the Law for the Protection of Cultural Properties (1949–1950)</t>
  </si>
  <si>
    <t xml:space="preserve">Bunkazai hogohō</t>
  </si>
  <si>
    <t xml:space="preserve">fire January 1949; law May 1950</t>
  </si>
  <si>
    <t xml:space="preserve">A fire damaged the 7th-century wall paintings of Hōryū-ji's Golden Hall, and the next year Japan passed a law protecting tangible and intangible cultural properties.</t>
  </si>
  <si>
    <t xml:space="preserve">wall painting;conservation</t>
  </si>
  <si>
    <t xml:space="preserve">wall painting;temple</t>
  </si>
  <si>
    <t xml:space="preserve">Japanese state</t>
  </si>
  <si>
    <t xml:space="preserve">makers of works not designated</t>
  </si>
  <si>
    <t xml:space="preserve">F1.24;F1.29</t>
  </si>
  <si>
    <t xml:space="preserve">links: INS028 (Living National Treasures follow from the 1950 law, system from 1955).</t>
  </si>
  <si>
    <t xml:space="preserve">OCC223</t>
  </si>
  <si>
    <t xml:space="preserve">Hague Convention (1954)</t>
  </si>
  <si>
    <t xml:space="preserve">Convention for the Protection of Cultural Property in the Event of Armed Conflict</t>
  </si>
  <si>
    <t xml:space="preserve">1954; Second Protocol 1999</t>
  </si>
  <si>
    <t xml:space="preserve">The first global treaty on protecting cultural property in war set up the blue shield emblem.</t>
  </si>
  <si>
    <t xml:space="preserve">monument;collection</t>
  </si>
  <si>
    <t xml:space="preserve">war;care and access</t>
  </si>
  <si>
    <t xml:space="preserve">UNESCO member states</t>
  </si>
  <si>
    <t xml:space="preserve">non-state armed groups and intangible heritage</t>
  </si>
  <si>
    <t xml:space="preserve">UNESCO/UN instrument texts (link-out)</t>
  </si>
  <si>
    <t xml:space="preserve">OCC224</t>
  </si>
  <si>
    <t xml:space="preserve">Khrushchev's decree against architectural "excesses" (1955)</t>
  </si>
  <si>
    <t xml:space="preserve">On the elimination of excesses in design and construction</t>
  </si>
  <si>
    <t xml:space="preserve">November 1955</t>
  </si>
  <si>
    <t xml:space="preserve">The decree condemned Stalinist ornament and pushed standard prefabricated housing, the start of the khrushchyovka.</t>
  </si>
  <si>
    <t xml:space="preserve">prefabricated concrete;standard design</t>
  </si>
  <si>
    <t xml:space="preserve">apartment block</t>
  </si>
  <si>
    <t xml:space="preserve">the ornamental craftsmen who lost work</t>
  </si>
  <si>
    <t xml:space="preserve">links: STY046; STY158.</t>
  </si>
  <si>
    <t xml:space="preserve">OCC225</t>
  </si>
  <si>
    <t xml:space="preserve">First container ship voyage (1956)</t>
  </si>
  <si>
    <t xml:space="preserve">Ideal X</t>
  </si>
  <si>
    <t xml:space="preserve">April 1956</t>
  </si>
  <si>
    <t xml:space="preserve">Malcom McLean's converted tanker carried 58 containers from Newark to Houston, the start of container shipping.</t>
  </si>
  <si>
    <t xml:space="preserve">standard container;crane</t>
  </si>
  <si>
    <t xml:space="preserve">shipping container</t>
  </si>
  <si>
    <t xml:space="preserve">dockworkers who lost jobs</t>
  </si>
  <si>
    <t xml:space="preserve">F1.13;F1.21</t>
  </si>
  <si>
    <t xml:space="preserve">links: NET062.</t>
  </si>
  <si>
    <t xml:space="preserve">OCC226</t>
  </si>
  <si>
    <t xml:space="preserve">Minamata disease recognised (1956)</t>
  </si>
  <si>
    <t xml:space="preserve">Minamata</t>
  </si>
  <si>
    <t xml:space="preserve">recognised 1956; state admits cause 1968</t>
  </si>
  <si>
    <t xml:space="preserve">Mercury waste from Chisso's acetaldehyde plant poisoned fishing communities, a founding case of industrial pollution.</t>
  </si>
  <si>
    <t xml:space="preserve">chemical industry;mercury</t>
  </si>
  <si>
    <t xml:space="preserve">Japanese state; victims' groups</t>
  </si>
  <si>
    <t xml:space="preserve">victims not certified</t>
  </si>
  <si>
    <t xml:space="preserve">links: OCC276.</t>
  </si>
  <si>
    <t xml:space="preserve">OCC227</t>
  </si>
  <si>
    <t xml:space="preserve">Backyard furnaces of the Great Leap Forward (1958–1960)</t>
  </si>
  <si>
    <t xml:space="preserve">Great Leap Forward</t>
  </si>
  <si>
    <t xml:space="preserve">1958–1960</t>
  </si>
  <si>
    <t xml:space="preserve">Millions were told to make steel in small furnaces, melting pots and tools into poor iron while famine followed.</t>
  </si>
  <si>
    <t xml:space="preserve">iron smelting;melting</t>
  </si>
  <si>
    <t xml:space="preserve">furnace;iron</t>
  </si>
  <si>
    <t xml:space="preserve">Chinese Communist Party</t>
  </si>
  <si>
    <t xml:space="preserve">the tens of millions who died in the famine</t>
  </si>
  <si>
    <t xml:space="preserve">OCC228</t>
  </si>
  <si>
    <t xml:space="preserve">Igloo tag and the first Kinngait print collection (1958–1959)</t>
  </si>
  <si>
    <t xml:space="preserve">Cape Dorset prints</t>
  </si>
  <si>
    <t xml:space="preserve">igloo tag 1958; first annual print collection 1959</t>
  </si>
  <si>
    <t xml:space="preserve">Canada introduced an igloo tag to certify Inuit-made art, and the first annual Kinngait print collection launched Inuit printmaking.</t>
  </si>
  <si>
    <t xml:space="preserve">stonecut;stencil;soapstone carving</t>
  </si>
  <si>
    <t xml:space="preserve">print;carving</t>
  </si>
  <si>
    <t xml:space="preserve">Canadian state; West Baffin Eskimo Co-operative</t>
  </si>
  <si>
    <t xml:space="preserve">Inuit makers who did not choose the market framing</t>
  </si>
  <si>
    <t xml:space="preserve">links: STY173; POL079. Igloo tag created 1958 (Government of Canada); managed by the Inuit Art Foundation since 2017.</t>
  </si>
  <si>
    <t xml:space="preserve">OCC229</t>
  </si>
  <si>
    <t xml:space="preserve">Tibetan exile and carpet weaving in Nepal (1959–1960s)</t>
  </si>
  <si>
    <t xml:space="preserve">Tibetan refugee carpet industry</t>
  </si>
  <si>
    <t xml:space="preserve">from 1959</t>
  </si>
  <si>
    <t xml:space="preserve">Tibetan refugees set up carpet workshops in Nepal with Swiss aid, which grew into a major export industry.</t>
  </si>
  <si>
    <t xml:space="preserve">knotting;carpet weaving</t>
  </si>
  <si>
    <t xml:space="preserve">Tibetan carpet</t>
  </si>
  <si>
    <t xml:space="preserve">historians; aid agencies</t>
  </si>
  <si>
    <t xml:space="preserve">child labour in the industry</t>
  </si>
  <si>
    <t xml:space="preserve">F1.13;F1.18</t>
  </si>
  <si>
    <t xml:space="preserve">OCC230</t>
  </si>
  <si>
    <t xml:space="preserve">Aswan High Dam and the Nubian campaign (1960–1980)</t>
  </si>
  <si>
    <t xml:space="preserve">International Campaign to Save the Monuments of Nubia</t>
  </si>
  <si>
    <t xml:space="preserve">1960–1980</t>
  </si>
  <si>
    <t xml:space="preserve">The dam flooded Nubia, relocating temples such as Abu Simbel and displacing Nubians and their painted house tradition.</t>
  </si>
  <si>
    <t xml:space="preserve">stone cutting;relocation</t>
  </si>
  <si>
    <t xml:space="preserve">temple</t>
  </si>
  <si>
    <t xml:space="preserve">UNESCO; Egyptian and Sudanese states</t>
  </si>
  <si>
    <t xml:space="preserve">the displaced Nubians</t>
  </si>
  <si>
    <t xml:space="preserve">UNESCO World Heritage List data (link-out); Wikimedia Commons</t>
  </si>
  <si>
    <t xml:space="preserve">F1.24;F1.22</t>
  </si>
  <si>
    <t xml:space="preserve">OCC231</t>
  </si>
  <si>
    <t xml:space="preserve">Shrinking of the Aral Sea (from 1960)</t>
  </si>
  <si>
    <t xml:space="preserve">Aral Sea disaster</t>
  </si>
  <si>
    <t xml:space="preserve">from the 1960s</t>
  </si>
  <si>
    <t xml:space="preserve">Soviet irrigation for cotton drained the Aral Sea, ruining fishing and leaving salt and dust over Karakalpakstan.</t>
  </si>
  <si>
    <t xml:space="preserve">cotton irrigation</t>
  </si>
  <si>
    <t xml:space="preserve">cotton</t>
  </si>
  <si>
    <t xml:space="preserve">clothing and adornment;food and storage</t>
  </si>
  <si>
    <t xml:space="preserve">Soviet planners; environmental historians</t>
  </si>
  <si>
    <t xml:space="preserve">the Karakalpak fishing communities</t>
  </si>
  <si>
    <t xml:space="preserve">links: PRD173.</t>
  </si>
  <si>
    <t xml:space="preserve">OCC232</t>
  </si>
  <si>
    <t xml:space="preserve">Cultural Heritage Protection Act (Korea, 1962)</t>
  </si>
  <si>
    <t xml:space="preserve">Munhwajae boho beop</t>
  </si>
  <si>
    <t xml:space="preserve">1962</t>
  </si>
  <si>
    <t xml:space="preserve">South Korea's law set up the system of designated intangible cultural properties and their holders.</t>
  </si>
  <si>
    <t xml:space="preserve">safeguarding</t>
  </si>
  <si>
    <t xml:space="preserve">South Korean state</t>
  </si>
  <si>
    <t xml:space="preserve">makers not designated</t>
  </si>
  <si>
    <t xml:space="preserve">Korean national e-museum (KOGL Type 1 items only)</t>
  </si>
  <si>
    <t xml:space="preserve">OCC233</t>
  </si>
  <si>
    <t xml:space="preserve">Sketchpad (1963)</t>
  </si>
  <si>
    <t xml:space="preserve">Ivan Sutherland's Sketchpad</t>
  </si>
  <si>
    <t xml:space="preserve">1963</t>
  </si>
  <si>
    <t xml:space="preserve">Ivan Sutherland's program let users draw on a screen with a light pen, a founding step for CAD.</t>
  </si>
  <si>
    <t xml:space="preserve">computer graphics</t>
  </si>
  <si>
    <t xml:space="preserve">drawing</t>
  </si>
  <si>
    <t xml:space="preserve">historians of computing</t>
  </si>
  <si>
    <t xml:space="preserve">other early CAD work in industry</t>
  </si>
  <si>
    <t xml:space="preserve">OCC234</t>
  </si>
  <si>
    <t xml:space="preserve">Yirrkala bark petitions (1963)</t>
  </si>
  <si>
    <t xml:space="preserve">Yolŋu bark petitions</t>
  </si>
  <si>
    <t xml:space="preserve">August 1963</t>
  </si>
  <si>
    <t xml:space="preserve">Yolŋu leaders sent the Australian Parliament petitions typed on paper framed by painted bark, making bark painting a legal document.</t>
  </si>
  <si>
    <t xml:space="preserve">bark painting</t>
  </si>
  <si>
    <t xml:space="preserve">petition</t>
  </si>
  <si>
    <t xml:space="preserve">Yolŋu clans</t>
  </si>
  <si>
    <t xml:space="preserve">non-Yolŋu voices</t>
  </si>
  <si>
    <t xml:space="preserve">links: STY156.</t>
  </si>
  <si>
    <t xml:space="preserve">OCC235</t>
  </si>
  <si>
    <t xml:space="preserve">Border Industrialization Program (1965)</t>
  </si>
  <si>
    <t xml:space="preserve">maquiladoras</t>
  </si>
  <si>
    <t xml:space="preserve">1965</t>
  </si>
  <si>
    <t xml:space="preserve">Mexico let foreign firms set up assembly plants on the US border, starting the maquiladora industry.</t>
  </si>
  <si>
    <t xml:space="preserve">assembly</t>
  </si>
  <si>
    <t xml:space="preserve">garment;electronics</t>
  </si>
  <si>
    <t xml:space="preserve">Mexican state</t>
  </si>
  <si>
    <t xml:space="preserve">the mostly women workers in the assembly plants</t>
  </si>
  <si>
    <t xml:space="preserve">F1.21;F1.23</t>
  </si>
  <si>
    <t xml:space="preserve">OCC236</t>
  </si>
  <si>
    <t xml:space="preserve">Destroy the Four Olds (1966–1976)</t>
  </si>
  <si>
    <t xml:space="preserve">Cultural Revolution campaign against the "Four Olds"</t>
  </si>
  <si>
    <t xml:space="preserve">campaign from August 1966; Cultural Revolution to 1976</t>
  </si>
  <si>
    <t xml:space="preserve">Red Guards smashed temple images, burned books and paintings and seized private collections as "old" culture, while many craft workshops were closed or turned to political goods.</t>
  </si>
  <si>
    <t xml:space="preserve">temple image;book;painting</t>
  </si>
  <si>
    <t xml:space="preserve">Chinese Communist Party; historians</t>
  </si>
  <si>
    <t xml:space="preserve">the artists and owners persecuted, and the objects hidden by ordinary people</t>
  </si>
  <si>
    <t xml:space="preserve">links: POL171.</t>
  </si>
  <si>
    <t xml:space="preserve">OCC237</t>
  </si>
  <si>
    <t xml:space="preserve">Mexico 1968 Olympics design programme</t>
  </si>
  <si>
    <t xml:space="preserve">México 68</t>
  </si>
  <si>
    <t xml:space="preserve">1968</t>
  </si>
  <si>
    <t xml:space="preserve">Lance Wyman, Eduardo Terrazas and Pedro Ramírez Vázquez created a graphic identity drawing on Wixárika (Huichol) yarn art and Op Art, applied from stamps to pavements.</t>
  </si>
  <si>
    <t xml:space="preserve">graphic design;signage</t>
  </si>
  <si>
    <t xml:space="preserve">logo;pictogram;poster</t>
  </si>
  <si>
    <t xml:space="preserve">Olympic organising committee</t>
  </si>
  <si>
    <t xml:space="preserve">the students killed at Tlatelolco days before the Games; the Wixárika makers of the source art</t>
  </si>
  <si>
    <t xml:space="preserve">links: EVT021.</t>
  </si>
  <si>
    <t xml:space="preserve">OCC238</t>
  </si>
  <si>
    <t xml:space="preserve">Whole Earth Catalog (1968–1972)</t>
  </si>
  <si>
    <t xml:space="preserve">Whole Earth Catalog</t>
  </si>
  <si>
    <t xml:space="preserve">regular issues 1968–1972</t>
  </si>
  <si>
    <t xml:space="preserve">Stewart Brand's catalogue reviewed tools, books and techniques for self-reliant making and fed the later maker and personal-computer cultures.</t>
  </si>
  <si>
    <t xml:space="preserve">printing;tool reviewing</t>
  </si>
  <si>
    <t xml:space="preserve">catalogue</t>
  </si>
  <si>
    <t xml:space="preserve">Stewart Brand</t>
  </si>
  <si>
    <t xml:space="preserve">the Indigenous and rural techniques it borrowed from</t>
  </si>
  <si>
    <t xml:space="preserve">links: MOV049; MOV046.</t>
  </si>
  <si>
    <t xml:space="preserve">OCC239</t>
  </si>
  <si>
    <t xml:space="preserve">UNESCO 1970 Convention</t>
  </si>
  <si>
    <t xml:space="preserve">Convention on the Means of Prohibiting and Preventing the Illicit Import, Export and Transfer of Ownership of Cultural Property</t>
  </si>
  <si>
    <t xml:space="preserve">adopted November 1970; in force 1972</t>
  </si>
  <si>
    <t xml:space="preserve">The convention asked states to control export and import of cultural property, and 1970 became the date museums use to judge whether an acquisition is legitimate.</t>
  </si>
  <si>
    <t xml:space="preserve">provenance research</t>
  </si>
  <si>
    <t xml:space="preserve">objects taken before 1970, including most colonial collections</t>
  </si>
  <si>
    <t xml:space="preserve">OCC240</t>
  </si>
  <si>
    <t xml:space="preserve">Aboriginal flag (1971)</t>
  </si>
  <si>
    <t xml:space="preserve">Australian Aboriginal Flag</t>
  </si>
  <si>
    <t xml:space="preserve">first flown July 1971; copyright transferred to the Commonwealth 2022</t>
  </si>
  <si>
    <t xml:space="preserve">Luritja artist Harold Thomas designed the flag; after years of licensing disputes over its use on clothing, he transferred copyright to the Australian government in 2022.</t>
  </si>
  <si>
    <t xml:space="preserve">textile printing;graphic design</t>
  </si>
  <si>
    <t xml:space="preserve">flag;garment</t>
  </si>
  <si>
    <t xml:space="preserve">Harold Thomas; Federal Court of Australia (1997 authorship ruling)</t>
  </si>
  <si>
    <t xml:space="preserve">other Aboriginal flags and Torres Strait Islander symbols</t>
  </si>
  <si>
    <t xml:space="preserve">F1.14;F1.26</t>
  </si>
  <si>
    <t xml:space="preserve">Flag works still in copyright; link out only.</t>
  </si>
  <si>
    <t xml:space="preserve">OCC241</t>
  </si>
  <si>
    <t xml:space="preserve">Panguna mine (1972–1989)</t>
  </si>
  <si>
    <t xml:space="preserve">Bougainville copper mine</t>
  </si>
  <si>
    <t xml:space="preserve">opened 1972; closed 1989</t>
  </si>
  <si>
    <t xml:space="preserve">The open-pit copper mine on Bougainville polluted rivers and helped spark a civil war that closed it.</t>
  </si>
  <si>
    <t xml:space="preserve">copper mining</t>
  </si>
  <si>
    <t xml:space="preserve">copper concentrate</t>
  </si>
  <si>
    <t xml:space="preserve">historians; Bougainvilleans</t>
  </si>
  <si>
    <t xml:space="preserve">the landowning clans</t>
  </si>
  <si>
    <t xml:space="preserve">conflict-looting;Indigenous-community</t>
  </si>
  <si>
    <t xml:space="preserve">OCC242</t>
  </si>
  <si>
    <t xml:space="preserve">World Heritage Convention (1972)</t>
  </si>
  <si>
    <t xml:space="preserve">Convention Concerning the Protection of the World Cultural and Natural Heritage</t>
  </si>
  <si>
    <t xml:space="preserve">adopted November 1972; in force 1975</t>
  </si>
  <si>
    <t xml:space="preserve">The convention created the World Heritage List, which directs tourism and conservation money to listed sites and, with them, to craft repair and souvenir trades.</t>
  </si>
  <si>
    <t xml:space="preserve">conservation;restoration</t>
  </si>
  <si>
    <t xml:space="preserve">monument;site</t>
  </si>
  <si>
    <t xml:space="preserve">sites that states do not nominate, and people living at listed sites</t>
  </si>
  <si>
    <t xml:space="preserve">UNESCO/UN instrument texts (link-out); UNESCO World Heritage List data (link-out)</t>
  </si>
  <si>
    <t xml:space="preserve">links: INS075.</t>
  </si>
  <si>
    <t xml:space="preserve">OCC243</t>
  </si>
  <si>
    <t xml:space="preserve">CITES (1973)</t>
  </si>
  <si>
    <t xml:space="preserve">Convention on International Trade in Endangered Species of Wild Fauna and Flora</t>
  </si>
  <si>
    <t xml:space="preserve">signed March 1973; in force 1975</t>
  </si>
  <si>
    <t xml:space="preserve">The treaty controls trade in listed species, changing what makers can legally use for ivory, tortoiseshell, coral, feathers, skins and rare timbers.</t>
  </si>
  <si>
    <t xml:space="preserve">ivory;tortoiseshell;coral;rosewood</t>
  </si>
  <si>
    <t xml:space="preserve">carving;jewellery;instrument</t>
  </si>
  <si>
    <t xml:space="preserve">craft communities who depended on the trade</t>
  </si>
  <si>
    <t xml:space="preserve">OCC244</t>
  </si>
  <si>
    <t xml:space="preserve">Multi Fibre Arrangement (1974–2004)</t>
  </si>
  <si>
    <t xml:space="preserve">MFA</t>
  </si>
  <si>
    <t xml:space="preserve">in force 1974; quotas phased out by 1 January 2005</t>
  </si>
  <si>
    <t xml:space="preserve">Quotas on textile and clothing imports spread garment making to many new countries; their end in 2005 concentrated it in China, Bangladesh and a few others.</t>
  </si>
  <si>
    <t xml:space="preserve">garment making;sewing</t>
  </si>
  <si>
    <t xml:space="preserve">GATT and WTO member states</t>
  </si>
  <si>
    <t xml:space="preserve">garment workers in countries that lost orders after 2005</t>
  </si>
  <si>
    <t xml:space="preserve">links: EVT032.</t>
  </si>
  <si>
    <t xml:space="preserve">OCC245</t>
  </si>
  <si>
    <t xml:space="preserve">Khmer Rouge regime (1975–1979)</t>
  </si>
  <si>
    <t xml:space="preserve">Democratic Kampuchea</t>
  </si>
  <si>
    <t xml:space="preserve">April 1975–January 1979</t>
  </si>
  <si>
    <t xml:space="preserve">The regime killed a large share of Cambodia's artists, dancers, musicians and craftspeople and banned religion, so weaving, silverwork and court dance were rebuilt afterwards from few survivors.</t>
  </si>
  <si>
    <t xml:space="preserve">silk weaving;silversmithing</t>
  </si>
  <si>
    <t xml:space="preserve">textile;silverware</t>
  </si>
  <si>
    <t xml:space="preserve">historians; survivors' testimony</t>
  </si>
  <si>
    <t xml:space="preserve">the victims and survivors who rebuilt the crafts</t>
  </si>
  <si>
    <t xml:space="preserve">Forced labour in communes: human-flow.</t>
  </si>
  <si>
    <t xml:space="preserve">OCC246</t>
  </si>
  <si>
    <t xml:space="preserve">American Indian Religious Freedom Act (1978)</t>
  </si>
  <si>
    <t xml:space="preserve">AIRFA</t>
  </si>
  <si>
    <t xml:space="preserve">August 1978</t>
  </si>
  <si>
    <t xml:space="preserve">US law declared a policy of protecting Native American religious practice, including access to sacred sites and use of eagle feathers and other sacred materials.</t>
  </si>
  <si>
    <t xml:space="preserve">featherwork;regalia making</t>
  </si>
  <si>
    <t xml:space="preserve">regalia;ceremonial object</t>
  </si>
  <si>
    <t xml:space="preserve">tribes without federal recognition; the Act's lack of enforcement</t>
  </si>
  <si>
    <t xml:space="preserve">OCC247</t>
  </si>
  <si>
    <t xml:space="preserve">Ahmedabad Declaration (1979)</t>
  </si>
  <si>
    <t xml:space="preserve">Ahmedabad Declaration on Industrial Design for Development</t>
  </si>
  <si>
    <t xml:space="preserve">AS-SAS;GL</t>
  </si>
  <si>
    <t xml:space="preserve">January 1979</t>
  </si>
  <si>
    <t xml:space="preserve">A UNIDO–ICSID meeting at NID Ahmedabad called for design suited to the needs of developing countries rather than copied from industrial nations.</t>
  </si>
  <si>
    <t xml:space="preserve">design policy</t>
  </si>
  <si>
    <t xml:space="preserve">UNIDO; ICSID; National Institute of Design</t>
  </si>
  <si>
    <t xml:space="preserve">craftspeople, invited as subjects rather than authors</t>
  </si>
  <si>
    <t xml:space="preserve">links: INS033.</t>
  </si>
  <si>
    <t xml:space="preserve">OCC248</t>
  </si>
  <si>
    <t xml:space="preserve">Shenzhen Special Economic Zone (1980)</t>
  </si>
  <si>
    <t xml:space="preserve">Shenzhen SEZ</t>
  </si>
  <si>
    <t xml:space="preserve">August 1980</t>
  </si>
  <si>
    <t xml:space="preserve">China's first special economic zones, led by Shenzhen, drew foreign firms and migrant workers and grew into a centre of electronics manufacture.</t>
  </si>
  <si>
    <t xml:space="preserve">assembly;electronics manufacture</t>
  </si>
  <si>
    <t xml:space="preserve">electronics;toy;garment</t>
  </si>
  <si>
    <t xml:space="preserve">Chinese state</t>
  </si>
  <si>
    <t xml:space="preserve">migrant workers, many young women, on factory dormitory regimes</t>
  </si>
  <si>
    <t xml:space="preserve">links: INS069.</t>
  </si>
  <si>
    <t xml:space="preserve">OCC249</t>
  </si>
  <si>
    <t xml:space="preserve">Egypt's Law 117 (1983)</t>
  </si>
  <si>
    <t xml:space="preserve">Law on the Protection of Antiquities (No. 117 of 1983)</t>
  </si>
  <si>
    <t xml:space="preserve">1983; amended 2010</t>
  </si>
  <si>
    <t xml:space="preserve">Egypt's law made all antiquities public property, ended the legal antiquities trade and banned export.</t>
  </si>
  <si>
    <t xml:space="preserve">Egyptian state</t>
  </si>
  <si>
    <t xml:space="preserve">local communities who once sold finds</t>
  </si>
  <si>
    <t xml:space="preserve">OCC250</t>
  </si>
  <si>
    <t xml:space="preserve">Stereolithography patent (1984–1986)</t>
  </si>
  <si>
    <t xml:space="preserve">3D printing</t>
  </si>
  <si>
    <t xml:space="preserve">filed 1984; granted 1986</t>
  </si>
  <si>
    <t xml:space="preserve">Chuck Hull's patent on building objects layer by layer from UV-cured resin began commercial 3D printing.</t>
  </si>
  <si>
    <t xml:space="preserve">stereolithography;3D printing</t>
  </si>
  <si>
    <t xml:space="preserve">prototype</t>
  </si>
  <si>
    <t xml:space="preserve">earlier Japanese and French layer-printing proposals</t>
  </si>
  <si>
    <t xml:space="preserve">links: INS078; MOV049.</t>
  </si>
  <si>
    <t xml:space="preserve">OCC251</t>
  </si>
  <si>
    <t xml:space="preserve">Desktop publishing (1985)</t>
  </si>
  <si>
    <t xml:space="preserve">Macintosh, LaserWriter and PageMaker</t>
  </si>
  <si>
    <t xml:space="preserve">1985</t>
  </si>
  <si>
    <t xml:space="preserve">The Apple LaserWriter, PostScript and Aldus PageMaker let designers set pages on personal computers, displacing much professional typesetting.</t>
  </si>
  <si>
    <t xml:space="preserve">digital typesetting;PostScript</t>
  </si>
  <si>
    <t xml:space="preserve">page layout;typeface</t>
  </si>
  <si>
    <t xml:space="preserve">historians of design</t>
  </si>
  <si>
    <t xml:space="preserve">typesetters and compositors who lost work</t>
  </si>
  <si>
    <t xml:space="preserve">links: MOV033.</t>
  </si>
  <si>
    <t xml:space="preserve">OCC252</t>
  </si>
  <si>
    <t xml:space="preserve">CITES ivory trade ban (1989)</t>
  </si>
  <si>
    <t xml:space="preserve">African elephant ivory trade ban</t>
  </si>
  <si>
    <t xml:space="preserve">F1.13;F1.6</t>
  </si>
  <si>
    <t xml:space="preserve">GL;AF-SWA;AF-SOU</t>
  </si>
  <si>
    <t xml:space="preserve">agreed October 1989; in force January 1990</t>
  </si>
  <si>
    <t xml:space="preserve">Moving the African elephant to CITES Appendix I ended most legal international ivory trade, closing carving workshops from Hong Kong to Japan.</t>
  </si>
  <si>
    <t xml:space="preserve">carving;seal;netsuke</t>
  </si>
  <si>
    <t xml:space="preserve">CITES parties</t>
  </si>
  <si>
    <t xml:space="preserve">African communities living with elephants</t>
  </si>
  <si>
    <t xml:space="preserve">Later one-off sales (1999, 2008) complicate the story.</t>
  </si>
  <si>
    <t xml:space="preserve">OCC253</t>
  </si>
  <si>
    <t xml:space="preserve">Indian Arts and Crafts Act (1990)</t>
  </si>
  <si>
    <t xml:space="preserve">IACA 1990</t>
  </si>
  <si>
    <t xml:space="preserve">November 1990</t>
  </si>
  <si>
    <t xml:space="preserve">US law made it a crime to market goods falsely as made by Native Americans, strengthening the 1935 Act that created the Indian Arts and Crafts Board.</t>
  </si>
  <si>
    <t xml:space="preserve">jewellery;pottery;beadwork</t>
  </si>
  <si>
    <t xml:space="preserve">Native artists who are not enrolled members of a recognised tribe</t>
  </si>
  <si>
    <t xml:space="preserve">links: INS014. 1935 Act is covered by INS014.</t>
  </si>
  <si>
    <t xml:space="preserve">OCC254</t>
  </si>
  <si>
    <t xml:space="preserve">NAGPRA (1990)</t>
  </si>
  <si>
    <t xml:space="preserve">Native American Graves Protection and Repatriation Act</t>
  </si>
  <si>
    <t xml:space="preserve">AM-WST;AM-EWD;AM-NWC;AM-ARC</t>
  </si>
  <si>
    <t xml:space="preserve">US law required federally funded museums to inventory and return Native American human remains, funerary objects, sacred objects and objects of cultural patrimony to tribes.</t>
  </si>
  <si>
    <t xml:space="preserve">sacred object;funerary object</t>
  </si>
  <si>
    <t xml:space="preserve">tribes without federal recognition; Native Hawaiian claims handled differently</t>
  </si>
  <si>
    <t xml:space="preserve">OCC255</t>
  </si>
  <si>
    <t xml:space="preserve">WAI 262 claim (1991–2011)</t>
  </si>
  <si>
    <t xml:space="preserve">Ko Aotearoa Tēnei report</t>
  </si>
  <si>
    <t xml:space="preserve">lodged 1991; report 2011</t>
  </si>
  <si>
    <t xml:space="preserve">Māori claimants asked the Waitangi Tribunal about control of taonga works, mātauranga and native flora and fauna, and its 2011 report proposed protection for taonga works.</t>
  </si>
  <si>
    <t xml:space="preserve">Waitangi Tribunal; claimant iwi</t>
  </si>
  <si>
    <t xml:space="preserve">iwi not party to the claim</t>
  </si>
  <si>
    <t xml:space="preserve">OCC256</t>
  </si>
  <si>
    <t xml:space="preserve">Destruction and rebuilding of the Mostar bridge (1993–2004)</t>
  </si>
  <si>
    <t xml:space="preserve">Stari Most</t>
  </si>
  <si>
    <t xml:space="preserve">destroyed November 1993; reopened 2004</t>
  </si>
  <si>
    <t xml:space="preserve">The Ottoman bridge of 1566 was shelled down in the Bosnian war and rebuilt with stone from the original quarries and Ottoman methods.</t>
  </si>
  <si>
    <t xml:space="preserve">stone masonry;quarrying</t>
  </si>
  <si>
    <t xml:space="preserve">bridge</t>
  </si>
  <si>
    <t xml:space="preserve">historians; reconstruction team</t>
  </si>
  <si>
    <t xml:space="preserve">the divided communities on either bank</t>
  </si>
  <si>
    <t xml:space="preserve">F1.28a;F1.19a</t>
  </si>
  <si>
    <t xml:space="preserve">Old Bridge Area of the Old City of Mostar, World Heritage 2005 (verified).</t>
  </si>
  <si>
    <t xml:space="preserve">OCC257</t>
  </si>
  <si>
    <t xml:space="preserve">Mataatua Declaration (1993)</t>
  </si>
  <si>
    <t xml:space="preserve">Mataatua Declaration on Cultural and Intellectual Property Rights of Indigenous Peoples</t>
  </si>
  <si>
    <t xml:space="preserve">OC-POL;GL</t>
  </si>
  <si>
    <t xml:space="preserve">June 1993</t>
  </si>
  <si>
    <t xml:space="preserve">A conference hosted by the nine tribes of Mataatua in Aotearoa asserted Indigenous peoples' rights to define and control their cultural and intellectual property.</t>
  </si>
  <si>
    <t xml:space="preserve">Indigenous delegates from 14 countries</t>
  </si>
  <si>
    <t xml:space="preserve">peoples not represented</t>
  </si>
  <si>
    <t xml:space="preserve">OCC258</t>
  </si>
  <si>
    <t xml:space="preserve">Carpets case (1994)</t>
  </si>
  <si>
    <t xml:space="preserve">Milpurrurru v Indofurn; Bulun Bulun v R &amp; T Textiles (1998)</t>
  </si>
  <si>
    <t xml:space="preserve">1994; related case 1998</t>
  </si>
  <si>
    <t xml:space="preserve">Australian courts ruled that carpets made in Vietnam copying Aboriginal artists' paintings infringed copyright and caused cultural harm, and a 1998 case recognised community interests in an artist's work.</t>
  </si>
  <si>
    <t xml:space="preserve">carpet weaving;screen printing</t>
  </si>
  <si>
    <t xml:space="preserve">carpet;printed fabric</t>
  </si>
  <si>
    <t xml:space="preserve">Federal Court of Australia; the artists' estates</t>
  </si>
  <si>
    <t xml:space="preserve">communities whose designs had no single named author</t>
  </si>
  <si>
    <t xml:space="preserve">OCC259</t>
  </si>
  <si>
    <t xml:space="preserve">TRIPS Agreement (1994)</t>
  </si>
  <si>
    <t xml:space="preserve">Agreement on Trade-Related Aspects of Intellectual Property Rights</t>
  </si>
  <si>
    <t xml:space="preserve">signed April 1994; in force 1995</t>
  </si>
  <si>
    <t xml:space="preserve">The WTO agreement set minimum patent, copyright, design and trademark rules for all members and protected geographical indications such as regional textiles and foods.</t>
  </si>
  <si>
    <t xml:space="preserve">WTO member states</t>
  </si>
  <si>
    <t xml:space="preserve">traditional and collective knowledge, not covered</t>
  </si>
  <si>
    <t xml:space="preserve">OCC260</t>
  </si>
  <si>
    <t xml:space="preserve">UNIDROIT Convention (1995)</t>
  </si>
  <si>
    <t xml:space="preserve">Convention on Stolen or Illegally Exported Cultural Objects</t>
  </si>
  <si>
    <t xml:space="preserve">June 1995</t>
  </si>
  <si>
    <t xml:space="preserve">The convention requires the return of stolen cultural objects even from buyers who acted in good faith, tightening the 1970 rules.</t>
  </si>
  <si>
    <t xml:space="preserve">UNIDROIT member states</t>
  </si>
  <si>
    <t xml:space="preserve">objects in states that have not signed</t>
  </si>
  <si>
    <t xml:space="preserve">OCC261</t>
  </si>
  <si>
    <t xml:space="preserve">Washington Principles (1998)</t>
  </si>
  <si>
    <t xml:space="preserve">Washington Conference Principles on Nazi-Confiscated Art</t>
  </si>
  <si>
    <t xml:space="preserve">December 1998</t>
  </si>
  <si>
    <t xml:space="preserve">Forty-four governments agreed non-binding principles to identify Nazi-looted art and reach "just and fair solutions" with heirs.</t>
  </si>
  <si>
    <t xml:space="preserve">painting;decorative arts</t>
  </si>
  <si>
    <t xml:space="preserve">44 governments at the Washington Conference</t>
  </si>
  <si>
    <t xml:space="preserve">states that did not sign and the non-binding nature of the principles</t>
  </si>
  <si>
    <t xml:space="preserve">links: OCC216.</t>
  </si>
  <si>
    <t xml:space="preserve">OCC262</t>
  </si>
  <si>
    <t xml:space="preserve">Geographical Indications of Goods Act (India, 1999)</t>
  </si>
  <si>
    <t xml:space="preserve">GI Act</t>
  </si>
  <si>
    <t xml:space="preserve">passed 1999; in force 2003</t>
  </si>
  <si>
    <t xml:space="preserve">India's law lets regional crafts and foods register geographical indications, and many handloom and craft names have since been registered.</t>
  </si>
  <si>
    <t xml:space="preserve">handloom weaving;registration</t>
  </si>
  <si>
    <t xml:space="preserve">sari;textile;tea</t>
  </si>
  <si>
    <t xml:space="preserve">Indian state</t>
  </si>
  <si>
    <t xml:space="preserve">makers outside the registered area and power-loom copies</t>
  </si>
  <si>
    <t xml:space="preserve">Darjeeling tea was the first registration (2004); to verify.</t>
  </si>
  <si>
    <t xml:space="preserve">OCC263</t>
  </si>
  <si>
    <t xml:space="preserve">Destruction of the Bamiyan Buddhas (2001)</t>
  </si>
  <si>
    <t xml:space="preserve">Bamiyan Buddhas</t>
  </si>
  <si>
    <t xml:space="preserve">F1.12a;F1.9</t>
  </si>
  <si>
    <t xml:space="preserve">March 2001</t>
  </si>
  <si>
    <t xml:space="preserve">The Taliban blew up the two giant rock-cut Buddhas of Bamiyan, and the same year smashed statues in the Kabul Museum.</t>
  </si>
  <si>
    <t xml:space="preserve">rock carving;clay and plaster modelling</t>
  </si>
  <si>
    <t xml:space="preserve">colossal statue;cave painting</t>
  </si>
  <si>
    <t xml:space="preserve">the Hazara residents of the valley</t>
  </si>
  <si>
    <t xml:space="preserve">OCC264</t>
  </si>
  <si>
    <t xml:space="preserve">Creative Commons licences (2002)</t>
  </si>
  <si>
    <t xml:space="preserve">CC licences 1.0</t>
  </si>
  <si>
    <t xml:space="preserve">December 2002</t>
  </si>
  <si>
    <t xml:space="preserve">Creative Commons released free standard licences that let makers share work on stated terms, later used by many open-access museum programmes.</t>
  </si>
  <si>
    <t xml:space="preserve">licensing</t>
  </si>
  <si>
    <t xml:space="preserve">Creative Commons (Lawrence Lessig and others)</t>
  </si>
  <si>
    <t xml:space="preserve">communities whose knowledge sits outside copyright</t>
  </si>
  <si>
    <t xml:space="preserve">F1.14;F1.21</t>
  </si>
  <si>
    <t xml:space="preserve">OCC265</t>
  </si>
  <si>
    <t xml:space="preserve">Returns of Maqdala objects (2002–2023)</t>
  </si>
  <si>
    <t xml:space="preserve">Maqdala returns</t>
  </si>
  <si>
    <t xml:space="preserve">AF-HRN;EU-BLC</t>
  </si>
  <si>
    <t xml:space="preserve">January 2002; September 2021; 24 September 2023</t>
  </si>
  <si>
    <t xml:space="preserve">Returns of Maqdala loot to Ethiopia include a tabot from St John's Episcopal Church, Edinburgh (2002), objects bought and returned by the Scheherazade Foundation (2021) and a tabot bought by a private individual and handed over in London in September 2023.</t>
  </si>
  <si>
    <t xml:space="preserve">tabot;manuscript;cross</t>
  </si>
  <si>
    <t xml:space="preserve">a church, a foundation, private holders and the Ethiopian state</t>
  </si>
  <si>
    <t xml:space="preserve">the objects still in national collections</t>
  </si>
  <si>
    <t xml:space="preserve">links: OCC147. Verified: Edinburgh tabot Jan 2002; Scheherazade Foundation Sept 2021; tabot bought by Jacopo Gnisci, handed over at Battersea 24 Sept 2023.</t>
  </si>
  <si>
    <t xml:space="preserve">OCC266</t>
  </si>
  <si>
    <t xml:space="preserve">Karanga Aotearoa Repatriation Programme (2003)</t>
  </si>
  <si>
    <t xml:space="preserve">Te Papa repatriation programme</t>
  </si>
  <si>
    <t xml:space="preserve">mandated 2003</t>
  </si>
  <si>
    <t xml:space="preserve">Te Papa leads the New Zealand government's programme to bring home Māori and Moriori ancestral remains from overseas institutions.</t>
  </si>
  <si>
    <t xml:space="preserve">New Zealand government; Te Papa</t>
  </si>
  <si>
    <t xml:space="preserve">ancestors still held abroad</t>
  </si>
  <si>
    <t xml:space="preserve">ancestral;funerary;Indigenous-community</t>
  </si>
  <si>
    <t xml:space="preserve">links: INS087.</t>
  </si>
  <si>
    <t xml:space="preserve">OCC267</t>
  </si>
  <si>
    <t xml:space="preserve">Kimberley Process (2003)</t>
  </si>
  <si>
    <t xml:space="preserve">Kimberley Process Certification Scheme</t>
  </si>
  <si>
    <t xml:space="preserve">GL;AF-CEN;AF-GUI</t>
  </si>
  <si>
    <t xml:space="preserve">launched 2003</t>
  </si>
  <si>
    <t xml:space="preserve">Governments and the diamond industry set up certificates to keep rough diamonds from conflict zones out of trade.</t>
  </si>
  <si>
    <t xml:space="preserve">certification</t>
  </si>
  <si>
    <t xml:space="preserve">rough diamond</t>
  </si>
  <si>
    <t xml:space="preserve">states and the diamond industry</t>
  </si>
  <si>
    <t xml:space="preserve">artisanal miners and abuses outside its definition of "conflict"</t>
  </si>
  <si>
    <t xml:space="preserve">OCC268</t>
  </si>
  <si>
    <t xml:space="preserve">Looting of the Iraq Museum (2003)</t>
  </si>
  <si>
    <t xml:space="preserve">Baghdad museum looting</t>
  </si>
  <si>
    <t xml:space="preserve">April 2003</t>
  </si>
  <si>
    <t xml:space="preserve">After the US-led invasion, looters took thousands of objects from the Iraq Museum while site looting spread across southern Iraq.</t>
  </si>
  <si>
    <t xml:space="preserve">cylinder seal;statue;vase</t>
  </si>
  <si>
    <t xml:space="preserve">historians; museum staff</t>
  </si>
  <si>
    <t xml:space="preserve">the staff who protected storerooms</t>
  </si>
  <si>
    <t xml:space="preserve">Numbers and recoveries to verify.</t>
  </si>
  <si>
    <t xml:space="preserve">OCC269</t>
  </si>
  <si>
    <t xml:space="preserve">UN Declaration on the Rights of Indigenous Peoples (2007)</t>
  </si>
  <si>
    <t xml:space="preserve">UNDRIP</t>
  </si>
  <si>
    <t xml:space="preserve">September 2007</t>
  </si>
  <si>
    <t xml:space="preserve">The declaration affirms Indigenous peoples' rights to their cultural heritage, traditional knowledge and repatriation of ceremonial objects and remains (Articles 11, 12 and 31).</t>
  </si>
  <si>
    <t xml:space="preserve">UN General Assembly</t>
  </si>
  <si>
    <t xml:space="preserve">the four states that first voted against (later endorsed)</t>
  </si>
  <si>
    <t xml:space="preserve">OCC270</t>
  </si>
  <si>
    <t xml:space="preserve">Dodd–Frank Section 1502 (2010)</t>
  </si>
  <si>
    <t xml:space="preserve">conflict minerals rule</t>
  </si>
  <si>
    <t xml:space="preserve">AM-EWD;AF-CEN</t>
  </si>
  <si>
    <t xml:space="preserve">July 2010</t>
  </si>
  <si>
    <t xml:space="preserve">US law required listed companies to report tin, tantalum, tungsten and gold from Congo and neighbouring countries, reaching into electronics and jewellery supply chains.</t>
  </si>
  <si>
    <t xml:space="preserve">mining;due diligence</t>
  </si>
  <si>
    <t xml:space="preserve">electronics;jewellery</t>
  </si>
  <si>
    <t xml:space="preserve">artisanal miners who lost buyers</t>
  </si>
  <si>
    <t xml:space="preserve">OCC271</t>
  </si>
  <si>
    <t xml:space="preserve">French law on the return of toi moko (2010)</t>
  </si>
  <si>
    <t xml:space="preserve">Loi du 18 mai 2010</t>
  </si>
  <si>
    <t xml:space="preserve">F1.11;F1.12</t>
  </si>
  <si>
    <t xml:space="preserve">EU-WCE;OC-POL</t>
  </si>
  <si>
    <t xml:space="preserve">law 2010; return 2012</t>
  </si>
  <si>
    <t xml:space="preserve">A French law allowed museums to return preserved tattooed Māori heads (toi moko), and 20 were handed to Te Papa in 2012.</t>
  </si>
  <si>
    <t xml:space="preserve">toi moko</t>
  </si>
  <si>
    <t xml:space="preserve">French Parliament</t>
  </si>
  <si>
    <t xml:space="preserve">ancestors held in countries without such laws</t>
  </si>
  <si>
    <t xml:space="preserve">links: OCC266. Numbers to verify.</t>
  </si>
  <si>
    <t xml:space="preserve">OCC272</t>
  </si>
  <si>
    <t xml:space="preserve">Aleppo souk fire (2012)</t>
  </si>
  <si>
    <t xml:space="preserve">al-Madina souq fire</t>
  </si>
  <si>
    <t xml:space="preserve">September 2012</t>
  </si>
  <si>
    <t xml:space="preserve">Fighting set the covered markets of Aleppo's old city on fire, destroying shops and workshops of soap, textiles and metalwork.</t>
  </si>
  <si>
    <t xml:space="preserve">soap making;textile trade</t>
  </si>
  <si>
    <t xml:space="preserve">market</t>
  </si>
  <si>
    <t xml:space="preserve">merchants and makers displaced by the war</t>
  </si>
  <si>
    <t xml:space="preserve">OCC273</t>
  </si>
  <si>
    <t xml:space="preserve">Destruction of Timbuktu mausoleums and manuscripts (2012–2013)</t>
  </si>
  <si>
    <t xml:space="preserve">Timbuktu</t>
  </si>
  <si>
    <t xml:space="preserve">2012–2013</t>
  </si>
  <si>
    <t xml:space="preserve">Armed groups destroyed Sufi saints' mausoleums and burned manuscripts in Timbuktu, while residents smuggled most manuscripts to Bamako.</t>
  </si>
  <si>
    <t xml:space="preserve">earthen building;manuscript copying</t>
  </si>
  <si>
    <t xml:space="preserve">mausoleum;manuscript</t>
  </si>
  <si>
    <t xml:space="preserve">historians; Malian state</t>
  </si>
  <si>
    <t xml:space="preserve">the families and librarians who saved the manuscripts</t>
  </si>
  <si>
    <t xml:space="preserve">British Library Endangered Archives Programme; collection search link-out only</t>
  </si>
  <si>
    <t xml:space="preserve">links: TXT054. Mausoleums rebuilt by local masons 2014–15.</t>
  </si>
  <si>
    <t xml:space="preserve">OCC274</t>
  </si>
  <si>
    <t xml:space="preserve">Garment factory fires in Karachi and Dhaka (2012)</t>
  </si>
  <si>
    <t xml:space="preserve">Ali Enterprises fire; Tazreen Fashions fire</t>
  </si>
  <si>
    <t xml:space="preserve">Karachi September 2012; Dhaka November 2012</t>
  </si>
  <si>
    <t xml:space="preserve">Fires at the Ali Enterprises factory in Karachi and Tazreen Fashions near Dhaka killed hundreds of garment workers behind locked exits.</t>
  </si>
  <si>
    <t xml:space="preserve">garment making</t>
  </si>
  <si>
    <t xml:space="preserve">labour groups; historians</t>
  </si>
  <si>
    <t xml:space="preserve">the brands buying from both factories</t>
  </si>
  <si>
    <t xml:space="preserve">links: EVT032; EVT031.</t>
  </si>
  <si>
    <t xml:space="preserve">OCC275</t>
  </si>
  <si>
    <t xml:space="preserve">Bangladesh Accord (2013)</t>
  </si>
  <si>
    <t xml:space="preserve">Accord on Fire and Building Safety in Bangladesh</t>
  </si>
  <si>
    <t xml:space="preserve">May 2013</t>
  </si>
  <si>
    <t xml:space="preserve">After Rana Plaza, brands and trade unions signed a binding agreement for factory safety inspections in Bangladesh.</t>
  </si>
  <si>
    <t xml:space="preserve">factory inspection</t>
  </si>
  <si>
    <t xml:space="preserve">brands and global trade unions</t>
  </si>
  <si>
    <t xml:space="preserve">workers in factories outside the Accord</t>
  </si>
  <si>
    <t xml:space="preserve">OCC276</t>
  </si>
  <si>
    <t xml:space="preserve">Minamata Convention (2013)</t>
  </si>
  <si>
    <t xml:space="preserve">Minamata Convention on Mercury</t>
  </si>
  <si>
    <t xml:space="preserve">signed October 2013; in force 2017</t>
  </si>
  <si>
    <t xml:space="preserve">The treaty limits mercury in products and industry and targets its use in artisanal gold mining, also constraining fire-gilding.</t>
  </si>
  <si>
    <t xml:space="preserve">mercury;amalgamation;gilding</t>
  </si>
  <si>
    <t xml:space="preserve">UN member states</t>
  </si>
  <si>
    <t xml:space="preserve">artisanal miners without alternatives</t>
  </si>
  <si>
    <t xml:space="preserve">links: OCC226.</t>
  </si>
  <si>
    <t xml:space="preserve">OCC277</t>
  </si>
  <si>
    <t xml:space="preserve">Destruction at Palmyra (2015)</t>
  </si>
  <si>
    <t xml:space="preserve">Palmyra</t>
  </si>
  <si>
    <t xml:space="preserve">2015–2017</t>
  </si>
  <si>
    <t xml:space="preserve">Islamic State blew up the temples of Baalshamin and Bel and killed the antiquities scholar Khaled al-Asaad.</t>
  </si>
  <si>
    <t xml:space="preserve">temple;funerary bust</t>
  </si>
  <si>
    <t xml:space="preserve">historians; heritage agencies</t>
  </si>
  <si>
    <t xml:space="preserve">the residents of Tadmur</t>
  </si>
  <si>
    <t xml:space="preserve">links: POL114.</t>
  </si>
  <si>
    <t xml:space="preserve">OCC278</t>
  </si>
  <si>
    <t xml:space="preserve">Gorkha earthquake (2015)</t>
  </si>
  <si>
    <t xml:space="preserve">Nepal earthquake</t>
  </si>
  <si>
    <t xml:space="preserve">25 April 2015</t>
  </si>
  <si>
    <t xml:space="preserve">The earthquake toppled temples in the Kathmandu Valley's Durbar squares, which Newar carpenters and masons rebuilt with traditional methods.</t>
  </si>
  <si>
    <t xml:space="preserve">woodcarving;brick masonry</t>
  </si>
  <si>
    <t xml:space="preserve">temple;strut</t>
  </si>
  <si>
    <t xml:space="preserve">historians; Nepal's Department of Archaeology</t>
  </si>
  <si>
    <t xml:space="preserve">rural villages rebuilt with less support</t>
  </si>
  <si>
    <t xml:space="preserve">links: SCH032; DYN059.</t>
  </si>
  <si>
    <t xml:space="preserve">OCC279</t>
  </si>
  <si>
    <t xml:space="preserve">ISIS destruction in Mosul and Nimrud (2015)</t>
  </si>
  <si>
    <t xml:space="preserve">Mosul Museum; Nimrud</t>
  </si>
  <si>
    <t xml:space="preserve">February–April 2015</t>
  </si>
  <si>
    <t xml:space="preserve">Islamic State filmed the smashing of statues in the Mosul Museum and blew up parts of the Assyrian palace at Nimrud, while also selling looted antiquities.</t>
  </si>
  <si>
    <t xml:space="preserve">statue;lamassu;relief</t>
  </si>
  <si>
    <t xml:space="preserve">Iraqi staff and residents who hid objects</t>
  </si>
  <si>
    <t xml:space="preserve">links: POL096.</t>
  </si>
  <si>
    <t xml:space="preserve">OCC280</t>
  </si>
  <si>
    <t xml:space="preserve">Al Mahdi conviction at the ICC (2016)</t>
  </si>
  <si>
    <t xml:space="preserve">Prosecutor v. Ahmad Al Faqi Al Mahdi</t>
  </si>
  <si>
    <t xml:space="preserve">verdict September 2016; reparations order 2017</t>
  </si>
  <si>
    <t xml:space="preserve">The International Criminal Court convicted a man for directing attacks on Timbuktu's mausoleums, its first case centred on cultural destruction.</t>
  </si>
  <si>
    <t xml:space="preserve">mausoleum</t>
  </si>
  <si>
    <t xml:space="preserve">International Criminal Court</t>
  </si>
  <si>
    <t xml:space="preserve">other perpetrators</t>
  </si>
  <si>
    <t xml:space="preserve">links: OCC273.</t>
  </si>
  <si>
    <t xml:space="preserve">OCC281</t>
  </si>
  <si>
    <t xml:space="preserve">National Museum of Brazil fire (2018)</t>
  </si>
  <si>
    <t xml:space="preserve">Museu Nacional fire</t>
  </si>
  <si>
    <t xml:space="preserve">2 September 2018</t>
  </si>
  <si>
    <t xml:space="preserve">Fire destroyed most of Brazil's National Museum in Rio, including Indigenous collections and recordings of languages.</t>
  </si>
  <si>
    <t xml:space="preserve">featherwork;pottery;recording</t>
  </si>
  <si>
    <t xml:space="preserve">the Indigenous communities whose objects were lost</t>
  </si>
  <si>
    <t xml:space="preserve">OCC282</t>
  </si>
  <si>
    <t xml:space="preserve">Sarr–Savoy report (2018)</t>
  </si>
  <si>
    <t xml:space="preserve">The Restitution of African Cultural Heritage: Toward a New Relational Ethics</t>
  </si>
  <si>
    <t xml:space="preserve">EU-WCE;AF-GUI;AF-SAH;AF-CEN</t>
  </si>
  <si>
    <t xml:space="preserve">November 2018</t>
  </si>
  <si>
    <t xml:space="preserve">Felwine Sarr and Bénédicte Savoy recommended the return of African objects taken to France in the colonial period without proven consent.</t>
  </si>
  <si>
    <t xml:space="preserve">Felwine Sarr; Bénédicte Savoy</t>
  </si>
  <si>
    <t xml:space="preserve">museums outside France and objects acquired after independence</t>
  </si>
  <si>
    <t xml:space="preserve">Commissioned after Macron's Ouagadougou speech (28 November 2017).</t>
  </si>
  <si>
    <t xml:space="preserve">OCC283</t>
  </si>
  <si>
    <t xml:space="preserve">Ainu Promotion Act (2019)</t>
  </si>
  <si>
    <t xml:space="preserve">Act Promoting Measures to Realise a Society in Which the Pride of the Ainu People Is Respected</t>
  </si>
  <si>
    <t xml:space="preserve">April 2019</t>
  </si>
  <si>
    <t xml:space="preserve">Japanese law recognised the Ainu as an Indigenous people and funded culture programmes, including the Upopoy national museum.</t>
  </si>
  <si>
    <t xml:space="preserve">Ainu calls for land and fishing rights</t>
  </si>
  <si>
    <t xml:space="preserve">links: OCC153.</t>
  </si>
  <si>
    <t xml:space="preserve">OCC284</t>
  </si>
  <si>
    <t xml:space="preserve">Notre-Dame fire (2019)</t>
  </si>
  <si>
    <t xml:space="preserve">Notre-Dame de Paris fire</t>
  </si>
  <si>
    <t xml:space="preserve">fire 15 April 2019; reopened December 2024</t>
  </si>
  <si>
    <t xml:space="preserve">Fire destroyed the cathedral's timber roof and spire, which were rebuilt with oak and hand-hewing methods like the medieval ones.</t>
  </si>
  <si>
    <t xml:space="preserve">timber framing;hand-hewing;lead roofing</t>
  </si>
  <si>
    <t xml:space="preserve">roof;spire</t>
  </si>
  <si>
    <t xml:space="preserve">French state; restoration team</t>
  </si>
  <si>
    <t xml:space="preserve">the workers exposed to lead</t>
  </si>
  <si>
    <t xml:space="preserve">OCC285</t>
  </si>
  <si>
    <t xml:space="preserve">COVID-19 pandemic (2020–2023)</t>
  </si>
  <si>
    <t xml:space="preserve">COVID-19</t>
  </si>
  <si>
    <t xml:space="preserve">WHO emergency 2020–2023</t>
  </si>
  <si>
    <t xml:space="preserve">The pandemic stopped factories and shipping, cancelled garment orders and saw home sewers and makerspaces produce masks and face shields.</t>
  </si>
  <si>
    <t xml:space="preserve">sewing;3D printing</t>
  </si>
  <si>
    <t xml:space="preserve">mask;face shield</t>
  </si>
  <si>
    <t xml:space="preserve">WHO; historians</t>
  </si>
  <si>
    <t xml:space="preserve">garment workers left unpaid when orders were cancelled</t>
  </si>
  <si>
    <t xml:space="preserve">F1.22;F1.22a</t>
  </si>
  <si>
    <t xml:space="preserve">OCC286</t>
  </si>
  <si>
    <t xml:space="preserve">French restitution law (2020)</t>
  </si>
  <si>
    <t xml:space="preserve">Loi du 24 décembre 2020</t>
  </si>
  <si>
    <t xml:space="preserve">AF-GUI;AF-SAH</t>
  </si>
  <si>
    <t xml:space="preserve">law December 2020; Benin return November 2021</t>
  </si>
  <si>
    <t xml:space="preserve">A French law allowed 26 objects from the royal treasures of Abomey to go to Benin and a sabre attributed to El Hadj Umar Tall to go to Senegal.</t>
  </si>
  <si>
    <t xml:space="preserve">statue;throne;sabre</t>
  </si>
  <si>
    <t xml:space="preserve">other objects that need a new law each time</t>
  </si>
  <si>
    <t xml:space="preserve">links: OCC171.</t>
  </si>
  <si>
    <t xml:space="preserve">OCC287</t>
  </si>
  <si>
    <t xml:space="preserve">Benin bronze returns by UK universities (2021)</t>
  </si>
  <si>
    <t xml:space="preserve">Aberdeen head; Okukor</t>
  </si>
  <si>
    <t xml:space="preserve">AF-GUI;EU-BLC</t>
  </si>
  <si>
    <t xml:space="preserve">October 2021</t>
  </si>
  <si>
    <t xml:space="preserve">The University of Aberdeen returned a Benin head and Jesus College, Cambridge returned the cockerel Okukor, the first UK institutional returns.</t>
  </si>
  <si>
    <t xml:space="preserve">brass casting</t>
  </si>
  <si>
    <t xml:space="preserve">commemorative head;cockerel</t>
  </si>
  <si>
    <t xml:space="preserve">the universities; Nigerian authorities</t>
  </si>
  <si>
    <t xml:space="preserve">objects in national museums bound by law</t>
  </si>
  <si>
    <t xml:space="preserve">conflict-looting;ancestral</t>
  </si>
  <si>
    <t xml:space="preserve">OCC288</t>
  </si>
  <si>
    <t xml:space="preserve">Uyghur Forced Labor Prevention Act (2021)</t>
  </si>
  <si>
    <t xml:space="preserve">UFLPA</t>
  </si>
  <si>
    <t xml:space="preserve">F1.7;F1.8</t>
  </si>
  <si>
    <t xml:space="preserve">signed December 2021; in force June 2022</t>
  </si>
  <si>
    <t xml:space="preserve">US law presumes goods made wholly or partly in Xinjiang involve forced labour and bars their import unless proven otherwise, reaching cotton, garments and solar parts.</t>
  </si>
  <si>
    <t xml:space="preserve">cotton;garment making</t>
  </si>
  <si>
    <t xml:space="preserve">garment;solar panel</t>
  </si>
  <si>
    <t xml:space="preserve">Uyghur workers themselves, who are rarely heard</t>
  </si>
  <si>
    <t xml:space="preserve">OCC289</t>
  </si>
  <si>
    <t xml:space="preserve">German transfer of Benin bronzes (2022)</t>
  </si>
  <si>
    <t xml:space="preserve">Benin bronzes returned by Germany</t>
  </si>
  <si>
    <t xml:space="preserve">agreement July 2022; first handover December 2022</t>
  </si>
  <si>
    <t xml:space="preserve">Germany transferred ownership of Benin objects in its public museums to Nigeria and handed over the first 20 in Abuja.</t>
  </si>
  <si>
    <t xml:space="preserve">plaque;commemorative head</t>
  </si>
  <si>
    <t xml:space="preserve">German and Nigerian governments</t>
  </si>
  <si>
    <t xml:space="preserve">the Benin court's own claims, raised later</t>
  </si>
  <si>
    <t xml:space="preserve">links: INS082; DYN038. Count of first handover to verify. A 2023 Nigerian presidential notice vested returned objects in the Oba of Benin.</t>
  </si>
  <si>
    <t xml:space="preserve">OCC290</t>
  </si>
  <si>
    <t xml:space="preserve">Smithsonian and Horniman Benin returns (2022)</t>
  </si>
  <si>
    <t xml:space="preserve">Benin returns</t>
  </si>
  <si>
    <t xml:space="preserve">F1.6;F1.7;F1.11</t>
  </si>
  <si>
    <t xml:space="preserve">AF-GUI;AM-EWD;EU-BLC</t>
  </si>
  <si>
    <t xml:space="preserve">2022</t>
  </si>
  <si>
    <t xml:space="preserve">The Smithsonian transferred 29 Benin objects to Nigeria and London's Horniman Museum 72, among the first transfers of ownership by national museums outside Germany.</t>
  </si>
  <si>
    <t xml:space="preserve">commemorative head;plaque</t>
  </si>
  <si>
    <t xml:space="preserve">museum trustees; Nigerian National Commission for Museums and Monuments</t>
  </si>
  <si>
    <t xml:space="preserve">objects in museums barred by law from returning</t>
  </si>
  <si>
    <t xml:space="preserve">Counts to verify.</t>
  </si>
  <si>
    <t xml:space="preserve">OCC291</t>
  </si>
  <si>
    <t xml:space="preserve">Dutch returns to Indonesia and Sri Lanka (2023)</t>
  </si>
  <si>
    <t xml:space="preserve">Dutch restitution of colonial collections</t>
  </si>
  <si>
    <t xml:space="preserve">AS-ISE;AS-SAS</t>
  </si>
  <si>
    <t xml:space="preserve">July 2023</t>
  </si>
  <si>
    <t xml:space="preserve">The Netherlands returned 478 objects, including part of the Lombok treasure and Singhasari statues to Indonesia and a jewelled cannon to Sri Lanka.</t>
  </si>
  <si>
    <t xml:space="preserve">goldsmithing;stone carving</t>
  </si>
  <si>
    <t xml:space="preserve">jewellery;statue;cannon</t>
  </si>
  <si>
    <t xml:space="preserve">Dutch government; Colonial Collections Committee</t>
  </si>
  <si>
    <t xml:space="preserve">claims from other former colonies</t>
  </si>
  <si>
    <t xml:space="preserve">Rijksmuseum (CC0/PDM)</t>
  </si>
  <si>
    <t xml:space="preserve">links: OCC172. Counts to verify.</t>
  </si>
  <si>
    <t xml:space="preserve">OCC292</t>
  </si>
  <si>
    <t xml:space="preserve">Asante gold loans to Kumasi (2024)</t>
  </si>
  <si>
    <t xml:space="preserve">Asante gold regalia loan</t>
  </si>
  <si>
    <t xml:space="preserve">loans announced January 2024; display opened 1 May 2024</t>
  </si>
  <si>
    <t xml:space="preserve">The V&amp;A (17 objects) and British Museum (15) lent 32 Asante gold and regalia objects, many taken in the wars of 1874 and 1895-96, to the Manhyia Palace Museum in Kumasi for three years, extendable by three.</t>
  </si>
  <si>
    <t xml:space="preserve">regalia;soul washer's disc</t>
  </si>
  <si>
    <t xml:space="preserve">the museums and the Asantehene</t>
  </si>
  <si>
    <t xml:space="preserve">the question of ownership, left open by a loan</t>
  </si>
  <si>
    <t xml:space="preserve">links: OCC155; POL029.</t>
  </si>
  <si>
    <t xml:space="preserve">OCC293</t>
  </si>
  <si>
    <t xml:space="preserve">EU Right to Repair Directive (2024)</t>
  </si>
  <si>
    <t xml:space="preserve">Directive on common rules promoting the repair of goods</t>
  </si>
  <si>
    <t xml:space="preserve">EU-WCE;EU-EER;EU-IBE;EU-SCA</t>
  </si>
  <si>
    <t xml:space="preserve">adopted 2024</t>
  </si>
  <si>
    <t xml:space="preserve">The EU obliged manufacturers of some appliances to offer repair at reasonable prices and to supply parts.</t>
  </si>
  <si>
    <t xml:space="preserve">repair;spare parts</t>
  </si>
  <si>
    <t xml:space="preserve">appliance</t>
  </si>
  <si>
    <t xml:space="preserve">European Union</t>
  </si>
  <si>
    <t xml:space="preserve">repairers outside the EU</t>
  </si>
  <si>
    <t xml:space="preserve">OCC294</t>
  </si>
  <si>
    <t xml:space="preserve">Revised NAGPRA regulations (2024)</t>
  </si>
  <si>
    <t xml:space="preserve">NAGPRA final rule</t>
  </si>
  <si>
    <t xml:space="preserve">AM-WST;AM-EWD;AM-NWC</t>
  </si>
  <si>
    <t xml:space="preserve">in force January 2024</t>
  </si>
  <si>
    <t xml:space="preserve">New US rules required museums to get consent from tribes before displaying or researching covered items, and many closed displays.</t>
  </si>
  <si>
    <t xml:space="preserve">tribes without federal recognition</t>
  </si>
  <si>
    <t xml:space="preserve">links: OCC254.</t>
  </si>
  <si>
    <t xml:space="preserve">INV001</t>
  </si>
  <si>
    <t xml:space="preserve">writing (Mesopotamia)</t>
  </si>
  <si>
    <t xml:space="preserve">proto-cuneiform</t>
  </si>
  <si>
    <t xml:space="preserve">F1.9a;THEME</t>
  </si>
  <si>
    <t xml:space="preserve">c. 3400–3200 BCE, Uruk IV–III</t>
  </si>
  <si>
    <t xml:space="preserve">First known writing: proto-cuneiform tablets from Uruk record goods, rations and labour.</t>
  </si>
  <si>
    <t xml:space="preserve">clay tablets; reed stylus</t>
  </si>
  <si>
    <t xml:space="preserve">Uruk IV–III tablets</t>
  </si>
  <si>
    <t xml:space="preserve">Assyriologists and archaeologists</t>
  </si>
  <si>
    <t xml:space="preserve">Claim: earliest with Egypt, within about a century; competing: Egypt (Abydos U-j, medium). Roots in clay tokens proposed (Schmandt-Besserat, debated).</t>
  </si>
  <si>
    <t xml:space="preserve">INV002</t>
  </si>
  <si>
    <t xml:space="preserve">writing (Egypt)</t>
  </si>
  <si>
    <t xml:space="preserve">hieroglyphs; U-j labels</t>
  </si>
  <si>
    <t xml:space="preserve">F1.6;THEME</t>
  </si>
  <si>
    <t xml:space="preserve">c. 3320–3150 BCE (Abydos tomb U-j)</t>
  </si>
  <si>
    <t xml:space="preserve">First known Egyptian writing: bone and ivory labels from tomb U-j at Abydos with signs read by some as phonetic.</t>
  </si>
  <si>
    <t xml:space="preserve">bone and ivory labels; ink on pots</t>
  </si>
  <si>
    <t xml:space="preserve">Abydos U-j labels</t>
  </si>
  <si>
    <t xml:space="preserve">Egyptologists (German Archaeological Institute excavations)</t>
  </si>
  <si>
    <t xml:space="preserve">Contested: independent invention vs stimulus diffusion from Mesopotamia; U-j readings (Dreyer) debated (confidence medium).</t>
  </si>
  <si>
    <t xml:space="preserve">INV003</t>
  </si>
  <si>
    <t xml:space="preserve">writing (China)</t>
  </si>
  <si>
    <t xml:space="preserve">oracle-bone script</t>
  </si>
  <si>
    <t xml:space="preserve">F1.8;THEME</t>
  </si>
  <si>
    <t xml:space="preserve">c. 1250 BCE (reign of Wu Ding)</t>
  </si>
  <si>
    <t xml:space="preserve">First known Chinese writing: a fully developed script on Shang oracle bones and bronzes at Anyang.</t>
  </si>
  <si>
    <t xml:space="preserve">bone; turtle plastron; bronze</t>
  </si>
  <si>
    <t xml:space="preserve">oracle bones</t>
  </si>
  <si>
    <t xml:space="preserve">palaeographers and archaeologists</t>
  </si>
  <si>
    <t xml:space="preserve">Earlier Neolithic signs (Jiahu, Dawenkou) are not accepted as writing by most (low); script maturity implies an undocumented earlier stage.</t>
  </si>
  <si>
    <t xml:space="preserve">INV004</t>
  </si>
  <si>
    <t xml:space="preserve">writing (Mesoamerica)</t>
  </si>
  <si>
    <t xml:space="preserve">Olmec, Zapotec, Epi-Olmec and Maya scripts</t>
  </si>
  <si>
    <t xml:space="preserve">Cascajal Block c. 900 BCE (contested); Zapotec c. 600–400 BCE; Maya c. 300 BCE (San Bartolo)</t>
  </si>
  <si>
    <t xml:space="preserve">First known writing of the Americas, invented independently in Mesoamerica.</t>
  </si>
  <si>
    <t xml:space="preserve">stone; paint on plaster</t>
  </si>
  <si>
    <t xml:space="preserve">Cascajal Block; San José Mogote Monument 3; San Bartolo texts</t>
  </si>
  <si>
    <t xml:space="preserve">epigraphers and archaeologists</t>
  </si>
  <si>
    <t xml:space="preserve">Cascajal Block (low: context and date questioned); Monument 3 date debated (medium); San Bartolo c. 300 BCE (high).</t>
  </si>
  <si>
    <t xml:space="preserve">INV005</t>
  </si>
  <si>
    <t xml:space="preserve">khipu as a recording system</t>
  </si>
  <si>
    <t xml:space="preserve">quipu</t>
  </si>
  <si>
    <t xml:space="preserve">Wari khipus c. 600–1000 CE (secure); Caral c. 2500 BCE claim (low)</t>
  </si>
  <si>
    <t xml:space="preserve">A debated case: knotted cords as an independent recording system that may or may not encode language.</t>
  </si>
  <si>
    <t xml:space="preserve">cotton; camelid fibre; knotting</t>
  </si>
  <si>
    <t xml:space="preserve">Wari khipus; Inka khipus</t>
  </si>
  <si>
    <t xml:space="preserve">archaeologists; Andean communities</t>
  </si>
  <si>
    <t xml:space="preserve">F1.5;F1.3</t>
  </si>
  <si>
    <t xml:space="preserve">Caral "khipu" announced by Ruth Shady is not securely published (low); whether khipu is writing is open.</t>
  </si>
  <si>
    <t xml:space="preserve">INV006</t>
  </si>
  <si>
    <t xml:space="preserve">Indus script</t>
  </si>
  <si>
    <t xml:space="preserve">Harappan script</t>
  </si>
  <si>
    <t xml:space="preserve">F1.9;THEME</t>
  </si>
  <si>
    <t xml:space="preserve">Mature c. 2600–1900 BCE; early signs c. 3300 BCE at Harappa</t>
  </si>
  <si>
    <t xml:space="preserve">First known sign system of South Asia, on seals, tablets and pots; undeciphered.</t>
  </si>
  <si>
    <t xml:space="preserve">steatite seals; tablets</t>
  </si>
  <si>
    <t xml:space="preserve">Indus seals</t>
  </si>
  <si>
    <t xml:space="preserve">Whether it writes language is disputed (Farmer, Sproat and Witzel 2004 said no; most disagree).</t>
  </si>
  <si>
    <t xml:space="preserve">INV007</t>
  </si>
  <si>
    <t xml:space="preserve">alphabet</t>
  </si>
  <si>
    <t xml:space="preserve">Proto-Sinaitic</t>
  </si>
  <si>
    <t xml:space="preserve">c. 1900–1700 BCE (Wadi el-Hol; Serabit el-Khadim)</t>
  </si>
  <si>
    <t xml:space="preserve">First known alphabet: signs adapted from Egyptian hieroglyphs by Semitic-speaking workers.</t>
  </si>
  <si>
    <t xml:space="preserve">rock inscriptions; stone</t>
  </si>
  <si>
    <t xml:space="preserve">Wadi el-Hol inscriptions; Serabit el-Khadim inscriptions</t>
  </si>
  <si>
    <t xml:space="preserve">epigraphers</t>
  </si>
  <si>
    <t xml:space="preserve">Date range 1900–1500 BCE debated; made by workers and miners, not scribes (F1.23).</t>
  </si>
  <si>
    <t xml:space="preserve">INV008</t>
  </si>
  <si>
    <t xml:space="preserve">rongorongo</t>
  </si>
  <si>
    <t xml:space="preserve">kohau rongorongo</t>
  </si>
  <si>
    <t xml:space="preserve">Tablet D (Échancrée) is on wood felled c. 1493–1509 CE (Ferrara et al. 2024); tablets O, Q and three Rome tablets are on 18th–19th-century wood</t>
  </si>
  <si>
    <t xml:space="preserve">A possible independent invention of writing on Rapa Nui; undeciphered.</t>
  </si>
  <si>
    <t xml:space="preserve">rongorongo tablets</t>
  </si>
  <si>
    <t xml:space="preserve">scholars; Rapa Nui community</t>
  </si>
  <si>
    <t xml:space="preserve">Invention before or after European contact (Roggeveen 1722; Spanish visit 1770) is debated; old wood could be driftwood kept for years before carving.</t>
  </si>
  <si>
    <t xml:space="preserve">INV009</t>
  </si>
  <si>
    <t xml:space="preserve">zero as numeral</t>
  </si>
  <si>
    <t xml:space="preserve">zero</t>
  </si>
  <si>
    <t xml:space="preserve">AM-MES;AS-SAS;WA-MES</t>
  </si>
  <si>
    <t xml:space="preserve">Long Count zero by 36 BCE (Chiapa de Corzo Stela 2); Babylonian placeholder c. 300 BCE; Indian zero (Gwalior) 876 CE</t>
  </si>
  <si>
    <t xml:space="preserve">Zero was invented more than once, as placeholder and as number.</t>
  </si>
  <si>
    <t xml:space="preserve">inscriptions; manuscripts</t>
  </si>
  <si>
    <t xml:space="preserve">Long Count stelae; Gwalior inscription; Bakhshali manuscript</t>
  </si>
  <si>
    <t xml:space="preserve">historians of mathematics</t>
  </si>
  <si>
    <t xml:space="preserve">Bakhshali manuscript radiocarbon spread (3rd–10th c.) disputed.</t>
  </si>
  <si>
    <t xml:space="preserve">INV010</t>
  </si>
  <si>
    <t xml:space="preserve">counting tokens</t>
  </si>
  <si>
    <t xml:space="preserve">tokens</t>
  </si>
  <si>
    <t xml:space="preserve">WA-MES;WA-LEV;WA-IRN</t>
  </si>
  <si>
    <t xml:space="preserve">c. 8000 BCE</t>
  </si>
  <si>
    <t xml:space="preserve">First known clay tokens used for counting goods; a proposed ancestor of writing.</t>
  </si>
  <si>
    <t xml:space="preserve">clay</t>
  </si>
  <si>
    <t xml:space="preserve">tokens; bullae</t>
  </si>
  <si>
    <t xml:space="preserve">D. Schmandt-Besserat; archaeologists</t>
  </si>
  <si>
    <t xml:space="preserve">Token-to-writing thesis (Schmandt-Besserat) contested.</t>
  </si>
  <si>
    <t xml:space="preserve">INV011</t>
  </si>
  <si>
    <t xml:space="preserve">tally marks</t>
  </si>
  <si>
    <t xml:space="preserve">Lebombo bone; Ishango bone</t>
  </si>
  <si>
    <t xml:space="preserve">AF-SOU;AF-CEN</t>
  </si>
  <si>
    <t xml:space="preserve">Lebombo c. 44,000–43,000 BP; Ishango c. 20,000 BP</t>
  </si>
  <si>
    <t xml:space="preserve">Among the earliest proposed counting records: notched bones from southern and central Africa.</t>
  </si>
  <si>
    <t xml:space="preserve">baboon fibula; bone</t>
  </si>
  <si>
    <t xml:space="preserve">Interpretations as calendars or arithmetic contested.</t>
  </si>
  <si>
    <t xml:space="preserve">INV012</t>
  </si>
  <si>
    <t xml:space="preserve">map (earliest known)</t>
  </si>
  <si>
    <t xml:space="preserve">Babylonian Map of the World</t>
  </si>
  <si>
    <t xml:space="preserve">WA-MES;AS-CHN</t>
  </si>
  <si>
    <t xml:space="preserve">Babylonian Map of the World c. 600 BCE; Nippur city plan c. 1500 BCE; Mawangdui maps 168 BCE</t>
  </si>
  <si>
    <t xml:space="preserve">First known surviving world map, on a clay tablet; China's earliest topographic maps on silk follow.</t>
  </si>
  <si>
    <t xml:space="preserve">clay; silk</t>
  </si>
  <si>
    <t xml:space="preserve">Imago Mundi tablet; Nippur plan; Mawangdui maps</t>
  </si>
  <si>
    <t xml:space="preserve">historians of cartography</t>
  </si>
  <si>
    <t xml:space="preserve">Older "maps" (Pavlov, Çatalhöyük mural) are contested (low).</t>
  </si>
  <si>
    <t xml:space="preserve">INV013</t>
  </si>
  <si>
    <t xml:space="preserve">portolan chart</t>
  </si>
  <si>
    <t xml:space="preserve">Carta Pisana</t>
  </si>
  <si>
    <t xml:space="preserve">c. 1275</t>
  </si>
  <si>
    <t xml:space="preserve">First known surviving sea chart with rhumb lines.</t>
  </si>
  <si>
    <t xml:space="preserve">vellum; ink</t>
  </si>
  <si>
    <t xml:space="preserve">record and writing;transport</t>
  </si>
  <si>
    <t xml:space="preserve">Date debated (late 13th century).</t>
  </si>
  <si>
    <t xml:space="preserve">INV014</t>
  </si>
  <si>
    <t xml:space="preserve">astrolabe</t>
  </si>
  <si>
    <t xml:space="preserve">asturlab</t>
  </si>
  <si>
    <t xml:space="preserve">WA-MES;WA-IRN;EU-GRR</t>
  </si>
  <si>
    <t xml:space="preserve">Oldest surviving by Nastulus 927–8; theory Hellenistic</t>
  </si>
  <si>
    <t xml:space="preserve">Earliest known surviving astrolabe, made in the Abbasid world from Greek theory.</t>
  </si>
  <si>
    <t xml:space="preserve">brass; engraving</t>
  </si>
  <si>
    <t xml:space="preserve">Nastulus astrolabe</t>
  </si>
  <si>
    <t xml:space="preserve">tools;record and writing</t>
  </si>
  <si>
    <t xml:space="preserve">historians of science</t>
  </si>
  <si>
    <t xml:space="preserve">Hellenistic invention likely (Hipparchus/Ptolemy); no earlier survivals.</t>
  </si>
  <si>
    <t xml:space="preserve">INV015</t>
  </si>
  <si>
    <t xml:space="preserve">water clock</t>
  </si>
  <si>
    <t xml:space="preserve">clepsydra</t>
  </si>
  <si>
    <t xml:space="preserve">Karnak clepsydra, reign of Amenhotep III c. 1400 BCE</t>
  </si>
  <si>
    <t xml:space="preserve">First known surviving water clock.</t>
  </si>
  <si>
    <t xml:space="preserve">alabaster; calibrated scales</t>
  </si>
  <si>
    <t xml:space="preserve">Karnak clepsydra</t>
  </si>
  <si>
    <t xml:space="preserve">record and writing;tools</t>
  </si>
  <si>
    <t xml:space="preserve">Babylonian water clocks may be as old.</t>
  </si>
  <si>
    <t xml:space="preserve">INV016</t>
  </si>
  <si>
    <t xml:space="preserve">sundial</t>
  </si>
  <si>
    <t xml:space="preserve">shadow clock</t>
  </si>
  <si>
    <t xml:space="preserve">c. 1500 BCE</t>
  </si>
  <si>
    <t xml:space="preserve">First known shadow clocks.</t>
  </si>
  <si>
    <t xml:space="preserve">stone</t>
  </si>
  <si>
    <t xml:space="preserve">Egyptian shadow clocks</t>
  </si>
  <si>
    <t xml:space="preserve">INV017</t>
  </si>
  <si>
    <t xml:space="preserve">mechanical clock (escapement)</t>
  </si>
  <si>
    <t xml:space="preserve">Su Song clock tower</t>
  </si>
  <si>
    <t xml:space="preserve">Su Song 1088; Yi Xing's water-driven escapement 725</t>
  </si>
  <si>
    <t xml:space="preserve">First known astronomical clock tower with an escapement, water-driven.</t>
  </si>
  <si>
    <t xml:space="preserve">water wheel; escapement; gears</t>
  </si>
  <si>
    <t xml:space="preserve">Su Song's clock tower (Kaifeng)</t>
  </si>
  <si>
    <t xml:space="preserve">historians of technology (J. Needham)</t>
  </si>
  <si>
    <t xml:space="preserve">European weight-driven verge clocks c. 1270–1300 are a separate invention (see next row).</t>
  </si>
  <si>
    <t xml:space="preserve">INV018</t>
  </si>
  <si>
    <t xml:space="preserve">mechanical clock (weight-driven)</t>
  </si>
  <si>
    <t xml:space="preserve">verge and foliot</t>
  </si>
  <si>
    <t xml:space="preserve">c. 1270–1300</t>
  </si>
  <si>
    <t xml:space="preserve">First known weight-driven mechanical clocks with verge escapement.</t>
  </si>
  <si>
    <t xml:space="preserve">iron; weights; verge escapement</t>
  </si>
  <si>
    <t xml:space="preserve">Salisbury Cathedral clock (c. 1386); Wells clock</t>
  </si>
  <si>
    <t xml:space="preserve">Exact first date unknown; textual evidence c. 1270s–1280s.</t>
  </si>
  <si>
    <t xml:space="preserve">INV019</t>
  </si>
  <si>
    <t xml:space="preserve">geared computing device</t>
  </si>
  <si>
    <t xml:space="preserve">Antikythera mechanism</t>
  </si>
  <si>
    <t xml:space="preserve">c. 150–100 BCE (dates debated to c. 200 BCE)</t>
  </si>
  <si>
    <t xml:space="preserve">First known geared calculator, modelling the heavens.</t>
  </si>
  <si>
    <t xml:space="preserve">bronze gears</t>
  </si>
  <si>
    <t xml:space="preserve">archaeologists and historians of science</t>
  </si>
  <si>
    <t xml:space="preserve">INV020</t>
  </si>
  <si>
    <t xml:space="preserve">pottery (South China)</t>
  </si>
  <si>
    <t xml:space="preserve">Xianrendong pottery</t>
  </si>
  <si>
    <t xml:space="preserve">c. 20,000–19,000 cal BP</t>
  </si>
  <si>
    <t xml:space="preserve">First known pottery vessels, made by hunter-gatherers long before farming.</t>
  </si>
  <si>
    <t xml:space="preserve">fired clay</t>
  </si>
  <si>
    <t xml:space="preserve">Xianrendong sherds; Yuchanyan sherds</t>
  </si>
  <si>
    <t xml:space="preserve">Wu et al. 2012; Yuchanyan c. 18,000 BP.</t>
  </si>
  <si>
    <t xml:space="preserve">INV021</t>
  </si>
  <si>
    <t xml:space="preserve">pottery (Japan and Amur)</t>
  </si>
  <si>
    <t xml:space="preserve">Incipient Jōmon; Osipovka</t>
  </si>
  <si>
    <t xml:space="preserve">Odai Yamamoto I c. 16,500 cal BP (debated); Amur c. 16,000–15,000 BP</t>
  </si>
  <si>
    <t xml:space="preserve">Early hunter-gatherer pottery in Japan and the Russian Far East, possibly independent of South China.</t>
  </si>
  <si>
    <t xml:space="preserve">fired clay; cord marking</t>
  </si>
  <si>
    <t xml:space="preserve">Incipient Jōmon; Osipovka pottery</t>
  </si>
  <si>
    <t xml:space="preserve">ColBase (Japan Government Standard Terms); Wikimedia Commons; open-access excavation reports</t>
  </si>
  <si>
    <t xml:space="preserve">Relation to China debated.</t>
  </si>
  <si>
    <t xml:space="preserve">INV022</t>
  </si>
  <si>
    <t xml:space="preserve">pottery (Sahara)</t>
  </si>
  <si>
    <t xml:space="preserve">Ounjougou pottery</t>
  </si>
  <si>
    <t xml:space="preserve">c. 9400 BCE, Ounjougou (Mali)</t>
  </si>
  <si>
    <t xml:space="preserve">First known pottery in Africa, made by hunter-gatherers in the green Sahara; independent invention.</t>
  </si>
  <si>
    <t xml:space="preserve">fired clay; roulette decoration</t>
  </si>
  <si>
    <t xml:space="preserve">Ounjougou sherds</t>
  </si>
  <si>
    <t xml:space="preserve">Huysecom et al. 2009.</t>
  </si>
  <si>
    <t xml:space="preserve">INV023</t>
  </si>
  <si>
    <t xml:space="preserve">pottery (Amazonia)</t>
  </si>
  <si>
    <t xml:space="preserve">Taperinha pottery</t>
  </si>
  <si>
    <t xml:space="preserve">c. 7,000–6,000 BP (Taperinha); San Jacinto (Colombia) and Valdivia (Ecuador) c. 4th millennium BCE</t>
  </si>
  <si>
    <t xml:space="preserve">Among the earliest pottery in the Americas, made by fisher-foragers of the lower Amazon.</t>
  </si>
  <si>
    <t xml:space="preserve">shell-tempered clay</t>
  </si>
  <si>
    <t xml:space="preserve">Taperinha sherds</t>
  </si>
  <si>
    <t xml:space="preserve">Dates (Roosevelt 1991) debated.</t>
  </si>
  <si>
    <t xml:space="preserve">INV024</t>
  </si>
  <si>
    <t xml:space="preserve">pottery (Southwest Asia)</t>
  </si>
  <si>
    <t xml:space="preserve">Neolithic pottery</t>
  </si>
  <si>
    <t xml:space="preserve">WA-ANA;WA-LEV;WA-MES</t>
  </si>
  <si>
    <t xml:space="preserve">c. 7000 BCE</t>
  </si>
  <si>
    <t xml:space="preserve">Pottery arrives after farming in Southwest Asia, reversing the East Asian order.</t>
  </si>
  <si>
    <t xml:space="preserve">Teaches that the "Neolithic package" is regional.</t>
  </si>
  <si>
    <t xml:space="preserve">INV025</t>
  </si>
  <si>
    <t xml:space="preserve">fired clay figurines</t>
  </si>
  <si>
    <t xml:space="preserve">Dolní Věstonice figurines</t>
  </si>
  <si>
    <t xml:space="preserve">c. 29,000–25,000 BP</t>
  </si>
  <si>
    <t xml:space="preserve">First known fired-clay objects, made before any pottery vessel.</t>
  </si>
  <si>
    <t xml:space="preserve">loess clay; firing</t>
  </si>
  <si>
    <t xml:space="preserve">Venus of Dolní Věstonice</t>
  </si>
  <si>
    <t xml:space="preserve">INV026</t>
  </si>
  <si>
    <t xml:space="preserve">glass</t>
  </si>
  <si>
    <t xml:space="preserve">glass beads; core-formed vessels</t>
  </si>
  <si>
    <t xml:space="preserve">WA-MES;AF-EGY</t>
  </si>
  <si>
    <t xml:space="preserve">Glass beads c. 2500 BCE (Mesopotamia); core-formed vessels c. 1500 BCE</t>
  </si>
  <si>
    <t xml:space="preserve">First known true glass, as beads, then vessels.</t>
  </si>
  <si>
    <t xml:space="preserve">silica; soda; lime; colourants</t>
  </si>
  <si>
    <t xml:space="preserve">Mesopotamian glass beads; Amarna glass</t>
  </si>
  <si>
    <t xml:space="preserve">Faience and glazes older.</t>
  </si>
  <si>
    <t xml:space="preserve">INV027</t>
  </si>
  <si>
    <t xml:space="preserve">glassblowing</t>
  </si>
  <si>
    <t xml:space="preserve">blown glass</t>
  </si>
  <si>
    <t xml:space="preserve">c. 1st century BCE (Jerusalem finds)</t>
  </si>
  <si>
    <t xml:space="preserve">First known blown glass, which made glass cheap and common.</t>
  </si>
  <si>
    <t xml:space="preserve">blowpipe; soda glass</t>
  </si>
  <si>
    <t xml:space="preserve">Jewish Quarter (Jerusalem) waste; Roman blown glass</t>
  </si>
  <si>
    <t xml:space="preserve">INV028</t>
  </si>
  <si>
    <t xml:space="preserve">primary glass in West Africa</t>
  </si>
  <si>
    <t xml:space="preserve">Ile-Ife glass</t>
  </si>
  <si>
    <t xml:space="preserve">c. 11th–15th century (Igbo Olokun)</t>
  </si>
  <si>
    <t xml:space="preserve">First known glass made from raw materials in sub-Saharan Africa, a distinct high-lime high-alumina glass.</t>
  </si>
  <si>
    <t xml:space="preserve">local sand; glass furnaces</t>
  </si>
  <si>
    <t xml:space="preserve">Ife glass beads</t>
  </si>
  <si>
    <t xml:space="preserve">Babalola et al. 2017–2018.</t>
  </si>
  <si>
    <t xml:space="preserve">INV029</t>
  </si>
  <si>
    <t xml:space="preserve">synthetic pigment</t>
  </si>
  <si>
    <t xml:space="preserve">Egyptian blue</t>
  </si>
  <si>
    <t xml:space="preserve">c. 3200 BCE</t>
  </si>
  <si>
    <t xml:space="preserve">First known synthetic pigment, a calcium copper silicate.</t>
  </si>
  <si>
    <t xml:space="preserve">silica; copper; lime; natron; firing</t>
  </si>
  <si>
    <t xml:space="preserve">painted objects; pigment cakes</t>
  </si>
  <si>
    <t xml:space="preserve">archaeologists; conservation scientists</t>
  </si>
  <si>
    <t xml:space="preserve">INV030</t>
  </si>
  <si>
    <t xml:space="preserve">lacquer</t>
  </si>
  <si>
    <t xml:space="preserve">Kuahuqiao lacquered bow</t>
  </si>
  <si>
    <t xml:space="preserve">AS-CHN;AS-JPN</t>
  </si>
  <si>
    <t xml:space="preserve">Kuahuqiao lacquered bow c. 8,000 BP; Kakinoshima B (Hokkaido) lacquered threads from a burial dated c. 9,000 cal BP on soil samples, contested; burial context suggests c. 8,000–7,000 BP</t>
  </si>
  <si>
    <t xml:space="preserve">First known lacquer use, recorded on a bow in China; a competing Japanese claim is older but contested.</t>
  </si>
  <si>
    <t xml:space="preserve">urushi sap</t>
  </si>
  <si>
    <t xml:space="preserve">Kuahuqiao bow; Kakinoshima lacquered fibre</t>
  </si>
  <si>
    <t xml:space="preserve">Kakinoshima dating challenged (low); Kuahuqiao medium.</t>
  </si>
  <si>
    <t xml:space="preserve">INV031</t>
  </si>
  <si>
    <t xml:space="preserve">true porcelain (China)</t>
  </si>
  <si>
    <t xml:space="preserve">Sui–Tang white porcelain c. 6th–7th century; Eastern Han proto-porcelain</t>
  </si>
  <si>
    <t xml:space="preserve">First known true porcelain, high-fired white ware from northern China.</t>
  </si>
  <si>
    <t xml:space="preserve">kaolin; high firing</t>
  </si>
  <si>
    <t xml:space="preserve">Xing ware; Ding ware</t>
  </si>
  <si>
    <t xml:space="preserve">ceramic historians</t>
  </si>
  <si>
    <t xml:space="preserve">Met Open Access (CC0); National Palace Museum Taipei Open Data; Wikimedia Commons</t>
  </si>
  <si>
    <t xml:space="preserve">Definition of "porcelain" varies; some date it to the Eastern Han.</t>
  </si>
  <si>
    <t xml:space="preserve">INV032</t>
  </si>
  <si>
    <t xml:space="preserve">hard-paste porcelain (Europe)</t>
  </si>
  <si>
    <t xml:space="preserve">Meissen</t>
  </si>
  <si>
    <t xml:space="preserve">1708–1710, Dresden/Meissen (Tschirnhaus, Böttger)</t>
  </si>
  <si>
    <t xml:space="preserve">European reinvention of hard-paste porcelain after centuries of imports.</t>
  </si>
  <si>
    <t xml:space="preserve">kaolin; feldspar; high firing</t>
  </si>
  <si>
    <t xml:space="preserve">Meissen porcelain</t>
  </si>
  <si>
    <t xml:space="preserve">Met Open Access (CC0); Rijksmuseum (CC0); Wikimedia Commons</t>
  </si>
  <si>
    <t xml:space="preserve">A recurrence by imitation, not independent (F1.14).</t>
  </si>
  <si>
    <t xml:space="preserve">INV033</t>
  </si>
  <si>
    <t xml:space="preserve">rubber processing</t>
  </si>
  <si>
    <t xml:space="preserve">Mesoamerican rubber</t>
  </si>
  <si>
    <t xml:space="preserve">Rubber balls at El Manatí c. 1600 BCE; processing described by Hosler et al. 1999</t>
  </si>
  <si>
    <t xml:space="preserve">First known processed rubber: latex mixed with morning-glory juice to make bouncing balls, sandals and bands.</t>
  </si>
  <si>
    <t xml:space="preserve">latex; Ipomoea juice</t>
  </si>
  <si>
    <t xml:space="preserve">El Manatí balls</t>
  </si>
  <si>
    <t xml:space="preserve">play and music;clothing and adornment</t>
  </si>
  <si>
    <t xml:space="preserve">archaeologists; materials scientists</t>
  </si>
  <si>
    <t xml:space="preserve">Goodyear's vulcanisation (1844) is a later recurrence.</t>
  </si>
  <si>
    <t xml:space="preserve">INV034</t>
  </si>
  <si>
    <t xml:space="preserve">vulcanised rubber</t>
  </si>
  <si>
    <t xml:space="preserve">vulcanisation</t>
  </si>
  <si>
    <t xml:space="preserve">Goodyear patent 1844; Hancock 1843</t>
  </si>
  <si>
    <t xml:space="preserve">Industrial recurrence of stabilised rubber by heating with sulphur.</t>
  </si>
  <si>
    <t xml:space="preserve">rubber; sulphur; heat</t>
  </si>
  <si>
    <t xml:space="preserve">tyres; waterproofs</t>
  </si>
  <si>
    <t xml:space="preserve">clothing and adornment;transport</t>
  </si>
  <si>
    <t xml:space="preserve">Wikimedia Commons; Science Museum Group collection (link out; data CC0)</t>
  </si>
  <si>
    <t xml:space="preserve">F1.5;F1.22</t>
  </si>
  <si>
    <t xml:space="preserve">Goodyear/Hancock priority dispute.</t>
  </si>
  <si>
    <t xml:space="preserve">INV035</t>
  </si>
  <si>
    <t xml:space="preserve">plastic (semi-synthetic and synthetic)</t>
  </si>
  <si>
    <t xml:space="preserve">Parkesine; Bakelite</t>
  </si>
  <si>
    <t xml:space="preserve">Parkesine 1862; Bakelite (first fully synthetic) 1907</t>
  </si>
  <si>
    <t xml:space="preserve">First known plastics, moulded from cellulose and later from phenol-formaldehyde.</t>
  </si>
  <si>
    <t xml:space="preserve">cellulose nitrate; phenol-formaldehyde</t>
  </si>
  <si>
    <t xml:space="preserve">Parkesine objects; Bakelite radios</t>
  </si>
  <si>
    <t xml:space="preserve">INV036</t>
  </si>
  <si>
    <t xml:space="preserve">paper</t>
  </si>
  <si>
    <t xml:space="preserve">Chinese paper</t>
  </si>
  <si>
    <t xml:space="preserve">Western Han fragments (e.g. Fangmatan) 2nd century BCE; Cai Lun credited 105 CE</t>
  </si>
  <si>
    <t xml:space="preserve">First known paper, made from plant fibre pulp.</t>
  </si>
  <si>
    <t xml:space="preserve">hemp; bark; mould</t>
  </si>
  <si>
    <t xml:space="preserve">Fangmatan map fragment; Xuanquanzhi fragments</t>
  </si>
  <si>
    <t xml:space="preserve">archaeologists; historians</t>
  </si>
  <si>
    <t xml:space="preserve">The Cai Lun story is a tradition; archaeology shows earlier paper (F1.3).</t>
  </si>
  <si>
    <t xml:space="preserve">INV037</t>
  </si>
  <si>
    <t xml:space="preserve">paper outside China</t>
  </si>
  <si>
    <t xml:space="preserve">Baghdad paper mill</t>
  </si>
  <si>
    <t xml:space="preserve">WA-MES;AS-CEN</t>
  </si>
  <si>
    <t xml:space="preserve">Baghdad mill c. 794; Samarkand earlier by tradition</t>
  </si>
  <si>
    <t xml:space="preserve">First known paper production outside China, in the Abbasid world.</t>
  </si>
  <si>
    <t xml:space="preserve">linen rag; hemp</t>
  </si>
  <si>
    <t xml:space="preserve">Abbasid manuscripts on paper</t>
  </si>
  <si>
    <t xml:space="preserve">Qatar Digital Library (open licence); Wikimedia Commons</t>
  </si>
  <si>
    <t xml:space="preserve">The Talas (751) prisoners story is a legend.</t>
  </si>
  <si>
    <t xml:space="preserve">INV038</t>
  </si>
  <si>
    <t xml:space="preserve">bark paper</t>
  </si>
  <si>
    <t xml:space="preserve">amate</t>
  </si>
  <si>
    <t xml:space="preserve">Beaters from the early 1st millennium CE or earlier</t>
  </si>
  <si>
    <t xml:space="preserve">An independent bark-paper tradition in Mesoamerica, beaten rather than pulped.</t>
  </si>
  <si>
    <t xml:space="preserve">Ficus bark; stone beaters</t>
  </si>
  <si>
    <t xml:space="preserve">amate; codices</t>
  </si>
  <si>
    <t xml:space="preserve">Not "paper" in the Chinese pulp sense; beater dating uncertain.</t>
  </si>
  <si>
    <t xml:space="preserve">INV039</t>
  </si>
  <si>
    <t xml:space="preserve">woodblock printing (dated)</t>
  </si>
  <si>
    <t xml:space="preserve">Diamond Sutra</t>
  </si>
  <si>
    <t xml:space="preserve">Diamond Sutra 868 (earliest dated printed book); Bulguksa dharani before 751 (undated); Hyakumantō Darani 764–770</t>
  </si>
  <si>
    <t xml:space="preserve">First known dated printed book, and earlier undated prints in Korea and Japan.</t>
  </si>
  <si>
    <t xml:space="preserve">woodblock; paper; ink</t>
  </si>
  <si>
    <t xml:space="preserve">Diamond Sutra; Mugujeonggwang dharani; Hyakumantō Darani</t>
  </si>
  <si>
    <t xml:space="preserve">historians of the book</t>
  </si>
  <si>
    <t xml:space="preserve">Korean dharani dating debated (before 751).</t>
  </si>
  <si>
    <t xml:space="preserve">INV040</t>
  </si>
  <si>
    <t xml:space="preserve">block printing in the Islamic world</t>
  </si>
  <si>
    <t xml:space="preserve">tarsh</t>
  </si>
  <si>
    <t xml:space="preserve">c. 10th century Egypt</t>
  </si>
  <si>
    <t xml:space="preserve">First known printing in the Islamic world: block-printed amulets.</t>
  </si>
  <si>
    <t xml:space="preserve">blocks; paper</t>
  </si>
  <si>
    <t xml:space="preserve">tarsh amulets</t>
  </si>
  <si>
    <t xml:space="preserve">INV041</t>
  </si>
  <si>
    <t xml:space="preserve">movable type (ceramic)</t>
  </si>
  <si>
    <t xml:space="preserve">Bi Sheng type</t>
  </si>
  <si>
    <t xml:space="preserve">c. 1040 (described by Shen Kuo 1088)</t>
  </si>
  <si>
    <t xml:space="preserve">First known movable type, of fired clay.</t>
  </si>
  <si>
    <t xml:space="preserve">fired clay type</t>
  </si>
  <si>
    <t xml:space="preserve">No surviving books from Bi Sheng.</t>
  </si>
  <si>
    <t xml:space="preserve">INV042</t>
  </si>
  <si>
    <t xml:space="preserve">movable metal type</t>
  </si>
  <si>
    <t xml:space="preserve">Jikji</t>
  </si>
  <si>
    <t xml:space="preserve">Jikji 1377 (earliest extant); earlier metal-type books recorded c. 1230s</t>
  </si>
  <si>
    <t xml:space="preserve">Earliest surviving book printed with movable metal type.</t>
  </si>
  <si>
    <t xml:space="preserve">cast bronze type</t>
  </si>
  <si>
    <t xml:space="preserve">Jikji (BnF)</t>
  </si>
  <si>
    <t xml:space="preserve">historians; UNESCO Memory of the World</t>
  </si>
  <si>
    <t xml:space="preserve">Wikimedia Commons; e-museum Korea (KOGL Type 1)</t>
  </si>
  <si>
    <t xml:space="preserve">Jikji is in Paris (BnF); return requested by Korea.</t>
  </si>
  <si>
    <t xml:space="preserve">INV043</t>
  </si>
  <si>
    <t xml:space="preserve">printing press</t>
  </si>
  <si>
    <t xml:space="preserve">Gutenberg press</t>
  </si>
  <si>
    <t xml:space="preserve">c. 1450 Mainz</t>
  </si>
  <si>
    <t xml:space="preserve">First known printing press with cast movable type and oil ink in Europe.</t>
  </si>
  <si>
    <t xml:space="preserve">screw press; type metal; oil ink</t>
  </si>
  <si>
    <t xml:space="preserve">Gutenberg Bible</t>
  </si>
  <si>
    <t xml:space="preserve">Wikimedia Commons; Library of Congress (PD items)</t>
  </si>
  <si>
    <t xml:space="preserve">A recurrence; no proven transfer from East Asia.</t>
  </si>
  <si>
    <t xml:space="preserve">INV044</t>
  </si>
  <si>
    <t xml:space="preserve">lithography</t>
  </si>
  <si>
    <t xml:space="preserve">1796–1798, Alois Senefelder</t>
  </si>
  <si>
    <t xml:space="preserve">First planographic printing, from limestone.</t>
  </si>
  <si>
    <t xml:space="preserve">limestone; grease; water</t>
  </si>
  <si>
    <t xml:space="preserve">lithographs; posters</t>
  </si>
  <si>
    <t xml:space="preserve">INV045</t>
  </si>
  <si>
    <t xml:space="preserve">photography (Niépce)</t>
  </si>
  <si>
    <t xml:space="preserve">heliography</t>
  </si>
  <si>
    <t xml:space="preserve">c. 1826–27</t>
  </si>
  <si>
    <t xml:space="preserve">First known surviving camera photograph.</t>
  </si>
  <si>
    <t xml:space="preserve">bitumen on pewter</t>
  </si>
  <si>
    <t xml:space="preserve">View from the Window at Le Gras</t>
  </si>
  <si>
    <t xml:space="preserve">historians of photography</t>
  </si>
  <si>
    <t xml:space="preserve">Daguerre (1839) and Talbot (1839–41) made practical processes.</t>
  </si>
  <si>
    <t xml:space="preserve">INV046</t>
  </si>
  <si>
    <t xml:space="preserve">photography (Hércules Florence)</t>
  </si>
  <si>
    <t xml:space="preserve">photographie</t>
  </si>
  <si>
    <t xml:space="preserve">1833, Campinas (Brazil)</t>
  </si>
  <si>
    <t xml:space="preserve">An independent invention of photographic printing in Brazil, named "photographie" by its maker.</t>
  </si>
  <si>
    <t xml:space="preserve">silver nitrate; paper</t>
  </si>
  <si>
    <t xml:space="preserve">Florence's printed labels</t>
  </si>
  <si>
    <t xml:space="preserve">Boris Kossoy; historians</t>
  </si>
  <si>
    <t xml:space="preserve">Recognised by B. Kossoy (1970s); a case of who gets written in (F1.3).</t>
  </si>
  <si>
    <t xml:space="preserve">INV047</t>
  </si>
  <si>
    <t xml:space="preserve">electric telegraph</t>
  </si>
  <si>
    <t xml:space="preserve">telegraph</t>
  </si>
  <si>
    <t xml:space="preserve">Cooke and Wheatstone 1837; Morse 1837–1844; Chappe optical 1794</t>
  </si>
  <si>
    <t xml:space="preserve">First practical electric telegraphs.</t>
  </si>
  <si>
    <t xml:space="preserve">wire; batteries; code</t>
  </si>
  <si>
    <t xml:space="preserve">Cooke–Wheatstone telegraph; Morse key</t>
  </si>
  <si>
    <t xml:space="preserve">Multiple claimants.</t>
  </si>
  <si>
    <t xml:space="preserve">INV048</t>
  </si>
  <si>
    <t xml:space="preserve">sound recording</t>
  </si>
  <si>
    <t xml:space="preserve">phonautograph; phonograph</t>
  </si>
  <si>
    <t xml:space="preserve">Scott de Martinville phonautograph 1857; Edison phonograph 1877 (playback)</t>
  </si>
  <si>
    <t xml:space="preserve">First known recording of sound, then playback.</t>
  </si>
  <si>
    <t xml:space="preserve">soot on paper; tinfoil</t>
  </si>
  <si>
    <t xml:space="preserve">phonautograms; tinfoil phonograph</t>
  </si>
  <si>
    <t xml:space="preserve">INV049</t>
  </si>
  <si>
    <t xml:space="preserve">motion picture</t>
  </si>
  <si>
    <t xml:space="preserve">cinématographe</t>
  </si>
  <si>
    <t xml:space="preserve">Le Prince 1888; Edison Kinetoscope 1891–93; Lumière 1895</t>
  </si>
  <si>
    <t xml:space="preserve">First known moving-picture films and public screenings.</t>
  </si>
  <si>
    <t xml:space="preserve">film stock; cameras</t>
  </si>
  <si>
    <t xml:space="preserve">Roundhay Garden Scene; Lumière films</t>
  </si>
  <si>
    <t xml:space="preserve">film historians</t>
  </si>
  <si>
    <t xml:space="preserve">Contested firsts by definition.</t>
  </si>
  <si>
    <t xml:space="preserve">INV050</t>
  </si>
  <si>
    <t xml:space="preserve">programmable computer</t>
  </si>
  <si>
    <t xml:space="preserve">computer</t>
  </si>
  <si>
    <t xml:space="preserve">Zuse Z3 1941; Colossus 1943–44; ENIAC 1945; Babbage's Analytical Engine designed 1837</t>
  </si>
  <si>
    <t xml:space="preserve">First working programmable computers.</t>
  </si>
  <si>
    <t xml:space="preserve">relays; valves</t>
  </si>
  <si>
    <t xml:space="preserve">Z3; Colossus; ENIAC</t>
  </si>
  <si>
    <t xml:space="preserve">"First" depends on definition; women programmers of ENIAC obscured (F1.23).</t>
  </si>
  <si>
    <t xml:space="preserve">INV051</t>
  </si>
  <si>
    <t xml:space="preserve">World Wide Web</t>
  </si>
  <si>
    <t xml:space="preserve">web</t>
  </si>
  <si>
    <t xml:space="preserve">Proposed 1989; first website 1991 (CERN)</t>
  </si>
  <si>
    <t xml:space="preserve">First hypertext system on the internet, by Tim Berners-Lee at CERN.</t>
  </si>
  <si>
    <t xml:space="preserve">HTML; HTTP; servers</t>
  </si>
  <si>
    <t xml:space="preserve">info.cern.ch</t>
  </si>
  <si>
    <t xml:space="preserve">CERN; historians</t>
  </si>
  <si>
    <t xml:space="preserve">INV052</t>
  </si>
  <si>
    <t xml:space="preserve">video game</t>
  </si>
  <si>
    <t xml:space="preserve">Tennis for Two; Spacewar!</t>
  </si>
  <si>
    <t xml:space="preserve">Tennis for Two 1958; Spacewar! 1962</t>
  </si>
  <si>
    <t xml:space="preserve">First known interactive video games.</t>
  </si>
  <si>
    <t xml:space="preserve">oscilloscope; computers</t>
  </si>
  <si>
    <t xml:space="preserve">game historians</t>
  </si>
  <si>
    <t xml:space="preserve">Earlier claims (1947 cathode-ray amusement device) exist.</t>
  </si>
  <si>
    <t xml:space="preserve">INV053</t>
  </si>
  <si>
    <t xml:space="preserve">farming (Fertile Crescent)</t>
  </si>
  <si>
    <t xml:space="preserve">cereal domestication</t>
  </si>
  <si>
    <t xml:space="preserve">WA-LEV;WA-MES;WA-ANA;WA-IRN</t>
  </si>
  <si>
    <t xml:space="preserve">Cultivation c. 9500 BCE; domestic forms c. 8500 BCE</t>
  </si>
  <si>
    <t xml:space="preserve">First known domestication of wheat, barley, lentil and pea.</t>
  </si>
  <si>
    <t xml:space="preserve">—</t>
  </si>
  <si>
    <t xml:space="preserve">einkorn; emmer; barley</t>
  </si>
  <si>
    <t xml:space="preserve">archaeobotanists</t>
  </si>
  <si>
    <t xml:space="preserve">Multi-centre protracted model vs core area.</t>
  </si>
  <si>
    <t xml:space="preserve">INV054</t>
  </si>
  <si>
    <t xml:space="preserve">farming (China)</t>
  </si>
  <si>
    <t xml:space="preserve">rice and millet domestication</t>
  </si>
  <si>
    <t xml:space="preserve">Millet c. 8000–6000 BCE (north); rice domestication c. 7000–5000 BCE (Yangtze)</t>
  </si>
  <si>
    <t xml:space="preserve">Independent domestication of rice and millets.</t>
  </si>
  <si>
    <t xml:space="preserve">Shangshan rice use c. 9000 BCE claimed.</t>
  </si>
  <si>
    <t xml:space="preserve">INV055</t>
  </si>
  <si>
    <t xml:space="preserve">farming (New Guinea)</t>
  </si>
  <si>
    <t xml:space="preserve">Kuk Swamp</t>
  </si>
  <si>
    <t xml:space="preserve">Cultivation by c. 7000–4500 BCE</t>
  </si>
  <si>
    <t xml:space="preserve">Independent agriculture of taro, banana and yam with drainage ditches.</t>
  </si>
  <si>
    <t xml:space="preserve">ditches; mounds</t>
  </si>
  <si>
    <t xml:space="preserve">Kuk is a World Heritage site; counters the idea that farming came from outside.</t>
  </si>
  <si>
    <t xml:space="preserve">INV056</t>
  </si>
  <si>
    <t xml:space="preserve">farming (Mesoamerica)</t>
  </si>
  <si>
    <t xml:space="preserve">squash and maize</t>
  </si>
  <si>
    <t xml:space="preserve">Squash c. 8000 BCE (Guilá Naquitz); maize c. 7000 BCE (Balsas, Xihuatoxtla)</t>
  </si>
  <si>
    <t xml:space="preserve">Independent domestication of squash, then maize from teosinte.</t>
  </si>
  <si>
    <t xml:space="preserve">INV057</t>
  </si>
  <si>
    <t xml:space="preserve">farming (Andes and Amazonia)</t>
  </si>
  <si>
    <t xml:space="preserve">potato, manioc, squash</t>
  </si>
  <si>
    <t xml:space="preserve">Squash c. 8000 BCE (Ñanchoc); manioc c. 8000 BCE; potato c. 6000 BCE</t>
  </si>
  <si>
    <t xml:space="preserve">Independent domestication of potato, quinoa, manioc, squash, peanut and cotton.</t>
  </si>
  <si>
    <t xml:space="preserve">INV058</t>
  </si>
  <si>
    <t xml:space="preserve">farming (Eastern North America)</t>
  </si>
  <si>
    <t xml:space="preserve">Eastern Agricultural Complex</t>
  </si>
  <si>
    <t xml:space="preserve">c. 3000–2000 BCE</t>
  </si>
  <si>
    <t xml:space="preserve">Independent domestication of squash, sunflower, sumpweed and goosefoot.</t>
  </si>
  <si>
    <t xml:space="preserve">INV059</t>
  </si>
  <si>
    <t xml:space="preserve">farming (Sahel and West Africa)</t>
  </si>
  <si>
    <t xml:space="preserve">pearl millet and sorghum</t>
  </si>
  <si>
    <t xml:space="preserve">AF-SAH;AF-NUB</t>
  </si>
  <si>
    <t xml:space="preserve">Pearl millet c. 2500 BCE (Mali); sorghum c. 3000 BCE (eastern Sudan)</t>
  </si>
  <si>
    <t xml:space="preserve">Independent domestication of pearl millet, sorghum, African rice and yams.</t>
  </si>
  <si>
    <t xml:space="preserve">INV060</t>
  </si>
  <si>
    <t xml:space="preserve">farming (Ethiopian highlands)</t>
  </si>
  <si>
    <t xml:space="preserve">teff and enset</t>
  </si>
  <si>
    <t xml:space="preserve">Dates uncertain</t>
  </si>
  <si>
    <t xml:space="preserve">Domestication of teff, enset and noog in the Ethiopian highlands.</t>
  </si>
  <si>
    <t xml:space="preserve">Poor archaeobotanical record.</t>
  </si>
  <si>
    <t xml:space="preserve">INV061</t>
  </si>
  <si>
    <t xml:space="preserve">farming (South Asia)</t>
  </si>
  <si>
    <t xml:space="preserve">Mehrgarh</t>
  </si>
  <si>
    <t xml:space="preserve">Early farming with barley and locally domesticated zebu cattle.</t>
  </si>
  <si>
    <t xml:space="preserve">INV062</t>
  </si>
  <si>
    <t xml:space="preserve">aquaculture</t>
  </si>
  <si>
    <t xml:space="preserve">Budj Bim eel traps</t>
  </si>
  <si>
    <t xml:space="preserve">Oldest dated channel c. 6,600 years ago</t>
  </si>
  <si>
    <t xml:space="preserve">Among the earliest known aquaculture: Gunditjmara channels and weirs for kooyang.</t>
  </si>
  <si>
    <t xml:space="preserve">basalt channels; woven traps</t>
  </si>
  <si>
    <t xml:space="preserve">eel traps</t>
  </si>
  <si>
    <t xml:space="preserve">Gunditjmara people; archaeologists</t>
  </si>
  <si>
    <t xml:space="preserve">community-published site; Wikimedia Commons</t>
  </si>
  <si>
    <t xml:space="preserve">Dating reported for one channel; ancient Chinese carp culture is a later recurrence.</t>
  </si>
  <si>
    <t xml:space="preserve">INV063</t>
  </si>
  <si>
    <t xml:space="preserve">bread</t>
  </si>
  <si>
    <t xml:space="preserve">Shubayqa flatbread</t>
  </si>
  <si>
    <t xml:space="preserve">c. 14,400 BP (Natufian, Jordan)</t>
  </si>
  <si>
    <t xml:space="preserve">First known bread, baked by hunter-gatherers before farming.</t>
  </si>
  <si>
    <t xml:space="preserve">wild cereals; club-rush tubers</t>
  </si>
  <si>
    <t xml:space="preserve">charred crumbs</t>
  </si>
  <si>
    <t xml:space="preserve">Arranz-Otaegui et al. 2018.</t>
  </si>
  <si>
    <t xml:space="preserve">INV064</t>
  </si>
  <si>
    <t xml:space="preserve">beer and fermented drink</t>
  </si>
  <si>
    <t xml:space="preserve">Raqefet; Jiahu</t>
  </si>
  <si>
    <t xml:space="preserve">WA-LEV;AS-CHN</t>
  </si>
  <si>
    <t xml:space="preserve">Raqefet Cave c. 13,000 BP (contested); Jiahu mixed drink c. 7000 BCE</t>
  </si>
  <si>
    <t xml:space="preserve">First known fermented drinks, from the Natufian Levant and Neolithic China.</t>
  </si>
  <si>
    <t xml:space="preserve">cereals; rice; honey; fruit</t>
  </si>
  <si>
    <t xml:space="preserve">residues</t>
  </si>
  <si>
    <t xml:space="preserve">Raqefet claim debated (low); Jiahu residue study (McGovern 2004, medium).</t>
  </si>
  <si>
    <t xml:space="preserve">INV065</t>
  </si>
  <si>
    <t xml:space="preserve">wine</t>
  </si>
  <si>
    <t xml:space="preserve">Georgian Neolithic wine</t>
  </si>
  <si>
    <t xml:space="preserve">c. 6000 BCE (Gadachrili Gora, Shulaveris Gora)</t>
  </si>
  <si>
    <t xml:space="preserve">First known grape wine, in jars in southern Georgia.</t>
  </si>
  <si>
    <t xml:space="preserve">grapes; clay jars</t>
  </si>
  <si>
    <t xml:space="preserve">residues in jars</t>
  </si>
  <si>
    <t xml:space="preserve">McGovern et al. 2017; links to qvevri practice.</t>
  </si>
  <si>
    <t xml:space="preserve">INV066</t>
  </si>
  <si>
    <t xml:space="preserve">cheese</t>
  </si>
  <si>
    <t xml:space="preserve">Kuyavian cheese sieves</t>
  </si>
  <si>
    <t xml:space="preserve">c. 5200 BCE (Kuyavia, Poland)</t>
  </si>
  <si>
    <t xml:space="preserve">First known cheese-making, from milk residues in perforated pots.</t>
  </si>
  <si>
    <t xml:space="preserve">milk; perforated pots</t>
  </si>
  <si>
    <t xml:space="preserve">sieves</t>
  </si>
  <si>
    <t xml:space="preserve">Salque et al. 2013.</t>
  </si>
  <si>
    <t xml:space="preserve">INV067</t>
  </si>
  <si>
    <t xml:space="preserve">cacao use</t>
  </si>
  <si>
    <t xml:space="preserve">Mayo-Chinchipe cacao</t>
  </si>
  <si>
    <t xml:space="preserve">c. 5,300 BP (Santa Ana-La Florida, Ecuador)</t>
  </si>
  <si>
    <t xml:space="preserve">First known cacao use, in the upper Amazon rather than Mesoamerica.</t>
  </si>
  <si>
    <t xml:space="preserve">cacao; ceramic vessels</t>
  </si>
  <si>
    <t xml:space="preserve">residues in pots</t>
  </si>
  <si>
    <t xml:space="preserve">Zarrillo et al. 2018 revised the Mesoamerican-first view.</t>
  </si>
  <si>
    <t xml:space="preserve">INV068</t>
  </si>
  <si>
    <t xml:space="preserve">coffee drinking</t>
  </si>
  <si>
    <t xml:space="preserve">Yemeni coffee</t>
  </si>
  <si>
    <t xml:space="preserve">Mid-15th century Sufi circles in Yemen</t>
  </si>
  <si>
    <t xml:space="preserve">First credible evidence of coffee as a drink.</t>
  </si>
  <si>
    <t xml:space="preserve">roasting; brewing</t>
  </si>
  <si>
    <t xml:space="preserve">Ethiopian goatherd legend is later folklore.</t>
  </si>
  <si>
    <t xml:space="preserve">INV069</t>
  </si>
  <si>
    <t xml:space="preserve">nixtamalisation</t>
  </si>
  <si>
    <t xml:space="preserve">nixtamal</t>
  </si>
  <si>
    <t xml:space="preserve">c. 1500–1200 BCE (approximate)</t>
  </si>
  <si>
    <t xml:space="preserve">Treating maize with lime, which made it nutritionally complete; a Mesoamerican invention.</t>
  </si>
  <si>
    <t xml:space="preserve">maize; lime</t>
  </si>
  <si>
    <t xml:space="preserve">Earliest evidence poorly dated.</t>
  </si>
  <si>
    <t xml:space="preserve">INV070</t>
  </si>
  <si>
    <t xml:space="preserve">dog domestication</t>
  </si>
  <si>
    <t xml:space="preserve">dog</t>
  </si>
  <si>
    <t xml:space="preserve">Bonn-Oberkassel c. 14,200 BP; earlier claims contested</t>
  </si>
  <si>
    <t xml:space="preserve">First domesticated animal, from wolves, among hunter-gatherers.</t>
  </si>
  <si>
    <t xml:space="preserve">geneticists and archaeologists</t>
  </si>
  <si>
    <t xml:space="preserve">Place (Europe, Siberia, East Asia) debated.</t>
  </si>
  <si>
    <t xml:space="preserve">INV071</t>
  </si>
  <si>
    <t xml:space="preserve">horse domestication at Botai (revised)</t>
  </si>
  <si>
    <t xml:space="preserve">Botai horses</t>
  </si>
  <si>
    <t xml:space="preserve">c. 3500 BCE</t>
  </si>
  <si>
    <t xml:space="preserve">A changed first: Botai horses were long taught as the first domesticated or ridden horses; genomics (2018) show they are ancestors of Przewalski's horses, not of modern domestic horses.</t>
  </si>
  <si>
    <t xml:space="preserve">harnessing debate; milk residues</t>
  </si>
  <si>
    <t xml:space="preserve">transport;food and storage</t>
  </si>
  <si>
    <t xml:space="preserve">archaeologists and geneticists</t>
  </si>
  <si>
    <t xml:space="preserve">Outram et al. 2009 (bit wear, milk) vs Gaunitz et al. 2018; Botai herding still argued.</t>
  </si>
  <si>
    <t xml:space="preserve">INV072</t>
  </si>
  <si>
    <t xml:space="preserve">horse domestication (DOM2)</t>
  </si>
  <si>
    <t xml:space="preserve">modern domestic horse</t>
  </si>
  <si>
    <t xml:space="preserve">c. 2200 BCE, lower Volga–Don</t>
  </si>
  <si>
    <t xml:space="preserve">First known ancestors of modern domestic horses, spreading fast with spoked-wheel chariots.</t>
  </si>
  <si>
    <t xml:space="preserve">transport;war</t>
  </si>
  <si>
    <t xml:space="preserve">geneticists</t>
  </si>
  <si>
    <t xml:space="preserve">Librado et al. 2021; Yamnaya riding claim (Trautmann et al. 2023) contested.</t>
  </si>
  <si>
    <t xml:space="preserve">INV073</t>
  </si>
  <si>
    <t xml:space="preserve">dromedary domestication</t>
  </si>
  <si>
    <t xml:space="preserve">dromedary</t>
  </si>
  <si>
    <t xml:space="preserve">Late 2nd–early 1st millennium BCE</t>
  </si>
  <si>
    <t xml:space="preserve">First domesticated dromedaries in Arabia, which opened desert caravan trade.</t>
  </si>
  <si>
    <t xml:space="preserve">archaeozoologists</t>
  </si>
  <si>
    <t xml:space="preserve">Dates debated; UAE sites (e.g. Tell Abraq, Mleiha) relevant.</t>
  </si>
  <si>
    <t xml:space="preserve">INV074</t>
  </si>
  <si>
    <t xml:space="preserve">llama and alpaca domestication</t>
  </si>
  <si>
    <t xml:space="preserve">camelid domestication</t>
  </si>
  <si>
    <t xml:space="preserve">c. 6000–4000 BCE (approximate)</t>
  </si>
  <si>
    <t xml:space="preserve">Domestication of camelids in the Andes for fibre, meat and carrying.</t>
  </si>
  <si>
    <t xml:space="preserve">transport;clothing and adornment</t>
  </si>
  <si>
    <t xml:space="preserve">INV075</t>
  </si>
  <si>
    <t xml:space="preserve">native copper working</t>
  </si>
  <si>
    <t xml:space="preserve">Çayönü copper</t>
  </si>
  <si>
    <t xml:space="preserve">Çayönü c. 8200 BCE; Shanidar pendant c. 8700 BCE (approximate)</t>
  </si>
  <si>
    <t xml:space="preserve">First known metal working: cold-hammered and annealed native copper.</t>
  </si>
  <si>
    <t xml:space="preserve">native copper; hammering; annealing</t>
  </si>
  <si>
    <t xml:space="preserve">beads; awls; pendant</t>
  </si>
  <si>
    <t xml:space="preserve">archaeometallurgists</t>
  </si>
  <si>
    <t xml:space="preserve">INV076</t>
  </si>
  <si>
    <t xml:space="preserve">copper smelting (Balkans)</t>
  </si>
  <si>
    <t xml:space="preserve">Belovode</t>
  </si>
  <si>
    <t xml:space="preserve">c. 5000 BCE (Belovode, Serbia)</t>
  </si>
  <si>
    <t xml:space="preserve">First known copper smelting from ore.</t>
  </si>
  <si>
    <t xml:space="preserve">malachite; furnace; slag</t>
  </si>
  <si>
    <t xml:space="preserve">slag; copper droplets</t>
  </si>
  <si>
    <t xml:space="preserve">Radivojević et al. 2010; competes with Iran.</t>
  </si>
  <si>
    <t xml:space="preserve">INV077</t>
  </si>
  <si>
    <t xml:space="preserve">copper smelting (Iran)</t>
  </si>
  <si>
    <t xml:space="preserve">Tal-i Iblis</t>
  </si>
  <si>
    <t xml:space="preserve">c. 5th millennium BCE</t>
  </si>
  <si>
    <t xml:space="preserve">Early crucible smelting of copper on the Iranian plateau.</t>
  </si>
  <si>
    <t xml:space="preserve">crucibles; copper ore</t>
  </si>
  <si>
    <t xml:space="preserve">crucibles; slag</t>
  </si>
  <si>
    <t xml:space="preserve">Dating vs Belovode close; Anatolian claims too.</t>
  </si>
  <si>
    <t xml:space="preserve">INV078</t>
  </si>
  <si>
    <t xml:space="preserve">gold working</t>
  </si>
  <si>
    <t xml:space="preserve">Varna gold</t>
  </si>
  <si>
    <t xml:space="preserve">First known large hoard of worked gold, from a cemetery at Varna.</t>
  </si>
  <si>
    <t xml:space="preserve">gold; hammering; casting</t>
  </si>
  <si>
    <t xml:space="preserve">Varna grave goods</t>
  </si>
  <si>
    <t xml:space="preserve">INV079</t>
  </si>
  <si>
    <t xml:space="preserve">lost-wax casting</t>
  </si>
  <si>
    <t xml:space="preserve">Mehrgarh amulet; Nahal Mishmar</t>
  </si>
  <si>
    <t xml:space="preserve">F1.9;F1.9a</t>
  </si>
  <si>
    <t xml:space="preserve">AS-SAS;WA-LEV</t>
  </si>
  <si>
    <t xml:space="preserve">Mehrgarh wheel-shaped amulet c. 4500–3600 BCE; Nahal Mishmar hoard c. 3700 BCE</t>
  </si>
  <si>
    <t xml:space="preserve">First known lost-wax castings.</t>
  </si>
  <si>
    <t xml:space="preserve">copper; wax model; clay mould</t>
  </si>
  <si>
    <t xml:space="preserve">Mehrgarh amulet; Nahal Mishmar objects</t>
  </si>
  <si>
    <t xml:space="preserve">Thoury et al. 2016.</t>
  </si>
  <si>
    <t xml:space="preserve">INV080</t>
  </si>
  <si>
    <t xml:space="preserve">tin bronze</t>
  </si>
  <si>
    <t xml:space="preserve">Pločnik foil</t>
  </si>
  <si>
    <t xml:space="preserve">c. 4650 BCE (Pločnik, Serbia); regular tin bronze c. 3000 BCE</t>
  </si>
  <si>
    <t xml:space="preserve">First known tin-bronze object.</t>
  </si>
  <si>
    <t xml:space="preserve">copper; tin ore</t>
  </si>
  <si>
    <t xml:space="preserve">foil</t>
  </si>
  <si>
    <t xml:space="preserve">Radivojević et al. 2013; single find.</t>
  </si>
  <si>
    <t xml:space="preserve">INV081</t>
  </si>
  <si>
    <t xml:space="preserve">metallurgy (Andes)</t>
  </si>
  <si>
    <t xml:space="preserve">Jiskairumoko gold</t>
  </si>
  <si>
    <t xml:space="preserve">c. 2000 BCE (Jiskairumoko, Peru)</t>
  </si>
  <si>
    <t xml:space="preserve">Independent start of metallurgy in the Andes with hammered gold foil.</t>
  </si>
  <si>
    <t xml:space="preserve">gold; hammering</t>
  </si>
  <si>
    <t xml:space="preserve">gold beads</t>
  </si>
  <si>
    <t xml:space="preserve">Aldenderfer et al. 2008.</t>
  </si>
  <si>
    <t xml:space="preserve">INV082</t>
  </si>
  <si>
    <t xml:space="preserve">native copper (Great Lakes)</t>
  </si>
  <si>
    <t xml:space="preserve">Old Copper Complex</t>
  </si>
  <si>
    <t xml:space="preserve">c. 9,500–7,000 BP (recent redating)</t>
  </si>
  <si>
    <t xml:space="preserve">Among the world's earliest metal working: Great Lakes peoples hammered native copper into tools.</t>
  </si>
  <si>
    <t xml:space="preserve">native copper; cold hammering; annealing</t>
  </si>
  <si>
    <t xml:space="preserve">Pompeani et al. 2021 dating.</t>
  </si>
  <si>
    <t xml:space="preserve">INV083</t>
  </si>
  <si>
    <t xml:space="preserve">metallurgy (West Mexico)</t>
  </si>
  <si>
    <t xml:space="preserve">Tarascan metallurgy</t>
  </si>
  <si>
    <t xml:space="preserve">c. 600–800 CE</t>
  </si>
  <si>
    <t xml:space="preserve">Metallurgy in West Mexico, probably introduced by sea from South America.</t>
  </si>
  <si>
    <t xml:space="preserve">copper; bronze; lost-wax</t>
  </si>
  <si>
    <t xml:space="preserve">bells; tweezers</t>
  </si>
  <si>
    <t xml:space="preserve">Hosler's maritime-contact thesis.</t>
  </si>
  <si>
    <t xml:space="preserve">INV084</t>
  </si>
  <si>
    <t xml:space="preserve">platinum working</t>
  </si>
  <si>
    <t xml:space="preserve">La Tolita platinum</t>
  </si>
  <si>
    <t xml:space="preserve">c. 1st century BCE–1st century CE (approximate)</t>
  </si>
  <si>
    <t xml:space="preserve">First known working of platinum, sintered with gold by La Tolita-Tumaco metalworkers.</t>
  </si>
  <si>
    <t xml:space="preserve">platinum grains; gold; sintering</t>
  </si>
  <si>
    <t xml:space="preserve">nose rings; ornaments</t>
  </si>
  <si>
    <t xml:space="preserve">INV085</t>
  </si>
  <si>
    <t xml:space="preserve">meteoric iron</t>
  </si>
  <si>
    <t xml:space="preserve">Gerzeh beads</t>
  </si>
  <si>
    <t xml:space="preserve">First known iron objects, hammered from meteorites.</t>
  </si>
  <si>
    <t xml:space="preserve">meteoric iron; hammering</t>
  </si>
  <si>
    <t xml:space="preserve">Gerzeh beads; Tutankhamun's dagger</t>
  </si>
  <si>
    <t xml:space="preserve">INV086</t>
  </si>
  <si>
    <t xml:space="preserve">iron smelting (Anatolia)</t>
  </si>
  <si>
    <t xml:space="preserve">Hittite-era iron</t>
  </si>
  <si>
    <t xml:space="preserve">Early smelted iron c. 2000 BCE (Kaman-Kalehöyük); common after c. 1200 BCE</t>
  </si>
  <si>
    <t xml:space="preserve">First known smelted iron.</t>
  </si>
  <si>
    <t xml:space="preserve">bloomery furnace</t>
  </si>
  <si>
    <t xml:space="preserve">blades</t>
  </si>
  <si>
    <t xml:space="preserve">tools;war</t>
  </si>
  <si>
    <t xml:space="preserve">"Hittite monopoly" story is outdated.</t>
  </si>
  <si>
    <t xml:space="preserve">INV087</t>
  </si>
  <si>
    <t xml:space="preserve">iron smelting (sub-Saharan Africa)</t>
  </si>
  <si>
    <t xml:space="preserve">Nok and Taruga iron</t>
  </si>
  <si>
    <t xml:space="preserve">Nok furnaces (incl. Taruga) mostly mid-1st millennium BCE; Taruga dates spread c. 800 BCE–50 CE; Great Lakes c. 1st millennium BCE</t>
  </si>
  <si>
    <t xml:space="preserve">Early iron smelting in West and East Africa, likely independent.</t>
  </si>
  <si>
    <t xml:space="preserve">bloomery furnaces; bellows</t>
  </si>
  <si>
    <t xml:space="preserve">slag; tools</t>
  </si>
  <si>
    <t xml:space="preserve">Independence from North Africa debated; dates vary by site.</t>
  </si>
  <si>
    <t xml:space="preserve">INV088</t>
  </si>
  <si>
    <t xml:space="preserve">iron smelting (early African claims)</t>
  </si>
  <si>
    <t xml:space="preserve">Lejja; Termit</t>
  </si>
  <si>
    <t xml:space="preserve">Lejja c. 2000 BCE and Termit c. 1500 BCE claimed</t>
  </si>
  <si>
    <t xml:space="preserve">Contested claims for much earlier iron smelting in Nigeria and Niger.</t>
  </si>
  <si>
    <t xml:space="preserve">slag blocks</t>
  </si>
  <si>
    <t xml:space="preserve">slag</t>
  </si>
  <si>
    <t xml:space="preserve">Radiocarbon on charcoal contested; teach as disputed.</t>
  </si>
  <si>
    <t xml:space="preserve">INV089</t>
  </si>
  <si>
    <t xml:space="preserve">cast iron</t>
  </si>
  <si>
    <t xml:space="preserve">Chinese cast iron</t>
  </si>
  <si>
    <t xml:space="preserve">c. 5th century BCE</t>
  </si>
  <si>
    <t xml:space="preserve">First known cast iron, poured into moulds.</t>
  </si>
  <si>
    <t xml:space="preserve">blast furnace; moulds</t>
  </si>
  <si>
    <t xml:space="preserve">tools; cooking vessels</t>
  </si>
  <si>
    <t xml:space="preserve">Some date it to the 8th century BCE.</t>
  </si>
  <si>
    <t xml:space="preserve">INV090</t>
  </si>
  <si>
    <t xml:space="preserve">crucible steel</t>
  </si>
  <si>
    <t xml:space="preserve">wootz</t>
  </si>
  <si>
    <t xml:space="preserve">c. 3rd century BCE (South India, Sri Lanka)</t>
  </si>
  <si>
    <t xml:space="preserve">Early high-carbon crucible steel, later forged into "Damascus" blades.</t>
  </si>
  <si>
    <t xml:space="preserve">crucibles; iron; carbon</t>
  </si>
  <si>
    <t xml:space="preserve">ingots; blades</t>
  </si>
  <si>
    <t xml:space="preserve">Dates and sites debated.</t>
  </si>
  <si>
    <t xml:space="preserve">INV091</t>
  </si>
  <si>
    <t xml:space="preserve">zinc distillation</t>
  </si>
  <si>
    <t xml:space="preserve">Zawar zinc</t>
  </si>
  <si>
    <t xml:space="preserve">earliest zinc-smelting ash at Zawar dated 840±110 CE; industrial scale from the 11th–12th c.</t>
  </si>
  <si>
    <t xml:space="preserve">First known industrial zinc production by distillation.</t>
  </si>
  <si>
    <t xml:space="preserve">retorts; zinc ore</t>
  </si>
  <si>
    <t xml:space="preserve">retorts</t>
  </si>
  <si>
    <t xml:space="preserve">Checked (Craddock et al.; Gurjar et al. 2001): zinc mining at Zawar from c. 5th c. BCE, metallic zinc by distillation from c. 9th c. CE.</t>
  </si>
  <si>
    <t xml:space="preserve">INV092</t>
  </si>
  <si>
    <t xml:space="preserve">string</t>
  </si>
  <si>
    <t xml:space="preserve">Abri du Maras cord</t>
  </si>
  <si>
    <t xml:space="preserve">c. 41,000–52,000 BP</t>
  </si>
  <si>
    <t xml:space="preserve">First known twisted cord, made by Neanderthals.</t>
  </si>
  <si>
    <t xml:space="preserve">plant fibre; twisting</t>
  </si>
  <si>
    <t xml:space="preserve">cord fragment</t>
  </si>
  <si>
    <t xml:space="preserve">Hardy et al. 2020.</t>
  </si>
  <si>
    <t xml:space="preserve">INV093</t>
  </si>
  <si>
    <t xml:space="preserve">spun fibre</t>
  </si>
  <si>
    <t xml:space="preserve">Dzudzuana flax</t>
  </si>
  <si>
    <t xml:space="preserve">c. 30,000 BP</t>
  </si>
  <si>
    <t xml:space="preserve">Among the earliest spun and dyed plant fibres.</t>
  </si>
  <si>
    <t xml:space="preserve">wild flax; twisting</t>
  </si>
  <si>
    <t xml:space="preserve">fibres</t>
  </si>
  <si>
    <t xml:space="preserve">Kvavadze et al. 2009; fibres could be natural.</t>
  </si>
  <si>
    <t xml:space="preserve">INV094</t>
  </si>
  <si>
    <t xml:space="preserve">woven textile impressions</t>
  </si>
  <si>
    <t xml:space="preserve">Pavlov textiles</t>
  </si>
  <si>
    <t xml:space="preserve">c. 27,000–25,000 BP</t>
  </si>
  <si>
    <t xml:space="preserve">First known evidence of woven textiles, as impressions in fired clay.</t>
  </si>
  <si>
    <t xml:space="preserve">plant fibre weaving</t>
  </si>
  <si>
    <t xml:space="preserve">impressions</t>
  </si>
  <si>
    <t xml:space="preserve">Adovasio, Soffer and colleagues.</t>
  </si>
  <si>
    <t xml:space="preserve">INV095</t>
  </si>
  <si>
    <t xml:space="preserve">twined textiles (Americas)</t>
  </si>
  <si>
    <t xml:space="preserve">Guitarrero Cave</t>
  </si>
  <si>
    <t xml:space="preserve">c. 12,000–10,000 BP</t>
  </si>
  <si>
    <t xml:space="preserve">First known textiles of the Americas.</t>
  </si>
  <si>
    <t xml:space="preserve">plant fibre; twining</t>
  </si>
  <si>
    <t xml:space="preserve">twined fragments</t>
  </si>
  <si>
    <t xml:space="preserve">Jolie et al. 2011.</t>
  </si>
  <si>
    <t xml:space="preserve">INV096</t>
  </si>
  <si>
    <t xml:space="preserve">linen textiles</t>
  </si>
  <si>
    <t xml:space="preserve">Nahal Hemar</t>
  </si>
  <si>
    <t xml:space="preserve">c. 6500 BCE</t>
  </si>
  <si>
    <t xml:space="preserve">Early surviving linen textiles, made mostly without a loom.</t>
  </si>
  <si>
    <t xml:space="preserve">flax; twining; netting</t>
  </si>
  <si>
    <t xml:space="preserve">Nahal Hemar textiles</t>
  </si>
  <si>
    <t xml:space="preserve">INV097</t>
  </si>
  <si>
    <t xml:space="preserve">loom depiction</t>
  </si>
  <si>
    <t xml:space="preserve">Badari dish</t>
  </si>
  <si>
    <t xml:space="preserve">Naqada I–IIB bowl from Badari tomb 3802 (Petrie Museum UC9547), c. 3900–3500 BCE; Badari is the find-place, not the Badarian period</t>
  </si>
  <si>
    <t xml:space="preserve">Earliest known image of a loom: probably a horizontal ground loom, painted on a bowl from Badari in Egypt.</t>
  </si>
  <si>
    <t xml:space="preserve">Badarian dish (Petrie Museum)</t>
  </si>
  <si>
    <t xml:space="preserve">Checked: earlier "c. 4400 BCE" was wrong (Badarian date applied to a Naqada bowl). Reading as a loom is probable, not certain.</t>
  </si>
  <si>
    <t xml:space="preserve">INV098</t>
  </si>
  <si>
    <t xml:space="preserve">silk</t>
  </si>
  <si>
    <t xml:space="preserve">Chinese silk</t>
  </si>
  <si>
    <t xml:space="preserve">Silk fabric c. 3500 BCE (Qingtai); Jiahu silk proteins c. 6500 BCE (contested)</t>
  </si>
  <si>
    <t xml:space="preserve">First known silk textiles.</t>
  </si>
  <si>
    <t xml:space="preserve">silkworm; reeling; weaving</t>
  </si>
  <si>
    <t xml:space="preserve">fragments</t>
  </si>
  <si>
    <t xml:space="preserve">Jiahu evidence (Gong et al. 2016) debated (low).</t>
  </si>
  <si>
    <t xml:space="preserve">INV099</t>
  </si>
  <si>
    <t xml:space="preserve">wild silk (Indus)</t>
  </si>
  <si>
    <t xml:space="preserve">Harappan silk</t>
  </si>
  <si>
    <t xml:space="preserve">c. 2450–2000 BCE</t>
  </si>
  <si>
    <t xml:space="preserve">Independent use of wild silk in the Indus civilization.</t>
  </si>
  <si>
    <t xml:space="preserve">wild silk fibres</t>
  </si>
  <si>
    <t xml:space="preserve">thread in beads</t>
  </si>
  <si>
    <t xml:space="preserve">Good et al. 2009.</t>
  </si>
  <si>
    <t xml:space="preserve">INV100</t>
  </si>
  <si>
    <t xml:space="preserve">cotton (South Asia)</t>
  </si>
  <si>
    <t xml:space="preserve">Mehrgarh cotton</t>
  </si>
  <si>
    <t xml:space="preserve">c. 6000 BCE</t>
  </si>
  <si>
    <t xml:space="preserve">First known cotton, preserved in a copper bead.</t>
  </si>
  <si>
    <t xml:space="preserve">cotton fibres</t>
  </si>
  <si>
    <t xml:space="preserve">mineralised threads</t>
  </si>
  <si>
    <t xml:space="preserve">Moulhérat et al. 2002.</t>
  </si>
  <si>
    <t xml:space="preserve">INV101</t>
  </si>
  <si>
    <t xml:space="preserve">cotton (Americas)</t>
  </si>
  <si>
    <t xml:space="preserve">American cotton</t>
  </si>
  <si>
    <t xml:space="preserve">c. 6,000 BP (Huaca Prieta)</t>
  </si>
  <si>
    <t xml:space="preserve">Independent domestication and weaving of cotton in South America.</t>
  </si>
  <si>
    <t xml:space="preserve">Gossypium barbadense</t>
  </si>
  <si>
    <t xml:space="preserve">textiles</t>
  </si>
  <si>
    <t xml:space="preserve">INV102</t>
  </si>
  <si>
    <t xml:space="preserve">indigo dyeing</t>
  </si>
  <si>
    <t xml:space="preserve">Huaca Prieta indigo</t>
  </si>
  <si>
    <t xml:space="preserve">c. 6,000 BP</t>
  </si>
  <si>
    <t xml:space="preserve">First known indigo-dyed textiles, from Peru.</t>
  </si>
  <si>
    <t xml:space="preserve">indigo; cotton</t>
  </si>
  <si>
    <t xml:space="preserve">dyed textiles</t>
  </si>
  <si>
    <t xml:space="preserve">Splitstoser et al. 2016; beats Egyptian evidence by about 1,500 years.</t>
  </si>
  <si>
    <t xml:space="preserve">INV103</t>
  </si>
  <si>
    <t xml:space="preserve">pile carpet</t>
  </si>
  <si>
    <t xml:space="preserve">Pazyryk carpet</t>
  </si>
  <si>
    <t xml:space="preserve">c. 4th century BCE</t>
  </si>
  <si>
    <t xml:space="preserve">Oldest surviving knotted-pile carpet, preserved in ice in a Pazyryk burial.</t>
  </si>
  <si>
    <t xml:space="preserve">wool; knots; dyes</t>
  </si>
  <si>
    <t xml:space="preserve">Pazyryk carpet (Hermitage)</t>
  </si>
  <si>
    <t xml:space="preserve">INV104</t>
  </si>
  <si>
    <t xml:space="preserve">trousers</t>
  </si>
  <si>
    <t xml:space="preserve">Yanghai trousers</t>
  </si>
  <si>
    <t xml:space="preserve">c. 1300–1000 BCE</t>
  </si>
  <si>
    <t xml:space="preserve">Oldest known trousers, from a horseman's grave in the Tarim Basin.</t>
  </si>
  <si>
    <t xml:space="preserve">wool; twill and tapestry weave</t>
  </si>
  <si>
    <t xml:space="preserve">Beck et al. 2014.</t>
  </si>
  <si>
    <t xml:space="preserve">INV105</t>
  </si>
  <si>
    <t xml:space="preserve">leather shoe</t>
  </si>
  <si>
    <t xml:space="preserve">Areni-1 shoe</t>
  </si>
  <si>
    <t xml:space="preserve">Oldest known leather shoe, from a cave in Armenia.</t>
  </si>
  <si>
    <t xml:space="preserve">cowhide; lacing</t>
  </si>
  <si>
    <t xml:space="preserve">Pinhasi et al. 2010.</t>
  </si>
  <si>
    <t xml:space="preserve">INV106</t>
  </si>
  <si>
    <t xml:space="preserve">drawloom</t>
  </si>
  <si>
    <t xml:space="preserve">Laoguanshan loom models</t>
  </si>
  <si>
    <t xml:space="preserve">c. 2nd century BCE</t>
  </si>
  <si>
    <t xml:space="preserve">First known pattern loom models, buried in a tomb at Chengdu.</t>
  </si>
  <si>
    <t xml:space="preserve">multi-heddle pattern loom</t>
  </si>
  <si>
    <t xml:space="preserve">loom models</t>
  </si>
  <si>
    <t xml:space="preserve">F1.18;F1.19</t>
  </si>
  <si>
    <t xml:space="preserve">Whether they are drawlooms is debated.</t>
  </si>
  <si>
    <t xml:space="preserve">INV107</t>
  </si>
  <si>
    <t xml:space="preserve">Jacquard loom</t>
  </si>
  <si>
    <t xml:space="preserve">Jacquard mechanism</t>
  </si>
  <si>
    <t xml:space="preserve">1804, Lyon</t>
  </si>
  <si>
    <t xml:space="preserve">First loom mechanism controlled by punched cards.</t>
  </si>
  <si>
    <t xml:space="preserve">punched cards</t>
  </si>
  <si>
    <t xml:space="preserve">Builds on Bouchon (1725) and Vaucanson (1745).</t>
  </si>
  <si>
    <t xml:space="preserve">INV108</t>
  </si>
  <si>
    <t xml:space="preserve">sea crossing</t>
  </si>
  <si>
    <t xml:space="preserve">Sahul crossings</t>
  </si>
  <si>
    <t xml:space="preserve">OC-AUS;AS-ISE</t>
  </si>
  <si>
    <t xml:space="preserve">c. 65,000–50,000 BP</t>
  </si>
  <si>
    <t xml:space="preserve">First known open-sea voyages, needed to reach Australia and New Guinea.</t>
  </si>
  <si>
    <t xml:space="preserve">rafts or boats (none survive)</t>
  </si>
  <si>
    <t xml:space="preserve">Madjedbebe 65,000 BP dating debated.</t>
  </si>
  <si>
    <t xml:space="preserve">INV109</t>
  </si>
  <si>
    <t xml:space="preserve">dugout canoe</t>
  </si>
  <si>
    <t xml:space="preserve">Pesse canoe</t>
  </si>
  <si>
    <t xml:space="preserve">c. 8200–7600 BCE</t>
  </si>
  <si>
    <t xml:space="preserve">Oldest known boat.</t>
  </si>
  <si>
    <t xml:space="preserve">pine log</t>
  </si>
  <si>
    <t xml:space="preserve">INV110</t>
  </si>
  <si>
    <t xml:space="preserve">dugout canoe (Africa)</t>
  </si>
  <si>
    <t xml:space="preserve">Dufuna canoe</t>
  </si>
  <si>
    <t xml:space="preserve">Oldest known boat in Africa, found in northeast Nigeria.</t>
  </si>
  <si>
    <t xml:space="preserve">African mahogany log</t>
  </si>
  <si>
    <t xml:space="preserve">Dating by radiocarbon; debated.</t>
  </si>
  <si>
    <t xml:space="preserve">INV111</t>
  </si>
  <si>
    <t xml:space="preserve">seagoing reed boat</t>
  </si>
  <si>
    <t xml:space="preserve">H3 As-Sabiyah boat</t>
  </si>
  <si>
    <t xml:space="preserve">c. 5500–5000 BCE (Kuwait)</t>
  </si>
  <si>
    <t xml:space="preserve">First known remains of seagoing boats, bitumen-coated reed, with a painted image of a sail.</t>
  </si>
  <si>
    <t xml:space="preserve">reed; bitumen</t>
  </si>
  <si>
    <t xml:space="preserve">boat remains; painted disc</t>
  </si>
  <si>
    <t xml:space="preserve">Carter 2006; sail image interpretation debated.</t>
  </si>
  <si>
    <t xml:space="preserve">INV112</t>
  </si>
  <si>
    <t xml:space="preserve">sail</t>
  </si>
  <si>
    <t xml:space="preserve">sail depictions</t>
  </si>
  <si>
    <t xml:space="preserve">AF-EGY;WA-ARB</t>
  </si>
  <si>
    <t xml:space="preserve">Naqada-period Egypt c. 3300 BCE; Ubaid disc c. 5000 BCE claimed</t>
  </si>
  <si>
    <t xml:space="preserve">First known sails, shown in Egyptian and Gulf images.</t>
  </si>
  <si>
    <t xml:space="preserve">reed or cloth sails</t>
  </si>
  <si>
    <t xml:space="preserve">depictions</t>
  </si>
  <si>
    <t xml:space="preserve">Earliest image contested.</t>
  </si>
  <si>
    <t xml:space="preserve">INV113</t>
  </si>
  <si>
    <t xml:space="preserve">plank-built ship</t>
  </si>
  <si>
    <t xml:space="preserve">Abydos boats; Khufu ship</t>
  </si>
  <si>
    <t xml:space="preserve">Abydos c. 3000 BCE; Khufu ship c. 2500 BCE</t>
  </si>
  <si>
    <t xml:space="preserve">First known plank-built ships.</t>
  </si>
  <si>
    <t xml:space="preserve">cedar; lashing</t>
  </si>
  <si>
    <t xml:space="preserve">INV114</t>
  </si>
  <si>
    <t xml:space="preserve">outrigger canoe</t>
  </si>
  <si>
    <t xml:space="preserve">Austronesian outrigger</t>
  </si>
  <si>
    <t xml:space="preserve">AS-ISE;OC-MEL;OC-POL</t>
  </si>
  <si>
    <t xml:space="preserve">Austronesian expansion c. 1500 BCE (approximate)</t>
  </si>
  <si>
    <t xml:space="preserve">The outrigger stabilised small hulls for ocean voyaging across the Indo-Pacific.</t>
  </si>
  <si>
    <t xml:space="preserve">breadfruit wood; lashing</t>
  </si>
  <si>
    <t xml:space="preserve">linguists and archaeologists</t>
  </si>
  <si>
    <t xml:space="preserve">No early physical remains; inferred from linguistics and spread.</t>
  </si>
  <si>
    <t xml:space="preserve">INV115</t>
  </si>
  <si>
    <t xml:space="preserve">stick chart</t>
  </si>
  <si>
    <t xml:space="preserve">Marshallese stick chart</t>
  </si>
  <si>
    <t xml:space="preserve">Documented from the late 19th century (Winkler 1898)</t>
  </si>
  <si>
    <t xml:space="preserve">First recorded ocean-swell charts, made in the Marshall Islands.</t>
  </si>
  <si>
    <t xml:space="preserve">midrib; shells</t>
  </si>
  <si>
    <t xml:space="preserve">mattang; rebbelib</t>
  </si>
  <si>
    <t xml:space="preserve">Marshallese navigators; ethnographers</t>
  </si>
  <si>
    <t xml:space="preserve">Wikimedia Commons; Smithsonian Open Access (CC0)</t>
  </si>
  <si>
    <t xml:space="preserve">No earlier date is known; the practice is older than its recording.</t>
  </si>
  <si>
    <t xml:space="preserve">INV116</t>
  </si>
  <si>
    <t xml:space="preserve">wheel</t>
  </si>
  <si>
    <t xml:space="preserve">wheeled vehicle</t>
  </si>
  <si>
    <t xml:space="preserve">WA-MES;EU-WCE;EU-EER</t>
  </si>
  <si>
    <t xml:space="preserve">c. 3500–3300 BCE (Bronocice pot; Ljubljana Marshes wheel c. 3150 BCE)</t>
  </si>
  <si>
    <t xml:space="preserve">First known wheels on vehicles, appearing nearly at once from Europe to Mesopotamia.</t>
  </si>
  <si>
    <t xml:space="preserve">wood; axles</t>
  </si>
  <si>
    <t xml:space="preserve">Ljubljana Marshes wheel; Bronocice pot</t>
  </si>
  <si>
    <t xml:space="preserve">Place of origin unknown.</t>
  </si>
  <si>
    <t xml:space="preserve">INV117</t>
  </si>
  <si>
    <t xml:space="preserve">wheel (Mesoamerica)</t>
  </si>
  <si>
    <t xml:space="preserve">wheeled figurines</t>
  </si>
  <si>
    <t xml:space="preserve">Veracruz, 1st millennium CE</t>
  </si>
  <si>
    <t xml:space="preserve">The wheel was known in Mesoamerica on toys and figurines but not used for transport.</t>
  </si>
  <si>
    <t xml:space="preserve">clay; axles</t>
  </si>
  <si>
    <t xml:space="preserve">wheeled animal figurines</t>
  </si>
  <si>
    <t xml:space="preserve">Teaches that "invented" does not mean "used".</t>
  </si>
  <si>
    <t xml:space="preserve">INV118</t>
  </si>
  <si>
    <t xml:space="preserve">potter's wheel</t>
  </si>
  <si>
    <t xml:space="preserve">tournette</t>
  </si>
  <si>
    <t xml:space="preserve">Ubaid c. 4500 BCE (slow wheel); fast wheel later</t>
  </si>
  <si>
    <t xml:space="preserve">First known turning device for pottery.</t>
  </si>
  <si>
    <t xml:space="preserve">stone pivot; clay</t>
  </si>
  <si>
    <t xml:space="preserve">Ubaid pottery</t>
  </si>
  <si>
    <t xml:space="preserve">INV119</t>
  </si>
  <si>
    <t xml:space="preserve">spoked-wheel chariot</t>
  </si>
  <si>
    <t xml:space="preserve">Sintashta chariot</t>
  </si>
  <si>
    <t xml:space="preserve">c. 2100–1800 BCE</t>
  </si>
  <si>
    <t xml:space="preserve">First known spoked-wheel chariots, buried in Sintashta graves.</t>
  </si>
  <si>
    <t xml:space="preserve">spoked wheels; bent wood</t>
  </si>
  <si>
    <t xml:space="preserve">chariot burials</t>
  </si>
  <si>
    <t xml:space="preserve">F1.5;F1.19a</t>
  </si>
  <si>
    <t xml:space="preserve">INV120</t>
  </si>
  <si>
    <t xml:space="preserve">skis</t>
  </si>
  <si>
    <t xml:space="preserve">Vis I ski</t>
  </si>
  <si>
    <t xml:space="preserve">c. 6300 BCE</t>
  </si>
  <si>
    <t xml:space="preserve">Oldest known ski fragment, from northern Russia.</t>
  </si>
  <si>
    <t xml:space="preserve">pine</t>
  </si>
  <si>
    <t xml:space="preserve">INV121</t>
  </si>
  <si>
    <t xml:space="preserve">dog sled</t>
  </si>
  <si>
    <t xml:space="preserve">Zhokhov sled dogs</t>
  </si>
  <si>
    <t xml:space="preserve">c. 9,000 BP</t>
  </si>
  <si>
    <t xml:space="preserve">First known sled dogs, bred for hauling.</t>
  </si>
  <si>
    <t xml:space="preserve">driftwood; dogs</t>
  </si>
  <si>
    <t xml:space="preserve">sled runners; dog remains</t>
  </si>
  <si>
    <t xml:space="preserve">Sinding et al. 2020.</t>
  </si>
  <si>
    <t xml:space="preserve">INV122</t>
  </si>
  <si>
    <t xml:space="preserve">stirrup</t>
  </si>
  <si>
    <t xml:space="preserve">Changsha figurine; Feng Sufu stirrups</t>
  </si>
  <si>
    <t xml:space="preserve">Single mounting stirrup 302; paired stirrups 415</t>
  </si>
  <si>
    <t xml:space="preserve">First known stirrups.</t>
  </si>
  <si>
    <t xml:space="preserve">iron; bronze; wood</t>
  </si>
  <si>
    <t xml:space="preserve">Feng Sufu stirrups</t>
  </si>
  <si>
    <t xml:space="preserve">Indian toe stirrups (2nd century BCE) claimed; White's "stirrup thesis" (F1.3).</t>
  </si>
  <si>
    <t xml:space="preserve">INV123</t>
  </si>
  <si>
    <t xml:space="preserve">saddle</t>
  </si>
  <si>
    <t xml:space="preserve">Pazyryk saddle</t>
  </si>
  <si>
    <t xml:space="preserve">c. 5th–3rd century BCE</t>
  </si>
  <si>
    <t xml:space="preserve">Among the earliest surviving saddles.</t>
  </si>
  <si>
    <t xml:space="preserve">felt; leather</t>
  </si>
  <si>
    <t xml:space="preserve">Pazyryk saddles</t>
  </si>
  <si>
    <t xml:space="preserve">INV124</t>
  </si>
  <si>
    <t xml:space="preserve">magnetic compass</t>
  </si>
  <si>
    <t xml:space="preserve">Chinese compass</t>
  </si>
  <si>
    <t xml:space="preserve">Shen Kuo 1088; navigation 1117 (Zhu Yu)</t>
  </si>
  <si>
    <t xml:space="preserve">First known magnetised-needle compass and its use at sea.</t>
  </si>
  <si>
    <t xml:space="preserve">magnetised needle</t>
  </si>
  <si>
    <t xml:space="preserve">transport;tools</t>
  </si>
  <si>
    <t xml:space="preserve">Han "south-pointing spoon" disputed; Europe c. 1190 (Neckam).</t>
  </si>
  <si>
    <t xml:space="preserve">INV125</t>
  </si>
  <si>
    <t xml:space="preserve">wheelbarrow</t>
  </si>
  <si>
    <t xml:space="preserve">Chinese wheelbarrow</t>
  </si>
  <si>
    <t xml:space="preserve">Han c. 1st–2nd century CE</t>
  </si>
  <si>
    <t xml:space="preserve">First known wheelbarrows.</t>
  </si>
  <si>
    <t xml:space="preserve">wood</t>
  </si>
  <si>
    <t xml:space="preserve">tomb reliefs</t>
  </si>
  <si>
    <t xml:space="preserve">Greek evidence possibly earlier.</t>
  </si>
  <si>
    <t xml:space="preserve">INV126</t>
  </si>
  <si>
    <t xml:space="preserve">bicycle</t>
  </si>
  <si>
    <t xml:space="preserve">draisine; safety bicycle</t>
  </si>
  <si>
    <t xml:space="preserve">Drais 1817; safety bicycle 1885</t>
  </si>
  <si>
    <t xml:space="preserve">First known human-powered two-wheelers.</t>
  </si>
  <si>
    <t xml:space="preserve">wood; steel</t>
  </si>
  <si>
    <t xml:space="preserve">Laufmaschine; Rover</t>
  </si>
  <si>
    <t xml:space="preserve">INV127</t>
  </si>
  <si>
    <t xml:space="preserve">monumental enclosures</t>
  </si>
  <si>
    <t xml:space="preserve">Göbekli Tepe</t>
  </si>
  <si>
    <t xml:space="preserve">c. 9500–8000 BCE</t>
  </si>
  <si>
    <t xml:space="preserve">First known monumental stone architecture, built by hunter-gatherers.</t>
  </si>
  <si>
    <t xml:space="preserve">limestone pillars; carving</t>
  </si>
  <si>
    <t xml:space="preserve">T-shaped pillars</t>
  </si>
  <si>
    <t xml:space="preserve">archaeologists (German Archaeological Institute)</t>
  </si>
  <si>
    <t xml:space="preserve">Upends "farming first, monuments later"; purpose debated.</t>
  </si>
  <si>
    <t xml:space="preserve">INV128</t>
  </si>
  <si>
    <t xml:space="preserve">proto-town</t>
  </si>
  <si>
    <t xml:space="preserve">Large early settlement of mud-brick houses entered through the roof.</t>
  </si>
  <si>
    <t xml:space="preserve">mud brick; plaster</t>
  </si>
  <si>
    <t xml:space="preserve">houses; murals</t>
  </si>
  <si>
    <t xml:space="preserve">Whether a "town" is debated.</t>
  </si>
  <si>
    <t xml:space="preserve">INV129</t>
  </si>
  <si>
    <t xml:space="preserve">city (Mesopotamia)</t>
  </si>
  <si>
    <t xml:space="preserve">First known city at scale.</t>
  </si>
  <si>
    <t xml:space="preserve">mud brick; temples</t>
  </si>
  <si>
    <t xml:space="preserve">Tell Brak also early.</t>
  </si>
  <si>
    <t xml:space="preserve">INV130</t>
  </si>
  <si>
    <t xml:space="preserve">city (Americas)</t>
  </si>
  <si>
    <t xml:space="preserve">Caral</t>
  </si>
  <si>
    <t xml:space="preserve">c. 2600 BCE</t>
  </si>
  <si>
    <t xml:space="preserve">First known city of the Americas, with platform mounds and plazas.</t>
  </si>
  <si>
    <t xml:space="preserve">stone; shicra bags</t>
  </si>
  <si>
    <t xml:space="preserve">INV131</t>
  </si>
  <si>
    <t xml:space="preserve">city (Africa, heterarchical)</t>
  </si>
  <si>
    <t xml:space="preserve">c. 250 BCE–800 CE</t>
  </si>
  <si>
    <t xml:space="preserve">An early West African city without palaces or a ruling centre.</t>
  </si>
  <si>
    <t xml:space="preserve">mud brick</t>
  </si>
  <si>
    <t xml:space="preserve">McIntosh; challenges ideas of what makes a city.</t>
  </si>
  <si>
    <t xml:space="preserve">INV132</t>
  </si>
  <si>
    <t xml:space="preserve">mega-settlements</t>
  </si>
  <si>
    <t xml:space="preserve">Trypillia mega-sites</t>
  </si>
  <si>
    <t xml:space="preserve">c. 4100–3600 BCE</t>
  </si>
  <si>
    <t xml:space="preserve">Settlements of thousands of houses in Ukraine, possibly the largest of their time.</t>
  </si>
  <si>
    <t xml:space="preserve">clay-and-timber houses</t>
  </si>
  <si>
    <t xml:space="preserve">Nebelivka; Talianki</t>
  </si>
  <si>
    <t xml:space="preserve">Urban status debated.</t>
  </si>
  <si>
    <t xml:space="preserve">INV133</t>
  </si>
  <si>
    <t xml:space="preserve">earthen mounds (North America)</t>
  </si>
  <si>
    <t xml:space="preserve">Watson Brake</t>
  </si>
  <si>
    <t xml:space="preserve">First known monumental earthworks of the Americas, built by foragers.</t>
  </si>
  <si>
    <t xml:space="preserve">earth mounds</t>
  </si>
  <si>
    <t xml:space="preserve">INV134</t>
  </si>
  <si>
    <t xml:space="preserve">true arch and vault</t>
  </si>
  <si>
    <t xml:space="preserve">mud-brick arch</t>
  </si>
  <si>
    <t xml:space="preserve">Mud-brick arches and vaults c. 3rd millennium BCE (approximate)</t>
  </si>
  <si>
    <t xml:space="preserve">Early true arches and vaults in mud brick.</t>
  </si>
  <si>
    <t xml:space="preserve">vaulted drains and tombs</t>
  </si>
  <si>
    <t xml:space="preserve">historians of architecture</t>
  </si>
  <si>
    <t xml:space="preserve">Earliest example not agreed.</t>
  </si>
  <si>
    <t xml:space="preserve">INV135</t>
  </si>
  <si>
    <t xml:space="preserve">concrete (Roman)</t>
  </si>
  <si>
    <t xml:space="preserve">opus caementicium</t>
  </si>
  <si>
    <t xml:space="preserve">c. 200 BCE</t>
  </si>
  <si>
    <t xml:space="preserve">Hydraulic lime and volcanic-ash concrete that let Romans build vaults and harbours.</t>
  </si>
  <si>
    <t xml:space="preserve">lime; pozzolana; rubble</t>
  </si>
  <si>
    <t xml:space="preserve">Pantheon; harbour at Caesarea</t>
  </si>
  <si>
    <t xml:space="preserve">shelter;transport</t>
  </si>
  <si>
    <t xml:space="preserve">Earlier lime plasters (Neolithic Levant) and Nabataean hydraulic mortars.</t>
  </si>
  <si>
    <t xml:space="preserve">INV136</t>
  </si>
  <si>
    <t xml:space="preserve">large concrete dome</t>
  </si>
  <si>
    <t xml:space="preserve">Pantheon</t>
  </si>
  <si>
    <t xml:space="preserve">c. 113–125 CE</t>
  </si>
  <si>
    <t xml:space="preserve">The largest unreinforced concrete dome, still standing.</t>
  </si>
  <si>
    <t xml:space="preserve">concrete; coffering</t>
  </si>
  <si>
    <t xml:space="preserve">Earlier corbelled domes (Mycenaean tholoi) differ in technique.</t>
  </si>
  <si>
    <t xml:space="preserve">INV137</t>
  </si>
  <si>
    <t xml:space="preserve">qanat and falaj</t>
  </si>
  <si>
    <t xml:space="preserve">qanat; aflaj</t>
  </si>
  <si>
    <t xml:space="preserve">WA-IRN;WA-ARB</t>
  </si>
  <si>
    <t xml:space="preserve">Hili 15 and Bida Bint Saud (UAE) aflaj with Iron Age II pottery, c. 1000–600 BCE; Iranian qanats argued to be as early or earlier; no secure absolute dates on either side</t>
  </si>
  <si>
    <t xml:space="preserve">First known underground channels that carry groundwater by gravity; priority contested between Iran and southeast Arabia.</t>
  </si>
  <si>
    <t xml:space="preserve">tunnels; shafts</t>
  </si>
  <si>
    <t xml:space="preserve">qanats; aflaj</t>
  </si>
  <si>
    <t xml:space="preserve">F1.3;F1.22</t>
  </si>
  <si>
    <t xml:space="preserve">Aflaj at Hili/Al Ain claimed c. 1000 BCE; Iranian claims similar.</t>
  </si>
  <si>
    <t xml:space="preserve">INV138</t>
  </si>
  <si>
    <t xml:space="preserve">windmill</t>
  </si>
  <si>
    <t xml:space="preserve">Sistan windmill</t>
  </si>
  <si>
    <t xml:space="preserve">Described c. 9th–10th century</t>
  </si>
  <si>
    <t xml:space="preserve">First known windmills, with vertical axles, in Sistan.</t>
  </si>
  <si>
    <t xml:space="preserve">mud brick; reed sails</t>
  </si>
  <si>
    <t xml:space="preserve">Nashtifan windmills</t>
  </si>
  <si>
    <t xml:space="preserve">European post mills c. 1180s are separate.</t>
  </si>
  <si>
    <t xml:space="preserve">INV139</t>
  </si>
  <si>
    <t xml:space="preserve">stone tools</t>
  </si>
  <si>
    <t xml:space="preserve">Lomekwi; Oldowan</t>
  </si>
  <si>
    <t xml:space="preserve">AF-SWA;AF-HRN</t>
  </si>
  <si>
    <t xml:space="preserve">Lomekwi 3 c. 3.3 million years (contested); Oldowan c. 2.6 million years (Gona)</t>
  </si>
  <si>
    <t xml:space="preserve">First known stone tools.</t>
  </si>
  <si>
    <t xml:space="preserve">stone; knapping</t>
  </si>
  <si>
    <t xml:space="preserve">Lomekwi cores; Oldowan choppers</t>
  </si>
  <si>
    <t xml:space="preserve">palaeoanthropologists</t>
  </si>
  <si>
    <t xml:space="preserve">Lomekwi dating and tool status debated.</t>
  </si>
  <si>
    <t xml:space="preserve">INV140</t>
  </si>
  <si>
    <t xml:space="preserve">hand axe</t>
  </si>
  <si>
    <t xml:space="preserve">c. 1.76 million years (Kokiselei)</t>
  </si>
  <si>
    <t xml:space="preserve">First known shaped bifacial tools.</t>
  </si>
  <si>
    <t xml:space="preserve">hand axes</t>
  </si>
  <si>
    <t xml:space="preserve">INV141</t>
  </si>
  <si>
    <t xml:space="preserve">wooden spear</t>
  </si>
  <si>
    <t xml:space="preserve">Schöningen spears</t>
  </si>
  <si>
    <t xml:space="preserve">c. 300,000 BP</t>
  </si>
  <si>
    <t xml:space="preserve">Oldest known complete wooden hunting weapons.</t>
  </si>
  <si>
    <t xml:space="preserve">spruce; pine</t>
  </si>
  <si>
    <t xml:space="preserve">Redated from c. 400,000 BP.</t>
  </si>
  <si>
    <t xml:space="preserve">INV142</t>
  </si>
  <si>
    <t xml:space="preserve">paint workshop</t>
  </si>
  <si>
    <t xml:space="preserve">Blombos ochre kit</t>
  </si>
  <si>
    <t xml:space="preserve">c. 100,000 BP</t>
  </si>
  <si>
    <t xml:space="preserve">First known paint-making kit: ochre mixed in abalone shells.</t>
  </si>
  <si>
    <t xml:space="preserve">ochre; bone; abalone shells</t>
  </si>
  <si>
    <t xml:space="preserve">Blombos shells</t>
  </si>
  <si>
    <t xml:space="preserve">Henshilwood et al. 2011.</t>
  </si>
  <si>
    <t xml:space="preserve">INV143</t>
  </si>
  <si>
    <t xml:space="preserve">shell beads</t>
  </si>
  <si>
    <t xml:space="preserve">Nassarius beads</t>
  </si>
  <si>
    <t xml:space="preserve">AF-MAG;AF-SOU</t>
  </si>
  <si>
    <t xml:space="preserve">c. 142,000–150,000 BP (Bizmoune, Morocco); Blombos c. 75,000 BP</t>
  </si>
  <si>
    <t xml:space="preserve">First known personal ornaments.</t>
  </si>
  <si>
    <t xml:space="preserve">Nassarius shells; perforation</t>
  </si>
  <si>
    <t xml:space="preserve">Sehasseh et al. 2021.</t>
  </si>
  <si>
    <t xml:space="preserve">INV144</t>
  </si>
  <si>
    <t xml:space="preserve">abstract engraving</t>
  </si>
  <si>
    <t xml:space="preserve">Blombos engraved ochre</t>
  </si>
  <si>
    <t xml:space="preserve">c. 75,000 BP; Trinil shell c. 500,000 BP (Homo erectus, contested)</t>
  </si>
  <si>
    <t xml:space="preserve">Early deliberate geometric marks.</t>
  </si>
  <si>
    <t xml:space="preserve">ochre; engraving</t>
  </si>
  <si>
    <t xml:space="preserve">engraved ochre</t>
  </si>
  <si>
    <t xml:space="preserve">INV145</t>
  </si>
  <si>
    <t xml:space="preserve">figurative painting</t>
  </si>
  <si>
    <t xml:space="preserve">Sulawesi cave painting</t>
  </si>
  <si>
    <t xml:space="preserve">Leang Karampuang c. 51,200 BP (2024); Leang Tedongnge c. 45,500 BP</t>
  </si>
  <si>
    <t xml:space="preserve">First known figurative and narrative paintings, in Sulawesi, older than European cave art.</t>
  </si>
  <si>
    <t xml:space="preserve">ochre; stencil</t>
  </si>
  <si>
    <t xml:space="preserve">pig paintings; hunting scene</t>
  </si>
  <si>
    <t xml:space="preserve">Overturned the Europe-first view (F1.3).</t>
  </si>
  <si>
    <t xml:space="preserve">INV146</t>
  </si>
  <si>
    <t xml:space="preserve">musical instrument</t>
  </si>
  <si>
    <t xml:space="preserve">bone flutes</t>
  </si>
  <si>
    <t xml:space="preserve">c. 43,000–40,000 BP (Geißenklösterle, Hohle Fels)</t>
  </si>
  <si>
    <t xml:space="preserve">First known musical instruments.</t>
  </si>
  <si>
    <t xml:space="preserve">bird bone; ivory</t>
  </si>
  <si>
    <t xml:space="preserve">Hohle Fels flute</t>
  </si>
  <si>
    <t xml:space="preserve">F1.4;F1.5</t>
  </si>
  <si>
    <t xml:space="preserve">Divje Babe "Neanderthal flute" contested.</t>
  </si>
  <si>
    <t xml:space="preserve">INV147</t>
  </si>
  <si>
    <t xml:space="preserve">playable flute (East Asia)</t>
  </si>
  <si>
    <t xml:space="preserve">Jiahu flutes</t>
  </si>
  <si>
    <t xml:space="preserve">c. 7000–5700 BCE</t>
  </si>
  <si>
    <t xml:space="preserve">Oldest known playable instruments, crane-bone flutes from Jiahu.</t>
  </si>
  <si>
    <t xml:space="preserve">crane bone</t>
  </si>
  <si>
    <t xml:space="preserve">INV148</t>
  </si>
  <si>
    <t xml:space="preserve">edge-ground axe</t>
  </si>
  <si>
    <t xml:space="preserve">Carpenter's Gap axe</t>
  </si>
  <si>
    <t xml:space="preserve">c. 44,000–49,000 BP</t>
  </si>
  <si>
    <t xml:space="preserve">First known ground-edge axes, from northern Australia.</t>
  </si>
  <si>
    <t xml:space="preserve">basalt; grinding</t>
  </si>
  <si>
    <t xml:space="preserve">axe fragment</t>
  </si>
  <si>
    <t xml:space="preserve">Hiscock et al. 2016.</t>
  </si>
  <si>
    <t xml:space="preserve">INV149</t>
  </si>
  <si>
    <t xml:space="preserve">seed grinding</t>
  </si>
  <si>
    <t xml:space="preserve">Madjedbebe grindstones</t>
  </si>
  <si>
    <t xml:space="preserve">Madjedbebe Phase 2 (68.7–50.4 ka): seed-grinding use-wear on two grindstones (Hayes et al. 2022), within a debated 65 ka chronology; Cuddie Springs c. 30,000 BP</t>
  </si>
  <si>
    <t xml:space="preserve">Among the earliest seed-grinding tools.</t>
  </si>
  <si>
    <t xml:space="preserve">grindstones</t>
  </si>
  <si>
    <t xml:space="preserve">Madjedbebe dating debated.</t>
  </si>
  <si>
    <t xml:space="preserve">INV150</t>
  </si>
  <si>
    <t xml:space="preserve">boomerang</t>
  </si>
  <si>
    <t xml:space="preserve">Obłazowa object; Wyrie Swamp</t>
  </si>
  <si>
    <t xml:space="preserve">F1.12;F1.11</t>
  </si>
  <si>
    <t xml:space="preserve">OC-AUS;EU-EER</t>
  </si>
  <si>
    <t xml:space="preserve">Wyrie Swamp c. 10,000 BP; Obłazowa Cave ivory object older</t>
  </si>
  <si>
    <t xml:space="preserve">First known boomerangs.</t>
  </si>
  <si>
    <t xml:space="preserve">wood; mammoth ivory</t>
  </si>
  <si>
    <t xml:space="preserve">Wyrie Swamp boomerangs</t>
  </si>
  <si>
    <t xml:space="preserve">Obłazowa object dating and function debated.</t>
  </si>
  <si>
    <t xml:space="preserve">INV151</t>
  </si>
  <si>
    <t xml:space="preserve">fishhook</t>
  </si>
  <si>
    <t xml:space="preserve">Sakitari hooks</t>
  </si>
  <si>
    <t xml:space="preserve">c. 23,000 BP (Okinawa); Jerimalai (Timor-Leste) c. 23,000–16,000 BP</t>
  </si>
  <si>
    <t xml:space="preserve">First known fishhooks, of shell.</t>
  </si>
  <si>
    <t xml:space="preserve">shell</t>
  </si>
  <si>
    <t xml:space="preserve">INV152</t>
  </si>
  <si>
    <t xml:space="preserve">harpoon</t>
  </si>
  <si>
    <t xml:space="preserve">Katanda harpoons</t>
  </si>
  <si>
    <t xml:space="preserve">c. 90,000 BP (Katanda, DRC)</t>
  </si>
  <si>
    <t xml:space="preserve">First known barbed bone points, for fishing.</t>
  </si>
  <si>
    <t xml:space="preserve">bone</t>
  </si>
  <si>
    <t xml:space="preserve">barbed points</t>
  </si>
  <si>
    <t xml:space="preserve">Dating debated.</t>
  </si>
  <si>
    <t xml:space="preserve">INV153</t>
  </si>
  <si>
    <t xml:space="preserve">bow and arrow</t>
  </si>
  <si>
    <t xml:space="preserve">Sibudu points</t>
  </si>
  <si>
    <t xml:space="preserve">c. 64,000 BP (Sibudu); Fa-Hien Lena (Sri Lanka) c. 48,000 BP</t>
  </si>
  <si>
    <t xml:space="preserve">First known arrowheads.</t>
  </si>
  <si>
    <t xml:space="preserve">stone points; adhesives</t>
  </si>
  <si>
    <t xml:space="preserve">backed points</t>
  </si>
  <si>
    <t xml:space="preserve">Identification as arrows debated.</t>
  </si>
  <si>
    <t xml:space="preserve">INV154</t>
  </si>
  <si>
    <t xml:space="preserve">eyed needle</t>
  </si>
  <si>
    <t xml:space="preserve">Denisova needle; Strashnaya needle</t>
  </si>
  <si>
    <t xml:space="preserve">Strashnaya Cave c. 44–49 ka; Denisova Cave needle claimed &gt;50 ka on one radiocarbon date, but most of layer 11 dates 25–20 ka (Jacobs et al. 2025)</t>
  </si>
  <si>
    <t xml:space="preserve">Among the earliest known eyed needles, from Siberian caves.</t>
  </si>
  <si>
    <t xml:space="preserve">needle</t>
  </si>
  <si>
    <t xml:space="preserve">INV155</t>
  </si>
  <si>
    <t xml:space="preserve">mirror</t>
  </si>
  <si>
    <t xml:space="preserve">Çatalhöyük obsidian mirrors</t>
  </si>
  <si>
    <t xml:space="preserve">First known mirrors.</t>
  </si>
  <si>
    <t xml:space="preserve">polished obsidian</t>
  </si>
  <si>
    <t xml:space="preserve">mirrors</t>
  </si>
  <si>
    <t xml:space="preserve">INV156</t>
  </si>
  <si>
    <t xml:space="preserve">dentistry</t>
  </si>
  <si>
    <t xml:space="preserve">Mehrgarh drilled teeth</t>
  </si>
  <si>
    <t xml:space="preserve">c. 7000–5500 BCE</t>
  </si>
  <si>
    <t xml:space="preserve">First known dental drilling on living people.</t>
  </si>
  <si>
    <t xml:space="preserve">flint drill bits</t>
  </si>
  <si>
    <t xml:space="preserve">drilled molars</t>
  </si>
  <si>
    <t xml:space="preserve">Coppa et al. 2006.</t>
  </si>
  <si>
    <t xml:space="preserve">INV157</t>
  </si>
  <si>
    <t xml:space="preserve">surgical amputation</t>
  </si>
  <si>
    <t xml:space="preserve">Liang Tebo</t>
  </si>
  <si>
    <t xml:space="preserve">c. 31,000 BP (Borneo)</t>
  </si>
  <si>
    <t xml:space="preserve">First known surgical amputation with survival.</t>
  </si>
  <si>
    <t xml:space="preserve">healed skeleton</t>
  </si>
  <si>
    <t xml:space="preserve">funerary;ancestral</t>
  </si>
  <si>
    <t xml:space="preserve">F1.22a;F1.3</t>
  </si>
  <si>
    <t xml:space="preserve">Maloney et al. 2022; human remains—no images.</t>
  </si>
  <si>
    <t xml:space="preserve">INV158</t>
  </si>
  <si>
    <t xml:space="preserve">artificial mummification</t>
  </si>
  <si>
    <t xml:space="preserve">c. 5050 BCE</t>
  </si>
  <si>
    <t xml:space="preserve">First known artificial mummification, older than Egypt's.</t>
  </si>
  <si>
    <t xml:space="preserve">reeds; clay; manganese; skin</t>
  </si>
  <si>
    <t xml:space="preserve">Chinchorro mummies</t>
  </si>
  <si>
    <t xml:space="preserve">Human remains: no images; World Heritage 2021.</t>
  </si>
  <si>
    <t xml:space="preserve">INV159</t>
  </si>
  <si>
    <t xml:space="preserve">tattooing</t>
  </si>
  <si>
    <t xml:space="preserve">Ötzi; Gebelein tattoos</t>
  </si>
  <si>
    <t xml:space="preserve">EU-WCE;AF-EGY</t>
  </si>
  <si>
    <t xml:space="preserve">Gebelein Man c. 3350 BCE (figurative); Ötzi c. 3250 BCE</t>
  </si>
  <si>
    <t xml:space="preserve">First known tattoos on preserved bodies.</t>
  </si>
  <si>
    <t xml:space="preserve">soot; needles</t>
  </si>
  <si>
    <t xml:space="preserve">tattoos</t>
  </si>
  <si>
    <t xml:space="preserve">clothing and adornment;care and access</t>
  </si>
  <si>
    <t xml:space="preserve">Human remains: no images.</t>
  </si>
  <si>
    <t xml:space="preserve">INV160</t>
  </si>
  <si>
    <t xml:space="preserve">functional prosthesis</t>
  </si>
  <si>
    <t xml:space="preserve">Cairo toe</t>
  </si>
  <si>
    <t xml:space="preserve">c. 950–710 BCE</t>
  </si>
  <si>
    <t xml:space="preserve">Earliest known functional prosthesis, a wooden toe.</t>
  </si>
  <si>
    <t xml:space="preserve">wood; leather</t>
  </si>
  <si>
    <t xml:space="preserve">Finch et al. tested wearability.</t>
  </si>
  <si>
    <t xml:space="preserve">INV161</t>
  </si>
  <si>
    <t xml:space="preserve">variolation</t>
  </si>
  <si>
    <t xml:space="preserve">inoculation against smallpox</t>
  </si>
  <si>
    <t xml:space="preserve">AS-CHN;AS-SAS;WA-ANA;AF-GUI</t>
  </si>
  <si>
    <t xml:space="preserve">China 16th century (texts); Ottoman, Indian and West African practice</t>
  </si>
  <si>
    <t xml:space="preserve">Early inoculation against smallpox, known from Onesimus to Boston (1721).</t>
  </si>
  <si>
    <t xml:space="preserve">smallpox matter; insufflation or incision</t>
  </si>
  <si>
    <t xml:space="preserve">historians of medicine</t>
  </si>
  <si>
    <t xml:space="preserve">Wikimedia Commons; Wellcome Collection (CC BY / PD)</t>
  </si>
  <si>
    <t xml:space="preserve">Onesimus, an enslaved African, informed Cotton Mather.</t>
  </si>
  <si>
    <t xml:space="preserve">INV162</t>
  </si>
  <si>
    <t xml:space="preserve">vaccination</t>
  </si>
  <si>
    <t xml:space="preserve">Jenner</t>
  </si>
  <si>
    <t xml:space="preserve">1796</t>
  </si>
  <si>
    <t xml:space="preserve">First vaccination using cowpox.</t>
  </si>
  <si>
    <t xml:space="preserve">cowpox lymph; lancets</t>
  </si>
  <si>
    <t xml:space="preserve">lancets</t>
  </si>
  <si>
    <t xml:space="preserve">Wellcome Collection (CC BY / PD); Wikimedia Commons</t>
  </si>
  <si>
    <t xml:space="preserve">Benjamin Jesty earlier (1774).</t>
  </si>
  <si>
    <t xml:space="preserve">INV163</t>
  </si>
  <si>
    <t xml:space="preserve">eyeglasses</t>
  </si>
  <si>
    <t xml:space="preserve">spectacles</t>
  </si>
  <si>
    <t xml:space="preserve">c. 1286 (Pisa)</t>
  </si>
  <si>
    <t xml:space="preserve">First known eyeglasses.</t>
  </si>
  <si>
    <t xml:space="preserve">glass; quartz; rivets</t>
  </si>
  <si>
    <t xml:space="preserve">rivet spectacles</t>
  </si>
  <si>
    <t xml:space="preserve">Giordano da Pisa sermon 1306.</t>
  </si>
  <si>
    <t xml:space="preserve">INV164</t>
  </si>
  <si>
    <t xml:space="preserve">braille</t>
  </si>
  <si>
    <t xml:space="preserve">First tactile writing system for blind readers by Louis Braille.</t>
  </si>
  <si>
    <t xml:space="preserve">embossed dots</t>
  </si>
  <si>
    <t xml:space="preserve">slates; books</t>
  </si>
  <si>
    <t xml:space="preserve">care and access;record and writing</t>
  </si>
  <si>
    <t xml:space="preserve">Built on Barbier's night writing.</t>
  </si>
  <si>
    <t xml:space="preserve">INV165</t>
  </si>
  <si>
    <t xml:space="preserve">gunpowder</t>
  </si>
  <si>
    <t xml:space="preserve">Chinese gunpowder</t>
  </si>
  <si>
    <t xml:space="preserve">Formulae in Wujing Zongyao 1044; earlier 9th-century texts</t>
  </si>
  <si>
    <t xml:space="preserve">First known gunpowder formulae.</t>
  </si>
  <si>
    <t xml:space="preserve">saltpetre; sulphur; charcoal</t>
  </si>
  <si>
    <t xml:space="preserve">fire lances; bombs</t>
  </si>
  <si>
    <t xml:space="preserve">INV166</t>
  </si>
  <si>
    <t xml:space="preserve">firearm</t>
  </si>
  <si>
    <t xml:space="preserve">Heilongjiang hand cannon</t>
  </si>
  <si>
    <t xml:space="preserve">c. 1288</t>
  </si>
  <si>
    <t xml:space="preserve">Oldest known dated metal gun.</t>
  </si>
  <si>
    <t xml:space="preserve">bronze</t>
  </si>
  <si>
    <t xml:space="preserve">hand cannon</t>
  </si>
  <si>
    <t xml:space="preserve">Fire lances earlier.</t>
  </si>
  <si>
    <t xml:space="preserve">INV167</t>
  </si>
  <si>
    <t xml:space="preserve">crossbow</t>
  </si>
  <si>
    <t xml:space="preserve">Chinese crossbow</t>
  </si>
  <si>
    <t xml:space="preserve">First known crossbow triggers.</t>
  </si>
  <si>
    <t xml:space="preserve">bronze triggers</t>
  </si>
  <si>
    <t xml:space="preserve">triggers</t>
  </si>
  <si>
    <t xml:space="preserve">INV168</t>
  </si>
  <si>
    <t xml:space="preserve">paper money</t>
  </si>
  <si>
    <t xml:space="preserve">jiaozi</t>
  </si>
  <si>
    <t xml:space="preserve">1024</t>
  </si>
  <si>
    <t xml:space="preserve">First state-issued paper money.</t>
  </si>
  <si>
    <t xml:space="preserve">paper; woodblock</t>
  </si>
  <si>
    <t xml:space="preserve">INV169</t>
  </si>
  <si>
    <t xml:space="preserve">coinage (Lydia)</t>
  </si>
  <si>
    <t xml:space="preserve">electrum coins</t>
  </si>
  <si>
    <t xml:space="preserve">c. 630–600 BCE</t>
  </si>
  <si>
    <t xml:space="preserve">First known coins.</t>
  </si>
  <si>
    <t xml:space="preserve">electrum; dies</t>
  </si>
  <si>
    <t xml:space="preserve">Lydian coins</t>
  </si>
  <si>
    <t xml:space="preserve">numismatists</t>
  </si>
  <si>
    <t xml:space="preserve">A recurrence with China and India.</t>
  </si>
  <si>
    <t xml:space="preserve">INV170</t>
  </si>
  <si>
    <t xml:space="preserve">coinage (China)</t>
  </si>
  <si>
    <t xml:space="preserve">spade and knife money</t>
  </si>
  <si>
    <t xml:space="preserve">c. 7th–6th century BCE</t>
  </si>
  <si>
    <t xml:space="preserve">Independent invention of metal currency cast in tool shapes.</t>
  </si>
  <si>
    <t xml:space="preserve">spade money</t>
  </si>
  <si>
    <t xml:space="preserve">INV171</t>
  </si>
  <si>
    <t xml:space="preserve">coinage (India)</t>
  </si>
  <si>
    <t xml:space="preserve">punch-marked coins</t>
  </si>
  <si>
    <t xml:space="preserve">c. 6th–5th century BCE</t>
  </si>
  <si>
    <t xml:space="preserve">Independent invention of coins in South Asia.</t>
  </si>
  <si>
    <t xml:space="preserve">silver; punches</t>
  </si>
  <si>
    <t xml:space="preserve">INV172</t>
  </si>
  <si>
    <t xml:space="preserve">cylinder seal</t>
  </si>
  <si>
    <t xml:space="preserve">Uruk seals</t>
  </si>
  <si>
    <t xml:space="preserve">First known cylinder seals.</t>
  </si>
  <si>
    <t xml:space="preserve">seals</t>
  </si>
  <si>
    <t xml:space="preserve">INV173</t>
  </si>
  <si>
    <t xml:space="preserve">standard weights</t>
  </si>
  <si>
    <t xml:space="preserve">Indus weights</t>
  </si>
  <si>
    <t xml:space="preserve">Early standardised weight system across a region.</t>
  </si>
  <si>
    <t xml:space="preserve">chert</t>
  </si>
  <si>
    <t xml:space="preserve">cubical weights</t>
  </si>
  <si>
    <t xml:space="preserve">INV174</t>
  </si>
  <si>
    <t xml:space="preserve">steam engine</t>
  </si>
  <si>
    <t xml:space="preserve">Newcomen engine</t>
  </si>
  <si>
    <t xml:space="preserve">Newcomen 1712; Hero's aeolipile 1st century CE</t>
  </si>
  <si>
    <t xml:space="preserve">First practical steam engine, used to pump mines.</t>
  </si>
  <si>
    <t xml:space="preserve">iron; steam</t>
  </si>
  <si>
    <t xml:space="preserve">MKR001</t>
  </si>
  <si>
    <t xml:space="preserve">Igun Eronmwon</t>
  </si>
  <si>
    <t xml:space="preserve">Benin bronze-casters' guild</t>
  </si>
  <si>
    <t xml:space="preserve">approx.; oral history dates founding to 13th-14th c.; living guild</t>
  </si>
  <si>
    <t xml:space="preserve">The hereditary guild of brass-casters on Igun Street, Benin City, made the court's lost-wax castings and still works today.</t>
  </si>
  <si>
    <t xml:space="preserve">lost-wax casting;brass;clay core</t>
  </si>
  <si>
    <t xml:space="preserve">commemorative head;plaque;bell</t>
  </si>
  <si>
    <t xml:space="preserve">the guild and the Oba's court</t>
  </si>
  <si>
    <t xml:space="preserve">the 1897 looting of its historic output</t>
  </si>
  <si>
    <t xml:space="preserve">conflict-looting;living-community;ancestral</t>
  </si>
  <si>
    <t xml:space="preserve">community-published site (link-out);collection search link-out only (works in copyright)</t>
  </si>
  <si>
    <t xml:space="preserve">Existing project node; reconcile ID.</t>
  </si>
  <si>
    <t xml:space="preserve">MKR002</t>
  </si>
  <si>
    <t xml:space="preserve">Igbesanmwan</t>
  </si>
  <si>
    <t xml:space="preserve">Benin ivory and wood carvers' guild</t>
  </si>
  <si>
    <t xml:space="preserve">approx.; living</t>
  </si>
  <si>
    <t xml:space="preserve">The palace guild of ivory and wood carvers made carved tusks and altar objects for the Oba of Benin.</t>
  </si>
  <si>
    <t xml:space="preserve">carved tusk;altar object;box</t>
  </si>
  <si>
    <t xml:space="preserve">objects taken in 1897</t>
  </si>
  <si>
    <t xml:space="preserve">MKR003</t>
  </si>
  <si>
    <t xml:space="preserve">Bonwire kente weavers</t>
  </si>
  <si>
    <t xml:space="preserve">Asante kente weavers</t>
  </si>
  <si>
    <t xml:space="preserve">Weavers of Bonwire near Kumasi make strip-woven kente whose named patterns once belonged to the Asante court.</t>
  </si>
  <si>
    <t xml:space="preserve">narrow-strip loom;silk and cotton;supplementary weft</t>
  </si>
  <si>
    <t xml:space="preserve">kente cloth</t>
  </si>
  <si>
    <t xml:space="preserve">the weavers; the Asantehene's court</t>
  </si>
  <si>
    <t xml:space="preserve">women's roles in spinning and trade; mass-printed kente copies</t>
  </si>
  <si>
    <t xml:space="preserve">Met Open Access (CC0);collection search link-out only (works in copyright)</t>
  </si>
  <si>
    <t xml:space="preserve">F1.18;F1.14</t>
  </si>
  <si>
    <t xml:space="preserve">MKR004</t>
  </si>
  <si>
    <t xml:space="preserve">Bamum royal workshops (Foumban)</t>
  </si>
  <si>
    <t xml:space="preserve">Njoya's workshops</t>
  </si>
  <si>
    <t xml:space="preserve">approx.; reign of Sultan Ibrahim Njoya</t>
  </si>
  <si>
    <t xml:space="preserve">King Njoya organised brass casters, weavers and bead workers and invented a script and printing press at Foumban.</t>
  </si>
  <si>
    <t xml:space="preserve">lost-wax casting;beadwork;script invention</t>
  </si>
  <si>
    <t xml:space="preserve">throne;brass pipe;manuscript</t>
  </si>
  <si>
    <t xml:space="preserve">the Bamum court; historians</t>
  </si>
  <si>
    <t xml:space="preserve">the artisans' quarter continuing after Njoya's exile by the French</t>
  </si>
  <si>
    <t xml:space="preserve">collection search link-out only (works in copyright)</t>
  </si>
  <si>
    <t xml:space="preserve">MKR005</t>
  </si>
  <si>
    <t xml:space="preserve">Yemadje family appliqué workshop</t>
  </si>
  <si>
    <t xml:space="preserve">Abomey appliqué makers</t>
  </si>
  <si>
    <t xml:space="preserve">A family guild made appliqué hangings recording the kings of Dahomey, now sold to tourists.</t>
  </si>
  <si>
    <t xml:space="preserve">appliqué;cotton cloth</t>
  </si>
  <si>
    <t xml:space="preserve">hanging;flag;umbrella</t>
  </si>
  <si>
    <t xml:space="preserve">the Yemadje family; Dahomey court</t>
  </si>
  <si>
    <t xml:space="preserve">the Dahomey court's role in the Atlantic slave trade</t>
  </si>
  <si>
    <t xml:space="preserve">MKR006</t>
  </si>
  <si>
    <t xml:space="preserve">Kano dye pits (Kofar Mata)</t>
  </si>
  <si>
    <t xml:space="preserve">Kofar Mata dye pits</t>
  </si>
  <si>
    <t xml:space="preserve">approx.; tradition claims 15th c.; living</t>
  </si>
  <si>
    <t xml:space="preserve">Dyers in Kano use pits of indigo, ash and potash to dye cloth for Saharan and Hausa trade.</t>
  </si>
  <si>
    <t xml:space="preserve">indigo pit dyeing;cloth beating</t>
  </si>
  <si>
    <t xml:space="preserve">indigo cloth;turban</t>
  </si>
  <si>
    <t xml:space="preserve">Kano dyers; historians</t>
  </si>
  <si>
    <t xml:space="preserve">decline from synthetic dye competition</t>
  </si>
  <si>
    <t xml:space="preserve">F1.18;F1.22</t>
  </si>
  <si>
    <t xml:space="preserve">MKR007</t>
  </si>
  <si>
    <t xml:space="preserve">Bamana bogolanfini makers</t>
  </si>
  <si>
    <t xml:space="preserve">Bogolan makers</t>
  </si>
  <si>
    <t xml:space="preserve">approx.; much older; living</t>
  </si>
  <si>
    <t xml:space="preserve">Women dye cotton with fermented mud and leaf mordant; since the 1980s groups such as Groupe Bogolan Kasobane made it a design and fashion material.</t>
  </si>
  <si>
    <t xml:space="preserve">mud dyeing;tannin mordant</t>
  </si>
  <si>
    <t xml:space="preserve">cloth;garment</t>
  </si>
  <si>
    <t xml:space="preserve">Bamana women; Groupe Bogolan Kasobane</t>
  </si>
  <si>
    <t xml:space="preserve">the women dyers under global fashion labels</t>
  </si>
  <si>
    <t xml:space="preserve">MKR008</t>
  </si>
  <si>
    <t xml:space="preserve">Mande nyamakalaw</t>
  </si>
  <si>
    <t xml:space="preserve">Numu smiths, garanke leatherworkers, jeliw</t>
  </si>
  <si>
    <t xml:space="preserve">Hereditary occupational groups hold craft knowledge (smithing, leather, speech) in Mande societies, with power and stigma.</t>
  </si>
  <si>
    <t xml:space="preserve">iron smelting;blacksmithing;leatherwork</t>
  </si>
  <si>
    <t xml:space="preserve">hoe;sculpture;amulet case</t>
  </si>
  <si>
    <t xml:space="preserve">the groups themselves; anthropologists (Patrick McNaughton)</t>
  </si>
  <si>
    <t xml:space="preserve">the inherited status that restricts members</t>
  </si>
  <si>
    <t xml:space="preserve">F1.29;F1.23</t>
  </si>
  <si>
    <t xml:space="preserve">MKR009</t>
  </si>
  <si>
    <t xml:space="preserve">Tuareg inaden</t>
  </si>
  <si>
    <t xml:space="preserve">Tuareg smiths</t>
  </si>
  <si>
    <t xml:space="preserve">Inaden smiths make silver jewellery, leather and metal goods, including the Agadez cross, for nomadic patrons and tourists.</t>
  </si>
  <si>
    <t xml:space="preserve">silver lost-wax;engraving;leatherwork</t>
  </si>
  <si>
    <t xml:space="preserve">cross pendant;saddle;sword</t>
  </si>
  <si>
    <t xml:space="preserve">clothing and adornment;transport;war</t>
  </si>
  <si>
    <t xml:space="preserve">the inaden; anthropologists</t>
  </si>
  <si>
    <t xml:space="preserve">women leatherworkers</t>
  </si>
  <si>
    <t xml:space="preserve">MKR010</t>
  </si>
  <si>
    <t xml:space="preserve">Timbuktu manuscript makers</t>
  </si>
  <si>
    <t xml:space="preserve">Timbuktu scribes</t>
  </si>
  <si>
    <t xml:space="preserve">Scribes, binders and families made and kept manuscripts in private libraries, many saved during the 2012-13 occupation.</t>
  </si>
  <si>
    <t xml:space="preserve">copying;paper import;leather binding</t>
  </si>
  <si>
    <t xml:space="preserve">families of Timbuktu; scholars</t>
  </si>
  <si>
    <t xml:space="preserve">the family archivists who hid them in 2012</t>
  </si>
  <si>
    <t xml:space="preserve">F1.28;F1.19a</t>
  </si>
  <si>
    <t xml:space="preserve">MKR011</t>
  </si>
  <si>
    <t xml:space="preserve">Ethiopian monastic scriptoria</t>
  </si>
  <si>
    <t xml:space="preserve">Ethiopian scribes</t>
  </si>
  <si>
    <t xml:space="preserve">approx.; Garima Gospels dated c.4th-7th c.</t>
  </si>
  <si>
    <t xml:space="preserve">Monastic scribes and painters made parchment books in Ge'ez, including some of the oldest illustrated gospels.</t>
  </si>
  <si>
    <t xml:space="preserve">parchment;reed pen;tempera</t>
  </si>
  <si>
    <t xml:space="preserve">gospel book;prayer book</t>
  </si>
  <si>
    <t xml:space="preserve">the Ethiopian Orthodox Church</t>
  </si>
  <si>
    <t xml:space="preserve">manuscripts taken at Maqdala (1868)</t>
  </si>
  <si>
    <t xml:space="preserve">Walters Art Museum (CC0);British Library digitised manuscripts (public-domain items);collection search link-out only (works in copyright)</t>
  </si>
  <si>
    <t xml:space="preserve">MKR012</t>
  </si>
  <si>
    <t xml:space="preserve">Coptic textile workshops</t>
  </si>
  <si>
    <t xml:space="preserve">Egyptian late antique weavers</t>
  </si>
  <si>
    <t xml:space="preserve">Weavers in Egypt made linen tunics with tapestry-woven wool ornament, later found in graves.</t>
  </si>
  <si>
    <t xml:space="preserve">tapestry weave;linen;wool</t>
  </si>
  <si>
    <t xml:space="preserve">tunic;curtain</t>
  </si>
  <si>
    <t xml:space="preserve">the weavers; excavation of graves for the market</t>
  </si>
  <si>
    <t xml:space="preserve">MKR013</t>
  </si>
  <si>
    <t xml:space="preserve">Fustat potters</t>
  </si>
  <si>
    <t xml:space="preserve">Fustat kilns</t>
  </si>
  <si>
    <t xml:space="preserve">Potters in Fustat (old Cairo) made lustreware and imitated Chinese porcelain from imports.</t>
  </si>
  <si>
    <t xml:space="preserve">lustre glaze;tin glaze;imitation celadon</t>
  </si>
  <si>
    <t xml:space="preserve">bowl;dish</t>
  </si>
  <si>
    <t xml:space="preserve">the imported Chinese wares they copied</t>
  </si>
  <si>
    <t xml:space="preserve">MKR014</t>
  </si>
  <si>
    <t xml:space="preserve">Fez craft guilds</t>
  </si>
  <si>
    <t xml:space="preserve">Hanta of Fez</t>
  </si>
  <si>
    <t xml:space="preserve">Guilds of tanners, weavers and tilers organise workshops and quality in the medina, such as the Chouara tannery.</t>
  </si>
  <si>
    <t xml:space="preserve">tanning;zellige tile;brocade weaving</t>
  </si>
  <si>
    <t xml:space="preserve">leather;tile;slipper</t>
  </si>
  <si>
    <t xml:space="preserve">clothing and adornment;shelter</t>
  </si>
  <si>
    <t xml:space="preserve">the guilds; historians</t>
  </si>
  <si>
    <t xml:space="preserve">labour conditions in tanneries</t>
  </si>
  <si>
    <t xml:space="preserve">MKR015</t>
  </si>
  <si>
    <t xml:space="preserve">Lamu and Swahili coast carvers</t>
  </si>
  <si>
    <t xml:space="preserve">Swahili woodcarvers</t>
  </si>
  <si>
    <t xml:space="preserve">Carvers made carved doors, chairs and chests for merchant houses, drawing on Indian and Arab models.</t>
  </si>
  <si>
    <t xml:space="preserve">door;chair;chest</t>
  </si>
  <si>
    <t xml:space="preserve">enslaved labour in coastal economies</t>
  </si>
  <si>
    <t xml:space="preserve">MKR016</t>
  </si>
  <si>
    <t xml:space="preserve">Merina lamba weavers</t>
  </si>
  <si>
    <t xml:space="preserve">Lamba akotifahana weavers</t>
  </si>
  <si>
    <t xml:space="preserve">Weavers in highland Madagascar made silk lamba akotifahana, patterned cloths worn for rank and used to wrap the dead in reburial rites.</t>
  </si>
  <si>
    <t xml:space="preserve">silk weaving;supplementary weft</t>
  </si>
  <si>
    <t xml:space="preserve">lamba</t>
  </si>
  <si>
    <t xml:space="preserve">the enslaved labour in the Merina state</t>
  </si>
  <si>
    <t xml:space="preserve">MKR017</t>
  </si>
  <si>
    <t xml:space="preserve">Ramses Wissa Wassef Art Centre</t>
  </si>
  <si>
    <t xml:space="preserve">Harraniya weavers</t>
  </si>
  <si>
    <t xml:space="preserve">Village children were taught to weave tapestries directly from imagination, as an experiment against copying.</t>
  </si>
  <si>
    <t xml:space="preserve">tapestry weaving;natural dye</t>
  </si>
  <si>
    <t xml:space="preserve">Ramses Wissa Wassef and Sophie Habib Gorgy</t>
  </si>
  <si>
    <t xml:space="preserve">the weavers' names under the centre label</t>
  </si>
  <si>
    <t xml:space="preserve">MKR018</t>
  </si>
  <si>
    <t xml:space="preserve">Rorke's Drift Art and Craft Centre</t>
  </si>
  <si>
    <t xml:space="preserve">ELC Art and Craft Centre</t>
  </si>
  <si>
    <t xml:space="preserve">A Lutheran mission centre trained Black artists in printmaking and weaving under apartheid.</t>
  </si>
  <si>
    <t xml:space="preserve">linocut;tapestry;ceramics</t>
  </si>
  <si>
    <t xml:space="preserve">print;tapestry</t>
  </si>
  <si>
    <t xml:space="preserve">Swedish Lutheran mission; artists (John Muafangejo)</t>
  </si>
  <si>
    <t xml:space="preserve">apartheid restrictions</t>
  </si>
  <si>
    <t xml:space="preserve">INS001</t>
  </si>
  <si>
    <t xml:space="preserve">Mbari Club</t>
  </si>
  <si>
    <t xml:space="preserve">Mbari Mbayo</t>
  </si>
  <si>
    <t xml:space="preserve">approx.; Ibadan 1961, Osogbo 1962</t>
  </si>
  <si>
    <t xml:space="preserve">Writers' and artists' clubs ran workshops, exhibitions and publishing in Ibadan and Osogbo.</t>
  </si>
  <si>
    <t xml:space="preserve">workshop;publishing</t>
  </si>
  <si>
    <t xml:space="preserve">print;painting</t>
  </si>
  <si>
    <t xml:space="preserve">Ulli Beier and founders</t>
  </si>
  <si>
    <t xml:space="preserve">the artists' agency</t>
  </si>
  <si>
    <t xml:space="preserve">INS002</t>
  </si>
  <si>
    <t xml:space="preserve">Makerere School of Fine Art</t>
  </si>
  <si>
    <t xml:space="preserve">Margaret Trowell School</t>
  </si>
  <si>
    <t xml:space="preserve">Margaret Trowell's teaching at Makerere, from 1937, built East Africa's main art school and encouraged local subjects and materials.</t>
  </si>
  <si>
    <t xml:space="preserve">Margaret Trowell</t>
  </si>
  <si>
    <t xml:space="preserve">colonial paternalism</t>
  </si>
  <si>
    <t xml:space="preserve">INS003</t>
  </si>
  <si>
    <t xml:space="preserve">Achimota College art department</t>
  </si>
  <si>
    <t xml:space="preserve">Achimota</t>
  </si>
  <si>
    <t xml:space="preserve">Teachers such as H. V. Meyerowitz linked art education with local crafts in the Gold Coast.</t>
  </si>
  <si>
    <t xml:space="preserve">ceramics;weaving;carving</t>
  </si>
  <si>
    <t xml:space="preserve">ceramics</t>
  </si>
  <si>
    <t xml:space="preserve">colonial education</t>
  </si>
  <si>
    <t xml:space="preserve">colonial frameworks</t>
  </si>
  <si>
    <t xml:space="preserve">INS004</t>
  </si>
  <si>
    <t xml:space="preserve">KNUST College of Art (Kumasi)</t>
  </si>
  <si>
    <t xml:space="preserve">Kumasi College of Art</t>
  </si>
  <si>
    <t xml:space="preserve">The Kumasi college trained Ghanaian designers, textile makers and artists (including El Anatsui) in art and industrial design.</t>
  </si>
  <si>
    <t xml:space="preserve">artwork</t>
  </si>
  <si>
    <t xml:space="preserve">INS005</t>
  </si>
  <si>
    <t xml:space="preserve">Zaria art school (Ahmadu Bello University)</t>
  </si>
  <si>
    <t xml:space="preserve">Nigerian College of Arts, Science and Technology</t>
  </si>
  <si>
    <t xml:space="preserve">The Zaria art department, part of the Nigerian College of Arts, Science and Technology, was the base of the Zaria Art Society and Natural Synthesis.</t>
  </si>
  <si>
    <t xml:space="preserve">INS006</t>
  </si>
  <si>
    <t xml:space="preserve">Khartoum College of Fine and Applied Art</t>
  </si>
  <si>
    <t xml:space="preserve">Khartoum School of Design</t>
  </si>
  <si>
    <t xml:space="preserve">Begun as a School of Design at Gordon Memorial College (1946), it trained the calligraphers and designers of the Khartoum School.</t>
  </si>
  <si>
    <t xml:space="preserve">painting;calligraphy</t>
  </si>
  <si>
    <t xml:space="preserve">MKR019</t>
  </si>
  <si>
    <t xml:space="preserve">Amanteca</t>
  </si>
  <si>
    <t xml:space="preserve">Nahua featherworkers</t>
  </si>
  <si>
    <t xml:space="preserve">approx.; continued into colonial mosaics</t>
  </si>
  <si>
    <t xml:space="preserve">Featherworkers of Tlatelolco and Tenochtitlan made shields, headdresses and later Christian feather mosaics from tropical feathers traded or paid as tribute.</t>
  </si>
  <si>
    <t xml:space="preserve">feather mosaic;feather tying;paper backing</t>
  </si>
  <si>
    <t xml:space="preserve">shield;headdress;feather mosaic</t>
  </si>
  <si>
    <t xml:space="preserve">the Florentine Codex (Sahagun's Nahua informants) describes them</t>
  </si>
  <si>
    <t xml:space="preserve">the women who worked with them in households; bird-catchers</t>
  </si>
  <si>
    <t xml:space="preserve">Wikimedia Commons;collection search link-out only (works in copyright)</t>
  </si>
  <si>
    <t xml:space="preserve">F1.28;F1.13</t>
  </si>
  <si>
    <t xml:space="preserve">INS007</t>
  </si>
  <si>
    <t xml:space="preserve">Pochteca</t>
  </si>
  <si>
    <t xml:space="preserve">Aztec long-distance merchants</t>
  </si>
  <si>
    <t xml:space="preserve">A hereditary merchant guild moved feathers, jade, cacao and cloth across Mesoamerica and supplied raw materials to makers.</t>
  </si>
  <si>
    <t xml:space="preserve">trade;tribute</t>
  </si>
  <si>
    <t xml:space="preserve">feather;cacao;textile</t>
  </si>
  <si>
    <t xml:space="preserve">the Florentine Codex</t>
  </si>
  <si>
    <t xml:space="preserve">porters (tlameme) who carried goods; enslaved people they traded</t>
  </si>
  <si>
    <t xml:space="preserve">MKR020</t>
  </si>
  <si>
    <t xml:space="preserve">Tlacuiloque</t>
  </si>
  <si>
    <t xml:space="preserve">Nahua painter-scribes</t>
  </si>
  <si>
    <t xml:space="preserve">Painter-scribes made pictorial codices, maps and tribute records, continuing into colonial legal documents.</t>
  </si>
  <si>
    <t xml:space="preserve">amate paper;deerskin;mineral pigment</t>
  </si>
  <si>
    <t xml:space="preserve">codex;map;tribute list</t>
  </si>
  <si>
    <t xml:space="preserve">historians; colonial sources</t>
  </si>
  <si>
    <t xml:space="preserve">the named tlacuiloque in colonial records</t>
  </si>
  <si>
    <t xml:space="preserve">Wikimedia Commons;Library of Congress (public-domain items);collection search link-out only (works in copyright)</t>
  </si>
  <si>
    <t xml:space="preserve">MKR021</t>
  </si>
  <si>
    <t xml:space="preserve">Maya scribal workshops</t>
  </si>
  <si>
    <t xml:space="preserve">Aj tz'ib</t>
  </si>
  <si>
    <t xml:space="preserve">approx.; Classic period</t>
  </si>
  <si>
    <t xml:space="preserve">Scribes and painters, some named and signing vessels, made codex-style pottery and inscriptions at royal courts.</t>
  </si>
  <si>
    <t xml:space="preserve">slip painting;hieroglyphic writing</t>
  </si>
  <si>
    <t xml:space="preserve">codex-style vase;stela;codex</t>
  </si>
  <si>
    <t xml:space="preserve">epigraphers (signatures read from 1980s)</t>
  </si>
  <si>
    <t xml:space="preserve">the unsigned makers</t>
  </si>
  <si>
    <t xml:space="preserve">F1.5;F1.26</t>
  </si>
  <si>
    <t xml:space="preserve">MKR022</t>
  </si>
  <si>
    <t xml:space="preserve">Moche ceramic workshops (Cerro Mayal)</t>
  </si>
  <si>
    <t xml:space="preserve">Cerro Mayal</t>
  </si>
  <si>
    <t xml:space="preserve">An excavated mould-made ceramic workshop shows standardised, near-mass production of figurines and vessels.</t>
  </si>
  <si>
    <t xml:space="preserve">mould-making;slip painting</t>
  </si>
  <si>
    <t xml:space="preserve">figurine;stirrup-spout vessel</t>
  </si>
  <si>
    <t xml:space="preserve">archaeologists (Glenn Russell)</t>
  </si>
  <si>
    <t xml:space="preserve">open-access excavation reports;collection search link-out only (works in copyright)</t>
  </si>
  <si>
    <t xml:space="preserve">F1.19;F1.5</t>
  </si>
  <si>
    <t xml:space="preserve">MKR023</t>
  </si>
  <si>
    <t xml:space="preserve">Aqllakuna</t>
  </si>
  <si>
    <t xml:space="preserve">Acllas;chosen women</t>
  </si>
  <si>
    <t xml:space="preserve">Girls selected by the Inca state lived in enclosures (aqllawasi) weaving fine cloth and brewing chicha for state distribution.</t>
  </si>
  <si>
    <t xml:space="preserve">tapestry weaving (qompi);chicha brewing</t>
  </si>
  <si>
    <t xml:space="preserve">qompi tunic;chicha</t>
  </si>
  <si>
    <t xml:space="preserve">clothing and adornment;rule and display;food and storage</t>
  </si>
  <si>
    <t xml:space="preserve">Inca state; Spanish chroniclers</t>
  </si>
  <si>
    <t xml:space="preserve">the coercion involved in selection; the women's own view</t>
  </si>
  <si>
    <t xml:space="preserve">Coerced labour; frame with care.</t>
  </si>
  <si>
    <t xml:space="preserve">MKR024</t>
  </si>
  <si>
    <t xml:space="preserve">Khipukamayuq</t>
  </si>
  <si>
    <t xml:space="preserve">Khipu keepers</t>
  </si>
  <si>
    <t xml:space="preserve">approx.; continued in colonial period</t>
  </si>
  <si>
    <t xml:space="preserve">Specialists made and read knotted-cord khipu, a record-keeping technology in fibre.</t>
  </si>
  <si>
    <t xml:space="preserve">knotted cord;dyed cotton and camelid fibre</t>
  </si>
  <si>
    <t xml:space="preserve">khipu</t>
  </si>
  <si>
    <t xml:space="preserve">chroniclers; khipu researchers</t>
  </si>
  <si>
    <t xml:space="preserve">communities that kept khipu into the 20th c.</t>
  </si>
  <si>
    <t xml:space="preserve">MKR025</t>
  </si>
  <si>
    <t xml:space="preserve">Chimu artisans relocated to Cuzco</t>
  </si>
  <si>
    <t xml:space="preserve">Chimu metalworkers</t>
  </si>
  <si>
    <t xml:space="preserve">After conquering Chimor, the Inca moved skilled metalworkers to Cuzco, taking craft knowledge as spoils.</t>
  </si>
  <si>
    <t xml:space="preserve">gold and silver sheet;alloying</t>
  </si>
  <si>
    <t xml:space="preserve">ornament;vessel</t>
  </si>
  <si>
    <t xml:space="preserve">the forced relocation</t>
  </si>
  <si>
    <t xml:space="preserve">INS008</t>
  </si>
  <si>
    <t xml:space="preserve">Casa de la Moneda de Potosi</t>
  </si>
  <si>
    <t xml:space="preserve">Potosi mint</t>
  </si>
  <si>
    <t xml:space="preserve">approx.; new building 1753-73</t>
  </si>
  <si>
    <t xml:space="preserve">The mint turned silver mined under the mita forced-labour system into coins that fed global trade.</t>
  </si>
  <si>
    <t xml:space="preserve">coining;silver smelting</t>
  </si>
  <si>
    <t xml:space="preserve">coin</t>
  </si>
  <si>
    <t xml:space="preserve">Spanish crown</t>
  </si>
  <si>
    <t xml:space="preserve">Indigenous mita labourers and enslaved Africans</t>
  </si>
  <si>
    <t xml:space="preserve">F1.13;F1.22;F1.23</t>
  </si>
  <si>
    <t xml:space="preserve">MKR026</t>
  </si>
  <si>
    <t xml:space="preserve">Obrajes</t>
  </si>
  <si>
    <t xml:space="preserve">Colonial textile workshops</t>
  </si>
  <si>
    <t xml:space="preserve">AM-LAT;AM-AND</t>
  </si>
  <si>
    <t xml:space="preserve">Textile workshops in New Spain and the Andes used coerced and indebted Indigenous labour to make woollen cloth.</t>
  </si>
  <si>
    <t xml:space="preserve">treadle loom;wool</t>
  </si>
  <si>
    <t xml:space="preserve">woollen cloth</t>
  </si>
  <si>
    <t xml:space="preserve">the coerced workers</t>
  </si>
  <si>
    <t xml:space="preserve">INS009</t>
  </si>
  <si>
    <t xml:space="preserve">Colegio de Santa Cruz de Tlatelolco</t>
  </si>
  <si>
    <t xml:space="preserve">Tlatelolco college</t>
  </si>
  <si>
    <t xml:space="preserve">A Franciscan college for Nahua nobles where scholars produced the Florentine Codex with Nahua painters.</t>
  </si>
  <si>
    <t xml:space="preserve">manuscript;painting</t>
  </si>
  <si>
    <t xml:space="preserve">codex</t>
  </si>
  <si>
    <t xml:space="preserve">Franciscans; Nahua scholars</t>
  </si>
  <si>
    <t xml:space="preserve">the Nahua authors often subsumed under Sahagun</t>
  </si>
  <si>
    <t xml:space="preserve">F1.28;F1.26</t>
  </si>
  <si>
    <t xml:space="preserve">MKR027</t>
  </si>
  <si>
    <t xml:space="preserve">Guarani reduction workshops</t>
  </si>
  <si>
    <t xml:space="preserve">Jesuit missions of the Guarani</t>
  </si>
  <si>
    <t xml:space="preserve">AM-LAT;AM-AMZ</t>
  </si>
  <si>
    <t xml:space="preserve">Guarani carvers, musicians and printers in Jesuit missions made Baroque sculpture, instruments and books.</t>
  </si>
  <si>
    <t xml:space="preserve">wood carving;printing;instrument making</t>
  </si>
  <si>
    <t xml:space="preserve">sculpture;violin;book</t>
  </si>
  <si>
    <t xml:space="preserve">Jesuits; historians</t>
  </si>
  <si>
    <t xml:space="preserve">the Guarani makers' agency</t>
  </si>
  <si>
    <t xml:space="preserve">INS010</t>
  </si>
  <si>
    <t xml:space="preserve">California missions</t>
  </si>
  <si>
    <t xml:space="preserve">Franciscan missions of Alta California</t>
  </si>
  <si>
    <t xml:space="preserve">Missions used coerced Native labour to make adobe, textiles, leather and baskets.</t>
  </si>
  <si>
    <t xml:space="preserve">adobe;weaving;basketry</t>
  </si>
  <si>
    <t xml:space="preserve">building;basket</t>
  </si>
  <si>
    <t xml:space="preserve">Native peoples and their suffering</t>
  </si>
  <si>
    <t xml:space="preserve">Library of Congress (public-domain items);collection search link-out only (works in copyright)</t>
  </si>
  <si>
    <t xml:space="preserve">INS011</t>
  </si>
  <si>
    <t xml:space="preserve">Academia de San Carlos</t>
  </si>
  <si>
    <t xml:space="preserve">Real Academia de San Carlos</t>
  </si>
  <si>
    <t xml:space="preserve">approx.; later ENAP, now UNAM Faculty of Arts</t>
  </si>
  <si>
    <t xml:space="preserve">The first art academy in the Americas brought European academic training to New Spain.</t>
  </si>
  <si>
    <t xml:space="preserve">drawing from casts;engraving</t>
  </si>
  <si>
    <t xml:space="preserve">the colonial guild system it displaced</t>
  </si>
  <si>
    <t xml:space="preserve">INS012</t>
  </si>
  <si>
    <t xml:space="preserve">Hudson's Bay Company</t>
  </si>
  <si>
    <t xml:space="preserve">HBC</t>
  </si>
  <si>
    <t xml:space="preserve">AM-ARC;AM-EWD</t>
  </si>
  <si>
    <t xml:space="preserve">A chartered fur-trade company exchanged blankets, beads and metal goods for furs, reshaping Indigenous making.</t>
  </si>
  <si>
    <t xml:space="preserve">trade blanket;glass bead</t>
  </si>
  <si>
    <t xml:space="preserve">blanket;bead</t>
  </si>
  <si>
    <t xml:space="preserve">British crown charter</t>
  </si>
  <si>
    <t xml:space="preserve">the Indigenous trappers and women who processed furs</t>
  </si>
  <si>
    <t xml:space="preserve">INS013</t>
  </si>
  <si>
    <t xml:space="preserve">Navajo trading posts</t>
  </si>
  <si>
    <t xml:space="preserve">Trading post system</t>
  </si>
  <si>
    <t xml:space="preserve">Traders shaped Dine weaving through orders for rugs, patterns and dyes.</t>
  </si>
  <si>
    <t xml:space="preserve">trade;design commission</t>
  </si>
  <si>
    <t xml:space="preserve">rug</t>
  </si>
  <si>
    <t xml:space="preserve">traders; historians</t>
  </si>
  <si>
    <t xml:space="preserve">the weavers' control over design</t>
  </si>
  <si>
    <t xml:space="preserve">Smithsonian Open Access (CC0);collection search link-out only (works in copyright)</t>
  </si>
  <si>
    <t xml:space="preserve">MKR028</t>
  </si>
  <si>
    <t xml:space="preserve">Nampeyo family potters</t>
  </si>
  <si>
    <t xml:space="preserve">Hopi-Tewa potters</t>
  </si>
  <si>
    <t xml:space="preserve">Nampeyo of Hano and her descendants revived Sikyatki designs and passed pottery through family lines.</t>
  </si>
  <si>
    <t xml:space="preserve">coil building;polished slip</t>
  </si>
  <si>
    <t xml:space="preserve">jar;bowl</t>
  </si>
  <si>
    <t xml:space="preserve">the family; collectors</t>
  </si>
  <si>
    <t xml:space="preserve">the archaeologists who promoted them</t>
  </si>
  <si>
    <t xml:space="preserve">Smithsonian Open Access (CC0);community-published site (link-out)</t>
  </si>
  <si>
    <t xml:space="preserve">INS014</t>
  </si>
  <si>
    <t xml:space="preserve">Indian Arts and Crafts Board</t>
  </si>
  <si>
    <t xml:space="preserve">IACB</t>
  </si>
  <si>
    <t xml:space="preserve">A US federal agency promoting and protecting Native American arts and crafts, including authenticity law.</t>
  </si>
  <si>
    <t xml:space="preserve">craft</t>
  </si>
  <si>
    <t xml:space="preserve">US government</t>
  </si>
  <si>
    <t xml:space="preserve">Native control</t>
  </si>
  <si>
    <t xml:space="preserve">INS015</t>
  </si>
  <si>
    <t xml:space="preserve">Institute of American Indian Arts</t>
  </si>
  <si>
    <t xml:space="preserve">IAIA</t>
  </si>
  <si>
    <t xml:space="preserve">A federal school in Santa Fe where Native students were taught contemporary art alongside their own traditions, under Lloyd Kiva New's direction.</t>
  </si>
  <si>
    <t xml:space="preserve">painting;ceramics</t>
  </si>
  <si>
    <t xml:space="preserve">US government; Lloyd Kiva New</t>
  </si>
  <si>
    <t xml:space="preserve">INS016</t>
  </si>
  <si>
    <t xml:space="preserve">Carlisle Indian Industrial School</t>
  </si>
  <si>
    <t xml:space="preserve">Carlisle</t>
  </si>
  <si>
    <t xml:space="preserve">A boarding school forced Native children to abandon their languages and trained them in trades.</t>
  </si>
  <si>
    <t xml:space="preserve">trades</t>
  </si>
  <si>
    <t xml:space="preserve">the children</t>
  </si>
  <si>
    <t xml:space="preserve">Library of Congress (public-domain items)</t>
  </si>
  <si>
    <t xml:space="preserve">MKR029</t>
  </si>
  <si>
    <t xml:space="preserve">West Baffin Eskimo Co-operative</t>
  </si>
  <si>
    <t xml:space="preserve">Kinngait Studios</t>
  </si>
  <si>
    <t xml:space="preserve">Inuit artists in Kinngait made stonecut prints and drawings through the co-operative.</t>
  </si>
  <si>
    <t xml:space="preserve">stonecut;stencil</t>
  </si>
  <si>
    <t xml:space="preserve">the co-operative; James Houston</t>
  </si>
  <si>
    <t xml:space="preserve">MKR030</t>
  </si>
  <si>
    <t xml:space="preserve">Shaker communities</t>
  </si>
  <si>
    <t xml:space="preserve">approx.; few members today</t>
  </si>
  <si>
    <t xml:space="preserve">Shaker communities made plain furniture, oval boxes and seeds, and patented tools, with design rules set by religious principle.</t>
  </si>
  <si>
    <t xml:space="preserve">joinery;steam-bent wood;woven tape seats</t>
  </si>
  <si>
    <t xml:space="preserve">chair;oval box;cabinet</t>
  </si>
  <si>
    <t xml:space="preserve">the Shakers themselves</t>
  </si>
  <si>
    <t xml:space="preserve">the women who ran much of the production</t>
  </si>
  <si>
    <t xml:space="preserve">Met Open Access (CC0);Library of Congress (public-domain items);Smithsonian Open Access (CC0)</t>
  </si>
  <si>
    <t xml:space="preserve">MKR031</t>
  </si>
  <si>
    <t xml:space="preserve">Lowell mill workers</t>
  </si>
  <si>
    <t xml:space="preserve">Lowell Mill Girls</t>
  </si>
  <si>
    <t xml:space="preserve">Young women from New England farms ran power looms in company towns and organised early labour protest.</t>
  </si>
  <si>
    <t xml:space="preserve">power loom;cotton spinning</t>
  </si>
  <si>
    <t xml:space="preserve">historians; the workers' own magazine (Lowell Offering)</t>
  </si>
  <si>
    <t xml:space="preserve">the enslaved people who grew the cotton in the US South</t>
  </si>
  <si>
    <t xml:space="preserve">INS017</t>
  </si>
  <si>
    <t xml:space="preserve">Springfield Armory</t>
  </si>
  <si>
    <t xml:space="preserve">US Armory Springfield</t>
  </si>
  <si>
    <t xml:space="preserve">The armory developed gauged, interchangeable-part manufacture ('the American system') that later shaped mass production.</t>
  </si>
  <si>
    <t xml:space="preserve">machining;gauges;interchangeable parts</t>
  </si>
  <si>
    <t xml:space="preserve">musket;rifle</t>
  </si>
  <si>
    <t xml:space="preserve">US government; historians</t>
  </si>
  <si>
    <t xml:space="preserve">the machinists and their de-skilling</t>
  </si>
  <si>
    <t xml:space="preserve">F1.19;F1.19a</t>
  </si>
  <si>
    <t xml:space="preserve">MKR032</t>
  </si>
  <si>
    <t xml:space="preserve">Tiffany Studios</t>
  </si>
  <si>
    <t xml:space="preserve">Tiffany Glass and Decorating Company</t>
  </si>
  <si>
    <t xml:space="preserve">approx.; name Tiffany Studios from 1902</t>
  </si>
  <si>
    <t xml:space="preserve">The firm made leaded-glass lamps and windows; many designs came from Clara Driscoll and the 'Tiffany Girls' women's department.</t>
  </si>
  <si>
    <t xml:space="preserve">leaded glass;opalescent glass;copper foil</t>
  </si>
  <si>
    <t xml:space="preserve">lamp;window;mosaic</t>
  </si>
  <si>
    <t xml:space="preserve">the firm; Louis Comfort Tiffany as brand</t>
  </si>
  <si>
    <t xml:space="preserve">Clara Driscoll and the women glass cutters, credited only after 2007 research</t>
  </si>
  <si>
    <t xml:space="preserve">MKR033</t>
  </si>
  <si>
    <t xml:space="preserve">Newcomb Pottery</t>
  </si>
  <si>
    <t xml:space="preserve">Newcomb College Pottery</t>
  </si>
  <si>
    <t xml:space="preserve">A women's college enterprise in New Orleans where women decorated pots thrown by male potters, a gendered division of craft labour.</t>
  </si>
  <si>
    <t xml:space="preserve">art pottery;incised decoration;matte glaze</t>
  </si>
  <si>
    <t xml:space="preserve">vase;tile</t>
  </si>
  <si>
    <t xml:space="preserve">Newcomb College</t>
  </si>
  <si>
    <t xml:space="preserve">the women decorators' limited pay and authorship</t>
  </si>
  <si>
    <t xml:space="preserve">MKR034</t>
  </si>
  <si>
    <t xml:space="preserve">Gee's Bend quilters</t>
  </si>
  <si>
    <t xml:space="preserve">Gee's Bend Quilt Collective</t>
  </si>
  <si>
    <t xml:space="preserve">approx.; collective formed 2003</t>
  </si>
  <si>
    <t xml:space="preserve">Black women in Boykin, Alabama made improvised quilts from worn clothing over generations, later shown in art museums.</t>
  </si>
  <si>
    <t xml:space="preserve">piecing;quilting;recycled cloth</t>
  </si>
  <si>
    <t xml:space="preserve">quilt</t>
  </si>
  <si>
    <t xml:space="preserve">the quilters; Freedom Quilting Bee (1966)</t>
  </si>
  <si>
    <t xml:space="preserve">the quilters' fight for fair payment after art-market attention</t>
  </si>
  <si>
    <t xml:space="preserve">collection search link-out only (works in copyright);community-published site (link-out)</t>
  </si>
  <si>
    <t xml:space="preserve">F1.18;F1.22a;F1.26</t>
  </si>
  <si>
    <t xml:space="preserve">MKR035</t>
  </si>
  <si>
    <t xml:space="preserve">Taller de Grafica Popular</t>
  </si>
  <si>
    <t xml:space="preserve">TGP</t>
  </si>
  <si>
    <t xml:space="preserve">A Mexican print collective made linocut and lithograph posters for unions and political causes, signing collectively.</t>
  </si>
  <si>
    <t xml:space="preserve">linocut;lithography</t>
  </si>
  <si>
    <t xml:space="preserve">poster;print;broadsheet</t>
  </si>
  <si>
    <t xml:space="preserve">the members (Leopoldo Mendez, Pablo O'Higgins, Elizabeth Catlett)</t>
  </si>
  <si>
    <t xml:space="preserve">women members' individual work</t>
  </si>
  <si>
    <t xml:space="preserve">F1.17;F1.26</t>
  </si>
  <si>
    <t xml:space="preserve">INS018</t>
  </si>
  <si>
    <t xml:space="preserve">Centre d'Art (Port-au-Prince)</t>
  </si>
  <si>
    <t xml:space="preserve">Centre d'Art</t>
  </si>
  <si>
    <t xml:space="preserve">An art centre founded with DeWitt Peters brought self-taught Haitian painters (e.g. Hector Hyppolite) to international markets.</t>
  </si>
  <si>
    <t xml:space="preserve">painting;metal cut-out</t>
  </si>
  <si>
    <t xml:space="preserve">DeWitt Peters and Haitian artists</t>
  </si>
  <si>
    <t xml:space="preserve">the painters' own framing of Vodou subjects</t>
  </si>
  <si>
    <t xml:space="preserve">INS019</t>
  </si>
  <si>
    <t xml:space="preserve">Shaofu (imperial workshops of Qin and Han)</t>
  </si>
  <si>
    <t xml:space="preserve">Privy Treasury workshops</t>
  </si>
  <si>
    <t xml:space="preserve">The Shaofu ran imperial workshops whose inscribed lacquer and bronze list the many workers and supervisors on each object.</t>
  </si>
  <si>
    <t xml:space="preserve">lacquer;bronze casting;division of labour</t>
  </si>
  <si>
    <t xml:space="preserve">lacquer cup;bronze vessel;mirror</t>
  </si>
  <si>
    <t xml:space="preserve">rule and display;food and storage</t>
  </si>
  <si>
    <t xml:space="preserve">Han state; historians (e.g. Lothar Ledderose, Ten Thousand Things)</t>
  </si>
  <si>
    <t xml:space="preserve">the conscript and convict labour in state workshops</t>
  </si>
  <si>
    <t xml:space="preserve">F1.19;F1.23;F1.26</t>
  </si>
  <si>
    <t xml:space="preserve">Inscribed lacquer cups name up to a dozen workers.</t>
  </si>
  <si>
    <t xml:space="preserve">MKR036</t>
  </si>
  <si>
    <t xml:space="preserve">Jingdezhen imperial kilns</t>
  </si>
  <si>
    <t xml:space="preserve">Yuqichang;Imperial Porcelain Factory</t>
  </si>
  <si>
    <t xml:space="preserve">approx.; imperial kiln established 1369 (Ming)</t>
  </si>
  <si>
    <t xml:space="preserve">The imperial kiln and the surrounding private kilns divided porcelain production into dozens of specialised steps, supplying the court and world markets.</t>
  </si>
  <si>
    <t xml:space="preserve">porcelain;underglaze cobalt;overglaze enamel;division of labour</t>
  </si>
  <si>
    <t xml:space="preserve">bowl;vase;dish;export ware</t>
  </si>
  <si>
    <t xml:space="preserve">Ming and Qing states; Pere d'Entrecolles' letters (1712)</t>
  </si>
  <si>
    <t xml:space="preserve">the private kiln workers and their strikes; cobalt from Iran</t>
  </si>
  <si>
    <t xml:space="preserve">Met Open Access (CC0);Cleveland Museum of Art Open Access (CC0);Rijksmuseum (CC0);National Palace Museum Taipei Open Data (check per-item terms);Wikimedia Commons</t>
  </si>
  <si>
    <t xml:space="preserve">F1.13;F1.19;F1.23</t>
  </si>
  <si>
    <t xml:space="preserve">MKR037</t>
  </si>
  <si>
    <t xml:space="preserve">Jiangnan imperial silk manufactories</t>
  </si>
  <si>
    <t xml:space="preserve">Jiangning, Suzhou and Hangzhou Weaving Bureaus</t>
  </si>
  <si>
    <t xml:space="preserve">State weaving bureaus made imperial dragon robes and silk under families such as the Cao of Nanjing.</t>
  </si>
  <si>
    <t xml:space="preserve">drawloom;silk;brocade</t>
  </si>
  <si>
    <t xml:space="preserve">dragon robe;silk bolt</t>
  </si>
  <si>
    <t xml:space="preserve">Ming and Qing states</t>
  </si>
  <si>
    <t xml:space="preserve">contracted weaver households</t>
  </si>
  <si>
    <t xml:space="preserve">Met Open Access (CC0);Cleveland Museum of Art Open Access (CC0);National Palace Museum Taipei Open Data (check per-item terms)</t>
  </si>
  <si>
    <t xml:space="preserve">INS020</t>
  </si>
  <si>
    <t xml:space="preserve">Qing Imperial Household workshops (Zaobanchu)</t>
  </si>
  <si>
    <t xml:space="preserve">Palace workshops</t>
  </si>
  <si>
    <t xml:space="preserve">Court workshops made enamel, glass, jade, clocks and lacquer, with Jesuit and Chinese craftsmen working together.</t>
  </si>
  <si>
    <t xml:space="preserve">painted enamel;glass;jade carving</t>
  </si>
  <si>
    <t xml:space="preserve">snuff bottle;clock;cloisonne</t>
  </si>
  <si>
    <t xml:space="preserve">Qing court archives</t>
  </si>
  <si>
    <t xml:space="preserve">the named artisans in archives</t>
  </si>
  <si>
    <t xml:space="preserve">National Palace Museum Taipei Open Data (check per-item terms);Met Open Access (CC0);collection search link-out only (works in copyright)</t>
  </si>
  <si>
    <t xml:space="preserve">INS021</t>
  </si>
  <si>
    <t xml:space="preserve">Canton Thirteen Factories</t>
  </si>
  <si>
    <t xml:space="preserve">Cohong system;Canton system</t>
  </si>
  <si>
    <t xml:space="preserve">Foreign trade was limited to Canton, where export painters and porcelain decorators made goods to European order.</t>
  </si>
  <si>
    <t xml:space="preserve">export painting;porcelain decoration</t>
  </si>
  <si>
    <t xml:space="preserve">export painting;armorial porcelain</t>
  </si>
  <si>
    <t xml:space="preserve">Qing state; East India companies</t>
  </si>
  <si>
    <t xml:space="preserve">the export painters and workshop labour</t>
  </si>
  <si>
    <t xml:space="preserve">Met Open Access (CC0);Rijksmuseum (CC0);Yale Center for British Art (public domain);collection search link-out only (works in copyright)</t>
  </si>
  <si>
    <t xml:space="preserve">INS022</t>
  </si>
  <si>
    <t xml:space="preserve">National Palace Museum (Taipei)</t>
  </si>
  <si>
    <t xml:space="preserve">NPM</t>
  </si>
  <si>
    <t xml:space="preserve">The museum holds imperial collections shipped from mainland China in 1948-49.</t>
  </si>
  <si>
    <t xml:space="preserve">collection;open data</t>
  </si>
  <si>
    <t xml:space="preserve">palace object</t>
  </si>
  <si>
    <t xml:space="preserve">Republic of China</t>
  </si>
  <si>
    <t xml:space="preserve">the contested ownership</t>
  </si>
  <si>
    <t xml:space="preserve">National Palace Museum Taipei Open Data (check per-item terms)</t>
  </si>
  <si>
    <t xml:space="preserve">INS023</t>
  </si>
  <si>
    <t xml:space="preserve">China Academy of Art</t>
  </si>
  <si>
    <t xml:space="preserve">National Academy of Art Hangzhou</t>
  </si>
  <si>
    <t xml:space="preserve">Founded by Cai Yuanpei and Lin Fengmian, it joined Chinese and Western art teaching.</t>
  </si>
  <si>
    <t xml:space="preserve">painting;design</t>
  </si>
  <si>
    <t xml:space="preserve">founders</t>
  </si>
  <si>
    <t xml:space="preserve">MKR038</t>
  </si>
  <si>
    <t xml:space="preserve">Bunwon royal kilns (Gwangju)</t>
  </si>
  <si>
    <t xml:space="preserve">Saongwon Bunwon</t>
  </si>
  <si>
    <t xml:space="preserve">Royal kilns made white porcelain for the Joseon court with conscripted potters.</t>
  </si>
  <si>
    <t xml:space="preserve">white porcelain</t>
  </si>
  <si>
    <t xml:space="preserve">the conscripted potters</t>
  </si>
  <si>
    <t xml:space="preserve">e-Museum Korea (KOGL Type 1 items);Met Open Access (CC0)</t>
  </si>
  <si>
    <t xml:space="preserve">INS024</t>
  </si>
  <si>
    <t xml:space="preserve">Dohwaseo</t>
  </si>
  <si>
    <t xml:space="preserve">Bureau of Painting</t>
  </si>
  <si>
    <t xml:space="preserve">The Joseon court painting bureau trained painters for records and documentary painting.</t>
  </si>
  <si>
    <t xml:space="preserve">ink and colour</t>
  </si>
  <si>
    <t xml:space="preserve">uigwe;portrait</t>
  </si>
  <si>
    <t xml:space="preserve">the painters' low status</t>
  </si>
  <si>
    <t xml:space="preserve">e-Museum Korea (KOGL Type 1 items);collection search link-out only (works in copyright)</t>
  </si>
  <si>
    <t xml:space="preserve">MKR039</t>
  </si>
  <si>
    <t xml:space="preserve">Korean potters taken to Japan (Imjin War)</t>
  </si>
  <si>
    <t xml:space="preserve">Korean potters in Japan</t>
  </si>
  <si>
    <t xml:space="preserve">Japanese lords took Korean potters during the 1592-98 invasions, founding kilns such as Arita, Satsuma and Hagi.</t>
  </si>
  <si>
    <t xml:space="preserve">porcelain;stoneware;climbing kiln</t>
  </si>
  <si>
    <t xml:space="preserve">bowl;porcelain</t>
  </si>
  <si>
    <t xml:space="preserve">the potters taken by force</t>
  </si>
  <si>
    <t xml:space="preserve">MKR040</t>
  </si>
  <si>
    <t xml:space="preserve">Arita kilns</t>
  </si>
  <si>
    <t xml:space="preserve">Imari ware kilns;Hizen porcelain</t>
  </si>
  <si>
    <t xml:space="preserve">Kilns at Arita, begun by Korean potters such as Yi Sam-pyeong, made Japan's first porcelain and supplied the VOC export trade shipped from Imari.</t>
  </si>
  <si>
    <t xml:space="preserve">porcelain;underglaze blue;overglaze enamel (Kakiemon)</t>
  </si>
  <si>
    <t xml:space="preserve">dish;vase;export ware</t>
  </si>
  <si>
    <t xml:space="preserve">historians; the Nabeshima domain</t>
  </si>
  <si>
    <t xml:space="preserve">the Korean potters brought by force</t>
  </si>
  <si>
    <t xml:space="preserve">Rijksmuseum (CC0);Met Open Access (CC0);Cleveland Museum of Art Open Access (CC0)</t>
  </si>
  <si>
    <t xml:space="preserve">MKR041</t>
  </si>
  <si>
    <t xml:space="preserve">Raku family</t>
  </si>
  <si>
    <t xml:space="preserve">Raku lineage</t>
  </si>
  <si>
    <t xml:space="preserve">approx.; living, 16th generation</t>
  </si>
  <si>
    <t xml:space="preserve">From Chojiro, working with Sen no Rikyu, a single family has hand-built and fired low-temperature tea bowls for over 400 years.</t>
  </si>
  <si>
    <t xml:space="preserve">hand-built earthenware;raku firing</t>
  </si>
  <si>
    <t xml:space="preserve">tea bowl</t>
  </si>
  <si>
    <t xml:space="preserve">the family and the tea schools</t>
  </si>
  <si>
    <t xml:space="preserve">the tile-making origins of the family</t>
  </si>
  <si>
    <t xml:space="preserve">Met Open Access (CC0);Cleveland Museum of Art Open Access (CC0);collection search link-out only (works in copyright)</t>
  </si>
  <si>
    <t xml:space="preserve">F1.26;F1.29</t>
  </si>
  <si>
    <t xml:space="preserve">MKR042</t>
  </si>
  <si>
    <t xml:space="preserve">Nishijin weavers</t>
  </si>
  <si>
    <t xml:space="preserve">Nishijin-ori</t>
  </si>
  <si>
    <t xml:space="preserve">approx.; district named after the Onin War western camp; living</t>
  </si>
  <si>
    <t xml:space="preserve">Kyoto weavers use drawlooms (and Jacquard looms, brought back from Lyon c.1873) for brocade obi and kimono.</t>
  </si>
  <si>
    <t xml:space="preserve">drawloom;Jacquard loom;brocade</t>
  </si>
  <si>
    <t xml:space="preserve">obi;kimono;priest's robe</t>
  </si>
  <si>
    <t xml:space="preserve">historians; Nishijin guilds</t>
  </si>
  <si>
    <t xml:space="preserve">home-based outworkers</t>
  </si>
  <si>
    <t xml:space="preserve">MKR043</t>
  </si>
  <si>
    <t xml:space="preserve">Ukiyo-e publishers (hanmoto)</t>
  </si>
  <si>
    <t xml:space="preserve">Hanmoto;Edo publishers</t>
  </si>
  <si>
    <t xml:space="preserve">Publishers such as Tsutaya Juzaburo commissioned designers and hired carvers and printers, controlling what prints were made and sold.</t>
  </si>
  <si>
    <t xml:space="preserve">publishing;woodblock production;censorship seals</t>
  </si>
  <si>
    <t xml:space="preserve">print;illustrated book</t>
  </si>
  <si>
    <t xml:space="preserve">the carvers (horishi) and printers (surishi)</t>
  </si>
  <si>
    <t xml:space="preserve">Met Open Access (CC0);Rijksmuseum (CC0);Art Institute of Chicago (CC0);National Diet Library Digital Collections (public-domain items)</t>
  </si>
  <si>
    <t xml:space="preserve">INS025</t>
  </si>
  <si>
    <t xml:space="preserve">Dejima</t>
  </si>
  <si>
    <t xml:space="preserve">Deshima</t>
  </si>
  <si>
    <t xml:space="preserve">The VOC's artificial-island trading post in Nagasaki was Japan's main channel for European books, instruments and the porcelain trade.</t>
  </si>
  <si>
    <t xml:space="preserve">trade;translation (rangaku)</t>
  </si>
  <si>
    <t xml:space="preserve">porcelain;book;scientific instrument</t>
  </si>
  <si>
    <t xml:space="preserve">Tokugawa shogunate; VOC</t>
  </si>
  <si>
    <t xml:space="preserve">the Japanese interpreters and enslaved Asian servants of the Dutch</t>
  </si>
  <si>
    <t xml:space="preserve">Rijksmuseum (CC0);National Diet Library Digital Collections (public-domain items)</t>
  </si>
  <si>
    <t xml:space="preserve">INS026</t>
  </si>
  <si>
    <t xml:space="preserve">Tokyo School of Fine Arts</t>
  </si>
  <si>
    <t xml:space="preserve">Tokyo Bijutsu Gakko</t>
  </si>
  <si>
    <t xml:space="preserve">approx.; now Tokyo University of the Arts</t>
  </si>
  <si>
    <t xml:space="preserve">The Meiji state's art school, led early by Okakura Kakuzo, taught Nihonga, sculpture, lacquer and metalwork, and trained many Chinese and Korean artists.</t>
  </si>
  <si>
    <t xml:space="preserve">painting;lacquer;metal casting</t>
  </si>
  <si>
    <t xml:space="preserve">Meiji state; Okakura Kakuzo and Fenollosa</t>
  </si>
  <si>
    <t xml:space="preserve">its role in colonial art education in Korea and Taiwan</t>
  </si>
  <si>
    <t xml:space="preserve">INS027</t>
  </si>
  <si>
    <t xml:space="preserve">Japan Folk Crafts Museum</t>
  </si>
  <si>
    <t xml:space="preserve">Nihon Mingeikan</t>
  </si>
  <si>
    <t xml:space="preserve">Yanagi Soetsu's museum made a collection the argument of the Mingei movement.</t>
  </si>
  <si>
    <t xml:space="preserve">collecting;display</t>
  </si>
  <si>
    <t xml:space="preserve">ceramic;textile;furniture</t>
  </si>
  <si>
    <t xml:space="preserve">Yanagi Soetsu and Mingei members</t>
  </si>
  <si>
    <t xml:space="preserve">the makers of the anonymous objects; Korean objects acquired under colonial rule</t>
  </si>
  <si>
    <t xml:space="preserve">INS028</t>
  </si>
  <si>
    <t xml:space="preserve">Living National Treasures (Japan)</t>
  </si>
  <si>
    <t xml:space="preserve">Holders of Important Intangible Cultural Properties</t>
  </si>
  <si>
    <t xml:space="preserve">The state names individual master craftspeople and funds their teaching, a model copied by Korea and UNESCO.</t>
  </si>
  <si>
    <t xml:space="preserve">certification;apprenticeship funding</t>
  </si>
  <si>
    <t xml:space="preserve">ceramics;textile;lacquer</t>
  </si>
  <si>
    <t xml:space="preserve">Japanese state (1950 Law for Protection of Cultural Properties)</t>
  </si>
  <si>
    <t xml:space="preserve">craftspeople working outside certified lineages</t>
  </si>
  <si>
    <t xml:space="preserve">F1.29;F1.26</t>
  </si>
  <si>
    <t xml:space="preserve">INS029</t>
  </si>
  <si>
    <t xml:space="preserve">Toyota Production System</t>
  </si>
  <si>
    <t xml:space="preserve">Lean production</t>
  </si>
  <si>
    <t xml:space="preserve">Toyota's just-in-time and kanban methods reorganised factory production worldwide.</t>
  </si>
  <si>
    <t xml:space="preserve">just-in-time;kanban;continuous improvement</t>
  </si>
  <si>
    <t xml:space="preserve">Taiichi Ohno; Toyota</t>
  </si>
  <si>
    <t xml:space="preserve">supplier workers who absorb the risk</t>
  </si>
  <si>
    <t xml:space="preserve">MKR044</t>
  </si>
  <si>
    <t xml:space="preserve">Mughal karkhanas</t>
  </si>
  <si>
    <t xml:space="preserve">Imperial workshops</t>
  </si>
  <si>
    <t xml:space="preserve">Imperial workshops gathered weavers, jewellers, armourers and painters under court supervision, described in the Ain-i-Akbari.</t>
  </si>
  <si>
    <t xml:space="preserve">weaving;enamel;jade carving;painting</t>
  </si>
  <si>
    <t xml:space="preserve">textile;dagger;manuscript;carpet</t>
  </si>
  <si>
    <t xml:space="preserve">Abu'l Fazl (Ain-i-Akbari, c.1590)</t>
  </si>
  <si>
    <t xml:space="preserve">the workers, rarely named</t>
  </si>
  <si>
    <t xml:space="preserve">MKR045</t>
  </si>
  <si>
    <t xml:space="preserve">Kashmir shawl workshops</t>
  </si>
  <si>
    <t xml:space="preserve">Kani shawl karkhanas</t>
  </si>
  <si>
    <t xml:space="preserve">Weavers made twill-tapestry shawls from pashmina fibre whose boteh pattern was copied by Paisley and Lyon mills.</t>
  </si>
  <si>
    <t xml:space="preserve">twill tapestry;pashmina;talim (coded design)</t>
  </si>
  <si>
    <t xml:space="preserve">shawl</t>
  </si>
  <si>
    <t xml:space="preserve">the weavers under heavy taxes and debt; Ladakhi and Tibetan herders</t>
  </si>
  <si>
    <t xml:space="preserve">F1.14;F1.23</t>
  </si>
  <si>
    <t xml:space="preserve">MKR046</t>
  </si>
  <si>
    <t xml:space="preserve">Banaras weavers</t>
  </si>
  <si>
    <t xml:space="preserve">Banarasi weavers</t>
  </si>
  <si>
    <t xml:space="preserve">Mostly Muslim Ansari weaver families make silk brocade saris with zari, now under pressure from power looms.</t>
  </si>
  <si>
    <t xml:space="preserve">brocade;zari;Jacquard</t>
  </si>
  <si>
    <t xml:space="preserve">sari</t>
  </si>
  <si>
    <t xml:space="preserve">historians; weaver communities</t>
  </si>
  <si>
    <t xml:space="preserve">the weavers' debt to traders</t>
  </si>
  <si>
    <t xml:space="preserve">MKR047</t>
  </si>
  <si>
    <t xml:space="preserve">Dhaka muslin weavers</t>
  </si>
  <si>
    <t xml:space="preserve">Dhakai muslin</t>
  </si>
  <si>
    <t xml:space="preserve">Weavers made extremely fine muslin from local cotton; British competition and colonial policy destroyed the trade.</t>
  </si>
  <si>
    <t xml:space="preserve">fine hand-spinning;weaving</t>
  </si>
  <si>
    <t xml:space="preserve">muslin</t>
  </si>
  <si>
    <t xml:space="preserve">the spinners, often women</t>
  </si>
  <si>
    <t xml:space="preserve">MKR048</t>
  </si>
  <si>
    <t xml:space="preserve">Salvi patola weavers (Patan)</t>
  </si>
  <si>
    <t xml:space="preserve">Patan patola</t>
  </si>
  <si>
    <t xml:space="preserve">The Salvi family weaves silk double ikat, where both warp and weft are resist-dyed before weaving.</t>
  </si>
  <si>
    <t xml:space="preserve">double ikat;silk</t>
  </si>
  <si>
    <t xml:space="preserve">patola</t>
  </si>
  <si>
    <t xml:space="preserve">the family</t>
  </si>
  <si>
    <t xml:space="preserve">patola copied in Indonesia where it was prized</t>
  </si>
  <si>
    <t xml:space="preserve">MKR049</t>
  </si>
  <si>
    <t xml:space="preserve">Kalamkari workshops</t>
  </si>
  <si>
    <t xml:space="preserve">Machilipatnam and Srikalahasti</t>
  </si>
  <si>
    <t xml:space="preserve">Painters and block printers made mordant-dyed chintz exported by Dutch and English companies across the world.</t>
  </si>
  <si>
    <t xml:space="preserve">mordant dyeing;kalam pen;block printing</t>
  </si>
  <si>
    <t xml:space="preserve">the dyers' names; European imitation</t>
  </si>
  <si>
    <t xml:space="preserve">Met Open Access (CC0);Rijksmuseum (CC0)</t>
  </si>
  <si>
    <t xml:space="preserve">MKR050</t>
  </si>
  <si>
    <t xml:space="preserve">Channapatna toymakers</t>
  </si>
  <si>
    <t xml:space="preserve">Channapatna</t>
  </si>
  <si>
    <t xml:space="preserve">approx.; tradition links it to Tipu Sultan; living</t>
  </si>
  <si>
    <t xml:space="preserve">Turners make lathe-turned wooden toys coloured with lac, a craft recently recast as safe, natural design.</t>
  </si>
  <si>
    <t xml:space="preserve">lathe-turning;lac colour</t>
  </si>
  <si>
    <t xml:space="preserve">toy</t>
  </si>
  <si>
    <t xml:space="preserve">historians; craft agencies</t>
  </si>
  <si>
    <t xml:space="preserve">the legend's reliability</t>
  </si>
  <si>
    <t xml:space="preserve">MKR051</t>
  </si>
  <si>
    <t xml:space="preserve">Swamimalai sthapatis</t>
  </si>
  <si>
    <t xml:space="preserve">Swamimalai bronze casters</t>
  </si>
  <si>
    <t xml:space="preserve">Family lineages cast bronze images by lost-wax following shilpa texts, continuing the Chola tradition.</t>
  </si>
  <si>
    <t xml:space="preserve">lost-wax casting;clay moulding</t>
  </si>
  <si>
    <t xml:space="preserve">processional image</t>
  </si>
  <si>
    <t xml:space="preserve">the families; historians</t>
  </si>
  <si>
    <t xml:space="preserve">artisans outside hereditary lineages</t>
  </si>
  <si>
    <t xml:space="preserve">MKR052</t>
  </si>
  <si>
    <t xml:space="preserve">Vishwakarma communities</t>
  </si>
  <si>
    <t xml:space="preserve">Vishwakarma</t>
  </si>
  <si>
    <t xml:space="preserve">Hereditary communities of smiths, carpenters, stone carvers and metalworkers claim descent from the divine architect Vishwakarma.</t>
  </si>
  <si>
    <t xml:space="preserve">metalwork;carpentry;stone carving</t>
  </si>
  <si>
    <t xml:space="preserve">tool;temple;image</t>
  </si>
  <si>
    <t xml:space="preserve">tools;shelter</t>
  </si>
  <si>
    <t xml:space="preserve">the communities; anthropologists</t>
  </si>
  <si>
    <t xml:space="preserve">the caste hierarchy placed on them</t>
  </si>
  <si>
    <t xml:space="preserve">MKR053</t>
  </si>
  <si>
    <t xml:space="preserve">Patua communities (Bengal)</t>
  </si>
  <si>
    <t xml:space="preserve">Chitrakar</t>
  </si>
  <si>
    <t xml:space="preserve">Scroll painters sing and paint narrative scrolls, now about news and health as well as myth.</t>
  </si>
  <si>
    <t xml:space="preserve">scroll painting;song</t>
  </si>
  <si>
    <t xml:space="preserve">scroll</t>
  </si>
  <si>
    <t xml:space="preserve">the communities</t>
  </si>
  <si>
    <t xml:space="preserve">the mixed Hindu-Muslim identity of patuas</t>
  </si>
  <si>
    <t xml:space="preserve">F1.29;F1.4</t>
  </si>
  <si>
    <t xml:space="preserve">INS030</t>
  </si>
  <si>
    <t xml:space="preserve">English East India Company</t>
  </si>
  <si>
    <t xml:space="preserve">EIC</t>
  </si>
  <si>
    <t xml:space="preserve">F1.9;F1.11;F1.13</t>
  </si>
  <si>
    <t xml:space="preserve">AS-SAS;EU-BLC;AS-CHN</t>
  </si>
  <si>
    <t xml:space="preserve">The company traded Indian textiles, ran commissioned painting and took over India's revenue, reshaping textile production.</t>
  </si>
  <si>
    <t xml:space="preserve">trade;procurement;taxation</t>
  </si>
  <si>
    <t xml:space="preserve">textile;tea;porcelain</t>
  </si>
  <si>
    <t xml:space="preserve">the weavers it controlled; enslaved people in its territories</t>
  </si>
  <si>
    <t xml:space="preserve">Yale Center for British Art (public domain);collection search link-out only (works in copyright)</t>
  </si>
  <si>
    <t xml:space="preserve">INS031</t>
  </si>
  <si>
    <t xml:space="preserve">Government art schools in colonial India</t>
  </si>
  <si>
    <t xml:space="preserve">Madras 1850; Calcutta 1854; Bombay (JJ) 1857; Lahore (Mayo) 1875</t>
  </si>
  <si>
    <t xml:space="preserve">Colonial art schools taught drawing and 'improved' crafts; Lockwood Kipling ran the Mayo School in Lahore.</t>
  </si>
  <si>
    <t xml:space="preserve">drawing;craft training</t>
  </si>
  <si>
    <t xml:space="preserve">craft;drawing</t>
  </si>
  <si>
    <t xml:space="preserve">colonial state</t>
  </si>
  <si>
    <t xml:space="preserve">the craft teachers from hereditary communities</t>
  </si>
  <si>
    <t xml:space="preserve">INS032</t>
  </si>
  <si>
    <t xml:space="preserve">Kala Bhavana</t>
  </si>
  <si>
    <t xml:space="preserve">Santiniketan art school</t>
  </si>
  <si>
    <t xml:space="preserve">Rabindranath Tagore's art school at Visva-Bharati joined painting, mural and craft.</t>
  </si>
  <si>
    <t xml:space="preserve">mural;printmaking;craft</t>
  </si>
  <si>
    <t xml:space="preserve">Tagore; Nandalal Bose</t>
  </si>
  <si>
    <t xml:space="preserve">INS033</t>
  </si>
  <si>
    <t xml:space="preserve">National Institute of Design (Ahmedabad)</t>
  </si>
  <si>
    <t xml:space="preserve">NID</t>
  </si>
  <si>
    <t xml:space="preserve">India's first design school followed Charles and Ray Eames's India Report (1958).</t>
  </si>
  <si>
    <t xml:space="preserve">design education</t>
  </si>
  <si>
    <t xml:space="preserve">product;textile;graphics</t>
  </si>
  <si>
    <t xml:space="preserve">Government of India; Gira and Gautam Sarabhai</t>
  </si>
  <si>
    <t xml:space="preserve">the craftspeople it studied</t>
  </si>
  <si>
    <t xml:space="preserve">INS034</t>
  </si>
  <si>
    <t xml:space="preserve">All India Handicrafts Board</t>
  </si>
  <si>
    <t xml:space="preserve">AIHB</t>
  </si>
  <si>
    <t xml:space="preserve">Kamaladevi Chattopadhyay's board funded, marketed and documented crafts after independence.</t>
  </si>
  <si>
    <t xml:space="preserve">policy;marketing</t>
  </si>
  <si>
    <t xml:space="preserve">Government of India</t>
  </si>
  <si>
    <t xml:space="preserve">craftspeople's own voice in policy</t>
  </si>
  <si>
    <t xml:space="preserve">INS035</t>
  </si>
  <si>
    <t xml:space="preserve">Self Employed Women's Association</t>
  </si>
  <si>
    <t xml:space="preserve">SEWA</t>
  </si>
  <si>
    <t xml:space="preserve">A union of women workers in the informal economy, including embroiderers, organises and markets craft.</t>
  </si>
  <si>
    <t xml:space="preserve">cooperative</t>
  </si>
  <si>
    <t xml:space="preserve">Ela Bhatt</t>
  </si>
  <si>
    <t xml:space="preserve">INS036</t>
  </si>
  <si>
    <t xml:space="preserve">Aarong</t>
  </si>
  <si>
    <t xml:space="preserve">BRAC Aarong</t>
  </si>
  <si>
    <t xml:space="preserve">BRAC's retail chain buys craft from rural producers in Bangladesh.</t>
  </si>
  <si>
    <t xml:space="preserve">retail;cooperative</t>
  </si>
  <si>
    <t xml:space="preserve">textile;craft</t>
  </si>
  <si>
    <t xml:space="preserve">BRAC</t>
  </si>
  <si>
    <t xml:space="preserve">INS037</t>
  </si>
  <si>
    <t xml:space="preserve">Derge Parkhang</t>
  </si>
  <si>
    <t xml:space="preserve">Derge printing house</t>
  </si>
  <si>
    <t xml:space="preserve">The woodblock printing house at Derge carves and prints Tibetan Buddhist texts by hand.</t>
  </si>
  <si>
    <t xml:space="preserve">woodblock carving;hand printing</t>
  </si>
  <si>
    <t xml:space="preserve">book;block</t>
  </si>
  <si>
    <t xml:space="preserve">Derge kings; monks</t>
  </si>
  <si>
    <t xml:space="preserve">F1.28;F1.5</t>
  </si>
  <si>
    <t xml:space="preserve">MKR054</t>
  </si>
  <si>
    <t xml:space="preserve">Javanese and Indo-European batik workshops</t>
  </si>
  <si>
    <t xml:space="preserve">Batik Belanda;batik pesisir</t>
  </si>
  <si>
    <t xml:space="preserve">Workshops on Java's north coast, many run by Indo-European and Chinese-Indonesian women (e.g. Eliza van Zuylen), made batik for Dutch and local markets.</t>
  </si>
  <si>
    <t xml:space="preserve">batik;canting;cap (block)</t>
  </si>
  <si>
    <t xml:space="preserve">sarong;cloth</t>
  </si>
  <si>
    <t xml:space="preserve">the women who drew and dyed the cloth</t>
  </si>
  <si>
    <t xml:space="preserve">Rijksmuseum (CC0);Tropenmuseum/Wereldmuseum photos on Wikimedia Commons (CC BY-SA);Met Open Access (CC0)</t>
  </si>
  <si>
    <t xml:space="preserve">INS038</t>
  </si>
  <si>
    <t xml:space="preserve">Dutch East India Company</t>
  </si>
  <si>
    <t xml:space="preserve">VOC</t>
  </si>
  <si>
    <t xml:space="preserve">AS-ISE;EU-BLC;AF-SOU</t>
  </si>
  <si>
    <t xml:space="preserve">The VOC shipped porcelain, textiles and spices, ordered goods to design, and held enslaved people in its colonies.</t>
  </si>
  <si>
    <t xml:space="preserve">trade;procurement</t>
  </si>
  <si>
    <t xml:space="preserve">porcelain;textile</t>
  </si>
  <si>
    <t xml:space="preserve">Dutch state charter</t>
  </si>
  <si>
    <t xml:space="preserve">enslaved people and Banda Islanders killed in 1621</t>
  </si>
  <si>
    <t xml:space="preserve">Rijksmuseum (CC0);collection search link-out only (works in copyright)</t>
  </si>
  <si>
    <t xml:space="preserve">INS039</t>
  </si>
  <si>
    <t xml:space="preserve">Ecole des Beaux-Arts de l'Indochine</t>
  </si>
  <si>
    <t xml:space="preserve">EBAI</t>
  </si>
  <si>
    <t xml:space="preserve">The Hanoi art school under Victor Tardieu and Nam Son taught lacquer and silk painting as modern art.</t>
  </si>
  <si>
    <t xml:space="preserve">lacquer;silk painting</t>
  </si>
  <si>
    <t xml:space="preserve">French colonial state</t>
  </si>
  <si>
    <t xml:space="preserve">INS040</t>
  </si>
  <si>
    <t xml:space="preserve">Manila galleon trade</t>
  </si>
  <si>
    <t xml:space="preserve">Galeon de Manila</t>
  </si>
  <si>
    <t xml:space="preserve">Galleons carried Chinese silk and porcelain to Acapulco for silver, moving craft goods and people across the Pacific.</t>
  </si>
  <si>
    <t xml:space="preserve">trade</t>
  </si>
  <si>
    <t xml:space="preserve">silk;porcelain;biombo</t>
  </si>
  <si>
    <t xml:space="preserve">Asian enslaved people and sailors</t>
  </si>
  <si>
    <t xml:space="preserve">MKR055</t>
  </si>
  <si>
    <t xml:space="preserve">Tiraz workshops</t>
  </si>
  <si>
    <t xml:space="preserve">Dar al-Tiraz</t>
  </si>
  <si>
    <t xml:space="preserve">AF-EGY;WA-MES;EU-IBE</t>
  </si>
  <si>
    <t xml:space="preserve">State workshops wove textiles with inscribed bands naming the ruler, used as robes of honour.</t>
  </si>
  <si>
    <t xml:space="preserve">tapestry weave;embroidery;inscription</t>
  </si>
  <si>
    <t xml:space="preserve">tiraz band;robe</t>
  </si>
  <si>
    <t xml:space="preserve">the weavers</t>
  </si>
  <si>
    <t xml:space="preserve">Met Open Access (CC0);Cleveland Museum of Art Open Access (CC0)</t>
  </si>
  <si>
    <t xml:space="preserve">MKR056</t>
  </si>
  <si>
    <t xml:space="preserve">Kashan lustre potters</t>
  </si>
  <si>
    <t xml:space="preserve">Abu Tahir family</t>
  </si>
  <si>
    <t xml:space="preserve">A family of potters in Kashan signed lustre tiles and wrote a treatise (Abu'l Qasim, 1301).</t>
  </si>
  <si>
    <t xml:space="preserve">lustre;fritware</t>
  </si>
  <si>
    <t xml:space="preserve">tile;bowl</t>
  </si>
  <si>
    <t xml:space="preserve">the potters beyond the signing family</t>
  </si>
  <si>
    <t xml:space="preserve">MKR057</t>
  </si>
  <si>
    <t xml:space="preserve">Iznik potteries</t>
  </si>
  <si>
    <t xml:space="preserve">Iznik</t>
  </si>
  <si>
    <t xml:space="preserve">Potters at Iznik made fritware tiles and vessels painted to designs sent from the Ottoman court studio, a centre-and-workshop system.</t>
  </si>
  <si>
    <t xml:space="preserve">fritware;underglaze painting</t>
  </si>
  <si>
    <t xml:space="preserve">tile;dish</t>
  </si>
  <si>
    <t xml:space="preserve">the potters</t>
  </si>
  <si>
    <t xml:space="preserve">INS041</t>
  </si>
  <si>
    <t xml:space="preserve">Ehl-i hiref</t>
  </si>
  <si>
    <t xml:space="preserve">Community of the Talented</t>
  </si>
  <si>
    <t xml:space="preserve">The Ottoman court corps of artisans kept pay registers (from 1526) listing members, many recruited by devshirme or captured.</t>
  </si>
  <si>
    <t xml:space="preserve">register;court workshop</t>
  </si>
  <si>
    <t xml:space="preserve">object</t>
  </si>
  <si>
    <t xml:space="preserve">Ottoman court</t>
  </si>
  <si>
    <t xml:space="preserve">captured and recruited artisans</t>
  </si>
  <si>
    <t xml:space="preserve">INS042</t>
  </si>
  <si>
    <t xml:space="preserve">Nakkashane</t>
  </si>
  <si>
    <t xml:space="preserve">Ottoman court design studio</t>
  </si>
  <si>
    <t xml:space="preserve">The court design studio made patterns used by tile, textile and book makers.</t>
  </si>
  <si>
    <t xml:space="preserve">design;pattern</t>
  </si>
  <si>
    <t xml:space="preserve">pattern</t>
  </si>
  <si>
    <t xml:space="preserve">INS043</t>
  </si>
  <si>
    <t xml:space="preserve">Kitabkhana</t>
  </si>
  <si>
    <t xml:space="preserve">Royal library-workshop</t>
  </si>
  <si>
    <t xml:space="preserve">Timurid and Safavid courts ran library-workshops of calligraphers, painters, gilders and binders.</t>
  </si>
  <si>
    <t xml:space="preserve">calligraphy;book painting;binding</t>
  </si>
  <si>
    <t xml:space="preserve">courts</t>
  </si>
  <si>
    <t xml:space="preserve">the gilders and binders</t>
  </si>
  <si>
    <t xml:space="preserve">INS044</t>
  </si>
  <si>
    <t xml:space="preserve">Waqf</t>
  </si>
  <si>
    <t xml:space="preserve">Pious endowment</t>
  </si>
  <si>
    <t xml:space="preserve">WA-MES;AF-EGY;WA-ANA;AS-SAS</t>
  </si>
  <si>
    <t xml:space="preserve">Endowments funded mosques, schools and fountains and paid for craft upkeep.</t>
  </si>
  <si>
    <t xml:space="preserve">endowment deed</t>
  </si>
  <si>
    <t xml:space="preserve">Islamic law</t>
  </si>
  <si>
    <t xml:space="preserve">INS045</t>
  </si>
  <si>
    <t xml:space="preserve">Karimi merchants</t>
  </si>
  <si>
    <t xml:space="preserve">Karimi</t>
  </si>
  <si>
    <t xml:space="preserve">A group of spice merchants linked Egypt, Yemen and India, moving goods and materials.</t>
  </si>
  <si>
    <t xml:space="preserve">spice</t>
  </si>
  <si>
    <t xml:space="preserve">INS046</t>
  </si>
  <si>
    <t xml:space="preserve">New Julfa Armenian merchants</t>
  </si>
  <si>
    <t xml:space="preserve">Julfa</t>
  </si>
  <si>
    <t xml:space="preserve">Armenians forcibly moved to Isfahan built a trade network in silk and textiles from London to Manila.</t>
  </si>
  <si>
    <t xml:space="preserve">historians (Sebouh Aslanian)</t>
  </si>
  <si>
    <t xml:space="preserve">the forced deportation of 1604-05</t>
  </si>
  <si>
    <t xml:space="preserve">MKR058</t>
  </si>
  <si>
    <t xml:space="preserve">Al Sadu Weaving Cooperative</t>
  </si>
  <si>
    <t xml:space="preserve">Sadu House</t>
  </si>
  <si>
    <t xml:space="preserve">Al Sadu Project begun 1978 as a private initiative; Sadu House opened 1980; became the Al Sadu Weaving Cooperative Society, owned by the weavers, in 1991</t>
  </si>
  <si>
    <t xml:space="preserve">Bedouin women's sadu weaving, used for tents and camel gear, was organised as a cooperative and museum in Kuwait City to keep the skill alive.</t>
  </si>
  <si>
    <t xml:space="preserve">warp-faced weaving;sheep and camel wool</t>
  </si>
  <si>
    <t xml:space="preserve">tent divider;cushion</t>
  </si>
  <si>
    <t xml:space="preserve">founders (a group of Kuwaitis; honorary president Sheikha Altaf Salem Al-Ali Al-Sabah)</t>
  </si>
  <si>
    <t xml:space="preserve">INS047</t>
  </si>
  <si>
    <t xml:space="preserve">Istanbul Archaeology Museums</t>
  </si>
  <si>
    <t xml:space="preserve">Imperial Museum</t>
  </si>
  <si>
    <t xml:space="preserve">approx.; building 1891; collection from 1869</t>
  </si>
  <si>
    <t xml:space="preserve">Osman Hamdi Bey built an Ottoman museum and antiquities law (1884) to keep finds in the empire.</t>
  </si>
  <si>
    <t xml:space="preserve">collection;antiquities law</t>
  </si>
  <si>
    <t xml:space="preserve">MKR059</t>
  </si>
  <si>
    <t xml:space="preserve">Byzantine imperial silk workshops</t>
  </si>
  <si>
    <t xml:space="preserve">Constantinople gynaecea</t>
  </si>
  <si>
    <t xml:space="preserve">State workshops in Constantinople made silks whose export was restricted, used as diplomatic gifts across Europe.</t>
  </si>
  <si>
    <t xml:space="preserve">drawloom silk;purple dye</t>
  </si>
  <si>
    <t xml:space="preserve">silk textile;vestment</t>
  </si>
  <si>
    <t xml:space="preserve">Byzantine state (Book of the Eparch)</t>
  </si>
  <si>
    <t xml:space="preserve">the women and enslaved workers in the workshops</t>
  </si>
  <si>
    <t xml:space="preserve">MKR060</t>
  </si>
  <si>
    <t xml:space="preserve">Monastic scriptoria (Latin Europe)</t>
  </si>
  <si>
    <t xml:space="preserve">Scriptorium</t>
  </si>
  <si>
    <t xml:space="preserve">Monks and nuns copied, decorated and bound books, keeping the tools and recipes of manuscript making.</t>
  </si>
  <si>
    <t xml:space="preserve">parchment;ink making;illumination;binding</t>
  </si>
  <si>
    <t xml:space="preserve">manuscript;charter</t>
  </si>
  <si>
    <t xml:space="preserve">religious houses; historians</t>
  </si>
  <si>
    <t xml:space="preserve">nuns' scriptoria and lay professional scribes</t>
  </si>
  <si>
    <t xml:space="preserve">British Library digitised manuscripts (public-domain items);Walters Art Museum (CC0);Getty Open Content;Europeana</t>
  </si>
  <si>
    <t xml:space="preserve">MKR061</t>
  </si>
  <si>
    <t xml:space="preserve">Masons' lodges (Bauhutte)</t>
  </si>
  <si>
    <t xml:space="preserve">Cathedral building lodges</t>
  </si>
  <si>
    <t xml:space="preserve">approx.; Regensburg ordinances 1459; Strasbourg lodge dissolved in 1731 imperial ban</t>
  </si>
  <si>
    <t xml:space="preserve">Lodges of masons kept geometric design knowledge, training and marks for building cathedrals.</t>
  </si>
  <si>
    <t xml:space="preserve">geometric template;ashlar dressing;mason's mark</t>
  </si>
  <si>
    <t xml:space="preserve">cathedral;tracery;drawing</t>
  </si>
  <si>
    <t xml:space="preserve">the lodges' own ordinances</t>
  </si>
  <si>
    <t xml:space="preserve">labourers and quarry workers outside the lodge</t>
  </si>
  <si>
    <t xml:space="preserve">MKR062</t>
  </si>
  <si>
    <t xml:space="preserve">London livery companies</t>
  </si>
  <si>
    <t xml:space="preserve">City of London guilds</t>
  </si>
  <si>
    <t xml:space="preserve">approx.; living as charities</t>
  </si>
  <si>
    <t xml:space="preserve">Craft guilds (goldsmiths, weavers, stationers) set standards such as the hallmark and controlled apprenticeship in London.</t>
  </si>
  <si>
    <t xml:space="preserve">hallmarking;apprenticeship;assay</t>
  </si>
  <si>
    <t xml:space="preserve">silver;book;cloth</t>
  </si>
  <si>
    <t xml:space="preserve">the companies' own charters</t>
  </si>
  <si>
    <t xml:space="preserve">women, 'foreigners' and non-members barred from trade</t>
  </si>
  <si>
    <t xml:space="preserve">F1.17;F1.14</t>
  </si>
  <si>
    <t xml:space="preserve">Goldsmiths' Company hallmarking from 1300 statute.</t>
  </si>
  <si>
    <t xml:space="preserve">MKR063</t>
  </si>
  <si>
    <t xml:space="preserve">Florentine craft guilds (Arti)</t>
  </si>
  <si>
    <t xml:space="preserve">Arte della Lana;Arte di Calimala;Arte della Seta</t>
  </si>
  <si>
    <t xml:space="preserve">approx.; guilds abolished 1770</t>
  </si>
  <si>
    <t xml:space="preserve">Guilds of wool, cloth finishing and silk ran Florence's economy and funded buildings and art (Orsanmichele, the Baptistery doors).</t>
  </si>
  <si>
    <t xml:space="preserve">wool manufacture;dyeing;silk weaving</t>
  </si>
  <si>
    <t xml:space="preserve">cloth;public sculpture;building</t>
  </si>
  <si>
    <t xml:space="preserve">the guilds' statutes</t>
  </si>
  <si>
    <t xml:space="preserve">the ciompi (wool carders) excluded, who revolted in 1378</t>
  </si>
  <si>
    <t xml:space="preserve">MKR064</t>
  </si>
  <si>
    <t xml:space="preserve">Guild of Saint Luke (Antwerp)</t>
  </si>
  <si>
    <t xml:space="preserve">Sint-Lucasgilde</t>
  </si>
  <si>
    <t xml:space="preserve">The guild of painters, sculptors and printers regulated workshops and the art market in Antwerp.</t>
  </si>
  <si>
    <t xml:space="preserve">guild regulation;open market</t>
  </si>
  <si>
    <t xml:space="preserve">guild records</t>
  </si>
  <si>
    <t xml:space="preserve">women and immigrant painters limited by rules</t>
  </si>
  <si>
    <t xml:space="preserve">MKR065</t>
  </si>
  <si>
    <t xml:space="preserve">Murano glassmakers</t>
  </si>
  <si>
    <t xml:space="preserve">Venetian glass furnaces</t>
  </si>
  <si>
    <t xml:space="preserve">Venice moved glass furnaces to Murano and kept trade secrets, forbidding glassmakers to leave.</t>
  </si>
  <si>
    <t xml:space="preserve">glassblowing;cristallo;lattimo</t>
  </si>
  <si>
    <t xml:space="preserve">goblet;mirror;bead</t>
  </si>
  <si>
    <t xml:space="preserve">Venetian state</t>
  </si>
  <si>
    <t xml:space="preserve">the bead makers (often women) and the trade beads used in Africa</t>
  </si>
  <si>
    <t xml:space="preserve">Met Open Access (CC0);Rijksmuseum (CC0);Cleveland Museum of Art Open Access (CC0)</t>
  </si>
  <si>
    <t xml:space="preserve">MKR066</t>
  </si>
  <si>
    <t xml:space="preserve">Nuremberg craft system</t>
  </si>
  <si>
    <t xml:space="preserve">Nuremberg sworn crafts</t>
  </si>
  <si>
    <t xml:space="preserve">The city council, not guilds, regulated crafts such as brass casting, scientific instruments and toys that sold across Europe.</t>
  </si>
  <si>
    <t xml:space="preserve">brass casting;instrument making;woodcut</t>
  </si>
  <si>
    <t xml:space="preserve">instrument;brass basin;print</t>
  </si>
  <si>
    <t xml:space="preserve">city council; historians</t>
  </si>
  <si>
    <t xml:space="preserve">the women and journeymen in households</t>
  </si>
  <si>
    <t xml:space="preserve">INS048</t>
  </si>
  <si>
    <t xml:space="preserve">Venetian Arsenal</t>
  </si>
  <si>
    <t xml:space="preserve">Arsenale di Venezia</t>
  </si>
  <si>
    <t xml:space="preserve">The state shipyard built galleys in standardised parts on a production line, an early mass-production system.</t>
  </si>
  <si>
    <t xml:space="preserve">standard components;assembly</t>
  </si>
  <si>
    <t xml:space="preserve">galley</t>
  </si>
  <si>
    <t xml:space="preserve">the arsenalotti workers</t>
  </si>
  <si>
    <t xml:space="preserve">MKR067</t>
  </si>
  <si>
    <t xml:space="preserve">Plantin Press</t>
  </si>
  <si>
    <t xml:space="preserve">Officina Plantiniana</t>
  </si>
  <si>
    <t xml:space="preserve">Christophe Plantin's press in Antwerp printed books in many languages with type and tools that survive in the museum.</t>
  </si>
  <si>
    <t xml:space="preserve">letterpress;type founding;engraving</t>
  </si>
  <si>
    <t xml:space="preserve">book;map</t>
  </si>
  <si>
    <t xml:space="preserve">the firm; Museum Plantin-Moretus</t>
  </si>
  <si>
    <t xml:space="preserve">the compositors and pressmen</t>
  </si>
  <si>
    <t xml:space="preserve">MKR068</t>
  </si>
  <si>
    <t xml:space="preserve">Gobelins Manufactory</t>
  </si>
  <si>
    <t xml:space="preserve">approx.; living state manufactory</t>
  </si>
  <si>
    <t xml:space="preserve">Colbert's royal manufactory made tapestries and furniture to glorify Louis XIV, a state design programme.</t>
  </si>
  <si>
    <t xml:space="preserve">high-warp tapestry;marquetry</t>
  </si>
  <si>
    <t xml:space="preserve">French state (Colbert, Le Brun)</t>
  </si>
  <si>
    <t xml:space="preserve">the Flemish weavers recruited</t>
  </si>
  <si>
    <t xml:space="preserve">Paris Musees (CC0);Met Open Access (CC0);Getty Open Content</t>
  </si>
  <si>
    <t xml:space="preserve">MKR069</t>
  </si>
  <si>
    <t xml:space="preserve">Meissen porcelain manufactory</t>
  </si>
  <si>
    <t xml:space="preserve">The first European hard-paste porcelain factory copied Asian models and founded European porcelain.</t>
  </si>
  <si>
    <t xml:space="preserve">hard-paste porcelain;overglaze enamel</t>
  </si>
  <si>
    <t xml:space="preserve">figure;tableware</t>
  </si>
  <si>
    <t xml:space="preserve">Saxon court; Bottger and Tschirnhaus</t>
  </si>
  <si>
    <t xml:space="preserve">the Asian porcelain it copied</t>
  </si>
  <si>
    <t xml:space="preserve">MKR070</t>
  </si>
  <si>
    <t xml:space="preserve">Sevres porcelain manufactory</t>
  </si>
  <si>
    <t xml:space="preserve">Manufacture nationale de Sevres</t>
  </si>
  <si>
    <t xml:space="preserve">approx.; Vincennes 1740, Sevres 1756; living</t>
  </si>
  <si>
    <t xml:space="preserve">The royal porcelain factory made soft-paste and later hard-paste luxury porcelain, and its design studio set French taste.</t>
  </si>
  <si>
    <t xml:space="preserve">soft-paste porcelain;ground colours;gilding</t>
  </si>
  <si>
    <t xml:space="preserve">vase;tableware</t>
  </si>
  <si>
    <t xml:space="preserve">the painters and gilders</t>
  </si>
  <si>
    <t xml:space="preserve">Met Open Access (CC0);Paris Musees (CC0);Getty Open Content</t>
  </si>
  <si>
    <t xml:space="preserve">MKR071</t>
  </si>
  <si>
    <t xml:space="preserve">Delft potteries</t>
  </si>
  <si>
    <t xml:space="preserve">Delftware makers</t>
  </si>
  <si>
    <t xml:space="preserve">approx.; one factory still active</t>
  </si>
  <si>
    <t xml:space="preserve">Delft potters made tin-glazed earthenware imitating Chinese porcelain when imports fell, a case of substitution by copying.</t>
  </si>
  <si>
    <t xml:space="preserve">tin glaze;cobalt painting</t>
  </si>
  <si>
    <t xml:space="preserve">tile;plate;tulip vase</t>
  </si>
  <si>
    <t xml:space="preserve">the Chinese export porcelain it copied</t>
  </si>
  <si>
    <t xml:space="preserve">Rijksmuseum (CC0);Met Open Access (CC0)</t>
  </si>
  <si>
    <t xml:space="preserve">MKR072</t>
  </si>
  <si>
    <t xml:space="preserve">Wedgwood (Etruria works)</t>
  </si>
  <si>
    <t xml:space="preserve">Josiah Wedgwood and Sons</t>
  </si>
  <si>
    <t xml:space="preserve">approx.; Etruria works 1769</t>
  </si>
  <si>
    <t xml:space="preserve">Wedgwood divided pottery work into specialised tasks and used pattern books and showrooms for the new consumer market.</t>
  </si>
  <si>
    <t xml:space="preserve">creamware;jasperware;division of labour</t>
  </si>
  <si>
    <t xml:space="preserve">tableware;vase;medallion</t>
  </si>
  <si>
    <t xml:space="preserve">the firm; historians</t>
  </si>
  <si>
    <t xml:space="preserve">the child and women workers; the anti-slavery medallion's framing of the enslaved</t>
  </si>
  <si>
    <t xml:space="preserve">Met Open Access (CC0);Yale Center for British Art (public domain);Cooper Hewitt Open Access (CC0 metadata; images where PD)</t>
  </si>
  <si>
    <t xml:space="preserve">MKR073</t>
  </si>
  <si>
    <t xml:space="preserve">Coalbrookdale ironworks</t>
  </si>
  <si>
    <t xml:space="preserve">Coalbrookdale</t>
  </si>
  <si>
    <t xml:space="preserve">Abraham Darby smelted iron with coke, and the works cast the Iron Bridge (1779).</t>
  </si>
  <si>
    <t xml:space="preserve">iron bridge;cooking pot</t>
  </si>
  <si>
    <t xml:space="preserve">the miners and ironworkers</t>
  </si>
  <si>
    <t xml:space="preserve">Yale Center for British Art (public domain);Wikimedia Commons</t>
  </si>
  <si>
    <t xml:space="preserve">MKR074</t>
  </si>
  <si>
    <t xml:space="preserve">Cromford Mill</t>
  </si>
  <si>
    <t xml:space="preserve">Arkwright's mill</t>
  </si>
  <si>
    <t xml:space="preserve">Richard Arkwright's water-powered cotton mill set the factory system.</t>
  </si>
  <si>
    <t xml:space="preserve">water frame;factory</t>
  </si>
  <si>
    <t xml:space="preserve">cotton yarn</t>
  </si>
  <si>
    <t xml:space="preserve">children workers; enslaved cotton growers</t>
  </si>
  <si>
    <t xml:space="preserve">MKR075</t>
  </si>
  <si>
    <t xml:space="preserve">Lyon silk weavers (canuts)</t>
  </si>
  <si>
    <t xml:space="preserve">Canuts</t>
  </si>
  <si>
    <t xml:space="preserve">Lyon silk weavers used drawlooms and, from 1804, the Jacquard loom, and revolted in 1831 and 1834.</t>
  </si>
  <si>
    <t xml:space="preserve">Jacquard loom;silk</t>
  </si>
  <si>
    <t xml:space="preserve">the weavers' poverty</t>
  </si>
  <si>
    <t xml:space="preserve">Met Open Access (CC0);Paris Musees (CC0)</t>
  </si>
  <si>
    <t xml:space="preserve">INS049</t>
  </si>
  <si>
    <t xml:space="preserve">Accademia delle Arti del Disegno</t>
  </si>
  <si>
    <t xml:space="preserve">Florence Academy of Design</t>
  </si>
  <si>
    <t xml:space="preserve">Vasari's academy separated artists from guild craftsmen, a founding step in the art/craft divide.</t>
  </si>
  <si>
    <t xml:space="preserve">drawing (disegno);lectures</t>
  </si>
  <si>
    <t xml:space="preserve">Giorgio Vasari; Cosimo I de' Medici</t>
  </si>
  <si>
    <t xml:space="preserve">the craftsmen left in the guilds</t>
  </si>
  <si>
    <t xml:space="preserve">INS050</t>
  </si>
  <si>
    <t xml:space="preserve">Ecole des Beaux-Arts</t>
  </si>
  <si>
    <t xml:space="preserve">Beaux-Arts de Paris</t>
  </si>
  <si>
    <t xml:space="preserve">approx.; roots in the 1648 Academie</t>
  </si>
  <si>
    <t xml:space="preserve">The school's atelier and competition system (Prix de Rome) trained architects from the Americas to Asia.</t>
  </si>
  <si>
    <t xml:space="preserve">atelier teaching;competition</t>
  </si>
  <si>
    <t xml:space="preserve">drawing;building design</t>
  </si>
  <si>
    <t xml:space="preserve">women (admitted 1897)</t>
  </si>
  <si>
    <t xml:space="preserve">INS051</t>
  </si>
  <si>
    <t xml:space="preserve">British Museum</t>
  </si>
  <si>
    <t xml:space="preserve">BM</t>
  </si>
  <si>
    <t xml:space="preserve">A 'universal museum' whose collection grew with empire; it organised world history by its own classifications.</t>
  </si>
  <si>
    <t xml:space="preserve">collecting;classification;display</t>
  </si>
  <si>
    <t xml:space="preserve">Act of Parliament</t>
  </si>
  <si>
    <t xml:space="preserve">source communities requesting return (Benin, Parthenon, others)</t>
  </si>
  <si>
    <t xml:space="preserve">Collection images are CC BY-NC-SA; link out only.</t>
  </si>
  <si>
    <t xml:space="preserve">INS052</t>
  </si>
  <si>
    <t xml:space="preserve">South Kensington Museum</t>
  </si>
  <si>
    <t xml:space="preserve">Victoria and Albert Museum</t>
  </si>
  <si>
    <t xml:space="preserve">approx.; renamed V&amp;A 1899</t>
  </si>
  <si>
    <t xml:space="preserve">Set up after the Great Exhibition to train designers and educate taste with examples of 'good' and 'false' design.</t>
  </si>
  <si>
    <t xml:space="preserve">collecting;casts;electrotype copies</t>
  </si>
  <si>
    <t xml:space="preserve">object;cast;copy</t>
  </si>
  <si>
    <t xml:space="preserve">Henry Cole and the Department of Practical Art</t>
  </si>
  <si>
    <t xml:space="preserve">the Indian and other makers of collected objects</t>
  </si>
  <si>
    <t xml:space="preserve">F1.15;F1.19;F1.24</t>
  </si>
  <si>
    <t xml:space="preserve">V&amp;A images are not open-licensed; link out.</t>
  </si>
  <si>
    <t xml:space="preserve">INS053</t>
  </si>
  <si>
    <t xml:space="preserve">Pitt Rivers Museum</t>
  </si>
  <si>
    <t xml:space="preserve">Pitt Rivers</t>
  </si>
  <si>
    <t xml:space="preserve">Its typological display arranged objects by type to argue for evolution, a way of ranking makers.</t>
  </si>
  <si>
    <t xml:space="preserve">typological display</t>
  </si>
  <si>
    <t xml:space="preserve">Augustus Pitt Rivers</t>
  </si>
  <si>
    <t xml:space="preserve">source communities; ancestral remains now withdrawn</t>
  </si>
  <si>
    <t xml:space="preserve">INS054</t>
  </si>
  <si>
    <t xml:space="preserve">Musee d'Ethnographie du Trocadero</t>
  </si>
  <si>
    <t xml:space="preserve">Trocadero</t>
  </si>
  <si>
    <t xml:space="preserve">The Paris ethnographic museum, founded after the 1878 fair, was where Picasso and others saw African objects.</t>
  </si>
  <si>
    <t xml:space="preserve">the colonised makers</t>
  </si>
  <si>
    <t xml:space="preserve">MKR076</t>
  </si>
  <si>
    <t xml:space="preserve">Morris and Co.</t>
  </si>
  <si>
    <t xml:space="preserve">Morris, Marshall, Faulkner and Co.</t>
  </si>
  <si>
    <t xml:space="preserve">The firm made stained glass, wallpaper, textiles and furniture, with women doing much of the embroidery and weaving.</t>
  </si>
  <si>
    <t xml:space="preserve">woodblock printing;natural dyeing;tapestry;stained glass</t>
  </si>
  <si>
    <t xml:space="preserve">wallpaper;textile;chair</t>
  </si>
  <si>
    <t xml:space="preserve">the firm; William Morris</t>
  </si>
  <si>
    <t xml:space="preserve">May Morris and women embroiderers</t>
  </si>
  <si>
    <t xml:space="preserve">INS055</t>
  </si>
  <si>
    <t xml:space="preserve">Arts and Crafts Exhibition Society</t>
  </si>
  <si>
    <t xml:space="preserve">ACES</t>
  </si>
  <si>
    <t xml:space="preserve">Its exhibitions named the movement and credited individual makers, not only firms.</t>
  </si>
  <si>
    <t xml:space="preserve">Walter Crane and founders</t>
  </si>
  <si>
    <t xml:space="preserve">Internet Archive (public-domain scans)</t>
  </si>
  <si>
    <t xml:space="preserve">MKR077</t>
  </si>
  <si>
    <t xml:space="preserve">Wiener Werkstatte</t>
  </si>
  <si>
    <t xml:space="preserve">Vienna Workshops</t>
  </si>
  <si>
    <t xml:space="preserve">A cooperative of craftspeople produced metal, furniture, fashion and textiles; many designers were women.</t>
  </si>
  <si>
    <t xml:space="preserve">metalwork;textile printing;bookbinding</t>
  </si>
  <si>
    <t xml:space="preserve">tea service;textile;fashion</t>
  </si>
  <si>
    <t xml:space="preserve">Josef Hoffmann, Koloman Moser, Fritz Waerndorfer</t>
  </si>
  <si>
    <t xml:space="preserve">the women designers, called 'Wiener Weiberkunst' by critics</t>
  </si>
  <si>
    <t xml:space="preserve">MAK Vienna Sammlung Online (open-licence items; check);Met Open Access (CC0);Cooper Hewitt Open Access (CC0 metadata; images where PD)</t>
  </si>
  <si>
    <t xml:space="preserve">Kept here, not as movement.</t>
  </si>
  <si>
    <t xml:space="preserve">MKR078</t>
  </si>
  <si>
    <t xml:space="preserve">Darmstadt Artists' Colony</t>
  </si>
  <si>
    <t xml:space="preserve">Mathildenhohe</t>
  </si>
  <si>
    <t xml:space="preserve">The Grand Duke of Hesse built houses and studios for designers who made total artworks.</t>
  </si>
  <si>
    <t xml:space="preserve">architecture;furniture</t>
  </si>
  <si>
    <t xml:space="preserve">house;furniture</t>
  </si>
  <si>
    <t xml:space="preserve">Grand Duke Ernst Ludwig</t>
  </si>
  <si>
    <t xml:space="preserve">MKR079</t>
  </si>
  <si>
    <t xml:space="preserve">Abramtsevo artists' colony</t>
  </si>
  <si>
    <t xml:space="preserve">Abramtsevo</t>
  </si>
  <si>
    <t xml:space="preserve">Savva and Elizaveta Mamontov's estate workshops revived Russian majolica and woodcarving, a model for later craft colonies.</t>
  </si>
  <si>
    <t xml:space="preserve">majolica;woodcarving</t>
  </si>
  <si>
    <t xml:space="preserve">tile;furniture</t>
  </si>
  <si>
    <t xml:space="preserve">Savva and Elizaveta Mamontov</t>
  </si>
  <si>
    <t xml:space="preserve">the peasant carvers</t>
  </si>
  <si>
    <t xml:space="preserve">INS056</t>
  </si>
  <si>
    <t xml:space="preserve">Royal College of Art</t>
  </si>
  <si>
    <t xml:space="preserve">Government School of Design</t>
  </si>
  <si>
    <t xml:space="preserve">approx.; RCA from 1896</t>
  </si>
  <si>
    <t xml:space="preserve">Britain's state design school was set up to improve industrial design against French competition.</t>
  </si>
  <si>
    <t xml:space="preserve">design training</t>
  </si>
  <si>
    <t xml:space="preserve">design</t>
  </si>
  <si>
    <t xml:space="preserve">British government</t>
  </si>
  <si>
    <t xml:space="preserve">the industrial workers it meant to supply</t>
  </si>
  <si>
    <t xml:space="preserve">INS057</t>
  </si>
  <si>
    <t xml:space="preserve">Bauhaus</t>
  </si>
  <si>
    <t xml:space="preserve">Staatliches Bauhaus</t>
  </si>
  <si>
    <t xml:space="preserve">approx.; Weimar, Dessau, Berlin</t>
  </si>
  <si>
    <t xml:space="preserve">The school joined craft workshops and art under one programme, with a preliminary course (Vorkurs) that spread worldwide through emigres.</t>
  </si>
  <si>
    <t xml:space="preserve">workshop teaching;preliminary course;weaving;metal</t>
  </si>
  <si>
    <t xml:space="preserve">lamp;chair;textile;typeface</t>
  </si>
  <si>
    <t xml:space="preserve">Walter Gropius and masters</t>
  </si>
  <si>
    <t xml:space="preserve">women channelled into the weaving workshop (Anni Albers, Gunta Stolzl); the craft masters (Werkmeister)</t>
  </si>
  <si>
    <t xml:space="preserve">Cooper Hewitt Open Access (CC0 metadata; images where PD);collection search link-out only (works in copyright);Wikimedia Commons</t>
  </si>
  <si>
    <t xml:space="preserve">F1.18;F1.20;F1.26</t>
  </si>
  <si>
    <t xml:space="preserve">INS058</t>
  </si>
  <si>
    <t xml:space="preserve">Vkhutemas</t>
  </si>
  <si>
    <t xml:space="preserve">Higher Art and Technical Studios</t>
  </si>
  <si>
    <t xml:space="preserve">The Moscow state school taught a shared basic course and trained designers for industry, parallel to the Bauhaus.</t>
  </si>
  <si>
    <t xml:space="preserve">basic course;textile;metalwork;woodwork</t>
  </si>
  <si>
    <t xml:space="preserve">textile;furniture;poster</t>
  </si>
  <si>
    <t xml:space="preserve">Soviet state; teachers (Rodchenko, Popova, Ladovsky)</t>
  </si>
  <si>
    <t xml:space="preserve">the students' later repression under Stalin</t>
  </si>
  <si>
    <t xml:space="preserve">INS059</t>
  </si>
  <si>
    <t xml:space="preserve">Black Mountain College</t>
  </si>
  <si>
    <t xml:space="preserve">BMC</t>
  </si>
  <si>
    <t xml:space="preserve">An experimental college in North Carolina where Josef and Anni Albers taught weaving and design by experiment.</t>
  </si>
  <si>
    <t xml:space="preserve">weaving;design;performance</t>
  </si>
  <si>
    <t xml:space="preserve">textile;building</t>
  </si>
  <si>
    <t xml:space="preserve">Black students admitted only from 1944 under segregation</t>
  </si>
  <si>
    <t xml:space="preserve">INS060</t>
  </si>
  <si>
    <t xml:space="preserve">Ulm School of Design</t>
  </si>
  <si>
    <t xml:space="preserve">Hochschule fur Gestaltung Ulm</t>
  </si>
  <si>
    <t xml:space="preserve">Ulm taught systematic, scientific design and worked with Braun and Lufthansa on product and identity systems.</t>
  </si>
  <si>
    <t xml:space="preserve">systems design;semiotics;modular design</t>
  </si>
  <si>
    <t xml:space="preserve">radio;corporate identity</t>
  </si>
  <si>
    <t xml:space="preserve">tools;care and access</t>
  </si>
  <si>
    <t xml:space="preserve">Inge Aicher-Scholl, Otl Aicher, Max Bill</t>
  </si>
  <si>
    <t xml:space="preserve">the anti-Nazi Scholl family memory behind it</t>
  </si>
  <si>
    <t xml:space="preserve">INS061</t>
  </si>
  <si>
    <t xml:space="preserve">Council of Industrial Design</t>
  </si>
  <si>
    <t xml:space="preserve">Design Council</t>
  </si>
  <si>
    <t xml:space="preserve">A UK state body promoted good design through exhibitions (Britain Can Make It, 1946) and a 'Design Index'.</t>
  </si>
  <si>
    <t xml:space="preserve">selection;exhibition</t>
  </si>
  <si>
    <t xml:space="preserve">product</t>
  </si>
  <si>
    <t xml:space="preserve">INS062</t>
  </si>
  <si>
    <t xml:space="preserve">Gebruder Thonet</t>
  </si>
  <si>
    <t xml:space="preserve">Thonet</t>
  </si>
  <si>
    <t xml:space="preserve">approx.; chair no.14, 1859</t>
  </si>
  <si>
    <t xml:space="preserve">Thonet's bentwood chair no.14 was shipped flat in parts and made in millions.</t>
  </si>
  <si>
    <t xml:space="preserve">steam-bent beech;flat-pack</t>
  </si>
  <si>
    <t xml:space="preserve">the firm</t>
  </si>
  <si>
    <t xml:space="preserve">the factory workers in Moravia</t>
  </si>
  <si>
    <t xml:space="preserve">Met Open Access (CC0);MAK Vienna Sammlung Online (open-licence items; check);Cooper Hewitt Open Access (CC0 metadata; images where PD)</t>
  </si>
  <si>
    <t xml:space="preserve">INS063</t>
  </si>
  <si>
    <t xml:space="preserve">Singer Manufacturing Company</t>
  </si>
  <si>
    <t xml:space="preserve">Singer</t>
  </si>
  <si>
    <t xml:space="preserve">Singer mass-produced sewing machines and sold them on instalments, changing home and garment work worldwide.</t>
  </si>
  <si>
    <t xml:space="preserve">interchangeable parts;hire purchase</t>
  </si>
  <si>
    <t xml:space="preserve">sewing machine</t>
  </si>
  <si>
    <t xml:space="preserve">the company</t>
  </si>
  <si>
    <t xml:space="preserve">home sewers and garment workers</t>
  </si>
  <si>
    <t xml:space="preserve">Smithsonian Open Access (CC0);Library of Congress (public-domain items)</t>
  </si>
  <si>
    <t xml:space="preserve">INS064</t>
  </si>
  <si>
    <t xml:space="preserve">AEG</t>
  </si>
  <si>
    <t xml:space="preserve">Allgemeine Elektricitats-Gesellschaft</t>
  </si>
  <si>
    <t xml:space="preserve">approx.; Behrens from 1907</t>
  </si>
  <si>
    <t xml:space="preserve">Peter Behrens designed AEG's products, factory and graphics, an early corporate identity.</t>
  </si>
  <si>
    <t xml:space="preserve">industrial design;corporate identity</t>
  </si>
  <si>
    <t xml:space="preserve">kettle;fan;factory</t>
  </si>
  <si>
    <t xml:space="preserve">the company; Peter Behrens</t>
  </si>
  <si>
    <t xml:space="preserve">MAK Vienna Sammlung Online (open-licence items; check);collection search link-out only (works in copyright)</t>
  </si>
  <si>
    <t xml:space="preserve">INS065</t>
  </si>
  <si>
    <t xml:space="preserve">Ford Motor Company</t>
  </si>
  <si>
    <t xml:space="preserve">Ford;Fordism</t>
  </si>
  <si>
    <t xml:space="preserve">approx.; moving assembly line 1913</t>
  </si>
  <si>
    <t xml:space="preserve">The moving assembly line at Highland Park set the production regime called Fordism.</t>
  </si>
  <si>
    <t xml:space="preserve">moving assembly line;standardised parts</t>
  </si>
  <si>
    <t xml:space="preserve">Model T</t>
  </si>
  <si>
    <t xml:space="preserve">the de-skilled and immigrant workers; rubber workers at Fordlandia</t>
  </si>
  <si>
    <t xml:space="preserve">Library of Congress (public-domain items);Smithsonian Open Access (CC0)</t>
  </si>
  <si>
    <t xml:space="preserve">INS066</t>
  </si>
  <si>
    <t xml:space="preserve">Olivetti</t>
  </si>
  <si>
    <t xml:space="preserve">Olivetti linked design, architecture and social welfare, working with designers such as Sottsass and Bellini.</t>
  </si>
  <si>
    <t xml:space="preserve">typewriter;computer</t>
  </si>
  <si>
    <t xml:space="preserve">the company; Adriano Olivetti</t>
  </si>
  <si>
    <t xml:space="preserve">collection search link-out only (works in copyright);Cooper Hewitt Open Access (CC0 metadata; images where PD)</t>
  </si>
  <si>
    <t xml:space="preserve">INS067</t>
  </si>
  <si>
    <t xml:space="preserve">Braun (design department)</t>
  </si>
  <si>
    <t xml:space="preserve">Braun</t>
  </si>
  <si>
    <t xml:space="preserve">Dieter Rams and Ulm teachers gave Braun products a consistent design language.</t>
  </si>
  <si>
    <t xml:space="preserve">injection moulding</t>
  </si>
  <si>
    <t xml:space="preserve">radio;shaver</t>
  </si>
  <si>
    <t xml:space="preserve">tools;play and music</t>
  </si>
  <si>
    <t xml:space="preserve">the company; Dieter Rams</t>
  </si>
  <si>
    <t xml:space="preserve">INS068</t>
  </si>
  <si>
    <t xml:space="preserve">IKEA</t>
  </si>
  <si>
    <t xml:space="preserve">EU-SCA;GL</t>
  </si>
  <si>
    <t xml:space="preserve">Flat-pack, self-assembled furniture made modern design cheap and global.</t>
  </si>
  <si>
    <t xml:space="preserve">flat-pack;self-assembly</t>
  </si>
  <si>
    <t xml:space="preserve">forestry impacts; supplier workers</t>
  </si>
  <si>
    <t xml:space="preserve">F1.21;F1.22</t>
  </si>
  <si>
    <t xml:space="preserve">INS069</t>
  </si>
  <si>
    <t xml:space="preserve">Foxconn</t>
  </si>
  <si>
    <t xml:space="preserve">Hon Hai Precision Industry</t>
  </si>
  <si>
    <t xml:space="preserve">AS-CHN;GL</t>
  </si>
  <si>
    <t xml:space="preserve">Contract manufacturing assembles most of the world's electronics for other brands.</t>
  </si>
  <si>
    <t xml:space="preserve">contract manufacturing</t>
  </si>
  <si>
    <t xml:space="preserve">smartphone</t>
  </si>
  <si>
    <t xml:space="preserve">the workers and the 2010 suicides</t>
  </si>
  <si>
    <t xml:space="preserve">F1.23;F1.21</t>
  </si>
  <si>
    <t xml:space="preserve">INS070</t>
  </si>
  <si>
    <t xml:space="preserve">Metre Convention (BIPM)</t>
  </si>
  <si>
    <t xml:space="preserve">International Bureau of Weights and Measures</t>
  </si>
  <si>
    <t xml:space="preserve">An international treaty set common units that makers and manufacturers use.</t>
  </si>
  <si>
    <t xml:space="preserve">metre bar;kilogram</t>
  </si>
  <si>
    <t xml:space="preserve">local measures replaced</t>
  </si>
  <si>
    <t xml:space="preserve">F1.19;F1.30</t>
  </si>
  <si>
    <t xml:space="preserve">INS071</t>
  </si>
  <si>
    <t xml:space="preserve">DIN</t>
  </si>
  <si>
    <t xml:space="preserve">Deutsches Institut fur Normung</t>
  </si>
  <si>
    <t xml:space="preserve">The German standards body's DIN 476 (1922) set the A-series paper sizes later adopted worldwide as ISO 216.</t>
  </si>
  <si>
    <t xml:space="preserve">paper size;screw thread</t>
  </si>
  <si>
    <t xml:space="preserve">German industry</t>
  </si>
  <si>
    <t xml:space="preserve">INS072</t>
  </si>
  <si>
    <t xml:space="preserve">ISO</t>
  </si>
  <si>
    <t xml:space="preserve">International Organization for Standardization</t>
  </si>
  <si>
    <t xml:space="preserve">International standards (e.g. ISO 668 shipping containers, ISO 216 paper) fix the dimensions of made things.</t>
  </si>
  <si>
    <t xml:space="preserve">container;paper</t>
  </si>
  <si>
    <t xml:space="preserve">national standards bodies</t>
  </si>
  <si>
    <t xml:space="preserve">INS073</t>
  </si>
  <si>
    <t xml:space="preserve">Unicode Consortium</t>
  </si>
  <si>
    <t xml:space="preserve">Unicode</t>
  </si>
  <si>
    <t xml:space="preserve">Encodes the world's scripts, deciding which writing systems work on digital devices.</t>
  </si>
  <si>
    <t xml:space="preserve">character encoding</t>
  </si>
  <si>
    <t xml:space="preserve">typeface;script</t>
  </si>
  <si>
    <t xml:space="preserve">member companies</t>
  </si>
  <si>
    <t xml:space="preserve">scripts not yet encoded</t>
  </si>
  <si>
    <t xml:space="preserve">INS074</t>
  </si>
  <si>
    <t xml:space="preserve">World Crafts Council</t>
  </si>
  <si>
    <t xml:space="preserve">WCC</t>
  </si>
  <si>
    <t xml:space="preserve">An international body linking craft councils, co-founded with Kamaladevi Chattopadhyay, that set craft on the development agenda.</t>
  </si>
  <si>
    <t xml:space="preserve">network;conference</t>
  </si>
  <si>
    <t xml:space="preserve">exchange and value;care and access</t>
  </si>
  <si>
    <t xml:space="preserve">founders (Aileen Osborn Webb, Kamaladevi Chattopadhyay)</t>
  </si>
  <si>
    <t xml:space="preserve">craftspeople without national councils</t>
  </si>
  <si>
    <t xml:space="preserve">INS075</t>
  </si>
  <si>
    <t xml:space="preserve">UNESCO intangible heritage lists</t>
  </si>
  <si>
    <t xml:space="preserve">Convention for the Safeguarding of the Intangible Cultural Heritage</t>
  </si>
  <si>
    <t xml:space="preserve">Lists of living practices, including many crafts, shape which traditions are recognised, funded and marketed.</t>
  </si>
  <si>
    <t xml:space="preserve">listing;safeguarding plans</t>
  </si>
  <si>
    <t xml:space="preserve">craft;practice</t>
  </si>
  <si>
    <t xml:space="preserve">practices states do not nominate; minority groups within states</t>
  </si>
  <si>
    <t xml:space="preserve">F1.29;F1.3</t>
  </si>
  <si>
    <t xml:space="preserve">INS076</t>
  </si>
  <si>
    <t xml:space="preserve">World Fair Trade Organization</t>
  </si>
  <si>
    <t xml:space="preserve">WFTO;formerly IFAT</t>
  </si>
  <si>
    <t xml:space="preserve">A federation of fair trade organisations, many selling craft, sets standards for producer pay and conditions.</t>
  </si>
  <si>
    <t xml:space="preserve">certification;cooperative marketing</t>
  </si>
  <si>
    <t xml:space="preserve">craft;textile</t>
  </si>
  <si>
    <t xml:space="preserve">member organisations</t>
  </si>
  <si>
    <t xml:space="preserve">producers outside the certified network</t>
  </si>
  <si>
    <t xml:space="preserve">INS077</t>
  </si>
  <si>
    <t xml:space="preserve">Etsy</t>
  </si>
  <si>
    <t xml:space="preserve">A platform for handmade and vintage goods that turned craft into small online businesses, then admitted outsourced production.</t>
  </si>
  <si>
    <t xml:space="preserve">online marketplace;search ranking</t>
  </si>
  <si>
    <t xml:space="preserve">craft;print-on-demand goods</t>
  </si>
  <si>
    <t xml:space="preserve">sellers' dependence on platform rules</t>
  </si>
  <si>
    <t xml:space="preserve">INS078</t>
  </si>
  <si>
    <t xml:space="preserve">Fab Lab network</t>
  </si>
  <si>
    <t xml:space="preserve">Fab Foundation</t>
  </si>
  <si>
    <t xml:space="preserve">approx.; first Fab Lab at MIT Center for Bits and Atoms</t>
  </si>
  <si>
    <t xml:space="preserve">A worldwide network of digital fabrication labs shares tools, training and open designs.</t>
  </si>
  <si>
    <t xml:space="preserve">laser cutting;3D printing;CNC milling</t>
  </si>
  <si>
    <t xml:space="preserve">prototype;tool</t>
  </si>
  <si>
    <t xml:space="preserve">MIT; Neil Gershenfeld</t>
  </si>
  <si>
    <t xml:space="preserve">unequal access in lower-income regions</t>
  </si>
  <si>
    <t xml:space="preserve">INS079</t>
  </si>
  <si>
    <t xml:space="preserve">CIAM</t>
  </si>
  <si>
    <t xml:space="preserve">International Congresses of Modern Architecture</t>
  </si>
  <si>
    <t xml:space="preserve">The congresses set modernist planning doctrine (the Athens Charter) applied to post-war and colonial cities.</t>
  </si>
  <si>
    <t xml:space="preserve">planning doctrine</t>
  </si>
  <si>
    <t xml:space="preserve">city plan;housing</t>
  </si>
  <si>
    <t xml:space="preserve">the members (Le Corbusier, Giedion)</t>
  </si>
  <si>
    <t xml:space="preserve">colonial planning in Africa and Asia; residents</t>
  </si>
  <si>
    <t xml:space="preserve">INS080</t>
  </si>
  <si>
    <t xml:space="preserve">Smithsonian Institution</t>
  </si>
  <si>
    <t xml:space="preserve">Smithsonian</t>
  </si>
  <si>
    <t xml:space="preserve">The US national museum and research complex built collections of Native American, African and design objects and now releases images CC0.</t>
  </si>
  <si>
    <t xml:space="preserve">collecting;classification;open access</t>
  </si>
  <si>
    <t xml:space="preserve">Native nations whose objects and remains were taken (repatriation under NAGPRA)</t>
  </si>
  <si>
    <t xml:space="preserve">Smithsonian Open Access (CC0)</t>
  </si>
  <si>
    <t xml:space="preserve">INS081</t>
  </si>
  <si>
    <t xml:space="preserve">MoMA</t>
  </si>
  <si>
    <t xml:space="preserve">MoMA's exhibitions and design collection defined what counted as 'modern design' worldwide.</t>
  </si>
  <si>
    <t xml:space="preserve">curating;design collection</t>
  </si>
  <si>
    <t xml:space="preserve">chair;poster;product</t>
  </si>
  <si>
    <t xml:space="preserve">founders; Alfred Barr; Philip Johnson</t>
  </si>
  <si>
    <t xml:space="preserve">design outside Europe and North America</t>
  </si>
  <si>
    <t xml:space="preserve">INS082</t>
  </si>
  <si>
    <t xml:space="preserve">Benin Dialogue Group</t>
  </si>
  <si>
    <t xml:space="preserve">European museums, Nigeria and the Benin court negotiate the return and display of Benin objects.</t>
  </si>
  <si>
    <t xml:space="preserve">negotiation</t>
  </si>
  <si>
    <t xml:space="preserve">members</t>
  </si>
  <si>
    <t xml:space="preserve">disagreements over who should receive returned objects</t>
  </si>
  <si>
    <t xml:space="preserve">INS083</t>
  </si>
  <si>
    <t xml:space="preserve">Musee des Civilisations noires</t>
  </si>
  <si>
    <t xml:space="preserve">MCN</t>
  </si>
  <si>
    <t xml:space="preserve">A Dakar museum, first proposed by Senghor in 1966, built to show Black civilisations worldwide and to receive restitutions.</t>
  </si>
  <si>
    <t xml:space="preserve">Senegalese state</t>
  </si>
  <si>
    <t xml:space="preserve">INS084</t>
  </si>
  <si>
    <t xml:space="preserve">WPA Federal Art Project</t>
  </si>
  <si>
    <t xml:space="preserve">Index of American Design</t>
  </si>
  <si>
    <t xml:space="preserve">The New Deal programme employed artists, including over 18,000 watercolour records of American craft objects in the Index of American Design.</t>
  </si>
  <si>
    <t xml:space="preserve">documentation;watercolour</t>
  </si>
  <si>
    <t xml:space="preserve">watercolour record;poster</t>
  </si>
  <si>
    <t xml:space="preserve">Native and Black craft excluded from the Index's scope</t>
  </si>
  <si>
    <t xml:space="preserve">National Gallery of Art Washington Open Access (CC0);Library of Congress (public-domain items)</t>
  </si>
  <si>
    <t xml:space="preserve">F1.28;F1.29</t>
  </si>
  <si>
    <t xml:space="preserve">MKR080</t>
  </si>
  <si>
    <t xml:space="preserve">Papunya Tula Artists</t>
  </si>
  <si>
    <t xml:space="preserve">Papunya Tula</t>
  </si>
  <si>
    <t xml:space="preserve">An Aboriginal-owned company formed by Western Desert painters to market their work and manage cultural rules on what can be shown.</t>
  </si>
  <si>
    <t xml:space="preserve">acrylic painting;dotting</t>
  </si>
  <si>
    <t xml:space="preserve">the artists (company founded 1972)</t>
  </si>
  <si>
    <t xml:space="preserve">the sacred content controlled by senior men and women</t>
  </si>
  <si>
    <t xml:space="preserve">F1.16;F1.17;F1.26</t>
  </si>
  <si>
    <t xml:space="preserve">MKR081</t>
  </si>
  <si>
    <t xml:space="preserve">Ernabella Arts</t>
  </si>
  <si>
    <t xml:space="preserve">Ernabella</t>
  </si>
  <si>
    <t xml:space="preserve">approx.; one of the oldest Aboriginal art centres</t>
  </si>
  <si>
    <t xml:space="preserve">Anangu women at a Presbyterian mission began with craft (walka designs, rugs), later batik and ceramics.</t>
  </si>
  <si>
    <t xml:space="preserve">batik;ceramics;weaving</t>
  </si>
  <si>
    <t xml:space="preserve">rug;batik;pot</t>
  </si>
  <si>
    <t xml:space="preserve">the artists; mission founders</t>
  </si>
  <si>
    <t xml:space="preserve">the mission context</t>
  </si>
  <si>
    <t xml:space="preserve">MKR082</t>
  </si>
  <si>
    <t xml:space="preserve">Hermannsburg Potters</t>
  </si>
  <si>
    <t xml:space="preserve">Western Arrernte women make hand-built terracotta pots with modelled lids showing Country and stories.</t>
  </si>
  <si>
    <t xml:space="preserve">hand-built terracotta;underglaze painting</t>
  </si>
  <si>
    <t xml:space="preserve">pot</t>
  </si>
  <si>
    <t xml:space="preserve">MKR083</t>
  </si>
  <si>
    <t xml:space="preserve">Tiwi Design</t>
  </si>
  <si>
    <t xml:space="preserve">Tiwi artists on Bathurst Island make screen-printed textiles, carvings and paintings drawing on pukumani designs.</t>
  </si>
  <si>
    <t xml:space="preserve">screen printing;carving</t>
  </si>
  <si>
    <t xml:space="preserve">textile;carved pole</t>
  </si>
  <si>
    <t xml:space="preserve">the artists</t>
  </si>
  <si>
    <t xml:space="preserve">MKR084</t>
  </si>
  <si>
    <t xml:space="preserve">Buku-Larrnggay Mulka Centre</t>
  </si>
  <si>
    <t xml:space="preserve">Yirrkala art centre</t>
  </si>
  <si>
    <t xml:space="preserve">The Yolngu art centre at Yirrkala runs bark painting, larrakitj and printmaking, and a media archive.</t>
  </si>
  <si>
    <t xml:space="preserve">bark painting;printmaking;hollow log</t>
  </si>
  <si>
    <t xml:space="preserve">bark painting;larrakitj;print</t>
  </si>
  <si>
    <t xml:space="preserve">the Yolngu community</t>
  </si>
  <si>
    <t xml:space="preserve">community-published site (link-out)</t>
  </si>
  <si>
    <t xml:space="preserve">MKR085</t>
  </si>
  <si>
    <t xml:space="preserve">Utopia batik and painting</t>
  </si>
  <si>
    <t xml:space="preserve">Utopia Women's Batik Group</t>
  </si>
  <si>
    <t xml:space="preserve">Anmatyerre and Alyawarr women at Utopia made batik, then painting (Emily Kame Kngwarreye).</t>
  </si>
  <si>
    <t xml:space="preserve">batik;acrylic painting</t>
  </si>
  <si>
    <t xml:space="preserve">silk batik;painting</t>
  </si>
  <si>
    <t xml:space="preserve">the artists; CAAMA</t>
  </si>
  <si>
    <t xml:space="preserve">the women's authorship under market pressure</t>
  </si>
  <si>
    <t xml:space="preserve">MKR086</t>
  </si>
  <si>
    <t xml:space="preserve">Warmun Art Centre</t>
  </si>
  <si>
    <t xml:space="preserve">Warmun</t>
  </si>
  <si>
    <t xml:space="preserve">The Gija art centre supports ochre painting in the tradition of Rover Thomas and Queenie McKenzie.</t>
  </si>
  <si>
    <t xml:space="preserve">natural ochre painting</t>
  </si>
  <si>
    <t xml:space="preserve">the Gija community</t>
  </si>
  <si>
    <t xml:space="preserve">MKR087</t>
  </si>
  <si>
    <t xml:space="preserve">Tjanpi Desert Weavers</t>
  </si>
  <si>
    <t xml:space="preserve">Tjanpi</t>
  </si>
  <si>
    <t xml:space="preserve">Women from Central and Western Desert communities weave fibre sculpture and baskets from grass.</t>
  </si>
  <si>
    <t xml:space="preserve">coiled fibre;grass weaving</t>
  </si>
  <si>
    <t xml:space="preserve">basket;fibre sculpture</t>
  </si>
  <si>
    <t xml:space="preserve">NPY Women's Council and the weavers</t>
  </si>
  <si>
    <t xml:space="preserve">INS085</t>
  </si>
  <si>
    <t xml:space="preserve">Maori Arts and Crafts Institute</t>
  </si>
  <si>
    <t xml:space="preserve">Te Puia;Rotorua School of Maori Arts</t>
  </si>
  <si>
    <t xml:space="preserve">approx.; predecessor school 1926 under Apirana Ngata</t>
  </si>
  <si>
    <t xml:space="preserve">A Rotorua school trains carvers and weavers under customary masters, continuing a 1926 revival school.</t>
  </si>
  <si>
    <t xml:space="preserve">whakairo carving;raranga weaving</t>
  </si>
  <si>
    <t xml:space="preserve">carving;meeting house panel</t>
  </si>
  <si>
    <t xml:space="preserve">New Zealand government; Ngata</t>
  </si>
  <si>
    <t xml:space="preserve">the tourism context</t>
  </si>
  <si>
    <t xml:space="preserve">ancestral;Indigenous-community</t>
  </si>
  <si>
    <t xml:space="preserve">Te Papa Collections Online (CC BY items);community-published site (link-out)</t>
  </si>
  <si>
    <t xml:space="preserve">MKR088</t>
  </si>
  <si>
    <t xml:space="preserve">Tongan kautaha</t>
  </si>
  <si>
    <t xml:space="preserve">Women's tapa groups</t>
  </si>
  <si>
    <t xml:space="preserve">Groups of women make ngatu (tapa) together, beating and pasting mulberry bark cloth and rubbing designs from kupesi boards.</t>
  </si>
  <si>
    <t xml:space="preserve">bark cloth beating;pasting;stencilling</t>
  </si>
  <si>
    <t xml:space="preserve">ngatu</t>
  </si>
  <si>
    <t xml:space="preserve">the women's groups</t>
  </si>
  <si>
    <t xml:space="preserve">Te Papa Collections Online (CC BY items);Auckland Museum Collections Online (CC BY items);community-published site (link-out)</t>
  </si>
  <si>
    <t xml:space="preserve">MKR089</t>
  </si>
  <si>
    <t xml:space="preserve">Samoan tufuga ta tatau</t>
  </si>
  <si>
    <t xml:space="preserve">Samoan master tattooists</t>
  </si>
  <si>
    <t xml:space="preserve">approx.; living (Su'a and Tulouena lineages)</t>
  </si>
  <si>
    <t xml:space="preserve">Master tattooists from family lineages apply the pe'a and malu with bone combs, a practice that survived missionary suppression.</t>
  </si>
  <si>
    <t xml:space="preserve">tattooing with bone combs</t>
  </si>
  <si>
    <t xml:space="preserve">pe'a;malu</t>
  </si>
  <si>
    <t xml:space="preserve">the lineages</t>
  </si>
  <si>
    <t xml:space="preserve">colonial suppression</t>
  </si>
  <si>
    <t xml:space="preserve">INS086</t>
  </si>
  <si>
    <t xml:space="preserve">National Arts School (Papua New Guinea)</t>
  </si>
  <si>
    <t xml:space="preserve">Creative Arts Centre</t>
  </si>
  <si>
    <t xml:space="preserve">Creative Arts Centre opened 1972 (director Tom Craig); renamed National Arts School 1976; merged into the University of Papua New Guinea 1990</t>
  </si>
  <si>
    <t xml:space="preserve">Growing out of the Beiers' Centre for New Guinea Cultures, where Timothy Akis and Mathias Kauage first exhibited in 1969, the Creative Arts Centre (1972) and National Arts School (1976) in Port Moresby hosted them as artists-in-residence and trained painters and printmakers.</t>
  </si>
  <si>
    <t xml:space="preserve">painting;printmaking</t>
  </si>
  <si>
    <t xml:space="preserve">PNG government; first director Tom Craig</t>
  </si>
  <si>
    <t xml:space="preserve">Checked: founding 1972, renamed 1976, merged into UPNG 1990; Akis and Kauage were artists-in-residence.</t>
  </si>
  <si>
    <t xml:space="preserve">INS087</t>
  </si>
  <si>
    <t xml:space="preserve">Te Papa Tongarewa</t>
  </si>
  <si>
    <t xml:space="preserve">Museum of New Zealand</t>
  </si>
  <si>
    <t xml:space="preserve">A bicultural national museum with iwi partnership, releasing many images under open licences.</t>
  </si>
  <si>
    <t xml:space="preserve">bicultural curating;open access</t>
  </si>
  <si>
    <t xml:space="preserve">taonga;object</t>
  </si>
  <si>
    <t xml:space="preserve">New Zealand government; iwi</t>
  </si>
  <si>
    <t xml:space="preserve">Te Papa Collections Online (CC BY items)</t>
  </si>
  <si>
    <t xml:space="preserve">INS088</t>
  </si>
  <si>
    <t xml:space="preserve">Hanseatic Kontore</t>
  </si>
  <si>
    <t xml:space="preserve">Hanseatic trading posts</t>
  </si>
  <si>
    <t xml:space="preserve">EU-SCA;EU-BLC;EU-EER</t>
  </si>
  <si>
    <t xml:space="preserve">Hanseatic merchants' trading posts (London Steelyard, Bergen, Bruges, Novgorod) moved wax, furs, cloth and fish.</t>
  </si>
  <si>
    <t xml:space="preserve">cloth;fur;wax</t>
  </si>
  <si>
    <t xml:space="preserve">Hanseatic League</t>
  </si>
  <si>
    <t xml:space="preserve">local traders</t>
  </si>
  <si>
    <t xml:space="preserve">INS089</t>
  </si>
  <si>
    <t xml:space="preserve">Casa de Contratacion</t>
  </si>
  <si>
    <t xml:space="preserve">House of Trade</t>
  </si>
  <si>
    <t xml:space="preserve">F1.11;F1.7;F1.13</t>
  </si>
  <si>
    <t xml:space="preserve">EU-IBE;AM-LAT</t>
  </si>
  <si>
    <t xml:space="preserve">The Seville trade house licensed voyages, trained pilots and kept the official map (Padron Real).</t>
  </si>
  <si>
    <t xml:space="preserve">cartography;licensing</t>
  </si>
  <si>
    <t xml:space="preserve">map;instrument</t>
  </si>
  <si>
    <t xml:space="preserve">enslaved people shipped under licence</t>
  </si>
  <si>
    <t xml:space="preserve">F1.13;F1.28</t>
  </si>
  <si>
    <t xml:space="preserve">INS090</t>
  </si>
  <si>
    <t xml:space="preserve">Dutch West India Company</t>
  </si>
  <si>
    <t xml:space="preserve">WIC</t>
  </si>
  <si>
    <t xml:space="preserve">The company traded enslaved Africans and goods between Africa, the Americas and Europe.</t>
  </si>
  <si>
    <t xml:space="preserve">sugar;cloth</t>
  </si>
  <si>
    <t xml:space="preserve">enslaved people</t>
  </si>
  <si>
    <t xml:space="preserve">INS091</t>
  </si>
  <si>
    <t xml:space="preserve">Royal African Company</t>
  </si>
  <si>
    <t xml:space="preserve">RAC</t>
  </si>
  <si>
    <t xml:space="preserve">F1.11;F1.6;F1.7</t>
  </si>
  <si>
    <t xml:space="preserve">EU-BLC;AF-GUI;AM-CAR</t>
  </si>
  <si>
    <t xml:space="preserve">The English company shipped more enslaved Africans than any other single institution and traded goods for gold.</t>
  </si>
  <si>
    <t xml:space="preserve">gold;cloth</t>
  </si>
  <si>
    <t xml:space="preserve">English crown</t>
  </si>
  <si>
    <t xml:space="preserve">EVT001</t>
  </si>
  <si>
    <t xml:space="preserve">Great Exhibition (London 1851)</t>
  </si>
  <si>
    <t xml:space="preserve">Crystal Palace Exhibition</t>
  </si>
  <si>
    <t xml:space="preserve">May-October 1851</t>
  </si>
  <si>
    <t xml:space="preserve">The first world's fair ranked the goods of nations and colonies in a prefabricated iron-and-glass hall, triggering British design reform.</t>
  </si>
  <si>
    <t xml:space="preserve">prefabricated iron and glass;exhibition classification</t>
  </si>
  <si>
    <t xml:space="preserve">machine;textile;colonial display</t>
  </si>
  <si>
    <t xml:space="preserve">Royal Commission (Prince Albert, Henry Cole)</t>
  </si>
  <si>
    <t xml:space="preserve">colonised makers shown as 'raw materials'; the builders</t>
  </si>
  <si>
    <t xml:space="preserve">Yale Center for British Art (public domain);Internet Archive (public-domain scans);HathiTrust (public-domain scans);Wikimedia Commons</t>
  </si>
  <si>
    <t xml:space="preserve">EVT002</t>
  </si>
  <si>
    <t xml:space="preserve">Weltausstellung (Vienna 1873)</t>
  </si>
  <si>
    <t xml:space="preserve">Vienna World's Fair</t>
  </si>
  <si>
    <t xml:space="preserve">May-October 1873</t>
  </si>
  <si>
    <t xml:space="preserve">Meiji Japan's first official government exhibit shaped its export craft policy.</t>
  </si>
  <si>
    <t xml:space="preserve">Austria-Hungary; Meiji government</t>
  </si>
  <si>
    <t xml:space="preserve">MAK Vienna Sammlung Online (open-licence items; check);Internet Archive (public-domain scans)</t>
  </si>
  <si>
    <t xml:space="preserve">EVT003</t>
  </si>
  <si>
    <t xml:space="preserve">Centennial Exposition (Philadelphia 1876)</t>
  </si>
  <si>
    <t xml:space="preserve">Philadelphia 1876</t>
  </si>
  <si>
    <t xml:space="preserve">May-November 1876</t>
  </si>
  <si>
    <t xml:space="preserve">The fair showed the Corliss engine and Japanese and Native American displays, spurring US craft and Colonial Revival.</t>
  </si>
  <si>
    <t xml:space="preserve">engine;craft</t>
  </si>
  <si>
    <t xml:space="preserve">Native Americans shown as vanishing; Black Americans excluded from organising</t>
  </si>
  <si>
    <t xml:space="preserve">Library of Congress (public-domain items);Internet Archive (public-domain scans)</t>
  </si>
  <si>
    <t xml:space="preserve">EVT004</t>
  </si>
  <si>
    <t xml:space="preserve">International Colonial Exhibition (Amsterdam 1883)</t>
  </si>
  <si>
    <t xml:space="preserve">Amsterdam 1883</t>
  </si>
  <si>
    <t xml:space="preserve">EU-BLC;AS-ISE</t>
  </si>
  <si>
    <t xml:space="preserve">May-October 1883</t>
  </si>
  <si>
    <t xml:space="preserve">The fair showed Dutch colonial goods and people, including a Javanese village, and spread batik in the Netherlands.</t>
  </si>
  <si>
    <t xml:space="preserve">exhibition;human display</t>
  </si>
  <si>
    <t xml:space="preserve">batik;craft</t>
  </si>
  <si>
    <t xml:space="preserve">people put on display</t>
  </si>
  <si>
    <t xml:space="preserve">Rijksmuseum (CC0);Tropenmuseum/Wereldmuseum photos on Wikimedia Commons (CC BY-SA)</t>
  </si>
  <si>
    <t xml:space="preserve">EVT005</t>
  </si>
  <si>
    <t xml:space="preserve">Colonial and Indian Exhibition (London 1886)</t>
  </si>
  <si>
    <t xml:space="preserve">Colindies</t>
  </si>
  <si>
    <t xml:space="preserve">May-November 1886</t>
  </si>
  <si>
    <t xml:space="preserve">Indian craftsmen were brought to London to work in view as living exhibits.</t>
  </si>
  <si>
    <t xml:space="preserve">exhibition;craft demonstration</t>
  </si>
  <si>
    <t xml:space="preserve">the craftsmen displayed</t>
  </si>
  <si>
    <t xml:space="preserve">F1.15;F1.23</t>
  </si>
  <si>
    <t xml:space="preserve">EVT006</t>
  </si>
  <si>
    <t xml:space="preserve">Exposition Universelle (Paris 1889)</t>
  </si>
  <si>
    <t xml:space="preserve">Paris 1889</t>
  </si>
  <si>
    <t xml:space="preserve">May-October 1889</t>
  </si>
  <si>
    <t xml:space="preserve">The Eiffel Tower and the Galerie des Machines displayed iron engineering; a 'Negro village' displayed people.</t>
  </si>
  <si>
    <t xml:space="preserve">wrought iron;exhibition</t>
  </si>
  <si>
    <t xml:space="preserve">tower;machine hall</t>
  </si>
  <si>
    <t xml:space="preserve">people displayed in human zoos</t>
  </si>
  <si>
    <t xml:space="preserve">Paris Musees (CC0);Wikimedia Commons</t>
  </si>
  <si>
    <t xml:space="preserve">EVT007</t>
  </si>
  <si>
    <t xml:space="preserve">World's Columbian Exposition (Chicago 1893)</t>
  </si>
  <si>
    <t xml:space="preserve">Chicago 1893</t>
  </si>
  <si>
    <t xml:space="preserve">May-October 1893</t>
  </si>
  <si>
    <t xml:space="preserve">The White City fixed Beaux-Arts planning and consumer brands in the US; Black Americans were excluded from organising.</t>
  </si>
  <si>
    <t xml:space="preserve">exhibition;plaster building</t>
  </si>
  <si>
    <t xml:space="preserve">building;product</t>
  </si>
  <si>
    <t xml:space="preserve">US organisers</t>
  </si>
  <si>
    <t xml:space="preserve">Ida B. Wells's protest pamphlet on Black exclusion; the Midway's display of people</t>
  </si>
  <si>
    <t xml:space="preserve">EVT008</t>
  </si>
  <si>
    <t xml:space="preserve">Delhi Durbar art exhibition (1903)</t>
  </si>
  <si>
    <t xml:space="preserve">Delhi Durbar exhibition</t>
  </si>
  <si>
    <t xml:space="preserve">January 1903</t>
  </si>
  <si>
    <t xml:space="preserve">Lord Curzon's exhibition showed 'pure' Indian crafts and banned European influence.</t>
  </si>
  <si>
    <t xml:space="preserve">the living craftspeople</t>
  </si>
  <si>
    <t xml:space="preserve">EVT009</t>
  </si>
  <si>
    <t xml:space="preserve">Louisiana Purchase Exposition (St. Louis 1904)</t>
  </si>
  <si>
    <t xml:space="preserve">St. Louis World's Fair</t>
  </si>
  <si>
    <t xml:space="preserve">AM-EWD;AS-ISE</t>
  </si>
  <si>
    <t xml:space="preserve">April-December 1904</t>
  </si>
  <si>
    <t xml:space="preserve">The fair displayed over a thousand Filipinos and Native Americans in 'villages' to justify US empire.</t>
  </si>
  <si>
    <t xml:space="preserve">the people displayed</t>
  </si>
  <si>
    <t xml:space="preserve">EVT010</t>
  </si>
  <si>
    <t xml:space="preserve">Nanyang Industrial Exposition (Nanjing 1910)</t>
  </si>
  <si>
    <t xml:space="preserve">Nanyang Quanyehui</t>
  </si>
  <si>
    <t xml:space="preserve">June-November 1910</t>
  </si>
  <si>
    <t xml:space="preserve">China's first national industrial exhibition, modelled on world's fairs, showed Chinese manufactures as a project of industrial self-strengthening.</t>
  </si>
  <si>
    <t xml:space="preserve">exhibition;product classification</t>
  </si>
  <si>
    <t xml:space="preserve">silk;porcelain;machine</t>
  </si>
  <si>
    <t xml:space="preserve">Qing officials (Duanfang)</t>
  </si>
  <si>
    <t xml:space="preserve">EVT011</t>
  </si>
  <si>
    <t xml:space="preserve">Joseon Industrial Exhibition (Seoul 1915)</t>
  </si>
  <si>
    <t xml:space="preserve">Joseon mulsan gongjinhoe</t>
  </si>
  <si>
    <t xml:space="preserve">September-October 1915</t>
  </si>
  <si>
    <t xml:space="preserve">The Japanese colonial government displayed Korean 'progress' on the grounds of Gyeongbokgung, demolishing palace buildings to do so.</t>
  </si>
  <si>
    <t xml:space="preserve">product;craft</t>
  </si>
  <si>
    <t xml:space="preserve">Japanese Government-General of Korea</t>
  </si>
  <si>
    <t xml:space="preserve">Korean makers presented as backward; palace destruction</t>
  </si>
  <si>
    <t xml:space="preserve">F1.19a;F1.15</t>
  </si>
  <si>
    <t xml:space="preserve">EVT012</t>
  </si>
  <si>
    <t xml:space="preserve">British Empire Exhibition (Wembley 1924)</t>
  </si>
  <si>
    <t xml:space="preserve">Wembley 1924</t>
  </si>
  <si>
    <t xml:space="preserve">April 1924-October 1925</t>
  </si>
  <si>
    <t xml:space="preserve">Colonies built pavilions of products and raw materials and brought craftspeople to work on site.</t>
  </si>
  <si>
    <t xml:space="preserve">exhibition;concrete building</t>
  </si>
  <si>
    <t xml:space="preserve">product;raw material;craft</t>
  </si>
  <si>
    <t xml:space="preserve">colonised peoples displayed as workers</t>
  </si>
  <si>
    <t xml:space="preserve">Internet Archive (public-domain scans);collection search link-out only (works in copyright)</t>
  </si>
  <si>
    <t xml:space="preserve">EVT013</t>
  </si>
  <si>
    <t xml:space="preserve">Exposition internationale des arts decoratifs (Paris 1925)</t>
  </si>
  <si>
    <t xml:space="preserve">Paris 1925</t>
  </si>
  <si>
    <t xml:space="preserve">April-October 1925</t>
  </si>
  <si>
    <t xml:space="preserve">The fair, later the source of the name Art Deco, showed luxury decorative arts and Le Corbusier's Pavillon de l'Esprit Nouveau.</t>
  </si>
  <si>
    <t xml:space="preserve">furniture;pavilion;glass;lacquer</t>
  </si>
  <si>
    <t xml:space="preserve">colonial materials and workers; Germany was not invited</t>
  </si>
  <si>
    <t xml:space="preserve">Paris Musees (CC0);collection search link-out only (works in copyright)</t>
  </si>
  <si>
    <t xml:space="preserve">EVT014</t>
  </si>
  <si>
    <t xml:space="preserve">Weissenhof Estate (Stuttgart 1927)</t>
  </si>
  <si>
    <t xml:space="preserve">Die Wohnung</t>
  </si>
  <si>
    <t xml:space="preserve">July-October 1927</t>
  </si>
  <si>
    <t xml:space="preserve">The Werkbund built a model housing estate by 17 architects, showing standardised modern dwellings and fittings.</t>
  </si>
  <si>
    <t xml:space="preserve">standardised housing;flat roof;steel frame</t>
  </si>
  <si>
    <t xml:space="preserve">house;kitchen;furniture</t>
  </si>
  <si>
    <t xml:space="preserve">Deutscher Werkbund; Mies van der Rohe</t>
  </si>
  <si>
    <t xml:space="preserve">Lilly Reich's interiors; working-class residents it claimed to serve</t>
  </si>
  <si>
    <t xml:space="preserve">EVT015</t>
  </si>
  <si>
    <t xml:space="preserve">Exposition coloniale internationale (Paris 1931)</t>
  </si>
  <si>
    <t xml:space="preserve">Paris Colonial Exhibition</t>
  </si>
  <si>
    <t xml:space="preserve">F1.11;F1.6;F1.9</t>
  </si>
  <si>
    <t xml:space="preserve">EU-WCE;AF-SAH;AF-MAG;AS-MSE</t>
  </si>
  <si>
    <t xml:space="preserve">May-November 1931</t>
  </si>
  <si>
    <t xml:space="preserve">The fair displayed colonised peoples and a replica of Angkor Wat; Surrealists and communists staged a counter-exhibition.</t>
  </si>
  <si>
    <t xml:space="preserve">exhibition;replica architecture</t>
  </si>
  <si>
    <t xml:space="preserve">pavilion;craft</t>
  </si>
  <si>
    <t xml:space="preserve">colonised peoples displayed; objects collected for museums</t>
  </si>
  <si>
    <t xml:space="preserve">EVT016</t>
  </si>
  <si>
    <t xml:space="preserve">New York World's Fair (1939-40)</t>
  </si>
  <si>
    <t xml:space="preserve">World of Tomorrow</t>
  </si>
  <si>
    <t xml:space="preserve">April 1939-October 1940</t>
  </si>
  <si>
    <t xml:space="preserve">Industrial designers (Bel Geddes's Futurama for General Motors) sold streamlined consumer futures.</t>
  </si>
  <si>
    <t xml:space="preserve">exhibition;model</t>
  </si>
  <si>
    <t xml:space="preserve">product;model city</t>
  </si>
  <si>
    <t xml:space="preserve">rule and display;transport</t>
  </si>
  <si>
    <t xml:space="preserve">organisers; corporations</t>
  </si>
  <si>
    <t xml:space="preserve">the workers and neighbourhoods cleared</t>
  </si>
  <si>
    <t xml:space="preserve">Library of Congress (public-domain items);NYPL Digital Collections (public-domain items)</t>
  </si>
  <si>
    <t xml:space="preserve">EVT017</t>
  </si>
  <si>
    <t xml:space="preserve">Festival of Britain (1951)</t>
  </si>
  <si>
    <t xml:space="preserve">Festival of Britain</t>
  </si>
  <si>
    <t xml:space="preserve">May-September 1951</t>
  </si>
  <si>
    <t xml:space="preserve">The festival showed 'Contemporary' British design, including patterns from crystal structures (Festival Pattern Group).</t>
  </si>
  <si>
    <t xml:space="preserve">exhibition;pattern design</t>
  </si>
  <si>
    <t xml:space="preserve">product;textile;building</t>
  </si>
  <si>
    <t xml:space="preserve">the empire, mostly absent</t>
  </si>
  <si>
    <t xml:space="preserve">EVT018</t>
  </si>
  <si>
    <t xml:space="preserve">Triennale di Milano</t>
  </si>
  <si>
    <t xml:space="preserve">Milan Triennale</t>
  </si>
  <si>
    <t xml:space="preserve">approx.; Monza Biennale 1923, Milan Triennale from 1933</t>
  </si>
  <si>
    <t xml:space="preserve">The design exhibition set Italian design debates and hosted international sections.</t>
  </si>
  <si>
    <t xml:space="preserve">Italian state; organisers</t>
  </si>
  <si>
    <t xml:space="preserve">craft producers of Brianza</t>
  </si>
  <si>
    <t xml:space="preserve">EVT019</t>
  </si>
  <si>
    <t xml:space="preserve">Venice Biennale</t>
  </si>
  <si>
    <t xml:space="preserve">La Biennale di Venezia</t>
  </si>
  <si>
    <t xml:space="preserve">The national-pavilion model made art a matter of nations; architecture section from 1980.</t>
  </si>
  <si>
    <t xml:space="preserve">exhibition;national pavilions</t>
  </si>
  <si>
    <t xml:space="preserve">City of Venice</t>
  </si>
  <si>
    <t xml:space="preserve">nations without pavilions</t>
  </si>
  <si>
    <t xml:space="preserve">EVT020</t>
  </si>
  <si>
    <t xml:space="preserve">Expo 58 (Brussels)</t>
  </si>
  <si>
    <t xml:space="preserve">Brussels World's Fair</t>
  </si>
  <si>
    <t xml:space="preserve">EU-BLC;AF-CEN</t>
  </si>
  <si>
    <t xml:space="preserve">April-October 1958</t>
  </si>
  <si>
    <t xml:space="preserve">The fair of the Atomium also displayed Congolese people in a 'village', one of the last human zoos.</t>
  </si>
  <si>
    <t xml:space="preserve">pavilion</t>
  </si>
  <si>
    <t xml:space="preserve">Belgian state</t>
  </si>
  <si>
    <t xml:space="preserve">Congolese people displayed</t>
  </si>
  <si>
    <t xml:space="preserve">EVT021</t>
  </si>
  <si>
    <t xml:space="preserve">Tokyo Olympics design programme (1964)</t>
  </si>
  <si>
    <t xml:space="preserve">Tokyo 1964</t>
  </si>
  <si>
    <t xml:space="preserve">October 1964</t>
  </si>
  <si>
    <t xml:space="preserve">Katsumi Masaru's team designed pictograms for a multilingual crowd, a model for later Olympics.</t>
  </si>
  <si>
    <t xml:space="preserve">pictogram;design system</t>
  </si>
  <si>
    <t xml:space="preserve">pictogram;poster</t>
  </si>
  <si>
    <t xml:space="preserve">organisers; Katsumi Masaru</t>
  </si>
  <si>
    <t xml:space="preserve">the designers who gave up individual credit</t>
  </si>
  <si>
    <t xml:space="preserve">F1.21;F1.26</t>
  </si>
  <si>
    <t xml:space="preserve">EVT022</t>
  </si>
  <si>
    <t xml:space="preserve">First World Festival of Negro Arts (Dakar 1966)</t>
  </si>
  <si>
    <t xml:space="preserve">FESMAN</t>
  </si>
  <si>
    <t xml:space="preserve">April 1966</t>
  </si>
  <si>
    <t xml:space="preserve">Senghor's festival presented African and diaspora arts as a shared heritage under Negritude.</t>
  </si>
  <si>
    <t xml:space="preserve">festival;exhibition</t>
  </si>
  <si>
    <t xml:space="preserve">artwork;performance</t>
  </si>
  <si>
    <t xml:space="preserve">Senegalese state; Senghor</t>
  </si>
  <si>
    <t xml:space="preserve">critics of Negritude</t>
  </si>
  <si>
    <t xml:space="preserve">EVT023</t>
  </si>
  <si>
    <t xml:space="preserve">Festival of Pacific Arts</t>
  </si>
  <si>
    <t xml:space="preserve">FestPAC</t>
  </si>
  <si>
    <t xml:space="preserve">OC-POL;OC-MEL;OC-MIC</t>
  </si>
  <si>
    <t xml:space="preserve">approx.; every four years</t>
  </si>
  <si>
    <t xml:space="preserve">A roving festival where Pacific nations share and renew arts such as canoe building, tattoo and tapa.</t>
  </si>
  <si>
    <t xml:space="preserve">festival;performance</t>
  </si>
  <si>
    <t xml:space="preserve">canoe;tapa;performance</t>
  </si>
  <si>
    <t xml:space="preserve">ritual and belief;transport</t>
  </si>
  <si>
    <t xml:space="preserve">Pacific Community (SPC)</t>
  </si>
  <si>
    <t xml:space="preserve">EVT024</t>
  </si>
  <si>
    <t xml:space="preserve">FESTAC 77 (Lagos)</t>
  </si>
  <si>
    <t xml:space="preserve">Second World Black and African Festival of Arts and Culture</t>
  </si>
  <si>
    <t xml:space="preserve">January-February 1977</t>
  </si>
  <si>
    <t xml:space="preserve">A large festival that used the Queen Idia mask as emblem while the original stayed in London.</t>
  </si>
  <si>
    <t xml:space="preserve">festival</t>
  </si>
  <si>
    <t xml:space="preserve">Nigerian state</t>
  </si>
  <si>
    <t xml:space="preserve">the mask's absence (restitution debate)</t>
  </si>
  <si>
    <t xml:space="preserve">F1.20;F1.24</t>
  </si>
  <si>
    <t xml:space="preserve">EVT025</t>
  </si>
  <si>
    <t xml:space="preserve">Te Maori (1984-87)</t>
  </si>
  <si>
    <t xml:space="preserve">Te Maori</t>
  </si>
  <si>
    <t xml:space="preserve">OC-POL;AM-EWD</t>
  </si>
  <si>
    <t xml:space="preserve">September 1984 (Met) to 1987</t>
  </si>
  <si>
    <t xml:space="preserve">A touring exhibition in which iwi controlled ceremony around taonga, changing museum practice.</t>
  </si>
  <si>
    <t xml:space="preserve">exhibition;ceremony</t>
  </si>
  <si>
    <t xml:space="preserve">taonga;carving</t>
  </si>
  <si>
    <t xml:space="preserve">iwi; museums</t>
  </si>
  <si>
    <t xml:space="preserve">EVT026</t>
  </si>
  <si>
    <t xml:space="preserve">Primitivism in 20th Century Art (MoMA 1984)</t>
  </si>
  <si>
    <t xml:space="preserve">Primitivism exhibition</t>
  </si>
  <si>
    <t xml:space="preserve">September 1984-January 1985</t>
  </si>
  <si>
    <t xml:space="preserve">The exhibition placed tribal objects as sources for modernists, sparking critiques of how museums present non-Western makers.</t>
  </si>
  <si>
    <t xml:space="preserve">object;painting</t>
  </si>
  <si>
    <t xml:space="preserve">William Rubin; Kirk Varnedoe</t>
  </si>
  <si>
    <t xml:space="preserve">the makers, unnamed</t>
  </si>
  <si>
    <t xml:space="preserve">F1.2;F1.3</t>
  </si>
  <si>
    <t xml:space="preserve">EVT027</t>
  </si>
  <si>
    <t xml:space="preserve">Magiciens de la Terre (Paris 1989)</t>
  </si>
  <si>
    <t xml:space="preserve">Magiciens de la Terre</t>
  </si>
  <si>
    <t xml:space="preserve">May-August 1989</t>
  </si>
  <si>
    <t xml:space="preserve">An exhibition showing Western and non-Western artists together, debated for how it framed the latter.</t>
  </si>
  <si>
    <t xml:space="preserve">Jean-Hubert Martin</t>
  </si>
  <si>
    <t xml:space="preserve">the framing of non-Western artists</t>
  </si>
  <si>
    <t xml:space="preserve">EVT028</t>
  </si>
  <si>
    <t xml:space="preserve">Dak'Art</t>
  </si>
  <si>
    <t xml:space="preserve">Dakar Biennale</t>
  </si>
  <si>
    <t xml:space="preserve">approx.; first 1990 (literature), art from 1992</t>
  </si>
  <si>
    <t xml:space="preserve">Africa's longest-running contemporary art biennial, held in Dakar, sets an African-led platform for exhibiting art and design.</t>
  </si>
  <si>
    <t xml:space="preserve">EVT029</t>
  </si>
  <si>
    <t xml:space="preserve">Sharjah Biennial</t>
  </si>
  <si>
    <t xml:space="preserve">A biennial in Sharjah that became a major platform for contemporary art from the Arab world and the Global South.</t>
  </si>
  <si>
    <t xml:space="preserve">Sharjah Art Foundation</t>
  </si>
  <si>
    <t xml:space="preserve">EVT030</t>
  </si>
  <si>
    <t xml:space="preserve">Expo 2020 (Dubai)</t>
  </si>
  <si>
    <t xml:space="preserve">Expo 2020</t>
  </si>
  <si>
    <t xml:space="preserve">October 2021-March 2022</t>
  </si>
  <si>
    <t xml:space="preserve">The first world's fair in the Arab region, built largely by migrant workers.</t>
  </si>
  <si>
    <t xml:space="preserve">UAE</t>
  </si>
  <si>
    <t xml:space="preserve">migrant construction workers</t>
  </si>
  <si>
    <t xml:space="preserve">EVT031</t>
  </si>
  <si>
    <t xml:space="preserve">Triangle Shirtwaist Factory fire (1911)</t>
  </si>
  <si>
    <t xml:space="preserve">Triangle fire</t>
  </si>
  <si>
    <t xml:space="preserve">25 March 1911</t>
  </si>
  <si>
    <t xml:space="preserve">146 garment workers, mostly immigrant women, died in New York, leading to factory safety laws.</t>
  </si>
  <si>
    <t xml:space="preserve">shirtwaist blouse</t>
  </si>
  <si>
    <t xml:space="preserve">historians; labour unions</t>
  </si>
  <si>
    <t xml:space="preserve">the owners who were acquitted</t>
  </si>
  <si>
    <t xml:space="preserve">EVT032</t>
  </si>
  <si>
    <t xml:space="preserve">Rana Plaza collapse (2013)</t>
  </si>
  <si>
    <t xml:space="preserve">Rana Plaza</t>
  </si>
  <si>
    <t xml:space="preserve">24 April 2013</t>
  </si>
  <si>
    <t xml:space="preserve">Over 1,100 garment workers died when a factory building near Dhaka collapsed, exposing global fashion supply chains.</t>
  </si>
  <si>
    <t xml:space="preserve">the brands whose orders were produced there</t>
  </si>
  <si>
    <t xml:space="preserve">MKR090</t>
  </si>
  <si>
    <t xml:space="preserve">Deir el-Medina workmen</t>
  </si>
  <si>
    <t xml:space="preserve">Set Maat;Servants in the Place of Truth</t>
  </si>
  <si>
    <t xml:space="preserve">approx.; New Kingdom</t>
  </si>
  <si>
    <t xml:space="preserve">The village of craftsmen who cut and painted the royal tombs left ostraca recording work rotas, pay in grain and the first recorded strike (under Ramesses III).</t>
  </si>
  <si>
    <t xml:space="preserve">rock-cut tomb;wall painting;ostraca</t>
  </si>
  <si>
    <t xml:space="preserve">tomb painting;ostracon;coffin</t>
  </si>
  <si>
    <t xml:space="preserve">Egyptologists (from excavation records); the workmen's own texts</t>
  </si>
  <si>
    <t xml:space="preserve">women of the village; lower-status labourers who supplied water and goods</t>
  </si>
  <si>
    <t xml:space="preserve">F1.23;F1.28</t>
  </si>
  <si>
    <t xml:space="preserve">INS092</t>
  </si>
  <si>
    <t xml:space="preserve">Ur III state textile workshops</t>
  </si>
  <si>
    <t xml:space="preserve">Guabba weaving establishments</t>
  </si>
  <si>
    <t xml:space="preserve">approx.; Ur III dynasty</t>
  </si>
  <si>
    <t xml:space="preserve">State archives record thousands of women and children weaving wool cloth in institutional workshops for rations.</t>
  </si>
  <si>
    <t xml:space="preserve">wool weaving;ration system;record keeping</t>
  </si>
  <si>
    <t xml:space="preserve">woollen cloth;cuneiform tablet</t>
  </si>
  <si>
    <t xml:space="preserve">Assyriologists (from administrative tablets)</t>
  </si>
  <si>
    <t xml:space="preserve">the weavers' status (many were dependent or unfree)</t>
  </si>
  <si>
    <t xml:space="preserve">F1.18;F1.23;F1.28</t>
  </si>
  <si>
    <t xml:space="preserve">INS093</t>
  </si>
  <si>
    <t xml:space="preserve">Old Assyrian merchants of Kanesh</t>
  </si>
  <si>
    <t xml:space="preserve">Karum Kanesh</t>
  </si>
  <si>
    <t xml:space="preserve">Assur merchants traded tin and textiles to Anatolia; letters show Assur women weaving the cloth and managing the business.</t>
  </si>
  <si>
    <t xml:space="preserve">donkey caravan;textile production;letter writing</t>
  </si>
  <si>
    <t xml:space="preserve">textile;tin;cuneiform letter</t>
  </si>
  <si>
    <t xml:space="preserve">exchange and value;transport;record and writing</t>
  </si>
  <si>
    <t xml:space="preserve">Assyriologists (Kultepe tablets)</t>
  </si>
  <si>
    <t xml:space="preserve">the Anatolian partners and the donkey drivers</t>
  </si>
  <si>
    <t xml:space="preserve">MKR091</t>
  </si>
  <si>
    <t xml:space="preserve">Persepolis workers (kurtas)</t>
  </si>
  <si>
    <t xml:space="preserve">Kurtas</t>
  </si>
  <si>
    <t xml:space="preserve">approx.; dates of the Fortification and Treasury tablets</t>
  </si>
  <si>
    <t xml:space="preserve">Tablets record rations for workers from many lands, including women with maternity rations, who built and furnished Persepolis.</t>
  </si>
  <si>
    <t xml:space="preserve">stone carving;ration system</t>
  </si>
  <si>
    <t xml:space="preserve">relief;building</t>
  </si>
  <si>
    <t xml:space="preserve">Iranologists (Persepolis Fortification Archive)</t>
  </si>
  <si>
    <t xml:space="preserve">the unclear degree of compulsion</t>
  </si>
  <si>
    <t xml:space="preserve">MKR092</t>
  </si>
  <si>
    <t xml:space="preserve">Mongol artisan colonies</t>
  </si>
  <si>
    <t xml:space="preserve">Mongol craft deportations</t>
  </si>
  <si>
    <t xml:space="preserve">AS-CEN;AS-CHN;WA-IRN</t>
  </si>
  <si>
    <t xml:space="preserve">The Mongols moved captured weavers and metalworkers across Asia to settlements such as Besh Baliq and Hongzhou, spreading gold-brocade (nasij) production.</t>
  </si>
  <si>
    <t xml:space="preserve">gold brocade (nasij);metalwork</t>
  </si>
  <si>
    <t xml:space="preserve">historians (e.g. Thomas Allsen)</t>
  </si>
  <si>
    <t xml:space="preserve">the captured craftspeople and their families</t>
  </si>
  <si>
    <t xml:space="preserve">MKR093</t>
  </si>
  <si>
    <t xml:space="preserve">Margilan ikat weavers</t>
  </si>
  <si>
    <t xml:space="preserve">Abrband weavers;Yodgorlik silk factory</t>
  </si>
  <si>
    <t xml:space="preserve">Weavers in the Fergana Valley make silk and silk-cotton ikat (atlas, adras), a craft revived after Soviet mechanisation.</t>
  </si>
  <si>
    <t xml:space="preserve">warp ikat;silk reeling</t>
  </si>
  <si>
    <t xml:space="preserve">atlas cloth;robe</t>
  </si>
  <si>
    <t xml:space="preserve">the weavers; historians</t>
  </si>
  <si>
    <t xml:space="preserve">the Soviet-era factories that replaced workshops</t>
  </si>
  <si>
    <t xml:space="preserve">MAT001</t>
  </si>
  <si>
    <t xml:space="preserve">Flint and chert</t>
  </si>
  <si>
    <t xml:space="preserve">silex</t>
  </si>
  <si>
    <t xml:space="preserve">THEME;F1.11;F1.7</t>
  </si>
  <si>
    <t xml:space="preserve">EU-BLC;EU-WCE;AM-EWD;AF-EGY</t>
  </si>
  <si>
    <t xml:space="preserve">used from the Lower Palaeolithic; Neolithic flint mines (Spiennes, Grimes Graves, Krzemionki) c.4000–2000 BCE</t>
  </si>
  <si>
    <t xml:space="preserve">A fine-grained silica rock that fractures predictably, the main material of knapped tools in many regions.</t>
  </si>
  <si>
    <t xml:space="preserve">knapping; mining; pressure flaking</t>
  </si>
  <si>
    <t xml:space="preserve">axes; blades; arrowheads; gunflints</t>
  </si>
  <si>
    <t xml:space="preserve">geologists; archaeologists</t>
  </si>
  <si>
    <t xml:space="preserve">Met Open Access (CC0); Smithsonian NMNH Anthropology via Smithsonian Open Access (CC0 where marked); Wikimedia Commons; UNESCO World Heritage / Intangible Cultural Heritage pages (link out)</t>
  </si>
  <si>
    <t xml:space="preserve">MAT002</t>
  </si>
  <si>
    <t xml:space="preserve">Obsidian</t>
  </si>
  <si>
    <t xml:space="preserve">volcanic glass</t>
  </si>
  <si>
    <t xml:space="preserve">THEME;F1.9a;F1.7;F1.12;F1.6</t>
  </si>
  <si>
    <t xml:space="preserve">WA-ANA;WA-CAU;EU-GRR;AF-HRN;AM-MES;AM-WST;OC-MEL;OC-POL</t>
  </si>
  <si>
    <t xml:space="preserve">obsidian handaxe workshop at Melka Kunture, Ethiopia c.1.2 Ma; widely used thereafter</t>
  </si>
  <si>
    <t xml:space="preserve">Volcanic glass gives the sharpest stone edges and can be chemically traced to its source, making it a key to mapping networks.</t>
  </si>
  <si>
    <t xml:space="preserve">knapping; pressure blades; grinding; polishing</t>
  </si>
  <si>
    <t xml:space="preserve">blades; mirrors; points</t>
  </si>
  <si>
    <t xml:space="preserve">tools;ritual and belief;exchange and value</t>
  </si>
  <si>
    <t xml:space="preserve">geologists; archaeologists (source characterisation)</t>
  </si>
  <si>
    <t xml:space="preserve">Met Open Access (CC0); Smithsonian NMNH Anthropology via Smithsonian Open Access (CC0 where marked); Wikimedia Commons</t>
  </si>
  <si>
    <t xml:space="preserve">Checked: obsidian handaxe workshop at Simbiro III, Melka Kunture, dated &gt;1.2 Ma (Mussi et al. 2023).</t>
  </si>
  <si>
    <t xml:space="preserve">MAT003</t>
  </si>
  <si>
    <t xml:space="preserve">Nephrite</t>
  </si>
  <si>
    <t xml:space="preserve">jade (nephrite); pounamu; yu</t>
  </si>
  <si>
    <t xml:space="preserve">F1.8;F1.12;F1.12a</t>
  </si>
  <si>
    <t xml:space="preserve">AS-CHN;AS-CEN;AS-NTH;OC-POL</t>
  </si>
  <si>
    <t xml:space="preserve">Xinglongwa c.6200–5400 BCE; Hetian (Khotan) nephrite; Taiwan Fengtian; Aotearoa pounamu</t>
  </si>
  <si>
    <t xml:space="preserve">A tough amphibole stone worked by abrasion into ritual and status objects in China, Taiwan and Aotearoa.</t>
  </si>
  <si>
    <t xml:space="preserve">abrasive sawing; drilling; polishing</t>
  </si>
  <si>
    <t xml:space="preserve">bi; cong; hei-tiki; mere</t>
  </si>
  <si>
    <t xml:space="preserve">mineralogists (Damour 1863 distinguished nephrite and jadeite)</t>
  </si>
  <si>
    <t xml:space="preserve">Pounamu is a taonga owned by Ngāi Tahu under statute.</t>
  </si>
  <si>
    <t xml:space="preserve">Met Open Access (CC0); National Palace Museum Taipei Open Data; Cleveland Museum of Art Open Access (CC0); Te Papa Collections Online (CC BY where marked; otherwise link out)</t>
  </si>
  <si>
    <t xml:space="preserve">MAT004</t>
  </si>
  <si>
    <t xml:space="preserve">Jadeite</t>
  </si>
  <si>
    <t xml:space="preserve">jade (jadeite); jadeitite</t>
  </si>
  <si>
    <t xml:space="preserve">F1.7;F1.8;F1.11</t>
  </si>
  <si>
    <t xml:space="preserve">AM-MES;AM-CAM;AS-JPN;AS-MSE;EU-WCE</t>
  </si>
  <si>
    <t xml:space="preserve">Itoigawa, Japan (Jōmon) c.5000 BCE; Alpine jadeitite axes (Monte Viso) 5th millennium BCE; Motagua Valley, Guatemala; Myanmar jadeite in China from 18th c.</t>
  </si>
  <si>
    <t xml:space="preserve">A pyroxene stone used in Olmec and Maya greenstone, Jōmon beads, Neolithic European axes and later Qing carving.</t>
  </si>
  <si>
    <t xml:space="preserve">abrasive carving; drilling</t>
  </si>
  <si>
    <t xml:space="preserve">masks; celts; beads; axes</t>
  </si>
  <si>
    <t xml:space="preserve">mineralogists; archaeologists</t>
  </si>
  <si>
    <t xml:space="preserve">Myanmar jade mining linked to conflict and deadly landslides.</t>
  </si>
  <si>
    <t xml:space="preserve">MAT005</t>
  </si>
  <si>
    <t xml:space="preserve">Lapis lazuli</t>
  </si>
  <si>
    <t xml:space="preserve">lapis</t>
  </si>
  <si>
    <t xml:space="preserve">F1.9a;F1.12a;F1.6;F1.7</t>
  </si>
  <si>
    <t xml:space="preserve">AS-CEN;AM-AND</t>
  </si>
  <si>
    <t xml:space="preserve">Badakhshan (Sar-i Sang) lapis in Mesopotamia and Egypt from 4th millennium BCE; Chilean lapis in the Andes</t>
  </si>
  <si>
    <t xml:space="preserve">A deep blue rock from very few sources, carried long distances for beads, inlay and later ground as ultramarine pigment.</t>
  </si>
  <si>
    <t xml:space="preserve">lapidary; inlay</t>
  </si>
  <si>
    <t xml:space="preserve">beads; inlays; seals</t>
  </si>
  <si>
    <t xml:space="preserve">mineralogists</t>
  </si>
  <si>
    <t xml:space="preserve">MAT006</t>
  </si>
  <si>
    <t xml:space="preserve">Carnelian</t>
  </si>
  <si>
    <t xml:space="preserve">sard; akik</t>
  </si>
  <si>
    <t xml:space="preserve">F1.9;F1.9a;F1.10</t>
  </si>
  <si>
    <t xml:space="preserve">Gujarat sources (e.g. Ratanpur) worked from Harappan times; ongoing at Khambhat</t>
  </si>
  <si>
    <t xml:space="preserve">A red chalcedony, heated to deepen its colour, drilled into beads and carved into seals and rings.</t>
  </si>
  <si>
    <t xml:space="preserve">heat treatment; drilling; etching</t>
  </si>
  <si>
    <t xml:space="preserve">beads; seals; ring stones</t>
  </si>
  <si>
    <t xml:space="preserve">MAT007</t>
  </si>
  <si>
    <t xml:space="preserve">Turquoise</t>
  </si>
  <si>
    <t xml:space="preserve">firuza</t>
  </si>
  <si>
    <t xml:space="preserve">F1.9a;F1.6;F1.7;F1.8</t>
  </si>
  <si>
    <t xml:space="preserve">AF-EGY;WA-IRN;AM-WST;AS-CHN;AS-HIM</t>
  </si>
  <si>
    <t xml:space="preserve">Sinai mines from early dynastic Egypt; Nishapur (Iran); Cerrillos (New Mexico); Hubei; earlier use in Iran</t>
  </si>
  <si>
    <t xml:space="preserve">A blue-green copper aluminium phosphate carved and inlaid from Egypt and Iran to the American Southwest and Tibet.</t>
  </si>
  <si>
    <t xml:space="preserve">inlay; mosaic; bead drilling</t>
  </si>
  <si>
    <t xml:space="preserve">mosaics; beads; pendants</t>
  </si>
  <si>
    <t xml:space="preserve">MAT008</t>
  </si>
  <si>
    <t xml:space="preserve">Marble</t>
  </si>
  <si>
    <t xml:space="preserve">marmor</t>
  </si>
  <si>
    <t xml:space="preserve">EU-GRR;AS-SAS;WA-ANA</t>
  </si>
  <si>
    <t xml:space="preserve">Cycladic figures c.3000 BCE; Paros, Pentelikon, Carrara, Proconnesus, Makrana</t>
  </si>
  <si>
    <t xml:space="preserve">Crystalline limestone that takes a fine polish, quarried for sculpture and building from the Cyclades to the Taj Mahal.</t>
  </si>
  <si>
    <t xml:space="preserve">quarrying; carving; polishing</t>
  </si>
  <si>
    <t xml:space="preserve">statues; columns; inlay</t>
  </si>
  <si>
    <t xml:space="preserve">geologists</t>
  </si>
  <si>
    <t xml:space="preserve">Met Open Access (CC0); Wikimedia Commons; Europeana</t>
  </si>
  <si>
    <t xml:space="preserve">MAT009</t>
  </si>
  <si>
    <t xml:space="preserve">Soapstone and steatite</t>
  </si>
  <si>
    <t xml:space="preserve">steatite; talc schist</t>
  </si>
  <si>
    <t xml:space="preserve">F1.9;F1.6;F1.7</t>
  </si>
  <si>
    <t xml:space="preserve">AS-SAS;AF-EGY;AF-SOU;AF-GUI;AM-ARC</t>
  </si>
  <si>
    <t xml:space="preserve">Indus seals c.2600 BCE (much earlier use); Great Zimbabwe birds; Sierra Leone nomoli; Inuit carving commercialised from 1949</t>
  </si>
  <si>
    <t xml:space="preserve">A soft talc-rich stone easily carved and, as steatite, glazed or fired hard.</t>
  </si>
  <si>
    <t xml:space="preserve">carving; firing; glazing</t>
  </si>
  <si>
    <t xml:space="preserve">seals; scarabs; bird carvings; figures</t>
  </si>
  <si>
    <t xml:space="preserve">MAT010</t>
  </si>
  <si>
    <t xml:space="preserve">Basalt</t>
  </si>
  <si>
    <t xml:space="preserve">basalt</t>
  </si>
  <si>
    <t xml:space="preserve">F1.7;F1.12;F1.9a</t>
  </si>
  <si>
    <t xml:space="preserve">AM-MES;OC-POL;WA-LEV;AF-HRN</t>
  </si>
  <si>
    <t xml:space="preserve">used from the Palaeolithic; approximate</t>
  </si>
  <si>
    <t xml:space="preserve">A hard volcanic rock used for grinding stones, Olmec colossal heads and Polynesian adzes.</t>
  </si>
  <si>
    <t xml:space="preserve">pecking; grinding</t>
  </si>
  <si>
    <t xml:space="preserve">grindstones; adzes; colossal heads</t>
  </si>
  <si>
    <t xml:space="preserve">tools;food and storage;rule and display</t>
  </si>
  <si>
    <t xml:space="preserve">MAT011</t>
  </si>
  <si>
    <t xml:space="preserve">Rock crystal</t>
  </si>
  <si>
    <t xml:space="preserve">clear quartz</t>
  </si>
  <si>
    <t xml:space="preserve">F1.10;F1.11;F1.7</t>
  </si>
  <si>
    <t xml:space="preserve">AF-EGY;AS-SAS;EU-WCE;AM-MES</t>
  </si>
  <si>
    <t xml:space="preserve">ancient; Fatimid carving 10th–11th c.</t>
  </si>
  <si>
    <t xml:space="preserve">Transparent quartz, carved and hollowed with abrasive wheels, made Fatimid ewers, reliquaries and seals.</t>
  </si>
  <si>
    <t xml:space="preserve">wheel carving; drilling</t>
  </si>
  <si>
    <t xml:space="preserve">ewers; reliquaries; seals</t>
  </si>
  <si>
    <t xml:space="preserve">Many 'pre-Columbian' crystal skulls are 19th-c. fakes.</t>
  </si>
  <si>
    <t xml:space="preserve">Met Open Access (CC0); Walters Art Museum (CC0); Wikimedia Commons</t>
  </si>
  <si>
    <t xml:space="preserve">MAT012</t>
  </si>
  <si>
    <t xml:space="preserve">Alabaster</t>
  </si>
  <si>
    <t xml:space="preserve">calcite alabaster; gypsum alabaster</t>
  </si>
  <si>
    <t xml:space="preserve">F1.6;F1.9a;F1.11</t>
  </si>
  <si>
    <t xml:space="preserve">AF-EGY;WA-MES;WA-ARB;EU-BLC</t>
  </si>
  <si>
    <t xml:space="preserve">Egyptian (Hatnub) calcite from early dynastic period; Nottingham alabaster 14th–16th c.</t>
  </si>
  <si>
    <t xml:space="preserve">Soft translucent stones carved into vessels, figures and window panes.</t>
  </si>
  <si>
    <t xml:space="preserve">carving; turning</t>
  </si>
  <si>
    <t xml:space="preserve">vessels; panels; figures</t>
  </si>
  <si>
    <t xml:space="preserve">MAT013</t>
  </si>
  <si>
    <t xml:space="preserve">Amber</t>
  </si>
  <si>
    <t xml:space="preserve">fossil resin</t>
  </si>
  <si>
    <t xml:space="preserve">F1.11;F1.9;F1.7</t>
  </si>
  <si>
    <t xml:space="preserve">EU-SCA;EU-EER;AS-MSE;AM-CAR</t>
  </si>
  <si>
    <t xml:space="preserve">Baltic amber used from Late Palaeolithic; Burmese and Dominican amber</t>
  </si>
  <si>
    <t xml:space="preserve">Fossilised tree resin carved into beads and ornaments, traded south along the Amber Road.</t>
  </si>
  <si>
    <t xml:space="preserve">carving; drilling; polishing</t>
  </si>
  <si>
    <t xml:space="preserve">beads; pendants; figurines</t>
  </si>
  <si>
    <t xml:space="preserve">Burmese (Kachin) amber mining linked to armed conflict.</t>
  </si>
  <si>
    <t xml:space="preserve">MAT014</t>
  </si>
  <si>
    <t xml:space="preserve">Red coral</t>
  </si>
  <si>
    <t xml:space="preserve">Corallium rubrum</t>
  </si>
  <si>
    <t xml:space="preserve">EU-GRR;AF-GUI;AS-HIM;AS-SAS</t>
  </si>
  <si>
    <t xml:space="preserve">ancient Mediterranean harvesting; traded to India and Tibet; Benin royal regalia from 16th c.</t>
  </si>
  <si>
    <t xml:space="preserve">Mediterranean red coral was traded to India, Tibet and West Africa, where Benin court regalia used it heavily.</t>
  </si>
  <si>
    <t xml:space="preserve">harvesting; drilling</t>
  </si>
  <si>
    <t xml:space="preserve">beads; regalia; crowns</t>
  </si>
  <si>
    <t xml:space="preserve">MAT015</t>
  </si>
  <si>
    <t xml:space="preserve">Emerald</t>
  </si>
  <si>
    <t xml:space="preserve">beryl</t>
  </si>
  <si>
    <t xml:space="preserve">F1.7;F1.10;F1.9</t>
  </si>
  <si>
    <t xml:space="preserve">AM-LAT;AM-CAM;AF-EGY</t>
  </si>
  <si>
    <t xml:space="preserve">Egyptian mines (Mons Smaragdus) Roman period; Muisca use of Colombian emeralds; exported to Mughal and Ottoman courts from 16th c.</t>
  </si>
  <si>
    <t xml:space="preserve">Colombian emeralds, mined under Spanish rule, were carved at Mughal and Ottoman courts.</t>
  </si>
  <si>
    <t xml:space="preserve">carving; faceting</t>
  </si>
  <si>
    <t xml:space="preserve">pendants; inlay</t>
  </si>
  <si>
    <t xml:space="preserve">Muzo and Chivor miners' labour.</t>
  </si>
  <si>
    <t xml:space="preserve">MAT016</t>
  </si>
  <si>
    <t xml:space="preserve">Garnet</t>
  </si>
  <si>
    <t xml:space="preserve">almandine</t>
  </si>
  <si>
    <t xml:space="preserve">AS-SAS;EU-WCE;EU-BLC</t>
  </si>
  <si>
    <t xml:space="preserve">Sri Lankan and Indian garnets in Merovingian and Anglo-Saxon cloisonné 5th–7th c.</t>
  </si>
  <si>
    <t xml:space="preserve">Thin-cut garnets set over patterned gold foil made cell-work jewellery such as the Sutton Hoo fittings.</t>
  </si>
  <si>
    <t xml:space="preserve">slicing; cloisonné setting</t>
  </si>
  <si>
    <t xml:space="preserve">brooches; buckles; sword fittings</t>
  </si>
  <si>
    <t xml:space="preserve">archaeologists; archaeometrists</t>
  </si>
  <si>
    <t xml:space="preserve">MAT017</t>
  </si>
  <si>
    <t xml:space="preserve">Diamond</t>
  </si>
  <si>
    <t xml:space="preserve">F1.9;F1.7;F1.6</t>
  </si>
  <si>
    <t xml:space="preserve">AS-SAS;AM-LAT;AF-SOU;AF-GUI</t>
  </si>
  <si>
    <t xml:space="preserve">India (Golconda) as sole source into 18th c.; Brazil from 1720s; Kimberley from 1867</t>
  </si>
  <si>
    <t xml:space="preserve">Diamonds from India, then Brazil and South Africa, were cut into faceted gems; 20th-c. mining tied to conflict and migrant labour.</t>
  </si>
  <si>
    <t xml:space="preserve">cleaving; faceting</t>
  </si>
  <si>
    <t xml:space="preserve">jewels</t>
  </si>
  <si>
    <t xml:space="preserve">Enslaved miners in Brazil; South African migrant labour; conflict diamonds.</t>
  </si>
  <si>
    <t xml:space="preserve">MAT018</t>
  </si>
  <si>
    <t xml:space="preserve">Mica</t>
  </si>
  <si>
    <t xml:space="preserve">muscovite</t>
  </si>
  <si>
    <t xml:space="preserve">F1.7;F1.9</t>
  </si>
  <si>
    <t xml:space="preserve">AM-EWD;AS-SAS</t>
  </si>
  <si>
    <t xml:space="preserve">Hopewell cut-outs c.100 BCE–500 CE; Indian mica for 20th-c. electronics and cosmetics</t>
  </si>
  <si>
    <t xml:space="preserve">Sheet mica was cut into Hopewell hands and figures and later mined for electrical insulation and cosmetics.</t>
  </si>
  <si>
    <t xml:space="preserve">splitting; cutting</t>
  </si>
  <si>
    <t xml:space="preserve">cut-outs; insulators</t>
  </si>
  <si>
    <t xml:space="preserve">Child labour in modern Indian mica mining.</t>
  </si>
  <si>
    <t xml:space="preserve">Wikimedia Commons; open-access journal articles</t>
  </si>
  <si>
    <t xml:space="preserve">MAT019</t>
  </si>
  <si>
    <t xml:space="preserve">Earthenware</t>
  </si>
  <si>
    <t xml:space="preserve">terracotta; low-fired clay</t>
  </si>
  <si>
    <t xml:space="preserve">earliest vessels c.18 ka (China); figurines c.26 ka</t>
  </si>
  <si>
    <t xml:space="preserve">Porous low-fired clay, the most widespread ceramic body, used for cooking pots, figures and building tiles.</t>
  </si>
  <si>
    <t xml:space="preserve">coiling; open firing; burnishing</t>
  </si>
  <si>
    <t xml:space="preserve">pots; figurines; tiles</t>
  </si>
  <si>
    <t xml:space="preserve">ceramicists</t>
  </si>
  <si>
    <t xml:space="preserve">MAT020</t>
  </si>
  <si>
    <t xml:space="preserve">Stoneware</t>
  </si>
  <si>
    <t xml:space="preserve">stoneware body</t>
  </si>
  <si>
    <t xml:space="preserve">AS-CHN;AS-KOR;AS-JPN;EU-WCE;AS-MSE</t>
  </si>
  <si>
    <t xml:space="preserve">Shang proto-stoneware; Rhenish stoneware from 14th c.</t>
  </si>
  <si>
    <t xml:space="preserve">Clay fired to vitrification, dense and waterproof, suited to storage jars and tea wares.</t>
  </si>
  <si>
    <t xml:space="preserve">high firing; ash and salt glazes</t>
  </si>
  <si>
    <t xml:space="preserve">jars; bottles; tea bowls</t>
  </si>
  <si>
    <t xml:space="preserve">Met Open Access (CC0); Rijksmuseum (public-domain images); ColBase Japan national museums (Japan Government Standard Terms)</t>
  </si>
  <si>
    <t xml:space="preserve">MAT021</t>
  </si>
  <si>
    <t xml:space="preserve">Kaolin and porcelain stone</t>
  </si>
  <si>
    <t xml:space="preserve">china clay; petuntse</t>
  </si>
  <si>
    <t xml:space="preserve">AS-CHN;EU-BLC;EU-WCE</t>
  </si>
  <si>
    <t xml:space="preserve">Chinese white wares 6th c.; name from Gaoling near Jingdezhen; Cornish china clay from 1740s</t>
  </si>
  <si>
    <t xml:space="preserve">White clay and a feldspathic stone combined make porcelain; European potters hunted for sources for centuries.</t>
  </si>
  <si>
    <t xml:space="preserve">mining; levigation</t>
  </si>
  <si>
    <t xml:space="preserve">mineralogists (name from Gaoling)</t>
  </si>
  <si>
    <t xml:space="preserve">MAT022</t>
  </si>
  <si>
    <t xml:space="preserve">Faience (quartz-frit body)</t>
  </si>
  <si>
    <t xml:space="preserve">Egyptian faience; glazed composition</t>
  </si>
  <si>
    <t xml:space="preserve">F1.6;F1.9a;F1.9</t>
  </si>
  <si>
    <t xml:space="preserve">AF-EGY;WA-MES;AS-SAS</t>
  </si>
  <si>
    <t xml:space="preserve">Predynastic Egypt; Harappan</t>
  </si>
  <si>
    <t xml:space="preserve">A non-clay ceramic of ground quartz and alkali that forms its own glaze.</t>
  </si>
  <si>
    <t xml:space="preserve">efflorescence glazing; moulding</t>
  </si>
  <si>
    <t xml:space="preserve">amulets; beads; tiles</t>
  </si>
  <si>
    <t xml:space="preserve">Not the same as tin-glazed 'faience' (French).</t>
  </si>
  <si>
    <t xml:space="preserve">MAT023</t>
  </si>
  <si>
    <t xml:space="preserve">Native copper</t>
  </si>
  <si>
    <t xml:space="preserve">native copper</t>
  </si>
  <si>
    <t xml:space="preserve">F1.7;F1.9a</t>
  </si>
  <si>
    <t xml:space="preserve">AM-EWD;WA-ANA</t>
  </si>
  <si>
    <t xml:space="preserve">Anatolia c.8th millennium BCE; Great Lakes Old Copper Complex</t>
  </si>
  <si>
    <t xml:space="preserve">Naturally pure copper hammered without smelting in Anatolia and around Lake Superior.</t>
  </si>
  <si>
    <t xml:space="preserve">cold hammering; annealing</t>
  </si>
  <si>
    <t xml:space="preserve">awls; points; plates</t>
  </si>
  <si>
    <t xml:space="preserve">Smithsonian NMNH Anthropology via Smithsonian Open Access (CC0 where marked); Wikimedia Commons</t>
  </si>
  <si>
    <t xml:space="preserve">MAT024</t>
  </si>
  <si>
    <t xml:space="preserve">Arsenical copper</t>
  </si>
  <si>
    <t xml:space="preserve">arsenical bronze</t>
  </si>
  <si>
    <t xml:space="preserve">F1.9a;F1.7;F1.11</t>
  </si>
  <si>
    <t xml:space="preserve">WA-LEV;WA-CAU;WA-IRN;AM-AND</t>
  </si>
  <si>
    <t xml:space="preserve">4th millennium BCE; Andes later</t>
  </si>
  <si>
    <t xml:space="preserve">Copper alloyed with arsenic, usually through ore choice, harder than pure copper.</t>
  </si>
  <si>
    <t xml:space="preserve">smelting; casting</t>
  </si>
  <si>
    <t xml:space="preserve">axes; maceheads</t>
  </si>
  <si>
    <t xml:space="preserve">MAT025</t>
  </si>
  <si>
    <t xml:space="preserve">Tin</t>
  </si>
  <si>
    <t xml:space="preserve">cassiterite</t>
  </si>
  <si>
    <t xml:space="preserve">F1.11;F1.9;F1.6;F1.7</t>
  </si>
  <si>
    <t xml:space="preserve">EU-BLC;EU-WCE;AS-ISE;AS-MSE;AF-GUI;AM-AND</t>
  </si>
  <si>
    <t xml:space="preserve">approximate; Cornwall, Erzgebirge, Malay Peninsula, Jos Plateau, Bolivia</t>
  </si>
  <si>
    <t xml:space="preserve">Tin, rarely found near copper, was traded far to make bronze and later pewter and tinplate.</t>
  </si>
  <si>
    <t xml:space="preserve">smelting; alloying</t>
  </si>
  <si>
    <t xml:space="preserve">ingots; pewter; tinplate</t>
  </si>
  <si>
    <t xml:space="preserve">Chinese labour in Malayan mines; Bolivian miners.</t>
  </si>
  <si>
    <t xml:space="preserve">Wikimedia Commons; USGS Mineral Commodity Summaries (US public domain)</t>
  </si>
  <si>
    <t xml:space="preserve">MAT026</t>
  </si>
  <si>
    <t xml:space="preserve">Bronze</t>
  </si>
  <si>
    <t xml:space="preserve">tin bronze; leaded bronze</t>
  </si>
  <si>
    <t xml:space="preserve">regular use c.3000 BCE in West Asia; China c.2000 BCE</t>
  </si>
  <si>
    <t xml:space="preserve">A copper–tin alloy that casts well, used for weapons, vessels, bells, drums and statues.</t>
  </si>
  <si>
    <t xml:space="preserve">casting; forging</t>
  </si>
  <si>
    <t xml:space="preserve">ritual vessels; drums; statues; bells</t>
  </si>
  <si>
    <t xml:space="preserve">ritual and belief;war;play and music</t>
  </si>
  <si>
    <t xml:space="preserve">'Bronze Age' is a regional label.</t>
  </si>
  <si>
    <t xml:space="preserve">MAT027</t>
  </si>
  <si>
    <t xml:space="preserve">Brass</t>
  </si>
  <si>
    <t xml:space="preserve">latten; orichalcum</t>
  </si>
  <si>
    <t xml:space="preserve">EU-GRR;EU-WCE;AF-GUI;WA-IRN</t>
  </si>
  <si>
    <t xml:space="preserve">Roman cementation brass c.1st c. BCE; European brass manillas traded to West Africa 15th–19th c.</t>
  </si>
  <si>
    <t xml:space="preserve">A copper–zinc alloy; European brass manillas were melted by Benin casters for plaques and heads.</t>
  </si>
  <si>
    <t xml:space="preserve">cementation; casting; hammering</t>
  </si>
  <si>
    <t xml:space="preserve">manillas; Benin plaques; ewers</t>
  </si>
  <si>
    <t xml:space="preserve">Manillas were used in the trade in enslaved people.</t>
  </si>
  <si>
    <t xml:space="preserve">MAT028</t>
  </si>
  <si>
    <t xml:space="preserve">Gold</t>
  </si>
  <si>
    <t xml:space="preserve">gold</t>
  </si>
  <si>
    <t xml:space="preserve">THEME;F1.11;F1.6;F1.7</t>
  </si>
  <si>
    <t xml:space="preserve">EU-BYZ;AF-NUB;AF-SAH;AF-SOU;AM-CAM;AM-AND</t>
  </si>
  <si>
    <t xml:space="preserve">Varna necropolis c.4500 BCE</t>
  </si>
  <si>
    <t xml:space="preserve">A soft, non-tarnishing metal hammered, cast and granulated for display and currency.</t>
  </si>
  <si>
    <t xml:space="preserve">hammering; casting; granulation; gilding</t>
  </si>
  <si>
    <t xml:space="preserve">jewellery; masks; coins</t>
  </si>
  <si>
    <t xml:space="preserve">Mining labour and colonial melting of American goldwork.</t>
  </si>
  <si>
    <t xml:space="preserve">MAT029</t>
  </si>
  <si>
    <t xml:space="preserve">Silver</t>
  </si>
  <si>
    <t xml:space="preserve">silver</t>
  </si>
  <si>
    <t xml:space="preserve">THEME;F1.7;F1.8;F1.11</t>
  </si>
  <si>
    <t xml:space="preserve">AM-AND;AM-LAT;AS-JPN;EU-GRR;WA-ANA</t>
  </si>
  <si>
    <t xml:space="preserve">cupellation from 4th millennium BCE; Laurion; Potosí from 1545; Iwami Ginzan 16th–17th c.</t>
  </si>
  <si>
    <t xml:space="preserve">Spanish American and Japanese silver became the world's money in the 16th–18th c., drawn to China.</t>
  </si>
  <si>
    <t xml:space="preserve">cupellation; amalgamation; minting</t>
  </si>
  <si>
    <t xml:space="preserve">coins; vessels; ingots</t>
  </si>
  <si>
    <t xml:space="preserve">Andean mita labour and enslaved miners; enslaved miners at Laurion.</t>
  </si>
  <si>
    <t xml:space="preserve">Met Open Access (CC0); Cleveland Museum of Art Open Access (CC0); Wikimedia Commons; UNESCO World Heritage / Intangible Cultural Heritage pages (link out)</t>
  </si>
  <si>
    <t xml:space="preserve">MAT030</t>
  </si>
  <si>
    <t xml:space="preserve">Tumbaga</t>
  </si>
  <si>
    <t xml:space="preserve">guanín</t>
  </si>
  <si>
    <t xml:space="preserve">first millennium BCE–CE onward</t>
  </si>
  <si>
    <t xml:space="preserve">A gold–copper alloy of the Isthmus and Colombia, surface-enriched to look gold.</t>
  </si>
  <si>
    <t xml:space="preserve">casting; depletion gilding</t>
  </si>
  <si>
    <t xml:space="preserve">pendants; figures</t>
  </si>
  <si>
    <t xml:space="preserve">MAT031</t>
  </si>
  <si>
    <t xml:space="preserve">Iron</t>
  </si>
  <si>
    <t xml:space="preserve">wrought iron; cast iron; meteoritic iron</t>
  </si>
  <si>
    <t xml:space="preserve">meteoritic iron beads c.3200 BCE; smelted iron widespread c.1200 BCE</t>
  </si>
  <si>
    <t xml:space="preserve">The most abundant structural metal, first from meteorites and then smelted in bloomeries and blast furnaces.</t>
  </si>
  <si>
    <t xml:space="preserve">bloomery; blast furnace; forging</t>
  </si>
  <si>
    <t xml:space="preserve">tools; weapons; hoes; beams</t>
  </si>
  <si>
    <t xml:space="preserve">tools;war;shelter</t>
  </si>
  <si>
    <t xml:space="preserve">MAT032</t>
  </si>
  <si>
    <t xml:space="preserve">Steel</t>
  </si>
  <si>
    <t xml:space="preserve">carbon steel</t>
  </si>
  <si>
    <t xml:space="preserve">crucible steel c.3rd c. BCE in South India; mass production from 1856</t>
  </si>
  <si>
    <t xml:space="preserve">Iron with controlled carbon, hardened by quenching; made in crucibles, by forging and later in converters.</t>
  </si>
  <si>
    <t xml:space="preserve">crucible; pattern welding; converters</t>
  </si>
  <si>
    <t xml:space="preserve">blades; rails; frames</t>
  </si>
  <si>
    <t xml:space="preserve">war;tools;shelter</t>
  </si>
  <si>
    <t xml:space="preserve">metallurgists</t>
  </si>
  <si>
    <t xml:space="preserve">MAT033</t>
  </si>
  <si>
    <t xml:space="preserve">Zinc</t>
  </si>
  <si>
    <t xml:space="preserve">spelter</t>
  </si>
  <si>
    <t xml:space="preserve">AS-SAS;AS-CHN</t>
  </si>
  <si>
    <t xml:space="preserve">Zawar c.9th c.; Chinese zinc from 16th c.</t>
  </si>
  <si>
    <t xml:space="preserve">Metallic zinc, hard to smelt because it vaporises, was first made in quantity in Rajasthan.</t>
  </si>
  <si>
    <t xml:space="preserve">distillation</t>
  </si>
  <si>
    <t xml:space="preserve">bidri; brass</t>
  </si>
  <si>
    <t xml:space="preserve">tools;rule and display</t>
  </si>
  <si>
    <t xml:space="preserve">MAT034</t>
  </si>
  <si>
    <t xml:space="preserve">Lead</t>
  </si>
  <si>
    <t xml:space="preserve">lead</t>
  </si>
  <si>
    <t xml:space="preserve">WA-ANA;EU-GRR;EU-IBE;EU-BLC</t>
  </si>
  <si>
    <t xml:space="preserve">lead beads at Çatalhöyük c.6500 BCE</t>
  </si>
  <si>
    <t xml:space="preserve">A soft, heavy metal used in pipes, glazes, lead white and type metal, and a long-running occupational poison.</t>
  </si>
  <si>
    <t xml:space="preserve">casting; cupellation</t>
  </si>
  <si>
    <t xml:space="preserve">pipes; type; glazes</t>
  </si>
  <si>
    <t xml:space="preserve">Poisoning of workers and users.</t>
  </si>
  <si>
    <t xml:space="preserve">MAT035</t>
  </si>
  <si>
    <t xml:space="preserve">Platinum</t>
  </si>
  <si>
    <t xml:space="preserve">platinum</t>
  </si>
  <si>
    <t xml:space="preserve">La Tolita–Tumaco culture c.600 BCE–300 CE; European description 1748</t>
  </si>
  <si>
    <t xml:space="preserve">La Tolita–Tumaco smiths sintered platinum grains with gold, centuries before Europe could melt the metal.</t>
  </si>
  <si>
    <t xml:space="preserve">sintering with gold</t>
  </si>
  <si>
    <t xml:space="preserve">nose ornaments; masks</t>
  </si>
  <si>
    <t xml:space="preserve">European 'discovery' narrative.</t>
  </si>
  <si>
    <t xml:space="preserve">MAT036</t>
  </si>
  <si>
    <t xml:space="preserve">Aluminium</t>
  </si>
  <si>
    <t xml:space="preserve">aluminum</t>
  </si>
  <si>
    <t xml:space="preserve">isolated 1825; Hall–Héroult process 1886</t>
  </si>
  <si>
    <t xml:space="preserve">A light metal made cheap by electrolysis from bauxite, used in aircraft, furniture and packaging.</t>
  </si>
  <si>
    <t xml:space="preserve">electrolysis; extrusion</t>
  </si>
  <si>
    <t xml:space="preserve">chairs; cans; aircraft</t>
  </si>
  <si>
    <t xml:space="preserve">chemists; industry</t>
  </si>
  <si>
    <t xml:space="preserve">Bauxite mining in Guinea, Jamaica and Australia.</t>
  </si>
  <si>
    <t xml:space="preserve">USGS Mineral Commodity Summaries (US public domain); Wikimedia Commons</t>
  </si>
  <si>
    <t xml:space="preserve">MAT037</t>
  </si>
  <si>
    <t xml:space="preserve">Mercury</t>
  </si>
  <si>
    <t xml:space="preserve">quicksilver</t>
  </si>
  <si>
    <t xml:space="preserve">F1.11;F1.7;F1.8</t>
  </si>
  <si>
    <t xml:space="preserve">EU-IBE;AM-AND;AS-CHN</t>
  </si>
  <si>
    <t xml:space="preserve">approximate; Almadén (Spain); Huancavelica (Peru) from 1560s</t>
  </si>
  <si>
    <t xml:space="preserve">Liquid metal used in fire gilding, silver amalgamation and mirrors, mined at Almadén and Huancavelica at great human cost.</t>
  </si>
  <si>
    <t xml:space="preserve">distillation from cinnabar; amalgamation</t>
  </si>
  <si>
    <t xml:space="preserve">mirrors; gilt objects</t>
  </si>
  <si>
    <t xml:space="preserve">Huancavelica mita workers' poisoning.</t>
  </si>
  <si>
    <t xml:space="preserve">UNESCO World Heritage / Intangible Cultural Heritage pages (link out); Wikimedia Commons</t>
  </si>
  <si>
    <t xml:space="preserve">MAT038</t>
  </si>
  <si>
    <t xml:space="preserve">Glass (soda-lime and plant-ash)</t>
  </si>
  <si>
    <t xml:space="preserve">natron glass; forest glass</t>
  </si>
  <si>
    <t xml:space="preserve">THEME;F1.9a</t>
  </si>
  <si>
    <t xml:space="preserve">WA-MES;AF-EGY;WA-LEV;EU-WCE</t>
  </si>
  <si>
    <t xml:space="preserve">glass beads in Mesopotamia c.2500 BCE; vessels c.1500 BCE</t>
  </si>
  <si>
    <t xml:space="preserve">Silica melted with a flux (natron, plant ash or potash) and lime makes glass, one of the earliest synthetic materials.</t>
  </si>
  <si>
    <t xml:space="preserve">core-forming; blowing; casting</t>
  </si>
  <si>
    <t xml:space="preserve">vessels; beads; windows</t>
  </si>
  <si>
    <t xml:space="preserve">food and storage;clothing and adornment;shelter</t>
  </si>
  <si>
    <t xml:space="preserve">archaeometrists</t>
  </si>
  <si>
    <t xml:space="preserve">MAT039</t>
  </si>
  <si>
    <t xml:space="preserve">Ochre</t>
  </si>
  <si>
    <t xml:space="preserve">red ochre; yellow ochre; haematite</t>
  </si>
  <si>
    <t xml:space="preserve">THEME;F1.6;F1.12</t>
  </si>
  <si>
    <t xml:space="preserve">AF-SOU;OC-AUS;GL</t>
  </si>
  <si>
    <t xml:space="preserve">ochre use c.300 ka; processing kits c.100 ka</t>
  </si>
  <si>
    <t xml:space="preserve">Iron-oxide earths ground into red and yellow pigment, used for body paint, rock art, burial and hide processing.</t>
  </si>
  <si>
    <t xml:space="preserve">grinding; heating to redden</t>
  </si>
  <si>
    <t xml:space="preserve">pigment; rock art; burials</t>
  </si>
  <si>
    <t xml:space="preserve">MAT040</t>
  </si>
  <si>
    <t xml:space="preserve">Carbon black</t>
  </si>
  <si>
    <t xml:space="preserve">soot; lampblack; charcoal black</t>
  </si>
  <si>
    <t xml:space="preserve">used since the Palaeolithic</t>
  </si>
  <si>
    <t xml:space="preserve">Soot and charcoal, the base of rock art, inks and lacquers.</t>
  </si>
  <si>
    <t xml:space="preserve">burning; binding</t>
  </si>
  <si>
    <t xml:space="preserve">ink; paint</t>
  </si>
  <si>
    <t xml:space="preserve">MAT041</t>
  </si>
  <si>
    <t xml:space="preserve">Indigo</t>
  </si>
  <si>
    <t xml:space="preserve">Indigofera; woad; Polygonum tinctorium</t>
  </si>
  <si>
    <t xml:space="preserve">THEME;F1.9;F1.6;F1.7</t>
  </si>
  <si>
    <t xml:space="preserve">AS-SAS;AF-GUI;AF-SAH;AM-AND;AM-EWD;AS-JPN;EU-WCE</t>
  </si>
  <si>
    <t xml:space="preserve">Huaca Prieta, Peru c.6,200 years ago; Indigofera in South Asia; woad in Europe; synthetic from 1897</t>
  </si>
  <si>
    <t xml:space="preserve">The world's main blue dye, extracted from several plants, grown on plantations in Bengal and South Carolina and displaced by synthetic indigo.</t>
  </si>
  <si>
    <t xml:space="preserve">vat dyeing; fermentation</t>
  </si>
  <si>
    <t xml:space="preserve">indigo cloth; adire; aizome</t>
  </si>
  <si>
    <t xml:space="preserve">Enslaved indigo growers in South Carolina; Bengal ryots (Indigo revolt 1859–60).</t>
  </si>
  <si>
    <t xml:space="preserve">Met Open Access (CC0); ColBase Japan national museums (Japan Government Standard Terms); Library of Congress (public-domain items); Wikimedia Commons</t>
  </si>
  <si>
    <t xml:space="preserve">MAT042</t>
  </si>
  <si>
    <t xml:space="preserve">Madder</t>
  </si>
  <si>
    <t xml:space="preserve">alizarin; Rubia</t>
  </si>
  <si>
    <t xml:space="preserve">F1.9;F1.10;F1.11</t>
  </si>
  <si>
    <t xml:space="preserve">AS-SAS;WA-ANA;WA-IRN;EU-WCE</t>
  </si>
  <si>
    <t xml:space="preserve">Mohenjo-daro madder-dyed cotton (as usually cited); synthetic alizarin 1869</t>
  </si>
  <si>
    <t xml:space="preserve">Root of Rubia species gives mordant reds from Indian chintz to Turkey red.</t>
  </si>
  <si>
    <t xml:space="preserve">mordant dyeing</t>
  </si>
  <si>
    <t xml:space="preserve">chintz; carpets; Turkey red</t>
  </si>
  <si>
    <t xml:space="preserve">MAT043</t>
  </si>
  <si>
    <t xml:space="preserve">Cochineal</t>
  </si>
  <si>
    <t xml:space="preserve">carmine; grana</t>
  </si>
  <si>
    <t xml:space="preserve">AM-MES;AM-AND;AM-LAT</t>
  </si>
  <si>
    <t xml:space="preserve">Andean textiles first millennium BCE; New Spain export from 1520s</t>
  </si>
  <si>
    <t xml:space="preserve">A scale insect farmed on nopal, giving crimson and carmine that became a major Spanish colonial export.</t>
  </si>
  <si>
    <t xml:space="preserve">insect farming; mordant dyeing; lake pigments</t>
  </si>
  <si>
    <t xml:space="preserve">textiles; paintings</t>
  </si>
  <si>
    <t xml:space="preserve">Mixtec and Zapotec producers.</t>
  </si>
  <si>
    <t xml:space="preserve">MAT044</t>
  </si>
  <si>
    <t xml:space="preserve">Tyrian purple</t>
  </si>
  <si>
    <t xml:space="preserve">royal purple; murex</t>
  </si>
  <si>
    <t xml:space="preserve">WA-LEV;EU-GRR</t>
  </si>
  <si>
    <t xml:space="preserve">Minoan Crete c.18th c. BCE; Levantine production</t>
  </si>
  <si>
    <t xml:space="preserve">Dye from murex snails, costly because thousands of snails were needed for one garment.</t>
  </si>
  <si>
    <t xml:space="preserve">vat dyeing</t>
  </si>
  <si>
    <t xml:space="preserve">purple cloth</t>
  </si>
  <si>
    <t xml:space="preserve">MAT045</t>
  </si>
  <si>
    <t xml:space="preserve">Lac</t>
  </si>
  <si>
    <t xml:space="preserve">lac dye; shellac; lacquer resin (lac)</t>
  </si>
  <si>
    <t xml:space="preserve">long-standing in South and Southeast Asia; shellac for 78 rpm records 1890s–1950s</t>
  </si>
  <si>
    <t xml:space="preserve">Secretions of the lac insect give a red dye and shellac resin used for varnish, bangles, sealing wax and gramophone records.</t>
  </si>
  <si>
    <t xml:space="preserve">resin processing; dye extraction</t>
  </si>
  <si>
    <t xml:space="preserve">bangles; varnish; records</t>
  </si>
  <si>
    <t xml:space="preserve">clothing and adornment;play and music</t>
  </si>
  <si>
    <t xml:space="preserve">F1.4;F1.13</t>
  </si>
  <si>
    <t xml:space="preserve">MAT046</t>
  </si>
  <si>
    <t xml:space="preserve">Saffron</t>
  </si>
  <si>
    <t xml:space="preserve">Crocus sativus</t>
  </si>
  <si>
    <t xml:space="preserve">F1.9a;F1.9;F1.11</t>
  </si>
  <si>
    <t xml:space="preserve">EU-GRR;WA-IRN;AS-SAS</t>
  </si>
  <si>
    <t xml:space="preserve">Akrotiri 'saffron gatherers' fresco c.1600 BCE</t>
  </si>
  <si>
    <t xml:space="preserve">Hand-picked crocus stigmas yield a costly yellow dye, pigment and spice.</t>
  </si>
  <si>
    <t xml:space="preserve">hand harvesting; infusion</t>
  </si>
  <si>
    <t xml:space="preserve">dyed cloth; manuscripts</t>
  </si>
  <si>
    <t xml:space="preserve">MAT047</t>
  </si>
  <si>
    <t xml:space="preserve">Maya blue</t>
  </si>
  <si>
    <t xml:space="preserve">Classic Maya; earlier claims from c.300 BCE</t>
  </si>
  <si>
    <t xml:space="preserve">Indigo bound into palygorskite clay by heating makes a stable blue used on murals, sculpture and sacrificial offerings.</t>
  </si>
  <si>
    <t xml:space="preserve">heating indigo with palygorskite</t>
  </si>
  <si>
    <t xml:space="preserve">murals; painted vessels</t>
  </si>
  <si>
    <t xml:space="preserve">conservation scientists</t>
  </si>
  <si>
    <t xml:space="preserve">MAT048</t>
  </si>
  <si>
    <t xml:space="preserve">Ultramarine</t>
  </si>
  <si>
    <t xml:space="preserve">natural ultramarine</t>
  </si>
  <si>
    <t xml:space="preserve">F1.12a;F1.11;F1.10</t>
  </si>
  <si>
    <t xml:space="preserve">AS-CEN;EU-WCE</t>
  </si>
  <si>
    <t xml:space="preserve">Bamiyan murals c.6th–7th c.; European painting from 14th c.; synthetic 1826–28</t>
  </si>
  <si>
    <t xml:space="preserve">Blue pigment extracted from lapis lazuli by kneading with wax and lye, costlier than gold in Renaissance Europe.</t>
  </si>
  <si>
    <t xml:space="preserve">pigment extraction</t>
  </si>
  <si>
    <t xml:space="preserve">paintings; manuscripts</t>
  </si>
  <si>
    <t xml:space="preserve">National Gallery of Art Washington Open Access (CC0); Wikimedia Commons</t>
  </si>
  <si>
    <t xml:space="preserve">MAT049</t>
  </si>
  <si>
    <t xml:space="preserve">Vermilion and cinnabar</t>
  </si>
  <si>
    <t xml:space="preserve">mercuric sulphide</t>
  </si>
  <si>
    <t xml:space="preserve">F1.8;F1.11;F1.9a</t>
  </si>
  <si>
    <t xml:space="preserve">AS-CHN;EU-IBE;WA-ANA</t>
  </si>
  <si>
    <t xml:space="preserve">cinnabar at Çatalhöyük c.7th millennium BCE; Chinese lacquer and seals; Almadén</t>
  </si>
  <si>
    <t xml:space="preserve">Mercury sulphide ground or synthesised into a brilliant red for lacquer, seals, murals and tombs.</t>
  </si>
  <si>
    <t xml:space="preserve">grinding; dry-process synthesis</t>
  </si>
  <si>
    <t xml:space="preserve">lacquer; seal paste; murals</t>
  </si>
  <si>
    <t xml:space="preserve">Toxic to workers.</t>
  </si>
  <si>
    <t xml:space="preserve">MAT050</t>
  </si>
  <si>
    <t xml:space="preserve">Orpiment</t>
  </si>
  <si>
    <t xml:space="preserve">arsenic sulphide yellow</t>
  </si>
  <si>
    <t xml:space="preserve">F1.6;F1.8;F1.10</t>
  </si>
  <si>
    <t xml:space="preserve">AF-EGY;AS-CHN;WA-IRN</t>
  </si>
  <si>
    <t xml:space="preserve">ancient; used in Egyptian, Chinese and Persianate painting</t>
  </si>
  <si>
    <t xml:space="preserve">A toxic arsenic sulphide ground into a bright yellow pigment.</t>
  </si>
  <si>
    <t xml:space="preserve">grinding</t>
  </si>
  <si>
    <t xml:space="preserve">manuscripts; paintings</t>
  </si>
  <si>
    <t xml:space="preserve">Toxic.</t>
  </si>
  <si>
    <t xml:space="preserve">MAT051</t>
  </si>
  <si>
    <t xml:space="preserve">calcium copper silicate</t>
  </si>
  <si>
    <t xml:space="preserve">AF-EGY;EU-GRR</t>
  </si>
  <si>
    <t xml:space="preserve">early dynastic Egypt c.3200 BCE; Roman</t>
  </si>
  <si>
    <t xml:space="preserve">The first known synthetic pigment, made by heating sand, copper, lime and natron.</t>
  </si>
  <si>
    <t xml:space="preserve">firing; grinding</t>
  </si>
  <si>
    <t xml:space="preserve">wall paintings; amulets</t>
  </si>
  <si>
    <t xml:space="preserve">MAT052</t>
  </si>
  <si>
    <t xml:space="preserve">Lead white</t>
  </si>
  <si>
    <t xml:space="preserve">white lead; ceruse</t>
  </si>
  <si>
    <t xml:space="preserve">EU-GRR;EU-BLC;AS-CHN</t>
  </si>
  <si>
    <t xml:space="preserve">Greek and Roman; stack process in Netherlands 17th c.</t>
  </si>
  <si>
    <t xml:space="preserve">Lead corroded by vinegar vapour made the main white paint and cosmetic, poisoning workers and wearers.</t>
  </si>
  <si>
    <t xml:space="preserve">stack process</t>
  </si>
  <si>
    <t xml:space="preserve">paint; cosmetics</t>
  </si>
  <si>
    <t xml:space="preserve">Worker poisoning.</t>
  </si>
  <si>
    <t xml:space="preserve">MAT053</t>
  </si>
  <si>
    <t xml:space="preserve">Malachite and azurite</t>
  </si>
  <si>
    <t xml:space="preserve">copper carbonate pigments; iwa-enogu</t>
  </si>
  <si>
    <t xml:space="preserve">F1.6;F1.8;F1.11</t>
  </si>
  <si>
    <t xml:space="preserve">AF-EGY;AS-CHN;AS-JPN;EU-WCE</t>
  </si>
  <si>
    <t xml:space="preserve">malachite eye paint in Badarian Egypt c.4000 BCE</t>
  </si>
  <si>
    <t xml:space="preserve">Ground copper minerals gave greens and blues for eye paint, East Asian painting and European panels.</t>
  </si>
  <si>
    <t xml:space="preserve">grinding; levigation</t>
  </si>
  <si>
    <t xml:space="preserve">cosmetics; paintings</t>
  </si>
  <si>
    <t xml:space="preserve">MAT054</t>
  </si>
  <si>
    <t xml:space="preserve">Prussian blue</t>
  </si>
  <si>
    <t xml:space="preserve">Berlin blue; bero-ai</t>
  </si>
  <si>
    <t xml:space="preserve">Berlin c.1706; imported to Japan from 1820s</t>
  </si>
  <si>
    <t xml:space="preserve">An early synthetic pigment that reached Japan and coloured Hokusai's Great Wave.</t>
  </si>
  <si>
    <t xml:space="preserve">synthesis</t>
  </si>
  <si>
    <t xml:space="preserve">prints; paintings; blueprints</t>
  </si>
  <si>
    <t xml:space="preserve">chemists; historians</t>
  </si>
  <si>
    <t xml:space="preserve">MAT055</t>
  </si>
  <si>
    <t xml:space="preserve">Synthetic aniline dyes</t>
  </si>
  <si>
    <t xml:space="preserve">mauveine; synthetic alizarin; synthetic indigo</t>
  </si>
  <si>
    <t xml:space="preserve">mauveine 1856; alizarin 1869; indigo 1897</t>
  </si>
  <si>
    <t xml:space="preserve">Coal-tar dyes gave new colours and undercut natural dye economies in India and elsewhere.</t>
  </si>
  <si>
    <t xml:space="preserve">chemical synthesis</t>
  </si>
  <si>
    <t xml:space="preserve">chemists; patents</t>
  </si>
  <si>
    <t xml:space="preserve">Collapse of natural indigo livelihoods.</t>
  </si>
  <si>
    <t xml:space="preserve">Wikimedia Commons; Google Patents / national patent offices (public documents)</t>
  </si>
  <si>
    <t xml:space="preserve">MAT056</t>
  </si>
  <si>
    <t xml:space="preserve">Cotton</t>
  </si>
  <si>
    <t xml:space="preserve">Gossypium</t>
  </si>
  <si>
    <t xml:space="preserve">THEME;F1.9;F1.7;F1.6</t>
  </si>
  <si>
    <t xml:space="preserve">AS-SAS;AM-AND;AM-MES;AF-NUB;AM-EWD</t>
  </si>
  <si>
    <t xml:space="preserve">cotton fibres at Mehrgarh c.6th–5th millennium BCE; Andean cotton c.4000 BCE; domesticated independently in the Old and New Worlds</t>
  </si>
  <si>
    <t xml:space="preserve">A seed fibre domesticated at least twice; Indian cottons then American slave-grown cotton organised much of the world economy.</t>
  </si>
  <si>
    <t xml:space="preserve">ginning; spinning; weaving; dyeing</t>
  </si>
  <si>
    <t xml:space="preserve">chintz; muslin; cloth; armour</t>
  </si>
  <si>
    <t xml:space="preserve">botanists; historians</t>
  </si>
  <si>
    <t xml:space="preserve">Enslaved and indentured growers.</t>
  </si>
  <si>
    <t xml:space="preserve">Met Open Access (CC0); Rijksmuseum (public-domain images); Library of Congress (public-domain items); Wikimedia Commons</t>
  </si>
  <si>
    <t xml:space="preserve">F1.13;F1.18;F1.23</t>
  </si>
  <si>
    <t xml:space="preserve">MAT057</t>
  </si>
  <si>
    <t xml:space="preserve">Flax and linen</t>
  </si>
  <si>
    <t xml:space="preserve">linen</t>
  </si>
  <si>
    <t xml:space="preserve">AF-EGY;WA-LEV;WA-CAU;EU-WCE;EU-BLC</t>
  </si>
  <si>
    <t xml:space="preserve">dyed wild flax fibres at Dzudzuana c.30 ka (contested); linen at Nahal Hemar c.6500 BCE</t>
  </si>
  <si>
    <t xml:space="preserve">Bast fibre from flax stems, spun and woven into linen, the main cloth of ancient Egypt and much of Europe.</t>
  </si>
  <si>
    <t xml:space="preserve">retting; spinning; weaving</t>
  </si>
  <si>
    <t xml:space="preserve">mummy wrappings; shirts; sails</t>
  </si>
  <si>
    <t xml:space="preserve">botanists; archaeologists</t>
  </si>
  <si>
    <t xml:space="preserve">MAT058</t>
  </si>
  <si>
    <t xml:space="preserve">Wool</t>
  </si>
  <si>
    <t xml:space="preserve">sheep wool</t>
  </si>
  <si>
    <t xml:space="preserve">THEME;F1.9a;F1.11;F1.12a;F1.7</t>
  </si>
  <si>
    <t xml:space="preserve">WA-MES;WA-IRN;EU-BLC;AS-CEN;AM-WST</t>
  </si>
  <si>
    <t xml:space="preserve">woolly sheep and wool textiles c.4th millennium BCE; approximate</t>
  </si>
  <si>
    <t xml:space="preserve">Sheep fleece spun and felted into cloth, carpets and tents; medieval English wool drove Flemish and Italian cloth industries.</t>
  </si>
  <si>
    <t xml:space="preserve">shearing; spinning; felting; fulling</t>
  </si>
  <si>
    <t xml:space="preserve">carpets; felts; broadcloth; Navajo blankets</t>
  </si>
  <si>
    <t xml:space="preserve">MAT059</t>
  </si>
  <si>
    <t xml:space="preserve">Silk</t>
  </si>
  <si>
    <t xml:space="preserve">mulberry silk; Bombyx mori</t>
  </si>
  <si>
    <t xml:space="preserve">F1.8;F1.12a;F1.10</t>
  </si>
  <si>
    <t xml:space="preserve">AS-CHN;AS-CEN;WA-IRN;EU-BYZ</t>
  </si>
  <si>
    <t xml:space="preserve">silk fabric at Qianshanyang c.2700 BCE; earlier traces claimed</t>
  </si>
  <si>
    <t xml:space="preserve">Continuous filament from domesticated silkworms, woven into the damasks and brocades exchanged across Eurasia.</t>
  </si>
  <si>
    <t xml:space="preserve">reeling; throwing; weaving; embroidery</t>
  </si>
  <si>
    <t xml:space="preserve">robes; banners; brocades</t>
  </si>
  <si>
    <t xml:space="preserve">clothing and adornment;rule and display;exchange and value</t>
  </si>
  <si>
    <t xml:space="preserve">Met Open Access (CC0); National Palace Museum Taipei Open Data; Cleveland Museum of Art Open Access (CC0)</t>
  </si>
  <si>
    <t xml:space="preserve">MAT060</t>
  </si>
  <si>
    <t xml:space="preserve">Wild silks</t>
  </si>
  <si>
    <t xml:space="preserve">tussar; eri; muga; landibe; Coan silk</t>
  </si>
  <si>
    <t xml:space="preserve">F1.9;F1.6;F1.11</t>
  </si>
  <si>
    <t xml:space="preserve">AS-SAS;AF-MAD;EU-GRR</t>
  </si>
  <si>
    <t xml:space="preserve">Harappan wild silk fibres c.2450–2000 BCE (Good et al. 2009); Malagasy landibe; Greek Coan silk</t>
  </si>
  <si>
    <t xml:space="preserve">Silks from undomesticated moths, spun rather than reeled, used in India, Madagascar and the ancient Aegean.</t>
  </si>
  <si>
    <t xml:space="preserve">degumming; spinning</t>
  </si>
  <si>
    <t xml:space="preserve">saris; lamba akotifahana</t>
  </si>
  <si>
    <t xml:space="preserve">archaeologists; makers</t>
  </si>
  <si>
    <t xml:space="preserve">living-community;funerary</t>
  </si>
  <si>
    <t xml:space="preserve">MAT061</t>
  </si>
  <si>
    <t xml:space="preserve">Hemp</t>
  </si>
  <si>
    <t xml:space="preserve">Cannabis sativa fibre; sambe</t>
  </si>
  <si>
    <t xml:space="preserve">AS-CHN;AS-KOR;EU-WCE</t>
  </si>
  <si>
    <t xml:space="preserve">approximate; China Neolithic; Korean sambe; European rope and sailcloth</t>
  </si>
  <si>
    <t xml:space="preserve">A strong bast fibre used for cloth, rope, sails and paper.</t>
  </si>
  <si>
    <t xml:space="preserve">retting; spinning</t>
  </si>
  <si>
    <t xml:space="preserve">rope; sailcloth; mourning clothes</t>
  </si>
  <si>
    <t xml:space="preserve">botanists</t>
  </si>
  <si>
    <t xml:space="preserve">MAT062</t>
  </si>
  <si>
    <t xml:space="preserve">Ramie</t>
  </si>
  <si>
    <t xml:space="preserve">choma; China grass</t>
  </si>
  <si>
    <t xml:space="preserve">AS-CHN;AS-JPN;AS-KOR</t>
  </si>
  <si>
    <t xml:space="preserve">approximate; Echigo-jōfu and Ojiya-chijimi (UNESCO 2009)</t>
  </si>
  <si>
    <t xml:space="preserve">A lustrous nettle-family bast fibre woven into fine summer cloth in China, Korea and Japan.</t>
  </si>
  <si>
    <t xml:space="preserve">stripping; hand splicing; weaving</t>
  </si>
  <si>
    <t xml:space="preserve">summer kimono; mosi</t>
  </si>
  <si>
    <t xml:space="preserve">botanists; makers</t>
  </si>
  <si>
    <t xml:space="preserve">ColBase Japan national museums (Japan Government Standard Terms); Wikimedia Commons</t>
  </si>
  <si>
    <t xml:space="preserve">Earliest date uncertain; ramie is among the bast fibres identified at waterlogged Neolithic sites in southern China (c. 6000–3500 BCE); start kept approximate.</t>
  </si>
  <si>
    <t xml:space="preserve">MAT063</t>
  </si>
  <si>
    <t xml:space="preserve">Jute</t>
  </si>
  <si>
    <t xml:space="preserve">jute</t>
  </si>
  <si>
    <t xml:space="preserve">AS-SAS;EU-BLC</t>
  </si>
  <si>
    <t xml:space="preserve">mechanised Dundee jute industry from 1830s; long used in Bengal</t>
  </si>
  <si>
    <t xml:space="preserve">A coarse bast fibre from Bengal, mechanically spun in Dundee and Calcutta into sacking for global commodity trade.</t>
  </si>
  <si>
    <t xml:space="preserve">retting; mechanised spinning</t>
  </si>
  <si>
    <t xml:space="preserve">gunny sacks; hessian</t>
  </si>
  <si>
    <t xml:space="preserve">Bengali growers and mill workers.</t>
  </si>
  <si>
    <t xml:space="preserve">MAT064</t>
  </si>
  <si>
    <t xml:space="preserve">Camelid fibre</t>
  </si>
  <si>
    <t xml:space="preserve">alpaca; llama; vicuña</t>
  </si>
  <si>
    <t xml:space="preserve">approximate; Inca cumbi cloth; ongoing</t>
  </si>
  <si>
    <t xml:space="preserve">Soft fleece of Andean camelids was woven into cumbi cloth, the most valued Inca goods.</t>
  </si>
  <si>
    <t xml:space="preserve">spinning; tapestry weaving</t>
  </si>
  <si>
    <t xml:space="preserve">tunics; mantles</t>
  </si>
  <si>
    <t xml:space="preserve">makers; historians</t>
  </si>
  <si>
    <t xml:space="preserve">MAT065</t>
  </si>
  <si>
    <t xml:space="preserve">Qiviut</t>
  </si>
  <si>
    <t xml:space="preserve">muskox wool</t>
  </si>
  <si>
    <t xml:space="preserve">Oomingmak cooperative from 1969; earlier Indigenous use</t>
  </si>
  <si>
    <t xml:space="preserve">The fine underwool of muskoxen, gathered and knitted by Alaska Native knitters.</t>
  </si>
  <si>
    <t xml:space="preserve">combing; knitting</t>
  </si>
  <si>
    <t xml:space="preserve">scarves; caps</t>
  </si>
  <si>
    <t xml:space="preserve">makers</t>
  </si>
  <si>
    <t xml:space="preserve">MAT066</t>
  </si>
  <si>
    <t xml:space="preserve">Agave fibre</t>
  </si>
  <si>
    <t xml:space="preserve">maguey; ixtle; henequen; sisal</t>
  </si>
  <si>
    <t xml:space="preserve">early Holocene cordage; Yucatán henequen boom late 19th–early 20th c.</t>
  </si>
  <si>
    <t xml:space="preserve">Agave leaf fibre made Mesoamerican cloth and cordage; henequen plantations in Yucatán used Maya debt labour.</t>
  </si>
  <si>
    <t xml:space="preserve">decorticating; spinning</t>
  </si>
  <si>
    <t xml:space="preserve">cloaks (ayate); rope; bags</t>
  </si>
  <si>
    <t xml:space="preserve">Maya debt peonage.</t>
  </si>
  <si>
    <t xml:space="preserve">MAT067</t>
  </si>
  <si>
    <t xml:space="preserve">Raffia</t>
  </si>
  <si>
    <t xml:space="preserve">Raphia palm fibre</t>
  </si>
  <si>
    <t xml:space="preserve">AF-CEN;AF-GUI;AF-MAD</t>
  </si>
  <si>
    <t xml:space="preserve">long-standing</t>
  </si>
  <si>
    <t xml:space="preserve">Palm-leaf fibre woven on single-heddle looms into Kongo and Kuba cloth, once used as currency.</t>
  </si>
  <si>
    <t xml:space="preserve">stripping; weaving; embroidery</t>
  </si>
  <si>
    <t xml:space="preserve">Kuba cloth; mats</t>
  </si>
  <si>
    <t xml:space="preserve">Met Open Access (CC0); British Museum EMKP (CC)</t>
  </si>
  <si>
    <t xml:space="preserve">MAT068</t>
  </si>
  <si>
    <t xml:space="preserve">Barkcloth fibre</t>
  </si>
  <si>
    <t xml:space="preserve">paper mulberry; fig bark</t>
  </si>
  <si>
    <t xml:space="preserve">F1.12;F1.6;F1.9</t>
  </si>
  <si>
    <t xml:space="preserve">OC-POL;AF-SWA;AS-ISE</t>
  </si>
  <si>
    <t xml:space="preserve">Inner bark of paper mulberry and figs, carried across the Pacific by voyagers, beaten into tapa.</t>
  </si>
  <si>
    <t xml:space="preserve">beating; felting</t>
  </si>
  <si>
    <t xml:space="preserve">tapa; barkcloth</t>
  </si>
  <si>
    <t xml:space="preserve">Te Papa Collections Online (CC BY where marked; otherwise link out); Auckland Museum Online Collection (CC BY where marked)</t>
  </si>
  <si>
    <t xml:space="preserve">MAT069</t>
  </si>
  <si>
    <t xml:space="preserve">Coir</t>
  </si>
  <si>
    <t xml:space="preserve">coconut fibre; sennit</t>
  </si>
  <si>
    <t xml:space="preserve">F1.9;F1.12</t>
  </si>
  <si>
    <t xml:space="preserve">AS-SAS;AF-MAD;OC-POL</t>
  </si>
  <si>
    <t xml:space="preserve">Fibre from coconut husk, plaited into sennit for lashing Pacific canoes and houses and stitching sewn boats.</t>
  </si>
  <si>
    <t xml:space="preserve">retting; plaiting</t>
  </si>
  <si>
    <t xml:space="preserve">sennit; rope</t>
  </si>
  <si>
    <t xml:space="preserve">transport;shelter</t>
  </si>
  <si>
    <t xml:space="preserve">MAT070</t>
  </si>
  <si>
    <t xml:space="preserve">Pandanus</t>
  </si>
  <si>
    <t xml:space="preserve">screwpine leaf</t>
  </si>
  <si>
    <t xml:space="preserve">OC-POL;OC-MIC;AS-ISE</t>
  </si>
  <si>
    <t xml:space="preserve">Pandanus leaves are processed into strips and plaited into mats, sails and baskets.</t>
  </si>
  <si>
    <t xml:space="preserve">boiling; stripping; plaiting</t>
  </si>
  <si>
    <t xml:space="preserve">fine mats; sails</t>
  </si>
  <si>
    <t xml:space="preserve">Auckland Museum Online Collection (CC BY where marked); Te Papa Collections Online (CC BY where marked; otherwise link out)</t>
  </si>
  <si>
    <t xml:space="preserve">MAT071</t>
  </si>
  <si>
    <t xml:space="preserve">Abaca</t>
  </si>
  <si>
    <t xml:space="preserve">Manila hemp</t>
  </si>
  <si>
    <t xml:space="preserve">long-standing; export boom 19th c.</t>
  </si>
  <si>
    <t xml:space="preserve">Banana-family fibre woven into T'boli t'nalak and exported as Manila rope and paper.</t>
  </si>
  <si>
    <t xml:space="preserve">stripping; ikat; weaving</t>
  </si>
  <si>
    <t xml:space="preserve">t'nalak; rope</t>
  </si>
  <si>
    <t xml:space="preserve">MAT072</t>
  </si>
  <si>
    <t xml:space="preserve">Piña</t>
  </si>
  <si>
    <t xml:space="preserve">pineapple leaf fibre</t>
  </si>
  <si>
    <t xml:space="preserve">approximate; prized in the 18th–19th c.; ongoing in Aklan</t>
  </si>
  <si>
    <t xml:space="preserve">Fine pineapple-leaf fibre woven into translucent cloth for the barong and embroidered textiles.</t>
  </si>
  <si>
    <t xml:space="preserve">scraping; knotting; weaving</t>
  </si>
  <si>
    <t xml:space="preserve">barong; panuelos</t>
  </si>
  <si>
    <t xml:space="preserve">MAT073</t>
  </si>
  <si>
    <t xml:space="preserve">Harakeke</t>
  </si>
  <si>
    <t xml:space="preserve">New Zealand flax; Phormium tenax</t>
  </si>
  <si>
    <t xml:space="preserve">Māori use from settlement; 19th-c. export flax trade</t>
  </si>
  <si>
    <t xml:space="preserve">Leaves provide muka fibre for cloaks and strips for plaiting; 19th-c. traders exchanged muskets for it.</t>
  </si>
  <si>
    <t xml:space="preserve">scraping; plaiting; whatu</t>
  </si>
  <si>
    <t xml:space="preserve">kākahu; kete</t>
  </si>
  <si>
    <t xml:space="preserve">Māori makers</t>
  </si>
  <si>
    <t xml:space="preserve">MAT074</t>
  </si>
  <si>
    <t xml:space="preserve">Elephant ivory</t>
  </si>
  <si>
    <t xml:space="preserve">ivory</t>
  </si>
  <si>
    <t xml:space="preserve">THEME;F1.6;F1.8;F1.11</t>
  </si>
  <si>
    <t xml:space="preserve">AF-SWA;AF-CEN;AF-GUI;AS-SAS</t>
  </si>
  <si>
    <t xml:space="preserve">long-standing; CITES trade ban 1989</t>
  </si>
  <si>
    <t xml:space="preserve">Tusks carved into figures, oliphants, combs and piano keys; demand drove killing and forced porterage.</t>
  </si>
  <si>
    <t xml:space="preserve">oliphants; saltcellars; figures</t>
  </si>
  <si>
    <t xml:space="preserve">Enslaved porters; Benin ivories looted 1897.</t>
  </si>
  <si>
    <t xml:space="preserve">Met Open Access (CC0); Walters Art Museum (CC0); Cleveland Museum of Art Open Access (CC0)</t>
  </si>
  <si>
    <t xml:space="preserve">F1.13;F1.22;F1.24</t>
  </si>
  <si>
    <t xml:space="preserve">MAT075</t>
  </si>
  <si>
    <t xml:space="preserve">Walrus ivory</t>
  </si>
  <si>
    <t xml:space="preserve">morse ivory</t>
  </si>
  <si>
    <t xml:space="preserve">AM-ARC;EU-SCA;AS-NTH</t>
  </si>
  <si>
    <t xml:space="preserve">Arctic use ancient; Norse Greenland export 11th–14th c.</t>
  </si>
  <si>
    <t xml:space="preserve">Walrus tusk was carved by Arctic peoples and exported from Norse Greenland to Europe, as in the Lewis chessmen.</t>
  </si>
  <si>
    <t xml:space="preserve">carving; engraving</t>
  </si>
  <si>
    <t xml:space="preserve">chess pieces; harpoon heads; figures</t>
  </si>
  <si>
    <t xml:space="preserve">tools;play and music;ritual and belief</t>
  </si>
  <si>
    <t xml:space="preserve">MAT076</t>
  </si>
  <si>
    <t xml:space="preserve">Bone</t>
  </si>
  <si>
    <t xml:space="preserve">since the Palaeolithic</t>
  </si>
  <si>
    <t xml:space="preserve">Bone was split and carved into needles, points, flutes and handles.</t>
  </si>
  <si>
    <t xml:space="preserve">splitting; grinding; carving</t>
  </si>
  <si>
    <t xml:space="preserve">needles; flutes; harpoons</t>
  </si>
  <si>
    <t xml:space="preserve">MAT077</t>
  </si>
  <si>
    <t xml:space="preserve">Antler</t>
  </si>
  <si>
    <t xml:space="preserve">antler</t>
  </si>
  <si>
    <t xml:space="preserve">EU-WCE;EU-SCA;AS-NTH</t>
  </si>
  <si>
    <t xml:space="preserve">Shed deer and reindeer antler, softened by soaking, was made into points, combs and spear-throwers.</t>
  </si>
  <si>
    <t xml:space="preserve">soaking; grooving; carving</t>
  </si>
  <si>
    <t xml:space="preserve">combs; points; spear-throwers</t>
  </si>
  <si>
    <t xml:space="preserve">MAT078</t>
  </si>
  <si>
    <t xml:space="preserve">Horn</t>
  </si>
  <si>
    <t xml:space="preserve">horn</t>
  </si>
  <si>
    <t xml:space="preserve">Horn keratin can be heated, flattened and moulded into cups, spoons, lantern panes and bow laminates.</t>
  </si>
  <si>
    <t xml:space="preserve">heating; pressing</t>
  </si>
  <si>
    <t xml:space="preserve">cups; spoons; bows</t>
  </si>
  <si>
    <t xml:space="preserve">MAT079</t>
  </si>
  <si>
    <t xml:space="preserve">Tortoiseshell</t>
  </si>
  <si>
    <t xml:space="preserve">hawksbill shell; bekko</t>
  </si>
  <si>
    <t xml:space="preserve">F1.7;F1.12;F1.8;F1.11</t>
  </si>
  <si>
    <t xml:space="preserve">AM-CAR;OC-MEL;AS-JPN</t>
  </si>
  <si>
    <t xml:space="preserve">long-standing; CITES 1977</t>
  </si>
  <si>
    <t xml:space="preserve">Hawksbill turtle shell, heat-welded into combs, boxes and inlay, drove turtle hunting from the Caribbean to the Pacific.</t>
  </si>
  <si>
    <t xml:space="preserve">heat fusing; inlay</t>
  </si>
  <si>
    <t xml:space="preserve">combs; boxes; Boulle inlay</t>
  </si>
  <si>
    <t xml:space="preserve">MAT080</t>
  </si>
  <si>
    <t xml:space="preserve">Spondylus</t>
  </si>
  <si>
    <t xml:space="preserve">mullu; thorny oyster</t>
  </si>
  <si>
    <t xml:space="preserve">AM-AND;EU-GRR</t>
  </si>
  <si>
    <t xml:space="preserve">Aegean Neolithic c.5500 BCE; Andes c.2500 BCE onward</t>
  </si>
  <si>
    <t xml:space="preserve">Red and orange Spondylus shell was a valuable carried inland in Neolithic Europe and the Andes.</t>
  </si>
  <si>
    <t xml:space="preserve">cutting; grinding</t>
  </si>
  <si>
    <t xml:space="preserve">beads; bracelets; offerings</t>
  </si>
  <si>
    <t xml:space="preserve">MAT081</t>
  </si>
  <si>
    <t xml:space="preserve">Cowrie</t>
  </si>
  <si>
    <t xml:space="preserve">Monetaria moneta; money cowrie</t>
  </si>
  <si>
    <t xml:space="preserve">F1.6;F1.9;F1.8</t>
  </si>
  <si>
    <t xml:space="preserve">AF-MAD;AF-GUI;AS-SAS;AS-CHN</t>
  </si>
  <si>
    <t xml:space="preserve">Shang China c.1200 BCE; Maldivian exports into 19th c.</t>
  </si>
  <si>
    <t xml:space="preserve">Small Indian Ocean shells used as money and ornament from China to West Africa.</t>
  </si>
  <si>
    <t xml:space="preserve">stringing; sewing</t>
  </si>
  <si>
    <t xml:space="preserve">money strings; headdresses</t>
  </si>
  <si>
    <t xml:space="preserve">MAT082</t>
  </si>
  <si>
    <t xml:space="preserve">Conch shell</t>
  </si>
  <si>
    <t xml:space="preserve">shankha; Turbinella pyrum</t>
  </si>
  <si>
    <t xml:space="preserve">Harappan shell bangles; ongoing in Bengal</t>
  </si>
  <si>
    <t xml:space="preserve">Sacred chank shell from the Gulf of Mannar was sawn into bangles and made into trumpets.</t>
  </si>
  <si>
    <t xml:space="preserve">sawing; engraving</t>
  </si>
  <si>
    <t xml:space="preserve">bangles; trumpets</t>
  </si>
  <si>
    <t xml:space="preserve">MAT083</t>
  </si>
  <si>
    <t xml:space="preserve">Pearl and mother-of-pearl</t>
  </si>
  <si>
    <t xml:space="preserve">nacre</t>
  </si>
  <si>
    <t xml:space="preserve">F1.10;F1.7;F1.8;F1.12</t>
  </si>
  <si>
    <t xml:space="preserve">WA-ARB;AS-SAS;AM-CAR;AS-KOR;OC-POL</t>
  </si>
  <si>
    <t xml:space="preserve">Gulf pearling ancient to 1930s; Caribbean pearl fisheries with enslaved divers 16th c.</t>
  </si>
  <si>
    <t xml:space="preserve">Pearls and shell nacre were set, inlaid and carved; pearl diving in the Gulf and Caribbean was dangerous forced or bonded work.</t>
  </si>
  <si>
    <t xml:space="preserve">diving; inlay; carving</t>
  </si>
  <si>
    <t xml:space="preserve">necklaces; najeon inlay; fishhooks</t>
  </si>
  <si>
    <t xml:space="preserve">Enslaved Indigenous and African divers; debt-bonded Gulf divers.</t>
  </si>
  <si>
    <t xml:space="preserve">Met Open Access (CC0); National Museum of Korea e-museum (KOGL Type 1 where marked); Qatar Digital Library (licence per item; check)</t>
  </si>
  <si>
    <t xml:space="preserve">MAT084</t>
  </si>
  <si>
    <t xml:space="preserve">Feathers</t>
  </si>
  <si>
    <t xml:space="preserve">plumage</t>
  </si>
  <si>
    <t xml:space="preserve">F1.7;F1.12</t>
  </si>
  <si>
    <t xml:space="preserve">AM-AND;AM-MES;AM-AMZ;OC-POL;OC-MEL</t>
  </si>
  <si>
    <t xml:space="preserve">long-standing; 19th-c. plume trade</t>
  </si>
  <si>
    <t xml:space="preserve">Feathers were knotted into cloaks and mosaics; 19th-c. fashion plume hunting prompted bird-protection law.</t>
  </si>
  <si>
    <t xml:space="preserve">knotting; gluing</t>
  </si>
  <si>
    <t xml:space="preserve">cloaks; headdresses; hats</t>
  </si>
  <si>
    <t xml:space="preserve">Met Open Access (CC0); Te Papa Collections Online (CC BY where marked; otherwise link out); Wikimedia Commons</t>
  </si>
  <si>
    <t xml:space="preserve">MAT085</t>
  </si>
  <si>
    <t xml:space="preserve">Leather</t>
  </si>
  <si>
    <t xml:space="preserve">tanned hide</t>
  </si>
  <si>
    <t xml:space="preserve">Tanned animal skin used for footwear, containers, armour and bookbinding.</t>
  </si>
  <si>
    <t xml:space="preserve">tanning; tooling; moulding</t>
  </si>
  <si>
    <t xml:space="preserve">shoes; bags; bindings</t>
  </si>
  <si>
    <t xml:space="preserve">MAT086</t>
  </si>
  <si>
    <t xml:space="preserve">Rawhide</t>
  </si>
  <si>
    <t xml:space="preserve">untanned hide</t>
  </si>
  <si>
    <t xml:space="preserve">AM-WST;AF-SAH</t>
  </si>
  <si>
    <t xml:space="preserve">Untanned hide dries rigid and was used for cases, drums, shields and lashing.</t>
  </si>
  <si>
    <t xml:space="preserve">stretching; drying</t>
  </si>
  <si>
    <t xml:space="preserve">parfleches; drums; shields</t>
  </si>
  <si>
    <t xml:space="preserve">food and storage;play and music;war</t>
  </si>
  <si>
    <t xml:space="preserve">MAT087</t>
  </si>
  <si>
    <t xml:space="preserve">Fish skin</t>
  </si>
  <si>
    <t xml:space="preserve">fish leather</t>
  </si>
  <si>
    <t xml:space="preserve">F1.12a;F1.8;F1.7</t>
  </si>
  <si>
    <t xml:space="preserve">AS-NTH;AS-JPN;AM-ARC</t>
  </si>
  <si>
    <t xml:space="preserve">Salmon and carp skin prepared as supple leather for clothing and bags in Amur, Ainu and Alaskan communities.</t>
  </si>
  <si>
    <t xml:space="preserve">scraping; softening</t>
  </si>
  <si>
    <t xml:space="preserve">coats; bags</t>
  </si>
  <si>
    <t xml:space="preserve">MAT088</t>
  </si>
  <si>
    <t xml:space="preserve">Sinew</t>
  </si>
  <si>
    <t xml:space="preserve">tendon fibre</t>
  </si>
  <si>
    <t xml:space="preserve">AM-ARC;AM-WST;AS-CEN</t>
  </si>
  <si>
    <t xml:space="preserve">Dried tendon split into thread for sewing and used as backing on composite bows.</t>
  </si>
  <si>
    <t xml:space="preserve">splitting; twisting</t>
  </si>
  <si>
    <t xml:space="preserve">thread; bow backing</t>
  </si>
  <si>
    <t xml:space="preserve">MAT089</t>
  </si>
  <si>
    <t xml:space="preserve">Beeswax</t>
  </si>
  <si>
    <t xml:space="preserve">wax</t>
  </si>
  <si>
    <t xml:space="preserve">beeswax residues on Anatolian pots c.7th millennium BCE</t>
  </si>
  <si>
    <t xml:space="preserve">Wax for lost-wax casting, batik resist, encaustic, candles and sealing.</t>
  </si>
  <si>
    <t xml:space="preserve">modelling; resist</t>
  </si>
  <si>
    <t xml:space="preserve">casting models; candles</t>
  </si>
  <si>
    <t xml:space="preserve">MAT090</t>
  </si>
  <si>
    <t xml:space="preserve">Ostrich eggshell</t>
  </si>
  <si>
    <t xml:space="preserve">OES</t>
  </si>
  <si>
    <t xml:space="preserve">engraved water containers at Diepkloof c.60 ka; beads c.50 ka</t>
  </si>
  <si>
    <t xml:space="preserve">Ostrich eggshell was engraved as water flasks and ground into beads in southern and eastern Africa.</t>
  </si>
  <si>
    <t xml:space="preserve">engraving; drilling</t>
  </si>
  <si>
    <t xml:space="preserve">flasks; beads</t>
  </si>
  <si>
    <t xml:space="preserve">MAT091</t>
  </si>
  <si>
    <t xml:space="preserve">Baleen and whale bone</t>
  </si>
  <si>
    <t xml:space="preserve">whalebone</t>
  </si>
  <si>
    <t xml:space="preserve">AM-ARC;AM-NWC;EU-BLC</t>
  </si>
  <si>
    <t xml:space="preserve">Arctic use ancient; commercial whaling 17th–20th c.</t>
  </si>
  <si>
    <t xml:space="preserve">Baleen's springy plates were used by Arctic peoples for baskets and by industrial whalers' customers for corsets.</t>
  </si>
  <si>
    <t xml:space="preserve">splitting; weaving</t>
  </si>
  <si>
    <t xml:space="preserve">baskets; corset stays</t>
  </si>
  <si>
    <t xml:space="preserve">MAT092</t>
  </si>
  <si>
    <t xml:space="preserve">Dentalium shell</t>
  </si>
  <si>
    <t xml:space="preserve">tusk shell; hiaqua</t>
  </si>
  <si>
    <t xml:space="preserve">AM-NWC;AM-WST</t>
  </si>
  <si>
    <t xml:space="preserve">Tusk shells from Vancouver Island waters circulated as money and adornment across western North America.</t>
  </si>
  <si>
    <t xml:space="preserve">stringing</t>
  </si>
  <si>
    <t xml:space="preserve">necklaces; earrings</t>
  </si>
  <si>
    <t xml:space="preserve">anthropologists</t>
  </si>
  <si>
    <t xml:space="preserve">MAT093</t>
  </si>
  <si>
    <t xml:space="preserve">Bamboo</t>
  </si>
  <si>
    <t xml:space="preserve">bamboo</t>
  </si>
  <si>
    <t xml:space="preserve">AS-CHN;AS-JPN;AS-MSE;AS-ISE;AS-SAS</t>
  </si>
  <si>
    <t xml:space="preserve">A fast-growing grass used for building, slips, baskets, instruments and furniture.</t>
  </si>
  <si>
    <t xml:space="preserve">splitting; weaving; bending</t>
  </si>
  <si>
    <t xml:space="preserve">slips; baskets; flutes; scaffolding</t>
  </si>
  <si>
    <t xml:space="preserve">shelter;record and writing;play and music</t>
  </si>
  <si>
    <t xml:space="preserve">Met Open Access (CC0); ColBase Japan national museums (Japan Government Standard Terms)</t>
  </si>
  <si>
    <t xml:space="preserve">MAT094</t>
  </si>
  <si>
    <t xml:space="preserve">Rattan</t>
  </si>
  <si>
    <t xml:space="preserve">cane</t>
  </si>
  <si>
    <t xml:space="preserve">AS-ISE;AS-MSE</t>
  </si>
  <si>
    <t xml:space="preserve">Climbing-palm stems from Southeast Asian forests were split and woven into furniture and basketry.</t>
  </si>
  <si>
    <t xml:space="preserve">chairs; baskets</t>
  </si>
  <si>
    <t xml:space="preserve">MAT095</t>
  </si>
  <si>
    <t xml:space="preserve">Teak</t>
  </si>
  <si>
    <t xml:space="preserve">Tectona grandis</t>
  </si>
  <si>
    <t xml:space="preserve">long-standing; colonial forestry 19th c.</t>
  </si>
  <si>
    <t xml:space="preserve">A durable, oily hardwood used for dhows, houses and colonial ships, extracted with elephant labour in Burma.</t>
  </si>
  <si>
    <t xml:space="preserve">sawing; joinery</t>
  </si>
  <si>
    <t xml:space="preserve">ships; houses; furniture</t>
  </si>
  <si>
    <t xml:space="preserve">foresters; historians</t>
  </si>
  <si>
    <t xml:space="preserve">MAT096</t>
  </si>
  <si>
    <t xml:space="preserve">Western red cedar</t>
  </si>
  <si>
    <t xml:space="preserve">Thuja plicata</t>
  </si>
  <si>
    <t xml:space="preserve">Northwest Coast peoples split planks, bent boxes, carved poles and wove bark from red cedar.</t>
  </si>
  <si>
    <t xml:space="preserve">splitting; steaming; carving; bark weaving</t>
  </si>
  <si>
    <t xml:space="preserve">poles; canoes; boxes; hats</t>
  </si>
  <si>
    <t xml:space="preserve">shelter;transport;ritual and belief</t>
  </si>
  <si>
    <t xml:space="preserve">MAT097</t>
  </si>
  <si>
    <t xml:space="preserve">Ebony</t>
  </si>
  <si>
    <t xml:space="preserve">Diospyros</t>
  </si>
  <si>
    <t xml:space="preserve">F1.6;F1.9;F1.11</t>
  </si>
  <si>
    <t xml:space="preserve">AF-CEN;AF-NUB;AS-SAS</t>
  </si>
  <si>
    <t xml:space="preserve">Egyptian imports from Nubia and Punt; 17th-c. French ébénistes</t>
  </si>
  <si>
    <t xml:space="preserve">Dense black heartwood imported for Egyptian furniture and later veneered by Paris ébénistes.</t>
  </si>
  <si>
    <t xml:space="preserve">carving; veneer</t>
  </si>
  <si>
    <t xml:space="preserve">furniture; inlay; figures</t>
  </si>
  <si>
    <t xml:space="preserve">rule and display;play and music</t>
  </si>
  <si>
    <t xml:space="preserve">MAT098</t>
  </si>
  <si>
    <t xml:space="preserve">Mahogany</t>
  </si>
  <si>
    <t xml:space="preserve">Swietenia</t>
  </si>
  <si>
    <t xml:space="preserve">major European demand from 1720s</t>
  </si>
  <si>
    <t xml:space="preserve">Caribbean and Central American mahogany, felled by enslaved woodcutters, became the prestige furniture wood of Georgian Britain.</t>
  </si>
  <si>
    <t xml:space="preserve">sawing; carving; veneer</t>
  </si>
  <si>
    <t xml:space="preserve">chairs; tables; cabinets</t>
  </si>
  <si>
    <t xml:space="preserve">historians (Jennifer Anderson)</t>
  </si>
  <si>
    <t xml:space="preserve">MAT099</t>
  </si>
  <si>
    <t xml:space="preserve">Natural rubber</t>
  </si>
  <si>
    <t xml:space="preserve">latex; caoutchouc</t>
  </si>
  <si>
    <t xml:space="preserve">F1.7;F1.6;F1.9</t>
  </si>
  <si>
    <t xml:space="preserve">AM-MES;AM-AMZ;AF-CEN;AS-MSE;AS-ISE</t>
  </si>
  <si>
    <t xml:space="preserve">Mesoamerican rubber balls c.1600 BCE; Amazon and Congo booms 1879–1912; plantations in Southeast Asia from c.1900</t>
  </si>
  <si>
    <t xml:space="preserve">Latex from Castilla and Hevea trees, processed first in Mesoamerica, became a global industrial material extracted under coercion.</t>
  </si>
  <si>
    <t xml:space="preserve">tapping; mixing; vulcanisation</t>
  </si>
  <si>
    <t xml:space="preserve">balls; tyres; waterproofs</t>
  </si>
  <si>
    <t xml:space="preserve">play and music;transport</t>
  </si>
  <si>
    <t xml:space="preserve">Congolese and Amazonian forced labour; Tamil plantation workers.</t>
  </si>
  <si>
    <t xml:space="preserve">Library of Congress (public-domain items); Wikimedia Commons</t>
  </si>
  <si>
    <t xml:space="preserve">F1.22;F1.23;F1.13</t>
  </si>
  <si>
    <t xml:space="preserve">MAT100</t>
  </si>
  <si>
    <t xml:space="preserve">Gutta-percha</t>
  </si>
  <si>
    <t xml:space="preserve">Palaquium gum</t>
  </si>
  <si>
    <t xml:space="preserve">brought to European notice 1843; submarine telegraph cables from 1850s</t>
  </si>
  <si>
    <t xml:space="preserve">Malayan tree latex, mouldable when warm, insulated the first undersea telegraph cables and depleted forests.</t>
  </si>
  <si>
    <t xml:space="preserve">moulding; insulating</t>
  </si>
  <si>
    <t xml:space="preserve">cable insulation; golf balls; mourning jewellery</t>
  </si>
  <si>
    <t xml:space="preserve">record and writing;play and music</t>
  </si>
  <si>
    <t xml:space="preserve">F1.22;F1.13</t>
  </si>
  <si>
    <t xml:space="preserve">MAT101</t>
  </si>
  <si>
    <t xml:space="preserve">Gourd</t>
  </si>
  <si>
    <t xml:space="preserve">calabash; Lagenaria</t>
  </si>
  <si>
    <t xml:space="preserve">THEME;F1.6;F1.7</t>
  </si>
  <si>
    <t xml:space="preserve">AF-GUI;AF-SAH;AM-AND;OC-POL</t>
  </si>
  <si>
    <t xml:space="preserve">one of the earliest domesticated plants; long-standing</t>
  </si>
  <si>
    <t xml:space="preserve">Hard-shelled fruit used as vessels, instruments and floats and decorated by carving and pyrography.</t>
  </si>
  <si>
    <t xml:space="preserve">drying; carving; pyrography</t>
  </si>
  <si>
    <t xml:space="preserve">bowls; instruments; floats</t>
  </si>
  <si>
    <t xml:space="preserve">MAT102</t>
  </si>
  <si>
    <t xml:space="preserve">Birch bark</t>
  </si>
  <si>
    <t xml:space="preserve">birchbark</t>
  </si>
  <si>
    <t xml:space="preserve">F1.7;F1.11;F1.12a</t>
  </si>
  <si>
    <t xml:space="preserve">AM-EWD;EU-EER;EU-SCA;AS-NTH</t>
  </si>
  <si>
    <t xml:space="preserve">Waterproof, flexible bark sewn into canoes and containers and used as a writing surface.</t>
  </si>
  <si>
    <t xml:space="preserve">peeling; sewing; scraping</t>
  </si>
  <si>
    <t xml:space="preserve">canoes; containers; letters</t>
  </si>
  <si>
    <t xml:space="preserve">transport;food and storage;record and writing</t>
  </si>
  <si>
    <t xml:space="preserve">MAT103</t>
  </si>
  <si>
    <t xml:space="preserve">Palm leaf</t>
  </si>
  <si>
    <t xml:space="preserve">olai; lontar</t>
  </si>
  <si>
    <t xml:space="preserve">Talipot and palmyra leaves were processed into manuscript folios and thatch.</t>
  </si>
  <si>
    <t xml:space="preserve">boiling; drying; incising</t>
  </si>
  <si>
    <t xml:space="preserve">manuscripts; thatch</t>
  </si>
  <si>
    <t xml:space="preserve">record and writing;shelter</t>
  </si>
  <si>
    <t xml:space="preserve">Wikimedia Commons; British Library (public-domain digitised items)</t>
  </si>
  <si>
    <t xml:space="preserve">MAT104</t>
  </si>
  <si>
    <t xml:space="preserve">Papyrus</t>
  </si>
  <si>
    <t xml:space="preserve">Cyperus papyrus</t>
  </si>
  <si>
    <t xml:space="preserve">c.3000 BCE</t>
  </si>
  <si>
    <t xml:space="preserve">A Nile sedge made into writing sheets, boats, sandals and rope.</t>
  </si>
  <si>
    <t xml:space="preserve">slicing; pressing; bundling</t>
  </si>
  <si>
    <t xml:space="preserve">rolls; boats; sandals</t>
  </si>
  <si>
    <t xml:space="preserve">MAT105</t>
  </si>
  <si>
    <t xml:space="preserve">Paper</t>
  </si>
  <si>
    <t xml:space="preserve">THEME;F1.8;F1.10</t>
  </si>
  <si>
    <t xml:space="preserve">AS-CHN;AS-CEN;WA-MES;EU-WCE</t>
  </si>
  <si>
    <t xml:space="preserve">c.2nd c. BCE in China</t>
  </si>
  <si>
    <t xml:space="preserve">A felted sheet of plant fibre that carried writing, printing, wrapping, windows and money.</t>
  </si>
  <si>
    <t xml:space="preserve">pulping; forming; sizing</t>
  </si>
  <si>
    <t xml:space="preserve">books; screens; money</t>
  </si>
  <si>
    <t xml:space="preserve">record and writing;shelter;exchange and value</t>
  </si>
  <si>
    <t xml:space="preserve">National Palace Museum Taipei Open Data; Wikimedia Commons; Gallica BnF (public-domain items)</t>
  </si>
  <si>
    <t xml:space="preserve">MAT106</t>
  </si>
  <si>
    <t xml:space="preserve">Lacquer sap</t>
  </si>
  <si>
    <t xml:space="preserve">urushi; qi</t>
  </si>
  <si>
    <t xml:space="preserve">AS-CHN;AS-JPN;AS-MSE</t>
  </si>
  <si>
    <t xml:space="preserve">c.6000 BCE (Kuahuqiao)</t>
  </si>
  <si>
    <t xml:space="preserve">Sap of Toxicodendron and related trees, cured in humidity to a hard waterproof film.</t>
  </si>
  <si>
    <t xml:space="preserve">tapping; filtering; layering</t>
  </si>
  <si>
    <t xml:space="preserve">bowls; boxes; armour</t>
  </si>
  <si>
    <t xml:space="preserve">Skin reactions for tappers and lacquerers.</t>
  </si>
  <si>
    <t xml:space="preserve">MAT107</t>
  </si>
  <si>
    <t xml:space="preserve">Gum arabic</t>
  </si>
  <si>
    <t xml:space="preserve">Acacia gum</t>
  </si>
  <si>
    <t xml:space="preserve">long-standing; major Atlantic trade from Senegal 17th–19th c.</t>
  </si>
  <si>
    <t xml:space="preserve">Acacia gum from the Sahel bound watercolours and inks and sized textiles; Europeans competed for the Senegal gum trade.</t>
  </si>
  <si>
    <t xml:space="preserve">tapping; dissolving</t>
  </si>
  <si>
    <t xml:space="preserve">inks; paints</t>
  </si>
  <si>
    <t xml:space="preserve">MAT108</t>
  </si>
  <si>
    <t xml:space="preserve">Bitumen</t>
  </si>
  <si>
    <t xml:space="preserve">asphalt; pitch</t>
  </si>
  <si>
    <t xml:space="preserve">bitumen-coated reed boats c.5500 BCE (As-Sabiyah)</t>
  </si>
  <si>
    <t xml:space="preserve">Natural bitumen waterproofed boats, set inlays and held mosaics in Mesopotamia.</t>
  </si>
  <si>
    <t xml:space="preserve">heating; mixing with mineral filler</t>
  </si>
  <si>
    <t xml:space="preserve">boat caulking; inlay adhesive</t>
  </si>
  <si>
    <t xml:space="preserve">MAT109</t>
  </si>
  <si>
    <t xml:space="preserve">Sandalwood</t>
  </si>
  <si>
    <t xml:space="preserve">Santalum</t>
  </si>
  <si>
    <t xml:space="preserve">AS-SAS;OC-MEL;OC-POL;AS-ISE</t>
  </si>
  <si>
    <t xml:space="preserve">long-standing in India; Pacific sandalwood trade c.1790s–1840s</t>
  </si>
  <si>
    <t xml:space="preserve">Fragrant wood carved into boxes and images; the Pacific sandalwood rush stripped Fiji and Hawaiʻi forests for the China market.</t>
  </si>
  <si>
    <t xml:space="preserve">carving</t>
  </si>
  <si>
    <t xml:space="preserve">boxes; images; incense</t>
  </si>
  <si>
    <t xml:space="preserve">MAT110</t>
  </si>
  <si>
    <t xml:space="preserve">Frankincense and myrrh</t>
  </si>
  <si>
    <t xml:space="preserve">olibanum; Boswellia; Commiphora</t>
  </si>
  <si>
    <t xml:space="preserve">approximate; Egyptian Punt expeditions; South Arabian trade</t>
  </si>
  <si>
    <t xml:space="preserve">Aromatic tree resins tapped in Dhofar and the Horn, burned in temples and used in embalming.</t>
  </si>
  <si>
    <t xml:space="preserve">tapping; drying</t>
  </si>
  <si>
    <t xml:space="preserve">incense</t>
  </si>
  <si>
    <t xml:space="preserve">historians; UNESCO (Land of Frankincense)</t>
  </si>
  <si>
    <t xml:space="preserve">Wikimedia Commons; UNESCO World Heritage / Intangible Cultural Heritage pages (link out)</t>
  </si>
  <si>
    <t xml:space="preserve">MAT111</t>
  </si>
  <si>
    <t xml:space="preserve">Copal</t>
  </si>
  <si>
    <t xml:space="preserve">pom; copalli</t>
  </si>
  <si>
    <t xml:space="preserve">long-standing; ongoing</t>
  </si>
  <si>
    <t xml:space="preserve">Tree resin burned as incense in Mesoamerican ritual and deposited as offerings.</t>
  </si>
  <si>
    <t xml:space="preserve">tapping; moulding</t>
  </si>
  <si>
    <t xml:space="preserve">incense; offerings</t>
  </si>
  <si>
    <t xml:space="preserve">MAT112</t>
  </si>
  <si>
    <t xml:space="preserve">Celluloid</t>
  </si>
  <si>
    <t xml:space="preserve">Parkesine; Xylonite</t>
  </si>
  <si>
    <t xml:space="preserve">AM-EWD;EU-BLC</t>
  </si>
  <si>
    <t xml:space="preserve">Parkesine 1862; celluloid patented by the Hyatts 1870</t>
  </si>
  <si>
    <t xml:space="preserve">A semi-synthetic plastic that imitated ivory and tortoiseshell and made film stock.</t>
  </si>
  <si>
    <t xml:space="preserve">moulding; film casting</t>
  </si>
  <si>
    <t xml:space="preserve">combs; film; collars</t>
  </si>
  <si>
    <t xml:space="preserve">patents</t>
  </si>
  <si>
    <t xml:space="preserve">Flammability killed workers and audiences.</t>
  </si>
  <si>
    <t xml:space="preserve">Google Patents / national patent offices (public documents); Wikimedia Commons</t>
  </si>
  <si>
    <t xml:space="preserve">F1.14;F1.4</t>
  </si>
  <si>
    <t xml:space="preserve">MAT113</t>
  </si>
  <si>
    <t xml:space="preserve">Bakelite</t>
  </si>
  <si>
    <t xml:space="preserve">phenol-formaldehyde resin</t>
  </si>
  <si>
    <t xml:space="preserve">Leo Baekeland 1907</t>
  </si>
  <si>
    <t xml:space="preserve">The first fully synthetic plastic, moulded into radios, telephones and jewellery.</t>
  </si>
  <si>
    <t xml:space="preserve">compression moulding</t>
  </si>
  <si>
    <t xml:space="preserve">radios; telephones; jewellery</t>
  </si>
  <si>
    <t xml:space="preserve">record and writing;clothing and adornment</t>
  </si>
  <si>
    <t xml:space="preserve">Google Patents / national patent offices (public documents); Cooper Hewitt via Smithsonian Open Access (CC0 where marked); Wikimedia Commons</t>
  </si>
  <si>
    <t xml:space="preserve">F1.20;F1.21</t>
  </si>
  <si>
    <t xml:space="preserve">MAT114</t>
  </si>
  <si>
    <t xml:space="preserve">Commodity plastics</t>
  </si>
  <si>
    <t xml:space="preserve">polyethylene; PVC; polystyrene; polypropylene</t>
  </si>
  <si>
    <t xml:space="preserve">polyethylene 1933; mass consumer use after 1945</t>
  </si>
  <si>
    <t xml:space="preserve">Cheap petroleum-based polymers made disposable goods and packaging possible and now pollute oceans.</t>
  </si>
  <si>
    <t xml:space="preserve">injection moulding; extrusion; blow moulding</t>
  </si>
  <si>
    <t xml:space="preserve">packaging; toys; furniture</t>
  </si>
  <si>
    <t xml:space="preserve">Waste and pollution borne by the Global South.</t>
  </si>
  <si>
    <t xml:space="preserve">Wikimedia Commons; Cooper Hewitt via Smithsonian Open Access (CC0 where marked)</t>
  </si>
  <si>
    <t xml:space="preserve">MAT115</t>
  </si>
  <si>
    <t xml:space="preserve">Plywood</t>
  </si>
  <si>
    <t xml:space="preserve">laminated wood</t>
  </si>
  <si>
    <t xml:space="preserve">EU-SCA;EU-EER;AM-WST</t>
  </si>
  <si>
    <t xml:space="preserve">patents from mid-19th c.; industrial boom 1900s–1940s</t>
  </si>
  <si>
    <t xml:space="preserve">Cross-laminated veneers make stable sheets, moulded by Aalto and the Eameses into furniture.</t>
  </si>
  <si>
    <t xml:space="preserve">lamination; moulding</t>
  </si>
  <si>
    <t xml:space="preserve">chairs; aircraft; splints</t>
  </si>
  <si>
    <t xml:space="preserve">shelter;care and access;war</t>
  </si>
  <si>
    <t xml:space="preserve">patents; design historians</t>
  </si>
  <si>
    <t xml:space="preserve">MoMA collection (link out; metadata CC0); Wikimedia Commons</t>
  </si>
  <si>
    <t xml:space="preserve">MAT116</t>
  </si>
  <si>
    <t xml:space="preserve">Tubular steel</t>
  </si>
  <si>
    <t xml:space="preserve">bent steel tube</t>
  </si>
  <si>
    <t xml:space="preserve">Marcel Breuer's club chair 1925–26</t>
  </si>
  <si>
    <t xml:space="preserve">Bent seamless steel tube, borrowed from bicycles, became the material of modernist furniture.</t>
  </si>
  <si>
    <t xml:space="preserve">tube bending; chrome plating</t>
  </si>
  <si>
    <t xml:space="preserve">cantilever chairs</t>
  </si>
  <si>
    <t xml:space="preserve">design historians</t>
  </si>
  <si>
    <t xml:space="preserve">Attribution disputes (Stam, Breuer, Mies).</t>
  </si>
  <si>
    <t xml:space="preserve">MAT117</t>
  </si>
  <si>
    <t xml:space="preserve">Portland cement concrete</t>
  </si>
  <si>
    <t xml:space="preserve">concrete</t>
  </si>
  <si>
    <t xml:space="preserve">Joseph Aspdin patent 1824</t>
  </si>
  <si>
    <t xml:space="preserve">Hydraulic cement with aggregate became the most used building material in the world and a major carbon emitter.</t>
  </si>
  <si>
    <t xml:space="preserve">casting; formwork</t>
  </si>
  <si>
    <t xml:space="preserve">buildings; dams; roads</t>
  </si>
  <si>
    <t xml:space="preserve">patents; engineers</t>
  </si>
  <si>
    <t xml:space="preserve">MAT118</t>
  </si>
  <si>
    <t xml:space="preserve">Reinforced concrete (material)</t>
  </si>
  <si>
    <t xml:space="preserve">ferroconcrete</t>
  </si>
  <si>
    <t xml:space="preserve">Monier 1867</t>
  </si>
  <si>
    <t xml:space="preserve">Steel-reinforced concrete enabled frames, shells and mass housing worldwide.</t>
  </si>
  <si>
    <t xml:space="preserve">rebar; casting</t>
  </si>
  <si>
    <t xml:space="preserve">frames; shells</t>
  </si>
  <si>
    <t xml:space="preserve">engineers</t>
  </si>
  <si>
    <t xml:space="preserve">F1.20;F1.22</t>
  </si>
  <si>
    <t xml:space="preserve">MAT119</t>
  </si>
  <si>
    <t xml:space="preserve">Glass curtain wall</t>
  </si>
  <si>
    <t xml:space="preserve">curtain wall</t>
  </si>
  <si>
    <t xml:space="preserve">Crystal Palace 1851 as precursor; Fagus Factory 1911; post-1950 spread (e.g. Lever House 1952)</t>
  </si>
  <si>
    <t xml:space="preserve">Non-structural glass walls hung on frames defined the corporate modern building.</t>
  </si>
  <si>
    <t xml:space="preserve">float glass; steel and aluminium framing</t>
  </si>
  <si>
    <t xml:space="preserve">Wikimedia Commons; Library of Congress (public-domain items)</t>
  </si>
  <si>
    <t xml:space="preserve">MAT120</t>
  </si>
  <si>
    <t xml:space="preserve">Rayon</t>
  </si>
  <si>
    <t xml:space="preserve">viscose; artificial silk</t>
  </si>
  <si>
    <t xml:space="preserve">viscose patented 1892; Courtaulds production 1905</t>
  </si>
  <si>
    <t xml:space="preserve">Regenerated cellulose fibre imitated silk; carbon disulphide poisoned factory workers.</t>
  </si>
  <si>
    <t xml:space="preserve">viscose process</t>
  </si>
  <si>
    <t xml:space="preserve">stockings; dresses</t>
  </si>
  <si>
    <t xml:space="preserve">patents; historians</t>
  </si>
  <si>
    <t xml:space="preserve">Carbon disulphide poisoning of workers.</t>
  </si>
  <si>
    <t xml:space="preserve">MAT121</t>
  </si>
  <si>
    <t xml:space="preserve">Nylon</t>
  </si>
  <si>
    <t xml:space="preserve">polyamide</t>
  </si>
  <si>
    <t xml:space="preserve">Wallace Carothers at DuPont 1935; stockings 1939</t>
  </si>
  <si>
    <t xml:space="preserve">The first fully synthetic textile fibre, used for stockings and wartime parachutes.</t>
  </si>
  <si>
    <t xml:space="preserve">melt spinning</t>
  </si>
  <si>
    <t xml:space="preserve">stockings; parachutes; brushes</t>
  </si>
  <si>
    <t xml:space="preserve">patents; DuPont</t>
  </si>
  <si>
    <t xml:space="preserve">Google Patents / national patent offices (public documents); Smithsonian Open Access (CC0); Wikimedia Commons</t>
  </si>
  <si>
    <t xml:space="preserve">F1.19a;F1.21</t>
  </si>
  <si>
    <t xml:space="preserve">MAT122</t>
  </si>
  <si>
    <t xml:space="preserve">Polyester</t>
  </si>
  <si>
    <t xml:space="preserve">PET fibre; Terylene; Dacron</t>
  </si>
  <si>
    <t xml:space="preserve">Whinfield and Dickson 1941</t>
  </si>
  <si>
    <t xml:space="preserve">A petroleum-based fibre now the most-produced textile fibre, central to fast fashion and microplastic pollution.</t>
  </si>
  <si>
    <t xml:space="preserve">clothing; fleece</t>
  </si>
  <si>
    <t xml:space="preserve">Garment workers; microplastic pollution.</t>
  </si>
  <si>
    <t xml:space="preserve">F1.21;F1.22;F1.23</t>
  </si>
  <si>
    <t xml:space="preserve">MAT123</t>
  </si>
  <si>
    <t xml:space="preserve">Carbon fibre</t>
  </si>
  <si>
    <t xml:space="preserve">carbon-fibre composite</t>
  </si>
  <si>
    <t xml:space="preserve">EU-BLC;AM-EWD;AS-JPN</t>
  </si>
  <si>
    <t xml:space="preserve">high-strength fibres from late 1950s–1963</t>
  </si>
  <si>
    <t xml:space="preserve">Very strong, light carbon filaments in resin made aircraft parts, bicycles and prosthetics.</t>
  </si>
  <si>
    <t xml:space="preserve">lay-up; autoclave curing</t>
  </si>
  <si>
    <t xml:space="preserve">aircraft parts; bicycles; prostheses</t>
  </si>
  <si>
    <t xml:space="preserve">transport;care and access</t>
  </si>
  <si>
    <t xml:space="preserve">MAT124</t>
  </si>
  <si>
    <t xml:space="preserve">Silicon</t>
  </si>
  <si>
    <t xml:space="preserve">semiconductor-grade silicon</t>
  </si>
  <si>
    <t xml:space="preserve">silicon transistor 1954</t>
  </si>
  <si>
    <t xml:space="preserve">Purified silicon wafers carry the integrated circuits of digital devices.</t>
  </si>
  <si>
    <t xml:space="preserve">crystal growth; photolithography</t>
  </si>
  <si>
    <t xml:space="preserve">chips; solar cells</t>
  </si>
  <si>
    <t xml:space="preserve">MAT125</t>
  </si>
  <si>
    <t xml:space="preserve">Lithium</t>
  </si>
  <si>
    <t xml:space="preserve">lithium</t>
  </si>
  <si>
    <t xml:space="preserve">THEME;F1.7</t>
  </si>
  <si>
    <t xml:space="preserve">AM-AND;OC-AUS;AS-CHN</t>
  </si>
  <si>
    <t xml:space="preserve">commercial lithium-ion battery 1991</t>
  </si>
  <si>
    <t xml:space="preserve">Lithium from Andean salt flats and Australian hard rock powers rechargeable batteries, raising water and Indigenous rights questions.</t>
  </si>
  <si>
    <t xml:space="preserve">brine evaporation; hard-rock mining</t>
  </si>
  <si>
    <t xml:space="preserve">batteries</t>
  </si>
  <si>
    <t xml:space="preserve">geologists; industry</t>
  </si>
  <si>
    <t xml:space="preserve">Atacameño and other Indigenous communities' water rights.</t>
  </si>
  <si>
    <t xml:space="preserve">MAT126</t>
  </si>
  <si>
    <t xml:space="preserve">Guano</t>
  </si>
  <si>
    <t xml:space="preserve">seabird guano</t>
  </si>
  <si>
    <t xml:space="preserve">Peruvian guano boom c.1840–1880</t>
  </si>
  <si>
    <t xml:space="preserve">Seabird droppings dug from Peruvian islands by indentured Chinese workers fertilised industrial agriculture.</t>
  </si>
  <si>
    <t xml:space="preserve">digging; shipping</t>
  </si>
  <si>
    <t xml:space="preserve">Chinese indentured workers.</t>
  </si>
  <si>
    <t xml:space="preserve">Library of Congress (public-domain items); Biodiversity Heritage Library (public domain); Wikimedia Commons</t>
  </si>
  <si>
    <t xml:space="preserve">MAT127</t>
  </si>
  <si>
    <t xml:space="preserve">Coltan</t>
  </si>
  <si>
    <t xml:space="preserve">columbite-tantalite</t>
  </si>
  <si>
    <t xml:space="preserve">THEME;F1.6</t>
  </si>
  <si>
    <t xml:space="preserve">tantalum demand for capacitors from 1990s</t>
  </si>
  <si>
    <t xml:space="preserve">Tantalum ore mined by hand in eastern DR Congo supplies electronics and has financed armed conflict.</t>
  </si>
  <si>
    <t xml:space="preserve">artisanal mining</t>
  </si>
  <si>
    <t xml:space="preserve">capacitors</t>
  </si>
  <si>
    <t xml:space="preserve">geologists; NGOs; US Dodd–Frank Act (2010)</t>
  </si>
  <si>
    <t xml:space="preserve">Artisanal miners, including children.</t>
  </si>
  <si>
    <t xml:space="preserve">MAT128</t>
  </si>
  <si>
    <t xml:space="preserve">Cobalt</t>
  </si>
  <si>
    <t xml:space="preserve">cobalt</t>
  </si>
  <si>
    <t xml:space="preserve">THEME;F1.6;F1.8</t>
  </si>
  <si>
    <t xml:space="preserve">AF-CEN;WA-IRN;AS-CHN;AF-EGY</t>
  </si>
  <si>
    <t xml:space="preserve">cobalt-blue glass in Egypt from the reign of Thutmose III (c. 1450 BCE), using Western Desert alum; cobalt blue on Abbasid ceramics 9th c.; DR Congo supplies most battery cobalt today</t>
  </si>
  <si>
    <t xml:space="preserve">Cobalt coloured blue-and-white ceramics for a millennium and now goes into batteries, much of it hand-dug in the DR Congo.</t>
  </si>
  <si>
    <t xml:space="preserve">pigment preparation; artisanal mining</t>
  </si>
  <si>
    <t xml:space="preserve">blue-and-white ceramics; batteries</t>
  </si>
  <si>
    <t xml:space="preserve">historians; geologists; NGOs</t>
  </si>
  <si>
    <t xml:space="preserve">Congolese artisanal miners, including children.</t>
  </si>
  <si>
    <t xml:space="preserve">USGS Mineral Commodity Summaries (US public domain); Met Open Access (CC0); Wikimedia Commons</t>
  </si>
  <si>
    <t xml:space="preserve">STY001</t>
  </si>
  <si>
    <t xml:space="preserve">Greek Geometric style</t>
  </si>
  <si>
    <t xml:space="preserve">Geometric period art</t>
  </si>
  <si>
    <t xml:space="preserve">approx.; Protogeometric precedes c.1050-900 BCE</t>
  </si>
  <si>
    <t xml:space="preserve">Workshops organised pots into bands of meanders and figure friezes, setting the surface logic later Greek painters built on.</t>
  </si>
  <si>
    <t xml:space="preserve">wheel-thrown pottery;slip painting;bronze casting</t>
  </si>
  <si>
    <t xml:space="preserve">amphora;krater;bronze figurine</t>
  </si>
  <si>
    <t xml:space="preserve">19th-20th c. archaeologists and art historians</t>
  </si>
  <si>
    <t xml:space="preserve">Cypriot and Levantine contacts; the unnamed potters</t>
  </si>
  <si>
    <t xml:space="preserve">Dipylon grave markers are funerary; display with care.</t>
  </si>
  <si>
    <t xml:space="preserve">STY002</t>
  </si>
  <si>
    <t xml:space="preserve">Orientalizing style (Greek and Etruscan)</t>
  </si>
  <si>
    <t xml:space="preserve">Orientalizing period</t>
  </si>
  <si>
    <t xml:space="preserve">F1.11;F1.9a;F1.13</t>
  </si>
  <si>
    <t xml:space="preserve">EU-GRR;WA-LEV</t>
  </si>
  <si>
    <t xml:space="preserve">Greek and Etruscan workshops took up Near Eastern animal friezes, palmettes and griffins carried by trade, a case of motifs travelling ahead of makers.</t>
  </si>
  <si>
    <t xml:space="preserve">pottery painting;ivory carving;metal repousse</t>
  </si>
  <si>
    <t xml:space="preserve">aryballos;oinochoe;ivory plaque;bronze cauldron</t>
  </si>
  <si>
    <t xml:space="preserve">art historians (term from 19th c. scholarship)</t>
  </si>
  <si>
    <t xml:space="preserve">Phoenician and North Syrian makers whose work was copied; the label centres Greece</t>
  </si>
  <si>
    <t xml:space="preserve">Met Open Access (CC0);Walters Art Museum (CC0);Cleveland Museum of Art Open Access (CC0);Wikimedia Commons</t>
  </si>
  <si>
    <t xml:space="preserve">STY003</t>
  </si>
  <si>
    <t xml:space="preserve">Archaic Greek style</t>
  </si>
  <si>
    <t xml:space="preserve">Archaic period art</t>
  </si>
  <si>
    <t xml:space="preserve">Life-size stone kouroi and black-figure painting fixed Greek workshop conventions, partly learned from Egyptian proportional grids.</t>
  </si>
  <si>
    <t xml:space="preserve">marble carving;black-figure;bronze hollow casting</t>
  </si>
  <si>
    <t xml:space="preserve">kouros;kore;black-figure amphora</t>
  </si>
  <si>
    <t xml:space="preserve">Egyptian models; enslaved and metic workshop labour; original paint on sculpture</t>
  </si>
  <si>
    <t xml:space="preserve">Met Open Access (CC0);Cleveland Museum of Art Open Access (CC0);Walters Art Museum (CC0);Getty Open Content;Wikimedia Commons</t>
  </si>
  <si>
    <t xml:space="preserve">STY004</t>
  </si>
  <si>
    <t xml:space="preserve">Classical Greek style</t>
  </si>
  <si>
    <t xml:space="preserve">Classical art</t>
  </si>
  <si>
    <t xml:space="preserve">Canons of proportion (Polykleitos) and red-figure painting became the model that later academies taught as the norm for all art.</t>
  </si>
  <si>
    <t xml:space="preserve">marble and bronze sculpture;red-figure;proportional canon</t>
  </si>
  <si>
    <t xml:space="preserve">statue;red-figure krater;temple sculpture</t>
  </si>
  <si>
    <t xml:space="preserve">Winckelmann (1764) and later historians; ancient writers such as Pliny</t>
  </si>
  <si>
    <t xml:space="preserve">polychromy (sculpture was painted); neighbours treated as barbarians; enslaved labour in mines and workshops</t>
  </si>
  <si>
    <t xml:space="preserve">Met Open Access (CC0);Cleveland Museum of Art Open Access (CC0);Getty Open Content;Walters Art Museum (CC0);Wikimedia Commons</t>
  </si>
  <si>
    <t xml:space="preserve">Core case for how a period became a universal standard.</t>
  </si>
  <si>
    <t xml:space="preserve">STY005</t>
  </si>
  <si>
    <t xml:space="preserve">Hellenistic style</t>
  </si>
  <si>
    <t xml:space="preserve">Hellenistic art</t>
  </si>
  <si>
    <t xml:space="preserve">EU-GRR;AF-EGY;WA-LEV;WA-IRN;AS-CEN</t>
  </si>
  <si>
    <t xml:space="preserve">approx.; ends with Actium</t>
  </si>
  <si>
    <t xml:space="preserve">Workshops across the successor kingdoms from Egypt to Bactria spread and localised Greek forms, producing mixed idioms such as Greco-Bactrian and Ptolemaic.</t>
  </si>
  <si>
    <t xml:space="preserve">marble;bronze;faience;glass;mosaic</t>
  </si>
  <si>
    <t xml:space="preserve">portrait bust;mosaic;figurine;coin</t>
  </si>
  <si>
    <t xml:space="preserve">J. G. Droysen (term Hellenismus, 1836)</t>
  </si>
  <si>
    <t xml:space="preserve">local Egyptian, Bactrian and Levantine makers who reshaped the forms</t>
  </si>
  <si>
    <t xml:space="preserve">STY006</t>
  </si>
  <si>
    <t xml:space="preserve">Pompeian styles (First to Fourth)</t>
  </si>
  <si>
    <t xml:space="preserve">Four Styles of Roman wall painting</t>
  </si>
  <si>
    <t xml:space="preserve">approx.; ends with Vesuvius eruption</t>
  </si>
  <si>
    <t xml:space="preserve">August Mau's four wall-painting styles show how one scholar's typology became the way Roman interiors are dated.</t>
  </si>
  <si>
    <t xml:space="preserve">fresco;stucco;pigment</t>
  </si>
  <si>
    <t xml:space="preserve">wall painting;interior decoration</t>
  </si>
  <si>
    <t xml:space="preserve">August Mau (1882)</t>
  </si>
  <si>
    <t xml:space="preserve">enslaved and freed painters; provincial variants outside Campania</t>
  </si>
  <si>
    <t xml:space="preserve">Met Open Access (CC0);Getty Open Content;Wikimedia Commons</t>
  </si>
  <si>
    <t xml:space="preserve">STY007</t>
  </si>
  <si>
    <t xml:space="preserve">La Tene art style</t>
  </si>
  <si>
    <t xml:space="preserve">Early Celtic art;Jacobsthal styles (Early, Waldalgesheim, Plastic, Sword)</t>
  </si>
  <si>
    <t xml:space="preserve">approx.; later in Ireland and Britain</t>
  </si>
  <si>
    <t xml:space="preserve">Curvilinear metal ornament was shared across many unrelated Iron Age groups, a style that spread without a state.</t>
  </si>
  <si>
    <t xml:space="preserve">bronze casting;repousse;enamel;gold working</t>
  </si>
  <si>
    <t xml:space="preserve">torc;scabbard;shield boss;brooch;mirror</t>
  </si>
  <si>
    <t xml:space="preserve">Hans Hildebrand (1872, type site at Lake Neuchatel); Paul Jacobsthal (1944)</t>
  </si>
  <si>
    <t xml:space="preserve">the word Celtic lumps many peoples; wood and textile work largely lost</t>
  </si>
  <si>
    <t xml:space="preserve">Met Open Access (CC0);Wikimedia Commons;Europeana</t>
  </si>
  <si>
    <t xml:space="preserve">STY008</t>
  </si>
  <si>
    <t xml:space="preserve">Germanic animal style (Salin Styles I and II)</t>
  </si>
  <si>
    <t xml:space="preserve">Migration Period animal style</t>
  </si>
  <si>
    <t xml:space="preserve">EU-SCA;EU-WCE;EU-BLC</t>
  </si>
  <si>
    <t xml:space="preserve">approx.; Style I c.400-560, Style II c.560-700</t>
  </si>
  <si>
    <t xml:space="preserve">Salin's typology of chopped-up and interlaced animals on metalwork is still the tool for dating Migration Period finds.</t>
  </si>
  <si>
    <t xml:space="preserve">gilt copper alloy;chip-carving;garnet cloisonne</t>
  </si>
  <si>
    <t xml:space="preserve">brooch;buckle;sword fitting</t>
  </si>
  <si>
    <t xml:space="preserve">clothing and adornment;war;rule and display</t>
  </si>
  <si>
    <t xml:space="preserve">Bernhard Salin (1904)</t>
  </si>
  <si>
    <t xml:space="preserve">the makers themselves (smiths, often itinerant); textile work</t>
  </si>
  <si>
    <t xml:space="preserve">Most finds are grave goods.</t>
  </si>
  <si>
    <t xml:space="preserve">STY009</t>
  </si>
  <si>
    <t xml:space="preserve">Insular art</t>
  </si>
  <si>
    <t xml:space="preserve">Hiberno-Saxon art</t>
  </si>
  <si>
    <t xml:space="preserve">Irish, Pictish and Northumbrian monastic workshops merged metalwork interlace with Mediterranean book forms in manuscripts such as Lindisfarne and Kells.</t>
  </si>
  <si>
    <t xml:space="preserve">vellum;pigment;interlace;filigree;enamel</t>
  </si>
  <si>
    <t xml:space="preserve">gospel book;penannular brooch;high cross</t>
  </si>
  <si>
    <t xml:space="preserve">record and writing;ritual and belief;clothing and adornment</t>
  </si>
  <si>
    <t xml:space="preserve">Pictish makers; lay metalsmiths; women's textile work</t>
  </si>
  <si>
    <t xml:space="preserve">British Library digitised manuscripts (public-domain items);Wikimedia Commons;Europeana</t>
  </si>
  <si>
    <t xml:space="preserve">STY010</t>
  </si>
  <si>
    <t xml:space="preserve">Urnes style</t>
  </si>
  <si>
    <t xml:space="preserve">Viking Urnes</t>
  </si>
  <si>
    <t xml:space="preserve">The last Viking animal style, carved on the Urnes stave church portal, carried on into Irish and Romanesque metalwork.</t>
  </si>
  <si>
    <t xml:space="preserve">wood carving;metal openwork</t>
  </si>
  <si>
    <t xml:space="preserve">church portal;brooch;shrine</t>
  </si>
  <si>
    <t xml:space="preserve">archaeologists (type site Urnes stave church)</t>
  </si>
  <si>
    <t xml:space="preserve">continuity into Christian Irish work (e.g. Cross of Cong)</t>
  </si>
  <si>
    <t xml:space="preserve">Wikimedia Commons;DigitaltMuseum Norway/Sweden (CC BY items);Met Open Access (CC0)</t>
  </si>
  <si>
    <t xml:space="preserve">STY011</t>
  </si>
  <si>
    <t xml:space="preserve">Carolingian art</t>
  </si>
  <si>
    <t xml:space="preserve">Carolingian Renaissance</t>
  </si>
  <si>
    <t xml:space="preserve">Court and monastic workshops revived late antique book painting, ivory and script (Carolingian minuscule), shaping later European lettering.</t>
  </si>
  <si>
    <t xml:space="preserve">parchment;ivory;gold;minuscule script</t>
  </si>
  <si>
    <t xml:space="preserve">gospel book;ivory book cover</t>
  </si>
  <si>
    <t xml:space="preserve">Anglo-Saxon and Irish scribes who staffed the scriptoria</t>
  </si>
  <si>
    <t xml:space="preserve">STY012</t>
  </si>
  <si>
    <t xml:space="preserve">Romanesque</t>
  </si>
  <si>
    <t xml:space="preserve">Romanesque art and architecture</t>
  </si>
  <si>
    <t xml:space="preserve">EU-WCE;EU-IBE;EU-BLC;EU-SCA</t>
  </si>
  <si>
    <t xml:space="preserve">Masons and carvers along pilgrimage routes shared round-arched vaulting and portal sculpture across Latin Europe.</t>
  </si>
  <si>
    <t xml:space="preserve">stone vaulting;relief carving;fresco;enamel</t>
  </si>
  <si>
    <t xml:space="preserve">church;tympanum;reliquary;capital</t>
  </si>
  <si>
    <t xml:space="preserve">Charles de Gerville (1818), Arcisse de Caumont</t>
  </si>
  <si>
    <t xml:space="preserve">Islamic Iberian contributions; unnamed masons</t>
  </si>
  <si>
    <t xml:space="preserve">Met Open Access (CC0);Cleveland Museum of Art Open Access (CC0);Wikimedia Commons;Europeana</t>
  </si>
  <si>
    <t xml:space="preserve">STY013</t>
  </si>
  <si>
    <t xml:space="preserve">Gothic</t>
  </si>
  <si>
    <t xml:space="preserve">Gothic art and architecture</t>
  </si>
  <si>
    <t xml:space="preserve">EU-WCE;EU-BLC;EU-IBE;EU-SCA;EU-EER</t>
  </si>
  <si>
    <t xml:space="preserve">approx.; starts at Saint-Denis</t>
  </si>
  <si>
    <t xml:space="preserve">Masons' lodges developed rib vaults, flying buttresses and glass walls using geometric drawing rather than calculation.</t>
  </si>
  <si>
    <t xml:space="preserve">rib vault;stained glass;tracery;geometric template</t>
  </si>
  <si>
    <t xml:space="preserve">cathedral;stained-glass window;altarpiece;reliquary</t>
  </si>
  <si>
    <t xml:space="preserve">Renaissance writers as an insult (Vasari's maniera tedesca); 19th c. historians</t>
  </si>
  <si>
    <t xml:space="preserve">masons' marks and lodge knowledge; Islamic pointed-arch precedents</t>
  </si>
  <si>
    <t xml:space="preserve">Pair with the Bauhutte masons' lodge row in makers file.</t>
  </si>
  <si>
    <t xml:space="preserve">STY014</t>
  </si>
  <si>
    <t xml:space="preserve">Brick Gothic</t>
  </si>
  <si>
    <t xml:space="preserve">Backsteingotik</t>
  </si>
  <si>
    <t xml:space="preserve">In stone-poor Baltic lands builders translated Gothic into moulded and glazed brick, following Hanseatic trade.</t>
  </si>
  <si>
    <t xml:space="preserve">fired brick;glazed brick;moulded brick</t>
  </si>
  <si>
    <t xml:space="preserve">church;town hall;city gate</t>
  </si>
  <si>
    <t xml:space="preserve">German historians</t>
  </si>
  <si>
    <t xml:space="preserve">Slavic and Baltic builders; forced labour on crusader castles</t>
  </si>
  <si>
    <t xml:space="preserve">STY015</t>
  </si>
  <si>
    <t xml:space="preserve">Mudejar</t>
  </si>
  <si>
    <t xml:space="preserve">Mudejar art</t>
  </si>
  <si>
    <t xml:space="preserve">F1.11;F1.10;F1.7</t>
  </si>
  <si>
    <t xml:space="preserve">approx.; later in the Americas</t>
  </si>
  <si>
    <t xml:space="preserve">Muslim and converted artisans under Christian rule carried brick, stucco, tile and carved-ceiling (artesonado) skills into churches and palaces.</t>
  </si>
  <si>
    <t xml:space="preserve">brick;stucco;alicatado tile;artesonado carpentry</t>
  </si>
  <si>
    <t xml:space="preserve">palace;church ceiling;tower</t>
  </si>
  <si>
    <t xml:space="preserve">shelter;ritual and belief;rule and display</t>
  </si>
  <si>
    <t xml:space="preserve">Jose Amador de los Rios (1859)</t>
  </si>
  <si>
    <t xml:space="preserve">the legal status and later expulsion of Mudejar and Morisco artisans</t>
  </si>
  <si>
    <t xml:space="preserve">Wikimedia Commons;Europeana;Met Open Access (CC0)</t>
  </si>
  <si>
    <t xml:space="preserve">STY016</t>
  </si>
  <si>
    <t xml:space="preserve">Manueline</t>
  </si>
  <si>
    <t xml:space="preserve">Portuguese late Gothic</t>
  </si>
  <si>
    <t xml:space="preserve">Portuguese court masons carved ropes, armillary spheres and sea life from the voyages into stone.</t>
  </si>
  <si>
    <t xml:space="preserve">stone carving;azulejo</t>
  </si>
  <si>
    <t xml:space="preserve">monastery;tower;window</t>
  </si>
  <si>
    <t xml:space="preserve">Francisco Adolfo de Varnhagen (1842)</t>
  </si>
  <si>
    <t xml:space="preserve">enslaved Africans in Lisbon; the peoples reached by the voyages</t>
  </si>
  <si>
    <t xml:space="preserve">STY017</t>
  </si>
  <si>
    <t xml:space="preserve">Plateresque</t>
  </si>
  <si>
    <t xml:space="preserve">Plateresco</t>
  </si>
  <si>
    <t xml:space="preserve">Surface ornament compared to silversmith's work spread from Salamanca to New Spain facades.</t>
  </si>
  <si>
    <t xml:space="preserve">stone carving;grotesque ornament</t>
  </si>
  <si>
    <t xml:space="preserve">facade;portal</t>
  </si>
  <si>
    <t xml:space="preserve">term from 17th c. writers, 19th c. historians</t>
  </si>
  <si>
    <t xml:space="preserve">Indigenous carvers in New Spain</t>
  </si>
  <si>
    <t xml:space="preserve">STY018</t>
  </si>
  <si>
    <t xml:space="preserve">Churrigueresque</t>
  </si>
  <si>
    <t xml:space="preserve">Churrigueresco</t>
  </si>
  <si>
    <t xml:space="preserve">Retable makers stacked estipite pilasters and gilded carving, a vocabulary pushed further in New Spain.</t>
  </si>
  <si>
    <t xml:space="preserve">gilded wood carving;estipite;stucco</t>
  </si>
  <si>
    <t xml:space="preserve">retablo;church facade</t>
  </si>
  <si>
    <t xml:space="preserve">historians, after the Churriguera family</t>
  </si>
  <si>
    <t xml:space="preserve">Indigenous and mestizo carvers and gilders in the Americas</t>
  </si>
  <si>
    <t xml:space="preserve">STY019</t>
  </si>
  <si>
    <t xml:space="preserve">Italian Renaissance</t>
  </si>
  <si>
    <t xml:space="preserve">Rinascimento</t>
  </si>
  <si>
    <t xml:space="preserve">The bottega system, linear perspective and the move from guild craft to 'liberal art' reshaped the status of making.</t>
  </si>
  <si>
    <t xml:space="preserve">fresco;tempera;oil;bronze casting;linear perspective</t>
  </si>
  <si>
    <t xml:space="preserve">altarpiece;palazzo;bronze statue;maiolica</t>
  </si>
  <si>
    <t xml:space="preserve">Vasari (rinascita, 1550); Michelet (1855); Burckhardt (1860)</t>
  </si>
  <si>
    <t xml:space="preserve">workshop assistants; women (few recorded); Byzantine and Islamic sources; enslaved domestic workers</t>
  </si>
  <si>
    <t xml:space="preserve">Met Open Access (CC0);Cleveland Museum of Art Open Access (CC0);National Gallery of Art Washington Open Access (CC0);Getty Open Content;Wikimedia Commons</t>
  </si>
  <si>
    <t xml:space="preserve">Vasari's Lives as a primary source for how the story was written.</t>
  </si>
  <si>
    <t xml:space="preserve">STY020</t>
  </si>
  <si>
    <t xml:space="preserve">Early Netherlandish painting</t>
  </si>
  <si>
    <t xml:space="preserve">Flemish Primitives</t>
  </si>
  <si>
    <t xml:space="preserve">Oil-glaze technique and guild-regulated workshops in Bruges and Ghent made panel painting an export trade.</t>
  </si>
  <si>
    <t xml:space="preserve">oil glazing;oak panel;underdrawing</t>
  </si>
  <si>
    <t xml:space="preserve">altarpiece;portrait;devotional diptych</t>
  </si>
  <si>
    <t xml:space="preserve">1902 Bruges exhibition; Erwin Panofsky (1953)</t>
  </si>
  <si>
    <t xml:space="preserve">workshop assistants; the Iberian and Italian markets that funded it</t>
  </si>
  <si>
    <t xml:space="preserve">Met Open Access (CC0);Cleveland Museum of Art Open Access (CC0);National Gallery of Art Washington Open Access (CC0);Rijksmuseum (CC0);Wikimedia Commons</t>
  </si>
  <si>
    <t xml:space="preserve">STY021</t>
  </si>
  <si>
    <t xml:space="preserve">Northern Renaissance</t>
  </si>
  <si>
    <t xml:space="preserve">German Renaissance</t>
  </si>
  <si>
    <t xml:space="preserve">Printmaking (woodcut, engraving) let artists such as Durer sell images across Europe independently of patrons.</t>
  </si>
  <si>
    <t xml:space="preserve">woodcut;engraving;oil</t>
  </si>
  <si>
    <t xml:space="preserve">print;altarpiece;portrait</t>
  </si>
  <si>
    <t xml:space="preserve">block cutters (Formschneider) who cut the designs</t>
  </si>
  <si>
    <t xml:space="preserve">SCH001</t>
  </si>
  <si>
    <t xml:space="preserve">School of Fontainebleau</t>
  </si>
  <si>
    <t xml:space="preserve">Ecole de Fontainebleau</t>
  </si>
  <si>
    <t xml:space="preserve">Italian artists at the French court developed strapwork and stucco frames that spread through ornament prints.</t>
  </si>
  <si>
    <t xml:space="preserve">stucco;strapwork;etching</t>
  </si>
  <si>
    <t xml:space="preserve">gallery decoration;ornament print</t>
  </si>
  <si>
    <t xml:space="preserve">art historians (term 19th c.)</t>
  </si>
  <si>
    <t xml:space="preserve">French and Flemish assistants</t>
  </si>
  <si>
    <t xml:space="preserve">Met Open Access (CC0);National Gallery of Art Washington Open Access (CC0);Wikimedia Commons</t>
  </si>
  <si>
    <t xml:space="preserve">STY022</t>
  </si>
  <si>
    <t xml:space="preserve">Baroque</t>
  </si>
  <si>
    <t xml:space="preserve">Barocco</t>
  </si>
  <si>
    <t xml:space="preserve">EU-WCE;EU-IBE;AM-LAT;AS-ISE</t>
  </si>
  <si>
    <t xml:space="preserve">Church and court workshops combined architecture, sculpture and painting into total environments, exported by Catholic missions worldwide.</t>
  </si>
  <si>
    <t xml:space="preserve">illusionistic painting;stucco;gilding;bronze</t>
  </si>
  <si>
    <t xml:space="preserve">church interior;altarpiece;fountain</t>
  </si>
  <si>
    <t xml:space="preserve">Heinrich Wolfflin (1888); term from barroco (irregular pearl)</t>
  </si>
  <si>
    <t xml:space="preserve">colonial workshops that built most Baroque churches outside Europe</t>
  </si>
  <si>
    <t xml:space="preserve">Met Open Access (CC0);National Gallery of Art Washington Open Access (CC0);Rijksmuseum (CC0);Wikimedia Commons</t>
  </si>
  <si>
    <t xml:space="preserve">STY023</t>
  </si>
  <si>
    <t xml:space="preserve">Auricular style</t>
  </si>
  <si>
    <t xml:space="preserve">Kwabstijl;Lobate style</t>
  </si>
  <si>
    <t xml:space="preserve">Dutch silversmiths (van Vianen, Lutma) raised soft, ear-like forms from single sheets of metal.</t>
  </si>
  <si>
    <t xml:space="preserve">silver chasing;raising</t>
  </si>
  <si>
    <t xml:space="preserve">ewer;dish;frame</t>
  </si>
  <si>
    <t xml:space="preserve">art historians (Dutch kwab = lobe)</t>
  </si>
  <si>
    <t xml:space="preserve">the journeymen chasers in the van Vianen and Lutma workshops</t>
  </si>
  <si>
    <t xml:space="preserve">STY024</t>
  </si>
  <si>
    <t xml:space="preserve">Rococo</t>
  </si>
  <si>
    <t xml:space="preserve">Rocaille</t>
  </si>
  <si>
    <t xml:space="preserve">Asymmetric rocaille ornament ran through porcelain, silver and interiors via engraved pattern books.</t>
  </si>
  <si>
    <t xml:space="preserve">carved and gilded wood;porcelain;ornament engraving</t>
  </si>
  <si>
    <t xml:space="preserve">boiserie;commode;porcelain figure</t>
  </si>
  <si>
    <t xml:space="preserve">critics (term from rocaille, used pejoratively c.1790s)</t>
  </si>
  <si>
    <t xml:space="preserve">Asian lacquer and porcelain models; Meissen and Sevres workers</t>
  </si>
  <si>
    <t xml:space="preserve">Met Open Access (CC0);Rijksmuseum (CC0);Cleveland Museum of Art Open Access (CC0);Wikimedia Commons</t>
  </si>
  <si>
    <t xml:space="preserve">STY025</t>
  </si>
  <si>
    <t xml:space="preserve">Palladianism</t>
  </si>
  <si>
    <t xml:space="preserve">Palladian architecture</t>
  </si>
  <si>
    <t xml:space="preserve">EU-BLC;EU-WCE;AM-EWD;AM-CAR</t>
  </si>
  <si>
    <t xml:space="preserve">Palladio's illustrated treatise let builders reproduce villa forms from Veneto to Virginia, often built by enslaved people.</t>
  </si>
  <si>
    <t xml:space="preserve">pattern book;portico;stucco on brick</t>
  </si>
  <si>
    <t xml:space="preserve">villa;country house;plantation house</t>
  </si>
  <si>
    <t xml:space="preserve">followers who named it after Andrea Palladio</t>
  </si>
  <si>
    <t xml:space="preserve">enslaved builders of plantation houses in the Americas</t>
  </si>
  <si>
    <t xml:space="preserve">STY026</t>
  </si>
  <si>
    <t xml:space="preserve">Neoclassicism</t>
  </si>
  <si>
    <t xml:space="preserve">Neoclassical style</t>
  </si>
  <si>
    <t xml:space="preserve">EU-WCE;EU-BLC;EU-EER;AM-EWD;AM-LAT</t>
  </si>
  <si>
    <t xml:space="preserve">Archaeological finds at Herculaneum and Pompeii were turned into pattern books and ceramics (Wedgwood) for mass markets.</t>
  </si>
  <si>
    <t xml:space="preserve">jasperware;engraving;marble</t>
  </si>
  <si>
    <t xml:space="preserve">urn;furniture;public building</t>
  </si>
  <si>
    <t xml:space="preserve">19th c. historians; Winckelmann's writings drove it</t>
  </si>
  <si>
    <t xml:space="preserve">enslaved labour behind wealth that funded it; Ottoman lands the antiquities came from</t>
  </si>
  <si>
    <t xml:space="preserve">Met Open Access (CC0);Cleveland Museum of Art Open Access (CC0);Rijksmuseum (CC0);Yale Center for British Art (public domain);Wikimedia Commons</t>
  </si>
  <si>
    <t xml:space="preserve">MOV001</t>
  </si>
  <si>
    <t xml:space="preserve">Pre-Raphaelite Brotherhood</t>
  </si>
  <si>
    <t xml:space="preserve">PRB</t>
  </si>
  <si>
    <t xml:space="preserve">approx.; circle lasted longer</t>
  </si>
  <si>
    <t xml:space="preserve">Its return to medieval workshop ideals fed directly into Morris and the Arts and Crafts movement.</t>
  </si>
  <si>
    <t xml:space="preserve">oil;stained glass (later);embroidery (later)</t>
  </si>
  <si>
    <t xml:space="preserve">painting;stained glass;book illustration</t>
  </si>
  <si>
    <t xml:space="preserve">the members</t>
  </si>
  <si>
    <t xml:space="preserve">women artists and models such as Elizabeth Siddal; embroiderers</t>
  </si>
  <si>
    <t xml:space="preserve">Yale Center for British Art (public domain);Wikimedia Commons;British Library digitised manuscripts (public-domain items)</t>
  </si>
  <si>
    <t xml:space="preserve">STY027</t>
  </si>
  <si>
    <t xml:space="preserve">Gothic Revival</t>
  </si>
  <si>
    <t xml:space="preserve">Neo-Gothic</t>
  </si>
  <si>
    <t xml:space="preserve">F1.11;F1.7;F1.9;F1.13</t>
  </si>
  <si>
    <t xml:space="preserve">EU-BLC;EU-WCE;AM-EWD;AS-SAS;OC-AUS</t>
  </si>
  <si>
    <t xml:space="preserve">Pugin tied Gothic form to honest construction, an argument about making that the Arts and Crafts movement inherited; empire carried it worldwide.</t>
  </si>
  <si>
    <t xml:space="preserve">stone;encaustic tile;cast iron</t>
  </si>
  <si>
    <t xml:space="preserve">church;parliament;railway station</t>
  </si>
  <si>
    <t xml:space="preserve">historians; A. W. N. Pugin's own writings</t>
  </si>
  <si>
    <t xml:space="preserve">colonial builders who made it in Bombay, Melbourne and elsewhere</t>
  </si>
  <si>
    <t xml:space="preserve">Met Open Access (CC0);Yale Center for British Art (public domain);Wikimedia Commons;Library of Congress (public-domain items)</t>
  </si>
  <si>
    <t xml:space="preserve">STY028</t>
  </si>
  <si>
    <t xml:space="preserve">Egyptian Revival</t>
  </si>
  <si>
    <t xml:space="preserve">Egyptomania</t>
  </si>
  <si>
    <t xml:space="preserve">F1.11;F1.6;F1.13</t>
  </si>
  <si>
    <t xml:space="preserve">EU-WCE;EU-BLC;AF-EGY</t>
  </si>
  <si>
    <t xml:space="preserve">approx.; recurs 1920s</t>
  </si>
  <si>
    <t xml:space="preserve">Napoleon's Description de l'Egypte turned plundered and surveyed Egyptian forms into furniture and building ornament.</t>
  </si>
  <si>
    <t xml:space="preserve">ornament engraving;ormolu</t>
  </si>
  <si>
    <t xml:space="preserve">furniture;cemetery gate;clock</t>
  </si>
  <si>
    <t xml:space="preserve">Egyptians of the time; removed antiquities</t>
  </si>
  <si>
    <t xml:space="preserve">Met Open Access (CC0);Wikimedia Commons;Internet Archive (public-domain scans)</t>
  </si>
  <si>
    <t xml:space="preserve">STY029</t>
  </si>
  <si>
    <t xml:space="preserve">Chinoiserie</t>
  </si>
  <si>
    <t xml:space="preserve">European Chinese taste</t>
  </si>
  <si>
    <t xml:space="preserve">EU-WCE;EU-BLC;AS-CHN</t>
  </si>
  <si>
    <t xml:space="preserve">approx.; revivals later</t>
  </si>
  <si>
    <t xml:space="preserve">European makers imitated imported Chinese lacquer, porcelain and silk, building a fantasy of China that fed back into export production.</t>
  </si>
  <si>
    <t xml:space="preserve">japanning;tin-glazed earthenware;wallpaper</t>
  </si>
  <si>
    <t xml:space="preserve">lacquered cabinet;delftware;wallpaper;pavilion</t>
  </si>
  <si>
    <t xml:space="preserve">18th c. term; later historians</t>
  </si>
  <si>
    <t xml:space="preserve">Chinese export painters and potters who produced to European order</t>
  </si>
  <si>
    <t xml:space="preserve">STY030</t>
  </si>
  <si>
    <t xml:space="preserve">Japonisme</t>
  </si>
  <si>
    <t xml:space="preserve">Japonism</t>
  </si>
  <si>
    <t xml:space="preserve">EU-WCE;EU-BLC;AS-JPN</t>
  </si>
  <si>
    <t xml:space="preserve">Imported woodblock prints and crafts changed European graphic design, ceramics and furniture.</t>
  </si>
  <si>
    <t xml:space="preserve">woodblock print;flat colour;asymmetry</t>
  </si>
  <si>
    <t xml:space="preserve">poster;ceramic;furniture</t>
  </si>
  <si>
    <t xml:space="preserve">Philippe Burty (1872)</t>
  </si>
  <si>
    <t xml:space="preserve">the Japanese printers and carvers; Meiji export workshops</t>
  </si>
  <si>
    <t xml:space="preserve">Met Open Access (CC0);Rijksmuseum (CC0);Art Institute of Chicago (CC0);Cleveland Museum of Art Open Access (CC0);Wikimedia Commons</t>
  </si>
  <si>
    <t xml:space="preserve">STY031</t>
  </si>
  <si>
    <t xml:space="preserve">Orientalism (style and discourse)</t>
  </si>
  <si>
    <t xml:space="preserve">Orientalist art</t>
  </si>
  <si>
    <t xml:space="preserve">F1.11;F1.10;F1.6</t>
  </si>
  <si>
    <t xml:space="preserve">EU-WCE;AF-MAG;AF-EGY;WA-LEV;WA-ANA</t>
  </si>
  <si>
    <t xml:space="preserve">European painters and decorators staged the Islamic world as timeless, shaping how its crafts were collected and displayed.</t>
  </si>
  <si>
    <t xml:space="preserve">oil;photography;decorative arts</t>
  </si>
  <si>
    <t xml:space="preserve">painting;photograph;interior</t>
  </si>
  <si>
    <t xml:space="preserve">Edward Said (1978) named the discourse; the term existed earlier for the painters</t>
  </si>
  <si>
    <t xml:space="preserve">the people depicted; local artists working at the same time</t>
  </si>
  <si>
    <t xml:space="preserve">F1.2;F1.3;F1.24</t>
  </si>
  <si>
    <t xml:space="preserve">STY032</t>
  </si>
  <si>
    <t xml:space="preserve">Moorish Revival</t>
  </si>
  <si>
    <t xml:space="preserve">Neo-Moorish;Neo-Mudejar</t>
  </si>
  <si>
    <t xml:space="preserve">F1.11;F1.7;F1.10</t>
  </si>
  <si>
    <t xml:space="preserve">EU-WCE;EU-IBE;AM-LAT;AF-MAG</t>
  </si>
  <si>
    <t xml:space="preserve">Owen Jones's Alhambra plates turned Nasrid ornament into cast-iron, tile and synagogue architecture worldwide.</t>
  </si>
  <si>
    <t xml:space="preserve">chromolithography;cast iron;tile</t>
  </si>
  <si>
    <t xml:space="preserve">synagogue;bullring;smoking room</t>
  </si>
  <si>
    <t xml:space="preserve">the Nasrid and Moroccan craftsmen whose work was reproduced</t>
  </si>
  <si>
    <t xml:space="preserve">Wikimedia Commons;Internet Archive (public-domain scans);Met Open Access (CC0)</t>
  </si>
  <si>
    <t xml:space="preserve">F1.14;F1.15</t>
  </si>
  <si>
    <t xml:space="preserve">STY033</t>
  </si>
  <si>
    <t xml:space="preserve">Indo-Saracenic</t>
  </si>
  <si>
    <t xml:space="preserve">Indo-Gothic</t>
  </si>
  <si>
    <t xml:space="preserve">British architects in India mixed Mughal and Hindu elements onto modern building types, using Indian craftsmen under colonial rule.</t>
  </si>
  <si>
    <t xml:space="preserve">stone carving;brick;cast iron</t>
  </si>
  <si>
    <t xml:space="preserve">railway station;court;museum;palace</t>
  </si>
  <si>
    <t xml:space="preserve">historians; British architects</t>
  </si>
  <si>
    <t xml:space="preserve">Indian master builders (mistris) whose names rarely appear</t>
  </si>
  <si>
    <t xml:space="preserve">Wikimedia Commons;Library of Congress (public-domain items);Internet Archive (public-domain scans)</t>
  </si>
  <si>
    <t xml:space="preserve">F1.2;F1.20</t>
  </si>
  <si>
    <t xml:space="preserve">STY034</t>
  </si>
  <si>
    <t xml:space="preserve">Beaux-Arts architecture</t>
  </si>
  <si>
    <t xml:space="preserve">Beaux-Arts style</t>
  </si>
  <si>
    <t xml:space="preserve">EU-WCE;AM-EWD;AM-LAT;GL</t>
  </si>
  <si>
    <t xml:space="preserve">The Paris ecole's drawing and competition system exported one method of planning to capitals worldwide.</t>
  </si>
  <si>
    <t xml:space="preserve">rendered drawing;steel frame with masonry</t>
  </si>
  <si>
    <t xml:space="preserve">opera house;museum;station</t>
  </si>
  <si>
    <t xml:space="preserve">historians, after the Ecole des Beaux-Arts</t>
  </si>
  <si>
    <t xml:space="preserve">local builders and craft traditions in the cities where it was imposed</t>
  </si>
  <si>
    <t xml:space="preserve">Wikimedia Commons;Library of Congress (public-domain items);Met Open Access (CC0)</t>
  </si>
  <si>
    <t xml:space="preserve">MOV002</t>
  </si>
  <si>
    <t xml:space="preserve">Peredvizhniki</t>
  </si>
  <si>
    <t xml:space="preserve">The Wanderers;Itinerants</t>
  </si>
  <si>
    <t xml:space="preserve">Russian artists left the Academy and ran travelling exhibitions to reach audiences outside the capitals.</t>
  </si>
  <si>
    <t xml:space="preserve">oil</t>
  </si>
  <si>
    <t xml:space="preserve">the members (Association of Travelling Art Exhibitions)</t>
  </si>
  <si>
    <t xml:space="preserve">non-Russian subjects of the empire</t>
  </si>
  <si>
    <t xml:space="preserve">MOV003</t>
  </si>
  <si>
    <t xml:space="preserve">Impressionism</t>
  </si>
  <si>
    <t xml:space="preserve">Impressionnisme</t>
  </si>
  <si>
    <t xml:space="preserve">approx.; eight group exhibitions</t>
  </si>
  <si>
    <t xml:space="preserve">Independent group exhibitions bypassed the Salon, a new model for how makers reach buyers.</t>
  </si>
  <si>
    <t xml:space="preserve">oil;tube paint;plein air</t>
  </si>
  <si>
    <t xml:space="preserve">critic Louis Leroy (1874); the members</t>
  </si>
  <si>
    <t xml:space="preserve">women members (Morisot, Cassatt) often secondary; Japanese print sources</t>
  </si>
  <si>
    <t xml:space="preserve">Met Open Access (CC0);National Gallery of Art Washington Open Access (CC0);Art Institute of Chicago (CC0);Cleveland Museum of Art Open Access (CC0);Wikimedia Commons</t>
  </si>
  <si>
    <t xml:space="preserve">SCH002</t>
  </si>
  <si>
    <t xml:space="preserve">Heidelberg School</t>
  </si>
  <si>
    <t xml:space="preserve">Australian Impressionism</t>
  </si>
  <si>
    <t xml:space="preserve">Settler painters' camps near Melbourne made landscape a vehicle of colonial national identity.</t>
  </si>
  <si>
    <t xml:space="preserve">oil;plein air</t>
  </si>
  <si>
    <t xml:space="preserve">landscape</t>
  </si>
  <si>
    <t xml:space="preserve">art critic Sidney Dickinson (1891)</t>
  </si>
  <si>
    <t xml:space="preserve">Aboriginal owners of the land painted as empty</t>
  </si>
  <si>
    <t xml:space="preserve">Museums Victoria Collections (PD/CC BY items);Wikimedia Commons</t>
  </si>
  <si>
    <t xml:space="preserve">MOV004</t>
  </si>
  <si>
    <t xml:space="preserve">Design reform movement (Britain)</t>
  </si>
  <si>
    <t xml:space="preserve">South Kensington design reform</t>
  </si>
  <si>
    <t xml:space="preserve">approx.; 1835-36 Select Committee on Arts and Manufactures</t>
  </si>
  <si>
    <t xml:space="preserve">Reformers (Henry Cole, Owen Jones, Richard Redgrave) set rules for 'correct' flat ornament and founded schools and a museum to train industrial designers.</t>
  </si>
  <si>
    <t xml:space="preserve">chromolithography;ornament rules;museum collecting</t>
  </si>
  <si>
    <t xml:space="preserve">pattern book;textile;wallpaper</t>
  </si>
  <si>
    <t xml:space="preserve">the members; Parliament's Select Committee</t>
  </si>
  <si>
    <t xml:space="preserve">the Indian and Islamic makers whose objects were held up as models; factory workers</t>
  </si>
  <si>
    <t xml:space="preserve">Yale Center for British Art (public domain);Internet Archive (public-domain scans);Met Open Access (CC0);Wikimedia Commons</t>
  </si>
  <si>
    <t xml:space="preserve">Owen Jones, Grammar of Ornament (1856), is a primary source.</t>
  </si>
  <si>
    <t xml:space="preserve">MOV005</t>
  </si>
  <si>
    <t xml:space="preserve">Arts and Crafts movement</t>
  </si>
  <si>
    <t xml:space="preserve">Arts and Crafts</t>
  </si>
  <si>
    <t xml:space="preserve">EU-BLC;EU-WCE;AM-EWD</t>
  </si>
  <si>
    <t xml:space="preserve">approx.; name from Arts and Crafts Exhibition Society (1887)</t>
  </si>
  <si>
    <t xml:space="preserve">It argued that the conditions of making (hand, workshop, pleasure in labour) mattered as much as the object, a claim later reworked by Mingei, Swadeshi and studio craft.</t>
  </si>
  <si>
    <t xml:space="preserve">hand weaving;woodblock printing;natural dyeing;enamelling;letterpress</t>
  </si>
  <si>
    <t xml:space="preserve">wallpaper;textile;furniture;book;metalwork</t>
  </si>
  <si>
    <t xml:space="preserve">shelter;clothing and adornment;record and writing</t>
  </si>
  <si>
    <t xml:space="preserve">the members (Morris, Crane, Ashbee, Lethaby)</t>
  </si>
  <si>
    <t xml:space="preserve">women embroiderers and makers credited under firm names; the Indian and Persian textiles it studied; its prices put products beyond working-class buyers</t>
  </si>
  <si>
    <t xml:space="preserve">Met Open Access (CC0);Yale Center for British Art (public domain);Cooper Hewitt Open Access (CC0 metadata; images where PD);Wikimedia Commons;Internet Archive (public-domain scans)</t>
  </si>
  <si>
    <t xml:space="preserve">F1.17;F1.18;F1.19;F1.20</t>
  </si>
  <si>
    <t xml:space="preserve">MOV006</t>
  </si>
  <si>
    <t xml:space="preserve">Aesthetic Movement</t>
  </si>
  <si>
    <t xml:space="preserve">Aestheticism</t>
  </si>
  <si>
    <t xml:space="preserve">EU-BLC;AM-EWD</t>
  </si>
  <si>
    <t xml:space="preserve">Designers and retailers made domestic interiors and collecting (blue-and-white porcelain, Japanese goods) a matter of taste.</t>
  </si>
  <si>
    <t xml:space="preserve">ebonised wood;art pottery;wallpaper</t>
  </si>
  <si>
    <t xml:space="preserve">sideboard;tile;wallpaper;dress</t>
  </si>
  <si>
    <t xml:space="preserve">the members; critics who mocked it</t>
  </si>
  <si>
    <t xml:space="preserve">the Japanese and Chinese makers of the collected goods</t>
  </si>
  <si>
    <t xml:space="preserve">Met Open Access (CC0);Yale Center for British Art (public domain);Cooper Hewitt Open Access (CC0 metadata; images where PD);Wikimedia Commons</t>
  </si>
  <si>
    <t xml:space="preserve">MOV007</t>
  </si>
  <si>
    <t xml:space="preserve">Private press movement</t>
  </si>
  <si>
    <t xml:space="preserve">Fine press movement</t>
  </si>
  <si>
    <t xml:space="preserve">approx.; Kelmscott Press 1891</t>
  </si>
  <si>
    <t xml:space="preserve">Presses such as Kelmscott and Doves redesigned type and hand-printing, reviving the book as a crafted object.</t>
  </si>
  <si>
    <t xml:space="preserve">hand-press printing;type design;wood engraving</t>
  </si>
  <si>
    <t xml:space="preserve">book;typeface</t>
  </si>
  <si>
    <t xml:space="preserve">compositors and pressmen; women binders</t>
  </si>
  <si>
    <t xml:space="preserve">Internet Archive (public-domain scans);HathiTrust (public-domain scans);British Library digitised manuscripts (public-domain items);Wikimedia Commons</t>
  </si>
  <si>
    <t xml:space="preserve">STY035</t>
  </si>
  <si>
    <t xml:space="preserve">Craftsman style</t>
  </si>
  <si>
    <t xml:space="preserve">American Arts and Crafts</t>
  </si>
  <si>
    <t xml:space="preserve">Gustav Stickley's workshop and magazine sold plain oak furniture and bungalow plans by mail order.</t>
  </si>
  <si>
    <t xml:space="preserve">quartersawn oak;mortise and tenon;hammered copper</t>
  </si>
  <si>
    <t xml:space="preserve">chair;bungalow;lamp</t>
  </si>
  <si>
    <t xml:space="preserve">historians; Stickley's magazine The Craftsman</t>
  </si>
  <si>
    <t xml:space="preserve">the factory workers behind 'handmade' marketing</t>
  </si>
  <si>
    <t xml:space="preserve">Met Open Access (CC0);Library of Congress (public-domain items);Cooper Hewitt Open Access (CC0 metadata; images where PD)</t>
  </si>
  <si>
    <t xml:space="preserve">STY036</t>
  </si>
  <si>
    <t xml:space="preserve">Art Nouveau</t>
  </si>
  <si>
    <t xml:space="preserve">Style moderne;Stile floreale</t>
  </si>
  <si>
    <t xml:space="preserve">approx.; named after Siegfried Bing's Paris shop (1895)</t>
  </si>
  <si>
    <t xml:space="preserve">A whiplash-line ornament system applied at once to iron, glass, jewellery, posters and buildings, erasing the line between fine and applied art.</t>
  </si>
  <si>
    <t xml:space="preserve">cast and wrought iron;art glass;lithography;enamel</t>
  </si>
  <si>
    <t xml:space="preserve">metro entrance;poster;vase;jewellery</t>
  </si>
  <si>
    <t xml:space="preserve">rule and display;shelter;clothing and adornment</t>
  </si>
  <si>
    <t xml:space="preserve">dealers and critics (Bing); historians</t>
  </si>
  <si>
    <t xml:space="preserve">Japanese sources; Congo ivory and rubber behind Belgian Art Nouveau; women designers and glassworkers</t>
  </si>
  <si>
    <t xml:space="preserve">Met Open Access (CC0);Paris Musees (CC0);Cooper Hewitt Open Access (CC0 metadata; images where PD);Rijksmuseum (CC0);Wikimedia Commons</t>
  </si>
  <si>
    <t xml:space="preserve">F1.15;F1.19;F1.20</t>
  </si>
  <si>
    <t xml:space="preserve">STY037</t>
  </si>
  <si>
    <t xml:space="preserve">Jugendstil</t>
  </si>
  <si>
    <t xml:space="preserve">Youth style</t>
  </si>
  <si>
    <t xml:space="preserve">EU-WCE;EU-SCA</t>
  </si>
  <si>
    <t xml:space="preserve">approx.; after the Munich magazine Jugend</t>
  </si>
  <si>
    <t xml:space="preserve">German and Nordic designers applied Art Nouveau to furniture, typefaces and graphic design.</t>
  </si>
  <si>
    <t xml:space="preserve">lithography;type design;furniture</t>
  </si>
  <si>
    <t xml:space="preserve">magazine;poster;typeface</t>
  </si>
  <si>
    <t xml:space="preserve">the magazine Jugend and critics</t>
  </si>
  <si>
    <t xml:space="preserve">women designers and the factory workers who produced the goods</t>
  </si>
  <si>
    <t xml:space="preserve">Met Open Access (CC0);MAK Vienna Sammlung Online (open-licence items; check);DigitaltMuseum Norway/Sweden (CC BY items);Wikimedia Commons</t>
  </si>
  <si>
    <t xml:space="preserve">MOV008</t>
  </si>
  <si>
    <t xml:space="preserve">Modernisme (Catalan)</t>
  </si>
  <si>
    <t xml:space="preserve">Catalan Modernism</t>
  </si>
  <si>
    <t xml:space="preserve">Barcelona architects such as Gaudi and Domenech revived trencadis tile, forged iron and Catalan vaulting in modern buildings.</t>
  </si>
  <si>
    <t xml:space="preserve">trencadis mosaic;Catalan vault;wrought iron</t>
  </si>
  <si>
    <t xml:space="preserve">house;hospital;concert hall</t>
  </si>
  <si>
    <t xml:space="preserve">the members and Catalan critics</t>
  </si>
  <si>
    <t xml:space="preserve">the tile-setters and ironworkers of the building trades</t>
  </si>
  <si>
    <t xml:space="preserve">MOV009</t>
  </si>
  <si>
    <t xml:space="preserve">Vienna Secession</t>
  </si>
  <si>
    <t xml:space="preserve">Wiener Secession</t>
  </si>
  <si>
    <t xml:space="preserve">Artists broke from the Kunstlerhaus to show design and art together, leading to the Wiener Werkstatte.</t>
  </si>
  <si>
    <t xml:space="preserve">graphic design;exhibition design</t>
  </si>
  <si>
    <t xml:space="preserve">poster;magazine;building</t>
  </si>
  <si>
    <t xml:space="preserve">the members (Klimt, Hoffmann, Moser)</t>
  </si>
  <si>
    <t xml:space="preserve">women applied artists</t>
  </si>
  <si>
    <t xml:space="preserve">MAK Vienna Sammlung Online (open-licence items; check);Met Open Access (CC0);Wikimedia Commons</t>
  </si>
  <si>
    <t xml:space="preserve">STY038</t>
  </si>
  <si>
    <t xml:space="preserve">Glasgow Style</t>
  </si>
  <si>
    <t xml:space="preserve">Glasgow School (design)</t>
  </si>
  <si>
    <t xml:space="preserve">Mackintosh, Margaret and Frances Macdonald and Herbert MacNair made a linear style across furniture, metal and textile.</t>
  </si>
  <si>
    <t xml:space="preserve">stencilling;beaten metal;gesso</t>
  </si>
  <si>
    <t xml:space="preserve">chair;tea room interior;poster</t>
  </si>
  <si>
    <t xml:space="preserve">Margaret Macdonald's share of joint work; the Glasgow Girls</t>
  </si>
  <si>
    <t xml:space="preserve">STY039</t>
  </si>
  <si>
    <t xml:space="preserve">Nieuwe Kunst</t>
  </si>
  <si>
    <t xml:space="preserve">Dutch Art Nouveau</t>
  </si>
  <si>
    <t xml:space="preserve">Dutch designers adopted Javanese batik techniques and motifs brought through colonial rule.</t>
  </si>
  <si>
    <t xml:space="preserve">batik;book design;ceramics</t>
  </si>
  <si>
    <t xml:space="preserve">book cover;textile;ceramic</t>
  </si>
  <si>
    <t xml:space="preserve">Javanese batik makers whose technique was taken up</t>
  </si>
  <si>
    <t xml:space="preserve">Rijksmuseum (CC0);Tropenmuseum/Wereldmuseum photos on Wikimedia Commons (CC BY-SA);Wikimedia Commons</t>
  </si>
  <si>
    <t xml:space="preserve">F1.2;F1.14;F1.18</t>
  </si>
  <si>
    <t xml:space="preserve">MOV010</t>
  </si>
  <si>
    <t xml:space="preserve">Ecole de Nancy</t>
  </si>
  <si>
    <t xml:space="preserve">Alliance provinciale des industries d'art</t>
  </si>
  <si>
    <t xml:space="preserve">Galle, Daum and Majorelle organised glass, furniture and craft firms around a shared naturalist programme.</t>
  </si>
  <si>
    <t xml:space="preserve">cameo glass;marquetry;pate de verre</t>
  </si>
  <si>
    <t xml:space="preserve">vase;cabinet;lamp</t>
  </si>
  <si>
    <t xml:space="preserve">the members (founded 1901)</t>
  </si>
  <si>
    <t xml:space="preserve">factory glassworkers behind signed pieces</t>
  </si>
  <si>
    <t xml:space="preserve">Met Open Access (CC0);Paris Musees (CC0);Wikimedia Commons</t>
  </si>
  <si>
    <t xml:space="preserve">STY040</t>
  </si>
  <si>
    <t xml:space="preserve">National Romanticism (Nordic)</t>
  </si>
  <si>
    <t xml:space="preserve">Nationalromantik</t>
  </si>
  <si>
    <t xml:space="preserve">Architects and craft societies used folk building and textile traditions to express national identity.</t>
  </si>
  <si>
    <t xml:space="preserve">timber;granite;folk weaving</t>
  </si>
  <si>
    <t xml:space="preserve">house;museum;tapestry</t>
  </si>
  <si>
    <t xml:space="preserve">Sami makers used as symbols but excluded</t>
  </si>
  <si>
    <t xml:space="preserve">Finna.fi (CC BY items);DigitaltMuseum Norway/Sweden (CC BY items);Nationalmuseum Sweden (public domain via Wikimedia Commons);Wikimedia Commons</t>
  </si>
  <si>
    <t xml:space="preserve">STY041</t>
  </si>
  <si>
    <t xml:space="preserve">Zakopane style</t>
  </si>
  <si>
    <t xml:space="preserve">Styl zakopianski</t>
  </si>
  <si>
    <t xml:space="preserve">Stanislaw Witkiewicz turned Goral highland carpentry into a national architectural style.</t>
  </si>
  <si>
    <t xml:space="preserve">log construction;carving</t>
  </si>
  <si>
    <t xml:space="preserve">villa;chapel;furniture</t>
  </si>
  <si>
    <t xml:space="preserve">Stanislaw Witkiewicz and followers</t>
  </si>
  <si>
    <t xml:space="preserve">Goral carpenters who built it</t>
  </si>
  <si>
    <t xml:space="preserve">MOV011</t>
  </si>
  <si>
    <t xml:space="preserve">German Werkbund</t>
  </si>
  <si>
    <t xml:space="preserve">approx.; refounded 1950</t>
  </si>
  <si>
    <t xml:space="preserve">Designers, industrialists and craftspeople organised to raise the quality of German industrial goods, and argued openly over standardisation (Typisierung) versus individual artistry.</t>
  </si>
  <si>
    <t xml:space="preserve">industrial design;standardisation;exhibition</t>
  </si>
  <si>
    <t xml:space="preserve">appliance;furniture;housing estate;poster</t>
  </si>
  <si>
    <t xml:space="preserve">shelter;tools</t>
  </si>
  <si>
    <t xml:space="preserve">the members (Muthesius, Behrens, Naumann)</t>
  </si>
  <si>
    <t xml:space="preserve">workers in the factories; the export and colonial ambitions behind it</t>
  </si>
  <si>
    <t xml:space="preserve">MAK Vienna Sammlung Online (open-licence items; check);Wikimedia Commons;Cooper Hewitt Open Access (CC0 metadata; images where PD)</t>
  </si>
  <si>
    <t xml:space="preserve">Institution-like; kept here as movement. Weissenhof 1927 in makers file as event.</t>
  </si>
  <si>
    <t xml:space="preserve">MOV012</t>
  </si>
  <si>
    <t xml:space="preserve">Cubism</t>
  </si>
  <si>
    <t xml:space="preserve">Cubisme</t>
  </si>
  <si>
    <t xml:space="preserve">Fragmented, collaged objects changed graphic and product form and brought African and Oceanic sculpture into Western studios.</t>
  </si>
  <si>
    <t xml:space="preserve">collage;papier colle;oil</t>
  </si>
  <si>
    <t xml:space="preserve">painting;collage;sculpture</t>
  </si>
  <si>
    <t xml:space="preserve">critics (Louis Vauxcelles) and the painters</t>
  </si>
  <si>
    <t xml:space="preserve">the African and Oceanic makers whose works were studied as 'art negre'</t>
  </si>
  <si>
    <t xml:space="preserve">MOV013</t>
  </si>
  <si>
    <t xml:space="preserve">Italian Futurism</t>
  </si>
  <si>
    <t xml:space="preserve">Futurismo</t>
  </si>
  <si>
    <t xml:space="preserve">Manifestos covered cooking, typography, fashion and architecture, treating speed and machine production as the model for all making.</t>
  </si>
  <si>
    <t xml:space="preserve">parole in liberta typography;photodynamism;stage design</t>
  </si>
  <si>
    <t xml:space="preserve">manifesto;poster;building design</t>
  </si>
  <si>
    <t xml:space="preserve">F. T. Marinetti and members (1909 manifesto)</t>
  </si>
  <si>
    <t xml:space="preserve">its links to Fascism; women futurists</t>
  </si>
  <si>
    <t xml:space="preserve">MOV014</t>
  </si>
  <si>
    <t xml:space="preserve">Dada</t>
  </si>
  <si>
    <t xml:space="preserve">Dadaism</t>
  </si>
  <si>
    <t xml:space="preserve">Dada's readymades and photomontage questioned authorship and the value of hand-making, using mass-produced objects as art.</t>
  </si>
  <si>
    <t xml:space="preserve">photomontage;readymade;collage</t>
  </si>
  <si>
    <t xml:space="preserve">magazine;assemblage</t>
  </si>
  <si>
    <t xml:space="preserve">women Dadaists (Hannah Hoch, Baroness Elsa)</t>
  </si>
  <si>
    <t xml:space="preserve">collection search link-out only (works in copyright);Wikimedia Commons</t>
  </si>
  <si>
    <t xml:space="preserve">MOV015</t>
  </si>
  <si>
    <t xml:space="preserve">Surrealism</t>
  </si>
  <si>
    <t xml:space="preserve">Surrealisme</t>
  </si>
  <si>
    <t xml:space="preserve">F1.11;F1.6;F1.7;F1.13</t>
  </si>
  <si>
    <t xml:space="preserve">EU-WCE;AF-EGY;AM-MES;AM-CAR</t>
  </si>
  <si>
    <t xml:space="preserve">approx.; Breton manifesto 1924</t>
  </si>
  <si>
    <t xml:space="preserve">Surrealists used automatism, found objects and collected Oceanic and Indigenous American objects.</t>
  </si>
  <si>
    <t xml:space="preserve">automatism;assemblage;photography</t>
  </si>
  <si>
    <t xml:space="preserve">painting;object;magazine</t>
  </si>
  <si>
    <t xml:space="preserve">Andre Breton (1924 manifesto) and members</t>
  </si>
  <si>
    <t xml:space="preserve">collected Indigenous objects and their makers; women surrealists</t>
  </si>
  <si>
    <t xml:space="preserve">MOV016</t>
  </si>
  <si>
    <t xml:space="preserve">New Typography</t>
  </si>
  <si>
    <t xml:space="preserve">Die neue Typographie</t>
  </si>
  <si>
    <t xml:space="preserve">Asymmetric sans-serif layouts and standard paper sizes (DIN) remade commercial printing.</t>
  </si>
  <si>
    <t xml:space="preserve">sans-serif type;asymmetric layout;photomontage</t>
  </si>
  <si>
    <t xml:space="preserve">poster;letterhead;book</t>
  </si>
  <si>
    <t xml:space="preserve">Jan Tschichold (1925 special issue; 1928 book) and circle</t>
  </si>
  <si>
    <t xml:space="preserve">compositors and printers who executed layouts; women designers in the circle</t>
  </si>
  <si>
    <t xml:space="preserve">collection search link-out only (works in copyright);Cooper Hewitt Open Access (CC0 metadata; images where PD);Wikimedia Commons</t>
  </si>
  <si>
    <t xml:space="preserve">MOV017</t>
  </si>
  <si>
    <t xml:space="preserve">Suprematism</t>
  </si>
  <si>
    <t xml:space="preserve">Suprematizm</t>
  </si>
  <si>
    <t xml:space="preserve">approx.; launched at 0.10 exhibition 1915</t>
  </si>
  <si>
    <t xml:space="preserve">Malevich's non-objective forms were applied to porcelain, textiles and architecture models (arkhitektony).</t>
  </si>
  <si>
    <t xml:space="preserve">geometric abstraction;porcelain painting</t>
  </si>
  <si>
    <t xml:space="preserve">painting;teapot;architectural model</t>
  </si>
  <si>
    <t xml:space="preserve">Kazimir Malevich and followers</t>
  </si>
  <si>
    <t xml:space="preserve">women in the group (Rozanova, Popova, Ekster)</t>
  </si>
  <si>
    <t xml:space="preserve">MOV018</t>
  </si>
  <si>
    <t xml:space="preserve">UNOVIS</t>
  </si>
  <si>
    <t xml:space="preserve">Champions of the New Art</t>
  </si>
  <si>
    <t xml:space="preserve">approx.; Vitebsk</t>
  </si>
  <si>
    <t xml:space="preserve">A teaching collective in Vitebsk that designed signage, trams and ration cards collectively, signing as a group.</t>
  </si>
  <si>
    <t xml:space="preserve">lithography;collective authorship</t>
  </si>
  <si>
    <t xml:space="preserve">poster;book;banner</t>
  </si>
  <si>
    <t xml:space="preserve">the members (Malevich, Lissitzky, Chashnik)</t>
  </si>
  <si>
    <t xml:space="preserve">Jewish Vitebsk craft culture it grew from</t>
  </si>
  <si>
    <t xml:space="preserve">MOV019</t>
  </si>
  <si>
    <t xml:space="preserve">Constructivism</t>
  </si>
  <si>
    <t xml:space="preserve">Russian Constructivism</t>
  </si>
  <si>
    <t xml:space="preserve">Artists recast themselves as constructors of useful things: textiles, workers' clothing, kiosks, posters.</t>
  </si>
  <si>
    <t xml:space="preserve">photomontage;textile printing;construction</t>
  </si>
  <si>
    <t xml:space="preserve">poster;textile;workers' club;kiosk</t>
  </si>
  <si>
    <t xml:space="preserve">clothing and adornment;record and writing;shelter</t>
  </si>
  <si>
    <t xml:space="preserve">the members (Rodchenko, Stepanova, Popova, Tatlin)</t>
  </si>
  <si>
    <t xml:space="preserve">textile-factory workers who printed the designs</t>
  </si>
  <si>
    <t xml:space="preserve">Pair with Vkhutemas (makers file).</t>
  </si>
  <si>
    <t xml:space="preserve">MOV020</t>
  </si>
  <si>
    <t xml:space="preserve">De Stijl</t>
  </si>
  <si>
    <t xml:space="preserve">Neo-Plasticism</t>
  </si>
  <si>
    <t xml:space="preserve">Primary colours and orthogonal forms were applied across painting, furniture, typography and houses.</t>
  </si>
  <si>
    <t xml:space="preserve">primary colour;orthogonal composition</t>
  </si>
  <si>
    <t xml:space="preserve">chair;house;magazine</t>
  </si>
  <si>
    <t xml:space="preserve">shelter;record and writing</t>
  </si>
  <si>
    <t xml:space="preserve">the members (Van Doesburg, Mondrian, Rietveld)</t>
  </si>
  <si>
    <t xml:space="preserve">the joiners who made Rietveld's furniture</t>
  </si>
  <si>
    <t xml:space="preserve">Rijksmuseum (CC0);collection search link-out only (works in copyright);Wikimedia Commons</t>
  </si>
  <si>
    <t xml:space="preserve">STY042</t>
  </si>
  <si>
    <t xml:space="preserve">Art Deco</t>
  </si>
  <si>
    <t xml:space="preserve">Style moderne;Art Deco</t>
  </si>
  <si>
    <t xml:space="preserve">EU-WCE;AM-EWD;AM-LAT;AF-MAG;AS-SAS;AS-CHN;OC-POL</t>
  </si>
  <si>
    <t xml:space="preserve">approx.; named in the 1960s after the 1925 Paris exposition</t>
  </si>
  <si>
    <t xml:space="preserve">A geometric luxury style ran from ocean liners to cinemas and was adopted by local builders from Mumbai to Shanghai to Napier.</t>
  </si>
  <si>
    <t xml:space="preserve">lacquer;shagreen;chrome;terrazzo;concrete</t>
  </si>
  <si>
    <t xml:space="preserve">cinema;liner interior;jewellery;furniture</t>
  </si>
  <si>
    <t xml:space="preserve">rule and display;shelter;transport</t>
  </si>
  <si>
    <t xml:space="preserve">historians (Bevis Hillier, 1968)</t>
  </si>
  <si>
    <t xml:space="preserve">colonial materials and labour (ivory, ebony, Indochinese lacquer workers)</t>
  </si>
  <si>
    <t xml:space="preserve">Met Open Access (CC0);Cooper Hewitt Open Access (CC0 metadata; images where PD);Wikimedia Commons</t>
  </si>
  <si>
    <t xml:space="preserve">STY043</t>
  </si>
  <si>
    <t xml:space="preserve">Streamline Moderne</t>
  </si>
  <si>
    <t xml:space="preserve">Streamline design</t>
  </si>
  <si>
    <t xml:space="preserve">Industrial designers applied aerodynamic forms to static goods to boost Depression-era sales.</t>
  </si>
  <si>
    <t xml:space="preserve">pressed steel;Bakelite;chrome</t>
  </si>
  <si>
    <t xml:space="preserve">toaster;train;radio</t>
  </si>
  <si>
    <t xml:space="preserve">historians; industrial designers (Loewy, Dreyfuss, Bel Geddes)</t>
  </si>
  <si>
    <t xml:space="preserve">the workers on the assembly lines; consumers who could not afford the goods</t>
  </si>
  <si>
    <t xml:space="preserve">Cooper Hewitt Open Access (CC0 metadata; images where PD);Library of Congress (public-domain items);Wikimedia Commons</t>
  </si>
  <si>
    <t xml:space="preserve">STY044</t>
  </si>
  <si>
    <t xml:space="preserve">International Style (architecture)</t>
  </si>
  <si>
    <t xml:space="preserve">Modern Movement</t>
  </si>
  <si>
    <t xml:space="preserve">Steel, glass and reinforced concrete with free plans were promoted as a universal building method.</t>
  </si>
  <si>
    <t xml:space="preserve">reinforced concrete;steel frame;curtain wall</t>
  </si>
  <si>
    <t xml:space="preserve">villa;housing estate;office tower</t>
  </si>
  <si>
    <t xml:space="preserve">Henry-Russell Hitchcock and Philip Johnson (MoMA 1932)</t>
  </si>
  <si>
    <t xml:space="preserve">local and vernacular builders; climate difference</t>
  </si>
  <si>
    <t xml:space="preserve">collection search link-out only (works in copyright);Wikimedia Commons;Library of Congress (public-domain items)</t>
  </si>
  <si>
    <t xml:space="preserve">MOV021</t>
  </si>
  <si>
    <t xml:space="preserve">Italian Rationalism</t>
  </si>
  <si>
    <t xml:space="preserve">Razionalismo</t>
  </si>
  <si>
    <t xml:space="preserve">Gruppo 7 applied modern construction to Italian building, entangled with Fascist state patronage.</t>
  </si>
  <si>
    <t xml:space="preserve">reinforced concrete;glass block</t>
  </si>
  <si>
    <t xml:space="preserve">party house;school</t>
  </si>
  <si>
    <t xml:space="preserve">the members (Gruppo 7)</t>
  </si>
  <si>
    <t xml:space="preserve">its role in Fascist and colonial building (Libya, Eritrea)</t>
  </si>
  <si>
    <t xml:space="preserve">STY045</t>
  </si>
  <si>
    <t xml:space="preserve">Socialist Realism</t>
  </si>
  <si>
    <t xml:space="preserve">Sotsrealizm</t>
  </si>
  <si>
    <t xml:space="preserve">F1.11;F1.8;F1.12a</t>
  </si>
  <si>
    <t xml:space="preserve">EU-EER;AS-CHN;AS-KOR;AS-CEN</t>
  </si>
  <si>
    <t xml:space="preserve">approx.; official from 1934</t>
  </si>
  <si>
    <t xml:space="preserve">A state doctrine governed painting, sculpture, posters and ceramics across the Soviet sphere and China.</t>
  </si>
  <si>
    <t xml:space="preserve">oil;propaganda poster;monumental sculpture</t>
  </si>
  <si>
    <t xml:space="preserve">poster;statue;porcelain</t>
  </si>
  <si>
    <t xml:space="preserve">Soviet state and Union of Artists (1932-34)</t>
  </si>
  <si>
    <t xml:space="preserve">suppressed artists; national craft traditions reframed</t>
  </si>
  <si>
    <t xml:space="preserve">STY046</t>
  </si>
  <si>
    <t xml:space="preserve">Stalinist architecture</t>
  </si>
  <si>
    <t xml:space="preserve">Stalinist Empire style</t>
  </si>
  <si>
    <t xml:space="preserve">EU-EER;AS-CEN;WA-CAU</t>
  </si>
  <si>
    <t xml:space="preserve">Monumental classical buildings used craft ornament and prison labour on major projects.</t>
  </si>
  <si>
    <t xml:space="preserve">steel frame with stone cladding;ornamental plaster</t>
  </si>
  <si>
    <t xml:space="preserve">tower;metro station;palace of culture</t>
  </si>
  <si>
    <t xml:space="preserve">Gulag labour on some works</t>
  </si>
  <si>
    <t xml:space="preserve">MOV022</t>
  </si>
  <si>
    <t xml:space="preserve">Isotype</t>
  </si>
  <si>
    <t xml:space="preserve">International System of Typographic Picture Education</t>
  </si>
  <si>
    <t xml:space="preserve">approx.; Vienna method from 1925, Isotype name 1935</t>
  </si>
  <si>
    <t xml:space="preserve">Otto Neurath, Marie Neurath and Gerd Arntz built a standard pictogram system, a team method of turning data into images.</t>
  </si>
  <si>
    <t xml:space="preserve">pictogram;linocut;statistical chart</t>
  </si>
  <si>
    <t xml:space="preserve">chart;book;pictogram</t>
  </si>
  <si>
    <t xml:space="preserve">record and writing;care and access</t>
  </si>
  <si>
    <t xml:space="preserve">Marie Neurath's role as 'transformer', long overlooked</t>
  </si>
  <si>
    <t xml:space="preserve">Internet Archive (public-domain scans);collection search link-out only (works in copyright);Wikimedia Commons</t>
  </si>
  <si>
    <t xml:space="preserve">SCH003</t>
  </si>
  <si>
    <t xml:space="preserve">Polish School of Posters</t>
  </si>
  <si>
    <t xml:space="preserve">Polska Szkola Plakatu</t>
  </si>
  <si>
    <t xml:space="preserve">State film and theatre posters became an arena for painterly, personal graphic design.</t>
  </si>
  <si>
    <t xml:space="preserve">lithography;screen printing;hand lettering</t>
  </si>
  <si>
    <t xml:space="preserve">film poster;theatre poster</t>
  </si>
  <si>
    <t xml:space="preserve">critics and historians</t>
  </si>
  <si>
    <t xml:space="preserve">the state censorship that framed it; printers</t>
  </si>
  <si>
    <t xml:space="preserve">STY047</t>
  </si>
  <si>
    <t xml:space="preserve">Swiss Style</t>
  </si>
  <si>
    <t xml:space="preserve">International Typographic Style</t>
  </si>
  <si>
    <t xml:space="preserve">Grid systems, sans-serif type and objective photography became the default of corporate and public-sector design.</t>
  </si>
  <si>
    <t xml:space="preserve">grid;sans-serif type;photography</t>
  </si>
  <si>
    <t xml:space="preserve">poster;signage system;corporate identity</t>
  </si>
  <si>
    <t xml:space="preserve">historians; practitioners (Muller-Brockmann, Ruder)</t>
  </si>
  <si>
    <t xml:space="preserve">local and non-Latin scripts that its grids handled poorly</t>
  </si>
  <si>
    <t xml:space="preserve">Cooper Hewitt Open Access (CC0 metadata; images where PD);collection search link-out only (works in copyright)</t>
  </si>
  <si>
    <t xml:space="preserve">MOV023</t>
  </si>
  <si>
    <t xml:space="preserve">Garden City movement</t>
  </si>
  <si>
    <t xml:space="preserve">Garden city</t>
  </si>
  <si>
    <t xml:space="preserve">Ebenezer Howard's plan organised housing, industry and green space as a planned whole.</t>
  </si>
  <si>
    <t xml:space="preserve">town planning;cottage building</t>
  </si>
  <si>
    <t xml:space="preserve">garden city;estate</t>
  </si>
  <si>
    <t xml:space="preserve">Ebenezer Howard (1898) and members</t>
  </si>
  <si>
    <t xml:space="preserve">colonial garden cities (e.g. in Africa) built on segregation</t>
  </si>
  <si>
    <t xml:space="preserve">Internet Archive (public-domain scans);Wikimedia Commons</t>
  </si>
  <si>
    <t xml:space="preserve">STY048</t>
  </si>
  <si>
    <t xml:space="preserve">Scandinavian Modern</t>
  </si>
  <si>
    <t xml:space="preserve">Scandinavian design</t>
  </si>
  <si>
    <t xml:space="preserve">approx.; label fixed by US touring exhibition Design in Scandinavia (1954-57)</t>
  </si>
  <si>
    <t xml:space="preserve">Nordic furniture, glass and textile firms sold humane modern design as a national export brand.</t>
  </si>
  <si>
    <t xml:space="preserve">bent plywood;teak;glassblowing;printed textile</t>
  </si>
  <si>
    <t xml:space="preserve">chair;glass;textile</t>
  </si>
  <si>
    <t xml:space="preserve">the 1954-57 touring exhibition and marketers</t>
  </si>
  <si>
    <t xml:space="preserve">Sami design; the factory workers</t>
  </si>
  <si>
    <t xml:space="preserve">Nationalmuseum Sweden (public domain via Wikimedia Commons);DigitaltMuseum Norway/Sweden (CC BY items);Finna.fi (CC BY items);Cooper Hewitt Open Access (CC0 metadata; images where PD)</t>
  </si>
  <si>
    <t xml:space="preserve">STY049</t>
  </si>
  <si>
    <t xml:space="preserve">Mid-century modern</t>
  </si>
  <si>
    <t xml:space="preserve">Mid-century modern design</t>
  </si>
  <si>
    <t xml:space="preserve">approx.; term by Cara Greenberg (1984)</t>
  </si>
  <si>
    <t xml:space="preserve">Moulded plywood, fibreglass and wire furniture reached mass markets after war-time material research.</t>
  </si>
  <si>
    <t xml:space="preserve">moulded plywood;fibreglass;wire</t>
  </si>
  <si>
    <t xml:space="preserve">chair;house;appliance</t>
  </si>
  <si>
    <t xml:space="preserve">Cara Greenberg (1984) and the design market</t>
  </si>
  <si>
    <t xml:space="preserve">military research that produced the materials; factory workers</t>
  </si>
  <si>
    <t xml:space="preserve">Cooper Hewitt Open Access (CC0 metadata; images where PD);Library of Congress (public-domain items);collection search link-out only (works in copyright)</t>
  </si>
  <si>
    <t xml:space="preserve">MOV024</t>
  </si>
  <si>
    <t xml:space="preserve">Good Design</t>
  </si>
  <si>
    <t xml:space="preserve">Good Design exhibitions</t>
  </si>
  <si>
    <t xml:space="preserve">MoMA and the Chicago Merchandise Mart selected everyday products as 'good', making the museum a buyer's guide.</t>
  </si>
  <si>
    <t xml:space="preserve">curatorial selection</t>
  </si>
  <si>
    <t xml:space="preserve">appliance;furniture;kitchenware</t>
  </si>
  <si>
    <t xml:space="preserve">Edgar Kaufmann Jr. (MoMA)</t>
  </si>
  <si>
    <t xml:space="preserve">products outside middle-class markets</t>
  </si>
  <si>
    <t xml:space="preserve">F1.21;F1.24</t>
  </si>
  <si>
    <t xml:space="preserve">MOV025</t>
  </si>
  <si>
    <t xml:space="preserve">Gute Form</t>
  </si>
  <si>
    <t xml:space="preserve">Good Form</t>
  </si>
  <si>
    <t xml:space="preserve">Max Bill and the Swiss Werkbund defined honest, durable product form; the ideology shaped Ulm and Braun.</t>
  </si>
  <si>
    <t xml:space="preserve">product design;standardisation</t>
  </si>
  <si>
    <t xml:space="preserve">appliance;furniture</t>
  </si>
  <si>
    <t xml:space="preserve">Max Bill and Swiss Werkbund</t>
  </si>
  <si>
    <t xml:space="preserve">critics of consumer taste it dismissed</t>
  </si>
  <si>
    <t xml:space="preserve">STY050</t>
  </si>
  <si>
    <t xml:space="preserve">Brutalism</t>
  </si>
  <si>
    <t xml:space="preserve">New Brutalism</t>
  </si>
  <si>
    <t xml:space="preserve">EU-BLC;EU-WCE;EU-EER;AM-LAT;AS-SAS;GL</t>
  </si>
  <si>
    <t xml:space="preserve">approx.; term Alison and Peter Smithson (1953), Reyner Banham (1955)</t>
  </si>
  <si>
    <t xml:space="preserve">Exposed, board-marked concrete showed the traces of how buildings were made.</t>
  </si>
  <si>
    <t xml:space="preserve">beton brut;board-marked concrete</t>
  </si>
  <si>
    <t xml:space="preserve">housing estate;university;church</t>
  </si>
  <si>
    <t xml:space="preserve">the Smithsons and Reyner Banham</t>
  </si>
  <si>
    <t xml:space="preserve">construction workers; later tenants</t>
  </si>
  <si>
    <t xml:space="preserve">MOV026</t>
  </si>
  <si>
    <t xml:space="preserve">Metabolism</t>
  </si>
  <si>
    <t xml:space="preserve">Metaboreizumu</t>
  </si>
  <si>
    <t xml:space="preserve">approx.; manifesto at World Design Conference Tokyo 1960</t>
  </si>
  <si>
    <t xml:space="preserve">Japanese architects proposed buildings of replaceable capsules and megastructures growing like organisms.</t>
  </si>
  <si>
    <t xml:space="preserve">prefabrication;capsule;megastructure</t>
  </si>
  <si>
    <t xml:space="preserve">capsule tower;city plan</t>
  </si>
  <si>
    <t xml:space="preserve">the members (Kikutake, Kurokawa, Maki, Otaka)</t>
  </si>
  <si>
    <t xml:space="preserve">the post-war construction labour</t>
  </si>
  <si>
    <t xml:space="preserve">MOV027</t>
  </si>
  <si>
    <t xml:space="preserve">Archigram</t>
  </si>
  <si>
    <t xml:space="preserve">Archigram group</t>
  </si>
  <si>
    <t xml:space="preserve">A London group used comic-strip drawings to propose plug-in, walking and instant cities.</t>
  </si>
  <si>
    <t xml:space="preserve">collage;drawing</t>
  </si>
  <si>
    <t xml:space="preserve">magazine;speculative project</t>
  </si>
  <si>
    <t xml:space="preserve">the people who would live in the proposed cities</t>
  </si>
  <si>
    <t xml:space="preserve">MOV028</t>
  </si>
  <si>
    <t xml:space="preserve">Italian Radical Design</t>
  </si>
  <si>
    <t xml:space="preserve">Radical Design;Anti-design</t>
  </si>
  <si>
    <t xml:space="preserve">Groups such as Archizoom, Superstudio and UFO used objects and speculative projects to critique consumer design.</t>
  </si>
  <si>
    <t xml:space="preserve">speculative drawing;photocollage;polyurethane</t>
  </si>
  <si>
    <t xml:space="preserve">lamp;sofa;speculative city</t>
  </si>
  <si>
    <t xml:space="preserve">Germano Celant (1966 term 'architettura radicale'); the members</t>
  </si>
  <si>
    <t xml:space="preserve">the artisans and small manufacturers who realised the prototypes</t>
  </si>
  <si>
    <t xml:space="preserve">MOV029</t>
  </si>
  <si>
    <t xml:space="preserve">Memphis Group</t>
  </si>
  <si>
    <t xml:space="preserve">Memphis</t>
  </si>
  <si>
    <t xml:space="preserve">Ettore Sottsass's group used plastic laminate and bold pattern to reject tasteful modern furniture.</t>
  </si>
  <si>
    <t xml:space="preserve">plastic laminate;terrazzo pattern</t>
  </si>
  <si>
    <t xml:space="preserve">bookcase;lamp;ceramics</t>
  </si>
  <si>
    <t xml:space="preserve">the manufacturers and laminate makers</t>
  </si>
  <si>
    <t xml:space="preserve">STY051</t>
  </si>
  <si>
    <t xml:space="preserve">Postmodernism (architecture and design)</t>
  </si>
  <si>
    <t xml:space="preserve">Postmodern design</t>
  </si>
  <si>
    <t xml:space="preserve">approx.; Venturi (1966), Jencks (1977)</t>
  </si>
  <si>
    <t xml:space="preserve">Designers returned ornament, historical quotation and humour to buildings and goods.</t>
  </si>
  <si>
    <t xml:space="preserve">decorative laminate;applied ornament</t>
  </si>
  <si>
    <t xml:space="preserve">building;teapot;chair</t>
  </si>
  <si>
    <t xml:space="preserve">Robert Venturi; Charles Jencks</t>
  </si>
  <si>
    <t xml:space="preserve">Denise Scott Brown's shared authorship</t>
  </si>
  <si>
    <t xml:space="preserve">STY052</t>
  </si>
  <si>
    <t xml:space="preserve">Deconstructivism</t>
  </si>
  <si>
    <t xml:space="preserve">Deconstructivist architecture</t>
  </si>
  <si>
    <t xml:space="preserve">Computer-aided fragmented forms were grouped by a museum show rather than by the architects.</t>
  </si>
  <si>
    <t xml:space="preserve">CAD;steel;titanium cladding</t>
  </si>
  <si>
    <t xml:space="preserve">museum;concert hall</t>
  </si>
  <si>
    <t xml:space="preserve">Philip Johnson and Mark Wigley (MoMA 1988)</t>
  </si>
  <si>
    <t xml:space="preserve">the engineers and fabricators who made the forms buildable</t>
  </si>
  <si>
    <t xml:space="preserve">STY053</t>
  </si>
  <si>
    <t xml:space="preserve">Critical Regionalism</t>
  </si>
  <si>
    <t xml:space="preserve">Critical regionalism</t>
  </si>
  <si>
    <t xml:space="preserve">A theory that architecture should use local climate, light and craft within modern means.</t>
  </si>
  <si>
    <t xml:space="preserve">local materials;climate response</t>
  </si>
  <si>
    <t xml:space="preserve">house;public building</t>
  </si>
  <si>
    <t xml:space="preserve">Alexander Tzonis and Liane Lefaivre (1981); Kenneth Frampton (1983)</t>
  </si>
  <si>
    <t xml:space="preserve">vernacular builders cited as sources</t>
  </si>
  <si>
    <t xml:space="preserve">STY054</t>
  </si>
  <si>
    <t xml:space="preserve">Neo-vernacular</t>
  </si>
  <si>
    <t xml:space="preserve">Neo-vernacular architecture</t>
  </si>
  <si>
    <t xml:space="preserve">F1.6;F1.9;F1.13</t>
  </si>
  <si>
    <t xml:space="preserve">AF-EGY;AS-SAS;GL</t>
  </si>
  <si>
    <t xml:space="preserve">approx.; Hassan Fathy's New Gourna from 1945</t>
  </si>
  <si>
    <t xml:space="preserve">Architects such as Hassan Fathy and Laurie Baker revived mud-brick vaults and local building crafts against imported concrete.</t>
  </si>
  <si>
    <t xml:space="preserve">mud brick;Nubian vault;brick jali</t>
  </si>
  <si>
    <t xml:space="preserve">village;house;school</t>
  </si>
  <si>
    <t xml:space="preserve">historians; the architects' own writings</t>
  </si>
  <si>
    <t xml:space="preserve">the Nubian masons whose method Fathy adopted; residents who rejected New Gourna</t>
  </si>
  <si>
    <t xml:space="preserve">Archnet (link-out);collection search link-out only (works in copyright);Wikimedia Commons</t>
  </si>
  <si>
    <t xml:space="preserve">STY055</t>
  </si>
  <si>
    <t xml:space="preserve">Tropical Modernism</t>
  </si>
  <si>
    <t xml:space="preserve">Tropical Architecture</t>
  </si>
  <si>
    <t xml:space="preserve">AF-GUI;AS-SAS;AS-ISE;GL</t>
  </si>
  <si>
    <t xml:space="preserve">Modern architecture adapted to heat and rain with brise-soleil and cross-ventilation, taught through colonial schools and later reworked by Geoffrey Bawa and West African architects.</t>
  </si>
  <si>
    <t xml:space="preserve">brise-soleil;cross-ventilation;local timber</t>
  </si>
  <si>
    <t xml:space="preserve">university;house;hotel</t>
  </si>
  <si>
    <t xml:space="preserve">Maxwell Fry and Jane Drew (1956 book); Architectural Association Tropical department</t>
  </si>
  <si>
    <t xml:space="preserve">the African and Asian architects (e.g. Victor Adegbite, Minnette de Silva) who took it beyond its colonial origins</t>
  </si>
  <si>
    <t xml:space="preserve">STY056</t>
  </si>
  <si>
    <t xml:space="preserve">Chandigarh modernism</t>
  </si>
  <si>
    <t xml:space="preserve">Chandigarh architecture</t>
  </si>
  <si>
    <t xml:space="preserve">Le Corbusier, Pierre Jeanneret, Jane Drew, Maxwell Fry and an Indian team designed a city down to its furniture, made by local joiners.</t>
  </si>
  <si>
    <t xml:space="preserve">reinforced concrete;teak and cane furniture</t>
  </si>
  <si>
    <t xml:space="preserve">capitol building;chair;house</t>
  </si>
  <si>
    <t xml:space="preserve">Indian architects (e.g. Aditya Prakash, Eulie Chowdhury) and workers; later furniture looting from the city</t>
  </si>
  <si>
    <t xml:space="preserve">STY057</t>
  </si>
  <si>
    <t xml:space="preserve">Parametricism</t>
  </si>
  <si>
    <t xml:space="preserve">Parametric design</t>
  </si>
  <si>
    <t xml:space="preserve">A computational design approach in which form is generated by scripted parameters.</t>
  </si>
  <si>
    <t xml:space="preserve">parametric modelling;CNC fabrication</t>
  </si>
  <si>
    <t xml:space="preserve">Patrik Schumacher (2008)</t>
  </si>
  <si>
    <t xml:space="preserve">fabrication workers; the programmers of the tools</t>
  </si>
  <si>
    <t xml:space="preserve">MOV030</t>
  </si>
  <si>
    <t xml:space="preserve">Droog</t>
  </si>
  <si>
    <t xml:space="preserve">Droog Design</t>
  </si>
  <si>
    <t xml:space="preserve">A Dutch collective showed re-used and conceptual objects, making the idea behind making the product.</t>
  </si>
  <si>
    <t xml:space="preserve">reuse;found objects</t>
  </si>
  <si>
    <t xml:space="preserve">lamp;chair</t>
  </si>
  <si>
    <t xml:space="preserve">the founders (Renny Ramakers, Gijs Bakker)</t>
  </si>
  <si>
    <t xml:space="preserve">the craftspeople and small producers who made the pieces</t>
  </si>
  <si>
    <t xml:space="preserve">MOV031</t>
  </si>
  <si>
    <t xml:space="preserve">Critical design</t>
  </si>
  <si>
    <t xml:space="preserve">Anthony Dunne and Fiona Raby used prototypes to question technology's social effects.</t>
  </si>
  <si>
    <t xml:space="preserve">prototype;scenario</t>
  </si>
  <si>
    <t xml:space="preserve">object;film</t>
  </si>
  <si>
    <t xml:space="preserve">Anthony Dunne (Hertzian Tales, 1999) and Fiona Raby</t>
  </si>
  <si>
    <t xml:space="preserve">those without access to the gallery setting</t>
  </si>
  <si>
    <t xml:space="preserve">MOV032</t>
  </si>
  <si>
    <t xml:space="preserve">Speculative design</t>
  </si>
  <si>
    <t xml:space="preserve">Speculative and critical design</t>
  </si>
  <si>
    <t xml:space="preserve">Designers make props and scenarios from possible futures so that people can debate technology before it arrives.</t>
  </si>
  <si>
    <t xml:space="preserve">prototype;scenario;film</t>
  </si>
  <si>
    <t xml:space="preserve">Dunne and Raby (Speculative Everything, 2013)</t>
  </si>
  <si>
    <t xml:space="preserve">critics note its northern, middle-class viewpoint</t>
  </si>
  <si>
    <t xml:space="preserve">MOV033</t>
  </si>
  <si>
    <t xml:space="preserve">New Wave typography</t>
  </si>
  <si>
    <t xml:space="preserve">Swiss Punk;New Wave graphic design</t>
  </si>
  <si>
    <t xml:space="preserve">EU-WCE;AM-WST;AM-EWD</t>
  </si>
  <si>
    <t xml:space="preserve">Wolfgang Weingart, April Greiman and Cranbrook students broke the Swiss grid, some by early Macintosh.</t>
  </si>
  <si>
    <t xml:space="preserve">layered type;photocopy;early digital layout</t>
  </si>
  <si>
    <t xml:space="preserve">poster;magazine</t>
  </si>
  <si>
    <t xml:space="preserve">historians; the practitioners</t>
  </si>
  <si>
    <t xml:space="preserve">the typesetters and printers displaced by desktop tools</t>
  </si>
  <si>
    <t xml:space="preserve">MOV034</t>
  </si>
  <si>
    <t xml:space="preserve">Punk DIY graphics</t>
  </si>
  <si>
    <t xml:space="preserve">Punk design</t>
  </si>
  <si>
    <t xml:space="preserve">Fanzines, sleeves and flyers were made by photocopier and cut-up, an anti-professional mode of making.</t>
  </si>
  <si>
    <t xml:space="preserve">photocopy;collage;cut-up lettering</t>
  </si>
  <si>
    <t xml:space="preserve">fanzine;record sleeve;flyer</t>
  </si>
  <si>
    <t xml:space="preserve">the participants; later historians</t>
  </si>
  <si>
    <t xml:space="preserve">women and queer makers central to zine culture</t>
  </si>
  <si>
    <t xml:space="preserve">MOV035</t>
  </si>
  <si>
    <t xml:space="preserve">Net art</t>
  </si>
  <si>
    <t xml:space="preserve">net.art</t>
  </si>
  <si>
    <t xml:space="preserve">EU-EER;EU-WCE;GL</t>
  </si>
  <si>
    <t xml:space="preserve">Artists used the web browser, HTML and email as their material, making work that existed only on the network.</t>
  </si>
  <si>
    <t xml:space="preserve">HTML;browser;email</t>
  </si>
  <si>
    <t xml:space="preserve">website</t>
  </si>
  <si>
    <t xml:space="preserve">the participants (term via Vuk Cosic, 1995)</t>
  </si>
  <si>
    <t xml:space="preserve">artists outside Europe and North America with less internet access</t>
  </si>
  <si>
    <t xml:space="preserve">STY058</t>
  </si>
  <si>
    <t xml:space="preserve">Web 1.0 vernacular</t>
  </si>
  <si>
    <t xml:space="preserve">Digital folklore;GeoCities style</t>
  </si>
  <si>
    <t xml:space="preserve">approx.; GeoCities closed 2009</t>
  </si>
  <si>
    <t xml:space="preserve">Amateur home pages with animated GIFs and tiled backgrounds were a mass vernacular design practice.</t>
  </si>
  <si>
    <t xml:space="preserve">HTML;animated GIF;tiled background</t>
  </si>
  <si>
    <t xml:space="preserve">home page</t>
  </si>
  <si>
    <t xml:space="preserve">Olia Lialina and Dragan Espenschied (Digital Folklore, 2009)</t>
  </si>
  <si>
    <t xml:space="preserve">the anonymous page makers</t>
  </si>
  <si>
    <t xml:space="preserve">F1.21;F1.29</t>
  </si>
  <si>
    <t xml:space="preserve">STY059</t>
  </si>
  <si>
    <t xml:space="preserve">Flat design</t>
  </si>
  <si>
    <t xml:space="preserve">Flat UI</t>
  </si>
  <si>
    <t xml:space="preserve">approx.; Windows Metro 2010, iOS 7 2013</t>
  </si>
  <si>
    <t xml:space="preserve">Platform makers removed simulated texture for flat colour and type, standardising app interfaces.</t>
  </si>
  <si>
    <t xml:space="preserve">vector graphics;type</t>
  </si>
  <si>
    <t xml:space="preserve">app interface;icon</t>
  </si>
  <si>
    <t xml:space="preserve">designers and platform companies</t>
  </si>
  <si>
    <t xml:space="preserve">users who relied on visual cues for accessibility</t>
  </si>
  <si>
    <t xml:space="preserve">STY060</t>
  </si>
  <si>
    <t xml:space="preserve">Material Design</t>
  </si>
  <si>
    <t xml:space="preserve">Google's published system set rules for layered cards and motion, a corporate style adopted by many makers.</t>
  </si>
  <si>
    <t xml:space="preserve">design system;component library</t>
  </si>
  <si>
    <t xml:space="preserve">app interface</t>
  </si>
  <si>
    <t xml:space="preserve">Google (2014)</t>
  </si>
  <si>
    <t xml:space="preserve">the many local interface conventions it overrode</t>
  </si>
  <si>
    <t xml:space="preserve">MOV036</t>
  </si>
  <si>
    <t xml:space="preserve">Generative and computer art</t>
  </si>
  <si>
    <t xml:space="preserve">Computer art</t>
  </si>
  <si>
    <t xml:space="preserve">approx.; first exhibitions 1965 (Nees, Nake, Noll)</t>
  </si>
  <si>
    <t xml:space="preserve">Programmers used plotters and code to make images, founding algorithmic making.</t>
  </si>
  <si>
    <t xml:space="preserve">pen plotter;algorithm</t>
  </si>
  <si>
    <t xml:space="preserve">plotter drawing;print</t>
  </si>
  <si>
    <t xml:space="preserve">the practitioners; 1968 Cybernetic Serendipity exhibition</t>
  </si>
  <si>
    <t xml:space="preserve">women pioneers (Vera Molnar, Lillian Schwartz)</t>
  </si>
  <si>
    <t xml:space="preserve">MOV037</t>
  </si>
  <si>
    <t xml:space="preserve">New Tendencies</t>
  </si>
  <si>
    <t xml:space="preserve">Nove tendencije</t>
  </si>
  <si>
    <t xml:space="preserve">EU-BYZ;EU-WCE</t>
  </si>
  <si>
    <t xml:space="preserve">Zagreb exhibitions linked kinetic, op and computer art across Cold War blocs.</t>
  </si>
  <si>
    <t xml:space="preserve">kinetic object;computer graphics</t>
  </si>
  <si>
    <t xml:space="preserve">object;print</t>
  </si>
  <si>
    <t xml:space="preserve">the organisers (Galerija suvremene umjetnosti, Zagreb)</t>
  </si>
  <si>
    <t xml:space="preserve">the Yugoslav context of non-alignment that made the exchange possible</t>
  </si>
  <si>
    <t xml:space="preserve">MOV038</t>
  </si>
  <si>
    <t xml:space="preserve">Kinetic art</t>
  </si>
  <si>
    <t xml:space="preserve">EU-WCE;AM-LAT</t>
  </si>
  <si>
    <t xml:space="preserve">approx.; Le Mouvement exhibition 1955</t>
  </si>
  <si>
    <t xml:space="preserve">Artists including many Venezuelans and Argentines (Soto, Cruz-Diez, Le Parc) made motion and perception the medium.</t>
  </si>
  <si>
    <t xml:space="preserve">motors;optics;perspex</t>
  </si>
  <si>
    <t xml:space="preserve">sculpture;environment</t>
  </si>
  <si>
    <t xml:space="preserve">the participants and Galerie Denise Rene</t>
  </si>
  <si>
    <t xml:space="preserve">Latin American artists often credited to Paris</t>
  </si>
  <si>
    <t xml:space="preserve">MOV039</t>
  </si>
  <si>
    <t xml:space="preserve">Pop Art</t>
  </si>
  <si>
    <t xml:space="preserve">Pop</t>
  </si>
  <si>
    <t xml:space="preserve">approx.; term via Lawrence Alloway</t>
  </si>
  <si>
    <t xml:space="preserve">Artists adopted commercial printing, packaging and screen printing as art methods.</t>
  </si>
  <si>
    <t xml:space="preserve">screen printing;collage</t>
  </si>
  <si>
    <t xml:space="preserve">Independent Group; Lawrence Alloway</t>
  </si>
  <si>
    <t xml:space="preserve">commercial illustrators and printers</t>
  </si>
  <si>
    <t xml:space="preserve">MOV040</t>
  </si>
  <si>
    <t xml:space="preserve">Arte Povera</t>
  </si>
  <si>
    <t xml:space="preserve">Poor art</t>
  </si>
  <si>
    <t xml:space="preserve">Artists used soil, felt, rags and scrap to reject industrial polish, treating humble materials and processes as the work.</t>
  </si>
  <si>
    <t xml:space="preserve">found materials;organic materials</t>
  </si>
  <si>
    <t xml:space="preserve">installation</t>
  </si>
  <si>
    <t xml:space="preserve">Germano Celant (1967)</t>
  </si>
  <si>
    <t xml:space="preserve">the southern Italian rural economies it romanticised</t>
  </si>
  <si>
    <t xml:space="preserve">MOV041</t>
  </si>
  <si>
    <t xml:space="preserve">Studio pottery</t>
  </si>
  <si>
    <t xml:space="preserve">Studio ceramics</t>
  </si>
  <si>
    <t xml:space="preserve">EU-BLC;AS-JPN;GL</t>
  </si>
  <si>
    <t xml:space="preserve">approx.; Leach Pottery at St Ives 1920</t>
  </si>
  <si>
    <t xml:space="preserve">Bernard Leach and Hamada Shoji modelled the potter as designer and maker in one, based on East Asian and English slipware sources.</t>
  </si>
  <si>
    <t xml:space="preserve">wheel throwing;stoneware;climbing kiln</t>
  </si>
  <si>
    <t xml:space="preserve">bowl;jar;tea bowl</t>
  </si>
  <si>
    <t xml:space="preserve">the members; Bernard Leach's A Potter's Book (1940)</t>
  </si>
  <si>
    <t xml:space="preserve">the Korean and Japanese potters whose methods it drew on; Leach Pottery employees</t>
  </si>
  <si>
    <t xml:space="preserve">MOV042</t>
  </si>
  <si>
    <t xml:space="preserve">Studio craft movement</t>
  </si>
  <si>
    <t xml:space="preserve">American studio craft</t>
  </si>
  <si>
    <t xml:space="preserve">AM-EWD;AM-WST;EU-BLC</t>
  </si>
  <si>
    <t xml:space="preserve">Craftspeople trained in universities built careers as individual makers in clay, fibre, wood and metal.</t>
  </si>
  <si>
    <t xml:space="preserve">wheel throwing;furniture making;weaving;metalsmithing</t>
  </si>
  <si>
    <t xml:space="preserve">vessel;furniture;jewellery</t>
  </si>
  <si>
    <t xml:space="preserve">food and storage;shelter;clothing and adornment</t>
  </si>
  <si>
    <t xml:space="preserve">historians; American Craft Council</t>
  </si>
  <si>
    <t xml:space="preserve">Black and Indigenous craftspeople outside the university system</t>
  </si>
  <si>
    <t xml:space="preserve">MOV043</t>
  </si>
  <si>
    <t xml:space="preserve">Studio glass movement</t>
  </si>
  <si>
    <t xml:space="preserve">Studio glass</t>
  </si>
  <si>
    <t xml:space="preserve">AM-EWD;EU-EER</t>
  </si>
  <si>
    <t xml:space="preserve">approx.; Toledo Museum workshops 1962</t>
  </si>
  <si>
    <t xml:space="preserve">Small furnaces and low-melting glass let individual artists blow glass outside the factory, moving glass from industry into studio craft.</t>
  </si>
  <si>
    <t xml:space="preserve">small furnace;glassblowing;lampworking</t>
  </si>
  <si>
    <t xml:space="preserve">vessel;sculpture</t>
  </si>
  <si>
    <t xml:space="preserve">Harvey Littleton and Dominick Labino; participants</t>
  </si>
  <si>
    <t xml:space="preserve">Czech glass artists who developed it in parallel</t>
  </si>
  <si>
    <t xml:space="preserve">MOV044</t>
  </si>
  <si>
    <t xml:space="preserve">Fiber art</t>
  </si>
  <si>
    <t xml:space="preserve">New Tapestry;Art fabric</t>
  </si>
  <si>
    <t xml:space="preserve">EU-WCE;EU-EER;AM-EWD</t>
  </si>
  <si>
    <t xml:space="preserve">approx.; Lausanne Tapestry Biennials 1962-1995</t>
  </si>
  <si>
    <t xml:space="preserve">Weavers (many women, including Magdalena Abakanowicz and Sheila Hicks) made off-loom textile sculpture recognised as art.</t>
  </si>
  <si>
    <t xml:space="preserve">off-loom weaving;knotting;sisal</t>
  </si>
  <si>
    <t xml:space="preserve">wall hanging;sculpture</t>
  </si>
  <si>
    <t xml:space="preserve">the participants; Lausanne Biennials</t>
  </si>
  <si>
    <t xml:space="preserve">non-Western textile traditions they drew on</t>
  </si>
  <si>
    <t xml:space="preserve">MOV045</t>
  </si>
  <si>
    <t xml:space="preserve">Craftivism</t>
  </si>
  <si>
    <t xml:space="preserve">approx.; term Betsy Greer (2003)</t>
  </si>
  <si>
    <t xml:space="preserve">Knitting, stitching and embroidery were used as public protest, making slow handwork into a form of political speech.</t>
  </si>
  <si>
    <t xml:space="preserve">knitting;cross-stitch;embroidery</t>
  </si>
  <si>
    <t xml:space="preserve">banner;knitted object</t>
  </si>
  <si>
    <t xml:space="preserve">Betsy Greer and participants</t>
  </si>
  <si>
    <t xml:space="preserve">earlier protest textiles (arpilleras, suffrage banners)</t>
  </si>
  <si>
    <t xml:space="preserve">MOV046</t>
  </si>
  <si>
    <t xml:space="preserve">Appropriate technology</t>
  </si>
  <si>
    <t xml:space="preserve">Intermediate technology</t>
  </si>
  <si>
    <t xml:space="preserve">approx.; ITDG founded 1966</t>
  </si>
  <si>
    <t xml:space="preserve">E. F. Schumacher's followers designed small, repairable tools built with local skills.</t>
  </si>
  <si>
    <t xml:space="preserve">small-scale tools;local manufacture</t>
  </si>
  <si>
    <t xml:space="preserve">hand pump;stove;tool</t>
  </si>
  <si>
    <t xml:space="preserve">E. F. Schumacher (Small is Beautiful, 1973) and ITDG (now Practical Action)</t>
  </si>
  <si>
    <t xml:space="preserve">the users who adapted designs; critiques of top-down transfer</t>
  </si>
  <si>
    <t xml:space="preserve">MOV047</t>
  </si>
  <si>
    <t xml:space="preserve">Universal design</t>
  </si>
  <si>
    <t xml:space="preserve">Inclusive design;Design for All</t>
  </si>
  <si>
    <t xml:space="preserve">approx.; term Ronald Mace</t>
  </si>
  <si>
    <t xml:space="preserve">Disability activists and designers set the goal of goods and buildings usable by everyone.</t>
  </si>
  <si>
    <t xml:space="preserve">ergonomics;accessibility standards</t>
  </si>
  <si>
    <t xml:space="preserve">kerb cut;tool handle;building</t>
  </si>
  <si>
    <t xml:space="preserve">Ronald Mace and the Center for Universal Design</t>
  </si>
  <si>
    <t xml:space="preserve">disabled activists whose campaigns preceded it</t>
  </si>
  <si>
    <t xml:space="preserve">MOV048</t>
  </si>
  <si>
    <t xml:space="preserve">Participatory design</t>
  </si>
  <si>
    <t xml:space="preserve">Cooperative design;Scandinavian design tradition (IT)</t>
  </si>
  <si>
    <t xml:space="preserve">approx.; UTOPIA project 1981-85</t>
  </si>
  <si>
    <t xml:space="preserve">Trade unions and researchers involved workers in designing their own tools.</t>
  </si>
  <si>
    <t xml:space="preserve">workshops;prototyping</t>
  </si>
  <si>
    <t xml:space="preserve">software;workplace tool</t>
  </si>
  <si>
    <t xml:space="preserve">the participants (Norwegian and Swedish projects)</t>
  </si>
  <si>
    <t xml:space="preserve">workers outside unionised Scandinavian workplaces</t>
  </si>
  <si>
    <t xml:space="preserve">MOV049</t>
  </si>
  <si>
    <t xml:space="preserve">Open-source hardware and maker movement</t>
  </si>
  <si>
    <t xml:space="preserve">Maker movement</t>
  </si>
  <si>
    <t xml:space="preserve">approx.; Make magazine and RepRap 2005</t>
  </si>
  <si>
    <t xml:space="preserve">Shared digital files and cheap fabrication tools allowed distributed making.</t>
  </si>
  <si>
    <t xml:space="preserve">3D printing;microcontroller;laser cutting</t>
  </si>
  <si>
    <t xml:space="preserve">3D print;electronics kit</t>
  </si>
  <si>
    <t xml:space="preserve">participants; Make magazine</t>
  </si>
  <si>
    <t xml:space="preserve">the maker traditions it rebranded; unequal access</t>
  </si>
  <si>
    <t xml:space="preserve">MOV050</t>
  </si>
  <si>
    <t xml:space="preserve">Sustainable design</t>
  </si>
  <si>
    <t xml:space="preserve">Eco-design;Ecological design</t>
  </si>
  <si>
    <t xml:space="preserve">approx.; Papanek (Design for the Real World, 1971)</t>
  </si>
  <si>
    <t xml:space="preserve">Designers took responsibility for materials, energy and waste across a product's life.</t>
  </si>
  <si>
    <t xml:space="preserve">life-cycle assessment;renewable materials</t>
  </si>
  <si>
    <t xml:space="preserve">product;building</t>
  </si>
  <si>
    <t xml:space="preserve">Victor Papanek and later practitioners</t>
  </si>
  <si>
    <t xml:space="preserve">Indigenous and vernacular sustainable practices</t>
  </si>
  <si>
    <t xml:space="preserve">MOV051</t>
  </si>
  <si>
    <t xml:space="preserve">Circular design</t>
  </si>
  <si>
    <t xml:space="preserve">Circular economy design;Cradle to Cradle</t>
  </si>
  <si>
    <t xml:space="preserve">approx.; McDonough and Braungart (2002); Ellen MacArthur Foundation (2010)</t>
  </si>
  <si>
    <t xml:space="preserve">Designing for repair, reuse and material recovery treats waste as design failure.</t>
  </si>
  <si>
    <t xml:space="preserve">design for disassembly;material passport</t>
  </si>
  <si>
    <t xml:space="preserve">product;packaging</t>
  </si>
  <si>
    <t xml:space="preserve">McDonough and Braungart; Ellen MacArthur Foundation</t>
  </si>
  <si>
    <t xml:space="preserve">informal recyclers and repair economies it builds on</t>
  </si>
  <si>
    <t xml:space="preserve">MOV052</t>
  </si>
  <si>
    <t xml:space="preserve">Decolonising design</t>
  </si>
  <si>
    <t xml:space="preserve">Decolonial design</t>
  </si>
  <si>
    <t xml:space="preserve">approx.; Decolonising Design group 2016</t>
  </si>
  <si>
    <t xml:space="preserve">Designers and scholars challenge the Western canon and assumptions of design practice and teaching.</t>
  </si>
  <si>
    <t xml:space="preserve">research;pedagogy</t>
  </si>
  <si>
    <t xml:space="preserve">curriculum;project</t>
  </si>
  <si>
    <t xml:space="preserve">the Decolonising Design group and others</t>
  </si>
  <si>
    <t xml:space="preserve">varies by context; it names what others leave out</t>
  </si>
  <si>
    <t xml:space="preserve">STY061</t>
  </si>
  <si>
    <t xml:space="preserve">Biodesign</t>
  </si>
  <si>
    <t xml:space="preserve">Designers grow materials with fungi, bacteria and algae, treating living organisms as collaborators in making.</t>
  </si>
  <si>
    <t xml:space="preserve">mycelium;bacterial cellulose</t>
  </si>
  <si>
    <t xml:space="preserve">packaging;textile;brick</t>
  </si>
  <si>
    <t xml:space="preserve">William Myers (2012 book) and practitioners</t>
  </si>
  <si>
    <t xml:space="preserve">earlier vernacular uses of living materials (e.g. fermentation, living root bridges)</t>
  </si>
  <si>
    <t xml:space="preserve">MOV053</t>
  </si>
  <si>
    <t xml:space="preserve">Afrofuturism</t>
  </si>
  <si>
    <t xml:space="preserve">F1.13;F1.7;F1.6</t>
  </si>
  <si>
    <t xml:space="preserve">GL;AM-EWD</t>
  </si>
  <si>
    <t xml:space="preserve">approx.; term Mark Dery (1993); roots in Sun Ra and earlier</t>
  </si>
  <si>
    <t xml:space="preserve">African diaspora artists and designers imagine Black futures through fashion, graphics and music.</t>
  </si>
  <si>
    <t xml:space="preserve">costume;graphic design;sound</t>
  </si>
  <si>
    <t xml:space="preserve">album cover;costume;film</t>
  </si>
  <si>
    <t xml:space="preserve">Mark Dery named it; practitioners define it (Sun Ra, Octavia Butler)</t>
  </si>
  <si>
    <t xml:space="preserve">African continental futurisms</t>
  </si>
  <si>
    <t xml:space="preserve">F1.4;F1.20</t>
  </si>
  <si>
    <t xml:space="preserve">MOV054</t>
  </si>
  <si>
    <t xml:space="preserve">Indigenous Futurism</t>
  </si>
  <si>
    <t xml:space="preserve">Indigenous Futurisms</t>
  </si>
  <si>
    <t xml:space="preserve">F1.13;F1.7;F1.12</t>
  </si>
  <si>
    <t xml:space="preserve">GL;AM-WST;OC-AUS;OC-POL</t>
  </si>
  <si>
    <t xml:space="preserve">approx.; term Grace Dillon (2012)</t>
  </si>
  <si>
    <t xml:space="preserve">Indigenous artists use speculative and technological forms to assert continuity and sovereignty.</t>
  </si>
  <si>
    <t xml:space="preserve">digital media;beadwork;costume</t>
  </si>
  <si>
    <t xml:space="preserve">artwork;game;film</t>
  </si>
  <si>
    <t xml:space="preserve">Grace Dillon (2012) and practitioners</t>
  </si>
  <si>
    <t xml:space="preserve">the specific nations the umbrella term can flatten</t>
  </si>
  <si>
    <t xml:space="preserve">MOV055</t>
  </si>
  <si>
    <t xml:space="preserve">Gulf Futurism</t>
  </si>
  <si>
    <t xml:space="preserve">Artists describe the hyper-modern cities, malls and consumer landscapes of the Gulf as a subject and aesthetic.</t>
  </si>
  <si>
    <t xml:space="preserve">video;digital image</t>
  </si>
  <si>
    <t xml:space="preserve">video;music</t>
  </si>
  <si>
    <t xml:space="preserve">Sophia Al-Maria and Fatima Al Qadiri (2012)</t>
  </si>
  <si>
    <t xml:space="preserve">migrant labour that builds the cities</t>
  </si>
  <si>
    <t xml:space="preserve">Term originated as an artists' framing, not a mass movement.</t>
  </si>
  <si>
    <t xml:space="preserve">STY062</t>
  </si>
  <si>
    <t xml:space="preserve">Primitivism</t>
  </si>
  <si>
    <t xml:space="preserve">Modernist primitivism</t>
  </si>
  <si>
    <t xml:space="preserve">F1.11;F1.6;F1.12</t>
  </si>
  <si>
    <t xml:space="preserve">EU-WCE;AF-CEN;AF-GUI;OC-MEL</t>
  </si>
  <si>
    <t xml:space="preserve">approx.; debated at MoMA 1984</t>
  </si>
  <si>
    <t xml:space="preserve">European modernists took African and Oceanic objects as sources, often without knowing their makers or uses.</t>
  </si>
  <si>
    <t xml:space="preserve">appropriation;collecting</t>
  </si>
  <si>
    <t xml:space="preserve">MoMA (Primitivism in 20th Century Art, 1984) and its critics</t>
  </si>
  <si>
    <t xml:space="preserve">the named African and Oceanic makers and their communities</t>
  </si>
  <si>
    <t xml:space="preserve">Lesson on reference and appropriation.</t>
  </si>
  <si>
    <t xml:space="preserve">STY063</t>
  </si>
  <si>
    <t xml:space="preserve">Olmec style</t>
  </si>
  <si>
    <t xml:space="preserve">Olmec horizon style</t>
  </si>
  <si>
    <t xml:space="preserve">Jade, greenstone and basalt carving in a shared style spread across Mesoamerica, raising the question of whether a style equals a people.</t>
  </si>
  <si>
    <t xml:space="preserve">jade carving;basalt carving;ceramic</t>
  </si>
  <si>
    <t xml:space="preserve">colossal head;jade celt;figurine</t>
  </si>
  <si>
    <t xml:space="preserve">archaeologists (Olmec named in 1920s-40s from Aztec term)</t>
  </si>
  <si>
    <t xml:space="preserve">the name is Aztec, not theirs; regional makers elsewhere who shared it</t>
  </si>
  <si>
    <t xml:space="preserve">Style vs culture debate (mother culture vs sister cultures).</t>
  </si>
  <si>
    <t xml:space="preserve">STY064</t>
  </si>
  <si>
    <t xml:space="preserve">Chavin style</t>
  </si>
  <si>
    <t xml:space="preserve">A shared religious style carried by textiles, gold and ceramics unified Andean imagery across regions.</t>
  </si>
  <si>
    <t xml:space="preserve">stone relief;goldworking;painted textile</t>
  </si>
  <si>
    <t xml:space="preserve">stone relief;gold ornament;stirrup-spout vessel</t>
  </si>
  <si>
    <t xml:space="preserve">Julio C. Tello (1919); John Rowe's horizon scheme</t>
  </si>
  <si>
    <t xml:space="preserve">local communities that adopted it on their own terms</t>
  </si>
  <si>
    <t xml:space="preserve">STY065</t>
  </si>
  <si>
    <t xml:space="preserve">Middle Horizon style (Wari and Tiwanaku)</t>
  </si>
  <si>
    <t xml:space="preserve">Wari-Tiwanaku</t>
  </si>
  <si>
    <t xml:space="preserve">Tapestry tunics with standardised, compressed designs point to state-run weaving and design rules.</t>
  </si>
  <si>
    <t xml:space="preserve">tapestry weaving;camelid fibre;cotton</t>
  </si>
  <si>
    <t xml:space="preserve">tapestry tunic;kero cup</t>
  </si>
  <si>
    <t xml:space="preserve">Max Uhle; John Rowe (horizon scheme)</t>
  </si>
  <si>
    <t xml:space="preserve">the weavers themselves</t>
  </si>
  <si>
    <t xml:space="preserve">F1.18;F1.30</t>
  </si>
  <si>
    <t xml:space="preserve">STY066</t>
  </si>
  <si>
    <t xml:space="preserve">Inca imperial style</t>
  </si>
  <si>
    <t xml:space="preserve">Late Horizon style;tocapu</t>
  </si>
  <si>
    <t xml:space="preserve">State workshops standardised cloth (tocapu), stone masonry and ceramic forms across the empire.</t>
  </si>
  <si>
    <t xml:space="preserve">interlocking tapestry;ashlar masonry;standard aryballos</t>
  </si>
  <si>
    <t xml:space="preserve">tunic;aryballo;wall</t>
  </si>
  <si>
    <t xml:space="preserve">John Rowe; archaeologists</t>
  </si>
  <si>
    <t xml:space="preserve">the conquered peoples whose labour made it (see aqllakuna in makers file)</t>
  </si>
  <si>
    <t xml:space="preserve">STY067</t>
  </si>
  <si>
    <t xml:space="preserve">Mixteca-Puebla style</t>
  </si>
  <si>
    <t xml:space="preserve">Postclassic International Style</t>
  </si>
  <si>
    <t xml:space="preserve">A shared pictorial code in codices, pottery and turquoise mosaic crossed Mesoamerican polities.</t>
  </si>
  <si>
    <t xml:space="preserve">painted codex;polychrome ceramic;turquoise mosaic</t>
  </si>
  <si>
    <t xml:space="preserve">codex;polychrome vessel;mosaic mask</t>
  </si>
  <si>
    <t xml:space="preserve">George Vaillant (1941); later 'International Style' (Robertson)</t>
  </si>
  <si>
    <t xml:space="preserve">the named Mixtec painters in codices</t>
  </si>
  <si>
    <t xml:space="preserve">STY068</t>
  </si>
  <si>
    <t xml:space="preserve">Puuc style</t>
  </si>
  <si>
    <t xml:space="preserve">Puuc architecture</t>
  </si>
  <si>
    <t xml:space="preserve">Maya builders used mass-produced veneer stones for mosaic facades, a modular system.</t>
  </si>
  <si>
    <t xml:space="preserve">veneer masonry;stone mosaic</t>
  </si>
  <si>
    <t xml:space="preserve">palace;temple facade</t>
  </si>
  <si>
    <t xml:space="preserve">archaeologists (after Puuc hills)</t>
  </si>
  <si>
    <t xml:space="preserve">the labourers who quarried and cut veneer stones</t>
  </si>
  <si>
    <t xml:space="preserve">STY069</t>
  </si>
  <si>
    <t xml:space="preserve">Southeastern Ceremonial Complex</t>
  </si>
  <si>
    <t xml:space="preserve">Shared imagery on shell gorgets and copper plates linked Mississippian towns.</t>
  </si>
  <si>
    <t xml:space="preserve">shell engraving;copper repousse</t>
  </si>
  <si>
    <t xml:space="preserve">gorget;copper plate</t>
  </si>
  <si>
    <t xml:space="preserve">Antonio Waring and Preston Holder (1945)</t>
  </si>
  <si>
    <t xml:space="preserve">descendant nations' own understanding</t>
  </si>
  <si>
    <t xml:space="preserve">Restrict display; consult descendant communities.</t>
  </si>
  <si>
    <t xml:space="preserve">STY070</t>
  </si>
  <si>
    <t xml:space="preserve">Marajoara style</t>
  </si>
  <si>
    <t xml:space="preserve">Marajoara ceramics</t>
  </si>
  <si>
    <t xml:space="preserve">Mound-building societies of Marajo Island made large painted and incised burial urns.</t>
  </si>
  <si>
    <t xml:space="preserve">incised and painted ceramic</t>
  </si>
  <si>
    <t xml:space="preserve">burial urn;tanga</t>
  </si>
  <si>
    <t xml:space="preserve">archaeologists (Meggers and Evans; Roosevelt)</t>
  </si>
  <si>
    <t xml:space="preserve">present-day Amazonian peoples</t>
  </si>
  <si>
    <t xml:space="preserve">STY071</t>
  </si>
  <si>
    <t xml:space="preserve">Shipibo-Konibo kene</t>
  </si>
  <si>
    <t xml:space="preserve">Kene design</t>
  </si>
  <si>
    <t xml:space="preserve">approx.; living tradition, antiquity unknown</t>
  </si>
  <si>
    <t xml:space="preserve">Women's geometric designs link textiles, ceramics and body painting and are protected as cultural heritage.</t>
  </si>
  <si>
    <t xml:space="preserve">embroidery;painting;ceramics</t>
  </si>
  <si>
    <t xml:space="preserve">textile;vessel</t>
  </si>
  <si>
    <t xml:space="preserve">the Shipibo-Konibo, especially women makers; Peru's heritage declaration (2008)</t>
  </si>
  <si>
    <t xml:space="preserve">commercial copying</t>
  </si>
  <si>
    <t xml:space="preserve">F1.18;F1.29</t>
  </si>
  <si>
    <t xml:space="preserve">Dating uncertain; use community sources.</t>
  </si>
  <si>
    <t xml:space="preserve">STY072</t>
  </si>
  <si>
    <t xml:space="preserve">Tequitqui</t>
  </si>
  <si>
    <t xml:space="preserve">Indo-Christian art</t>
  </si>
  <si>
    <t xml:space="preserve">Indigenous sculptors in New Spain carved Christian images with Native technique and motifs.</t>
  </si>
  <si>
    <t xml:space="preserve">stone relief;featherwork</t>
  </si>
  <si>
    <t xml:space="preserve">atrial cross;portal</t>
  </si>
  <si>
    <t xml:space="preserve">Jose Moreno Villa (1942)</t>
  </si>
  <si>
    <t xml:space="preserve">the Nahua carvers and their meaning-making</t>
  </si>
  <si>
    <t xml:space="preserve">SCH004</t>
  </si>
  <si>
    <t xml:space="preserve">Cuzco School</t>
  </si>
  <si>
    <t xml:space="preserve">Escuela cuzquena</t>
  </si>
  <si>
    <t xml:space="preserve">approx.; Indigenous painters split from the guild in 1688</t>
  </si>
  <si>
    <t xml:space="preserve">Andean painters mass-produced gold-patterned devotional paintings for export across South America.</t>
  </si>
  <si>
    <t xml:space="preserve">oil on canvas;brocateado gold</t>
  </si>
  <si>
    <t xml:space="preserve">devotional painting</t>
  </si>
  <si>
    <t xml:space="preserve">named Indigenous painters such as Diego Quispe Tito; workshop apprentices</t>
  </si>
  <si>
    <t xml:space="preserve">SCH005</t>
  </si>
  <si>
    <t xml:space="preserve">Quito School</t>
  </si>
  <si>
    <t xml:space="preserve">Escuela quitena</t>
  </si>
  <si>
    <t xml:space="preserve">Workshops in Quito exported polychrome sculpture with encarnado finishes across the Spanish empire.</t>
  </si>
  <si>
    <t xml:space="preserve">polychrome wood;encarnado;estofado</t>
  </si>
  <si>
    <t xml:space="preserve">devotional sculpture</t>
  </si>
  <si>
    <t xml:space="preserve">Indigenous and mestizo artisans</t>
  </si>
  <si>
    <t xml:space="preserve">STY073</t>
  </si>
  <si>
    <t xml:space="preserve">Andean Baroque</t>
  </si>
  <si>
    <t xml:space="preserve">Arte mestizo;Mestizo Baroque</t>
  </si>
  <si>
    <t xml:space="preserve">Indigenous stone carvers filled church facades with local flora, fauna and figures.</t>
  </si>
  <si>
    <t xml:space="preserve">church facade</t>
  </si>
  <si>
    <t xml:space="preserve">Angel Guido and later historians</t>
  </si>
  <si>
    <t xml:space="preserve">the carvers themselves</t>
  </si>
  <si>
    <t xml:space="preserve">STY074</t>
  </si>
  <si>
    <t xml:space="preserve">Earthquake Baroque</t>
  </si>
  <si>
    <t xml:space="preserve">Philippine Baroque churches</t>
  </si>
  <si>
    <t xml:space="preserve">Filipino builders under Spanish friars adapted Baroque churches with heavy buttresses against earthquakes.</t>
  </si>
  <si>
    <t xml:space="preserve">coral stone;brick;buttress</t>
  </si>
  <si>
    <t xml:space="preserve">church;bell tower</t>
  </si>
  <si>
    <t xml:space="preserve">Alicia Coseteng (1972)</t>
  </si>
  <si>
    <t xml:space="preserve">forced labour (polo y servicio)</t>
  </si>
  <si>
    <t xml:space="preserve">Term usually attributed to Alicia Coseteng (Spanish Churches in the Philippines, 1972); Pál Kelemen had used "earthquake baroque" for Latin America; forced labour (polo y servicio) flagged as human-flow.</t>
  </si>
  <si>
    <t xml:space="preserve">SCH006</t>
  </si>
  <si>
    <t xml:space="preserve">Best Maugard method</t>
  </si>
  <si>
    <t xml:space="preserve">Metodo Best Maugard</t>
  </si>
  <si>
    <t xml:space="preserve">A drawing method built on seven motifs from Mexican Indigenous and folk art was taught in state schools.</t>
  </si>
  <si>
    <t xml:space="preserve">drawing method;ornament</t>
  </si>
  <si>
    <t xml:space="preserve">drawing manual</t>
  </si>
  <si>
    <t xml:space="preserve">Adolfo Best Maugard (1923)</t>
  </si>
  <si>
    <t xml:space="preserve">the Indigenous makers of the source motifs</t>
  </si>
  <si>
    <t xml:space="preserve">MOV056</t>
  </si>
  <si>
    <t xml:space="preserve">Mexican Muralism</t>
  </si>
  <si>
    <t xml:space="preserve">Muralismo mexicano</t>
  </si>
  <si>
    <t xml:space="preserve">State-funded murals by Rivera, Orozco, Siqueiros and others made public walls a medium of political history, with collective workshops and new paints.</t>
  </si>
  <si>
    <t xml:space="preserve">fresco;pyroxylin;public mural</t>
  </si>
  <si>
    <t xml:space="preserve">mural</t>
  </si>
  <si>
    <t xml:space="preserve">the members and Mexican state (Vasconcelos)</t>
  </si>
  <si>
    <t xml:space="preserve">women muralists; the plasterers and assistants</t>
  </si>
  <si>
    <t xml:space="preserve">MOV057</t>
  </si>
  <si>
    <t xml:space="preserve">Estridentismo</t>
  </si>
  <si>
    <t xml:space="preserve">Stridentism</t>
  </si>
  <si>
    <t xml:space="preserve">Mexico's avant-garde linked poetry, woodcut and graphic design with the city and radio.</t>
  </si>
  <si>
    <t xml:space="preserve">woodcut;magazine design</t>
  </si>
  <si>
    <t xml:space="preserve">magazine;poster</t>
  </si>
  <si>
    <t xml:space="preserve">Manuel Maples Arce and members</t>
  </si>
  <si>
    <t xml:space="preserve">women associated with the group; Indigenous Mexico outside the city</t>
  </si>
  <si>
    <t xml:space="preserve">MOV058</t>
  </si>
  <si>
    <t xml:space="preserve">Indigenismo (Peru)</t>
  </si>
  <si>
    <t xml:space="preserve">Peruvian Indigenism</t>
  </si>
  <si>
    <t xml:space="preserve">Painters around Jose Sabogal took Andean crafts and people as subjects of national art.</t>
  </si>
  <si>
    <t xml:space="preserve">oil;woodcut</t>
  </si>
  <si>
    <t xml:space="preserve">Quechua and Aymara artists themselves</t>
  </si>
  <si>
    <t xml:space="preserve">MOV059</t>
  </si>
  <si>
    <t xml:space="preserve">Brazilian Modernismo</t>
  </si>
  <si>
    <t xml:space="preserve">Modernismo brasileiro</t>
  </si>
  <si>
    <t xml:space="preserve">approx.; launched at Semana de Arte Moderna 1922</t>
  </si>
  <si>
    <t xml:space="preserve">Brazilian artists and designers set out to build a national modern art from local, Indigenous and Afro-Brazilian sources.</t>
  </si>
  <si>
    <t xml:space="preserve">painting;book</t>
  </si>
  <si>
    <t xml:space="preserve">Indigenous and Afro-Brazilian makers treated as sources</t>
  </si>
  <si>
    <t xml:space="preserve">MOV060</t>
  </si>
  <si>
    <t xml:space="preserve">Antropofagia</t>
  </si>
  <si>
    <t xml:space="preserve">Anthropophagic movement</t>
  </si>
  <si>
    <t xml:space="preserve">approx.; Oswald de Andrade's manifesto 1928</t>
  </si>
  <si>
    <t xml:space="preserve">It declared that Brazil should 'devour' foreign culture and transform it, a theory of copying.</t>
  </si>
  <si>
    <t xml:space="preserve">manifesto;painting</t>
  </si>
  <si>
    <t xml:space="preserve">painting;manifesto</t>
  </si>
  <si>
    <t xml:space="preserve">Oswald de Andrade and Tarsila do Amaral</t>
  </si>
  <si>
    <t xml:space="preserve">the Tupi peoples whose ritual was used as metaphor</t>
  </si>
  <si>
    <t xml:space="preserve">STY075</t>
  </si>
  <si>
    <t xml:space="preserve">Brazilian modern architecture</t>
  </si>
  <si>
    <t xml:space="preserve">Escola Carioca</t>
  </si>
  <si>
    <t xml:space="preserve">Lucio Costa, Oscar Niemeyer and Roberto Burle Marx joined concrete modernism with azulejo tile and tropical planting.</t>
  </si>
  <si>
    <t xml:space="preserve">reinforced concrete;azulejo;brise-soleil</t>
  </si>
  <si>
    <t xml:space="preserve">ministry;house;capital city</t>
  </si>
  <si>
    <t xml:space="preserve">construction workers (candangos) who built Brasilia</t>
  </si>
  <si>
    <t xml:space="preserve">MOV061</t>
  </si>
  <si>
    <t xml:space="preserve">Arte Concreto-Invencion</t>
  </si>
  <si>
    <t xml:space="preserve">Asociacion Arte Concreto-Invencion</t>
  </si>
  <si>
    <t xml:space="preserve">Buenos Aires artists made shaped canvases and objects that rejected illusion, linking art to design and industry.</t>
  </si>
  <si>
    <t xml:space="preserve">shaped canvas;geometric abstraction</t>
  </si>
  <si>
    <t xml:space="preserve">painting;object</t>
  </si>
  <si>
    <t xml:space="preserve">the members (Tomas Maldonado and others)</t>
  </si>
  <si>
    <t xml:space="preserve">women members such as Lidy Prati</t>
  </si>
  <si>
    <t xml:space="preserve">MOV062</t>
  </si>
  <si>
    <t xml:space="preserve">Madi</t>
  </si>
  <si>
    <t xml:space="preserve">Movimiento Madi</t>
  </si>
  <si>
    <t xml:space="preserve">Buenos Aires artists made irregular, articulated and movable objects, treating the frame and the object itself as open to change.</t>
  </si>
  <si>
    <t xml:space="preserve">shaped frame;articulated object</t>
  </si>
  <si>
    <t xml:space="preserve">the members (Gyula Kosice, Carmelo Arden Quin)</t>
  </si>
  <si>
    <t xml:space="preserve">women members such as Diyi Laan</t>
  </si>
  <si>
    <t xml:space="preserve">SCH007</t>
  </si>
  <si>
    <t xml:space="preserve">Taller Torres-Garcia</t>
  </si>
  <si>
    <t xml:space="preserve">Universalismo Constructivo</t>
  </si>
  <si>
    <t xml:space="preserve">Joaquin Torres-Garcia's workshop in Montevideo trained artists and artisans in a grid-based symbolic art with Andean references.</t>
  </si>
  <si>
    <t xml:space="preserve">constructive grid;wood carving;mural</t>
  </si>
  <si>
    <t xml:space="preserve">painting;toy;mural</t>
  </si>
  <si>
    <t xml:space="preserve">Joaquin Torres-Garcia (Universalismo Constructivo, 1944)</t>
  </si>
  <si>
    <t xml:space="preserve">Andean sources it drew on</t>
  </si>
  <si>
    <t xml:space="preserve">MOV063</t>
  </si>
  <si>
    <t xml:space="preserve">Brazilian Concrete art</t>
  </si>
  <si>
    <t xml:space="preserve">Grupo Ruptura;Grupo Frente</t>
  </si>
  <si>
    <t xml:space="preserve">Sao Paulo and Rio groups built rational, geometric art tied to graphic and industrial design.</t>
  </si>
  <si>
    <t xml:space="preserve">geometric abstraction;industrial paint</t>
  </si>
  <si>
    <t xml:space="preserve">painting;poster</t>
  </si>
  <si>
    <t xml:space="preserve">the members (Ruptura manifesto 1952)</t>
  </si>
  <si>
    <t xml:space="preserve">women artists such as Judith Lauand and Lygia Pape</t>
  </si>
  <si>
    <t xml:space="preserve">MOV064</t>
  </si>
  <si>
    <t xml:space="preserve">Neo-Concretism</t>
  </si>
  <si>
    <t xml:space="preserve">Neoconcretismo</t>
  </si>
  <si>
    <t xml:space="preserve">Lygia Clark, Lygia Pape and Helio Oiticica made objects to be handled and worn.</t>
  </si>
  <si>
    <t xml:space="preserve">participatory object;hinged metal</t>
  </si>
  <si>
    <t xml:space="preserve">bicho;parangole</t>
  </si>
  <si>
    <t xml:space="preserve">the members (Neo-Concrete Manifesto, 1959)</t>
  </si>
  <si>
    <t xml:space="preserve">popular and Afro-Brazilian sources in the favelas that Oiticica drew on</t>
  </si>
  <si>
    <t xml:space="preserve">MOV065</t>
  </si>
  <si>
    <t xml:space="preserve">Tropicalia</t>
  </si>
  <si>
    <t xml:space="preserve">Tropicalismo</t>
  </si>
  <si>
    <t xml:space="preserve">Music, design and art mixed mass culture with Brazilian popular forms under dictatorship.</t>
  </si>
  <si>
    <t xml:space="preserve">installation;album design</t>
  </si>
  <si>
    <t xml:space="preserve">album cover;installation</t>
  </si>
  <si>
    <t xml:space="preserve">the participants; Helio Oiticica's installation title (1967)</t>
  </si>
  <si>
    <t xml:space="preserve">the Afro-Brazilian musicians and makers whose forms it quoted</t>
  </si>
  <si>
    <t xml:space="preserve">MOV066</t>
  </si>
  <si>
    <t xml:space="preserve">Saint-Soleil</t>
  </si>
  <si>
    <t xml:space="preserve">Saint Soleil</t>
  </si>
  <si>
    <t xml:space="preserve">Haitian peasant artists, with Maud Robart and Jean-Claude Garoute, made painting and sculpture drawing on Vodou.</t>
  </si>
  <si>
    <t xml:space="preserve">the members; Andre Malraux wrote about them (1975)</t>
  </si>
  <si>
    <t xml:space="preserve">the peasant artists' own authorship after outside attention</t>
  </si>
  <si>
    <t xml:space="preserve">MOV067</t>
  </si>
  <si>
    <t xml:space="preserve">Caribbean Artists Movement</t>
  </si>
  <si>
    <t xml:space="preserve">CAM</t>
  </si>
  <si>
    <t xml:space="preserve">AM-CAR;EU-BLC</t>
  </si>
  <si>
    <t xml:space="preserve">Caribbean writers and artists in London developed a Caribbean aesthetic in exhibitions and publishing, outside metropolitan institutions.</t>
  </si>
  <si>
    <t xml:space="preserve">painting;publishing</t>
  </si>
  <si>
    <t xml:space="preserve">painting;publication</t>
  </si>
  <si>
    <t xml:space="preserve">the members (Kamau Brathwaite, John La Rose, Andrew Salkey)</t>
  </si>
  <si>
    <t xml:space="preserve">artists who stayed in the Caribbean</t>
  </si>
  <si>
    <t xml:space="preserve">MOV068</t>
  </si>
  <si>
    <t xml:space="preserve">Chicano art movement</t>
  </si>
  <si>
    <t xml:space="preserve">Chicano Movement art</t>
  </si>
  <si>
    <t xml:space="preserve">Silkscreen poster workshops and community murals gave Mexican American communities their own public imagery.</t>
  </si>
  <si>
    <t xml:space="preserve">screen printing;mural</t>
  </si>
  <si>
    <t xml:space="preserve">poster;mural</t>
  </si>
  <si>
    <t xml:space="preserve">the participants</t>
  </si>
  <si>
    <t xml:space="preserve">women artists (e.g. Judith Baca, Yolanda Lopez)</t>
  </si>
  <si>
    <t xml:space="preserve">Smithsonian Open Access (CC0);Library of Congress (public-domain items);collection search link-out only (works in copyright)</t>
  </si>
  <si>
    <t xml:space="preserve">MOV069</t>
  </si>
  <si>
    <t xml:space="preserve">Harlem Renaissance</t>
  </si>
  <si>
    <t xml:space="preserve">New Negro Movement</t>
  </si>
  <si>
    <t xml:space="preserve">Black artists and designers (Aaron Douglas, Augusta Savage) made illustration and sculpture that drew on African forms.</t>
  </si>
  <si>
    <t xml:space="preserve">illustration;sculpture;book design</t>
  </si>
  <si>
    <t xml:space="preserve">magazine cover;sculpture;book</t>
  </si>
  <si>
    <t xml:space="preserve">the members; Alain Locke (The New Negro, 1925)</t>
  </si>
  <si>
    <t xml:space="preserve">women artists and craftspeople; its reliance on white patrons</t>
  </si>
  <si>
    <t xml:space="preserve">Library of Congress (public-domain items);NYPL Digital Collections (public-domain items);Smithsonian Open Access (CC0);collection search link-out only (works in copyright)</t>
  </si>
  <si>
    <t xml:space="preserve">MOV070</t>
  </si>
  <si>
    <t xml:space="preserve">Black Arts Movement</t>
  </si>
  <si>
    <t xml:space="preserve">BAM</t>
  </si>
  <si>
    <t xml:space="preserve">Black artists built community-controlled presses, theatres and workshops, making the means of production part of the art.</t>
  </si>
  <si>
    <t xml:space="preserve">printmaking;publishing</t>
  </si>
  <si>
    <t xml:space="preserve">poster;book;mural</t>
  </si>
  <si>
    <t xml:space="preserve">the members (Amiri Baraka, Larry Neal)</t>
  </si>
  <si>
    <t xml:space="preserve">women artists and the internal debates on gender</t>
  </si>
  <si>
    <t xml:space="preserve">MOV071</t>
  </si>
  <si>
    <t xml:space="preserve">AfriCOBRA</t>
  </si>
  <si>
    <t xml:space="preserve">African Commune of Bad Relevant Artists</t>
  </si>
  <si>
    <t xml:space="preserve">A Chicago collective set a shared visual programme ('Kool-Aid colours', lettering) and made cheap prints for Black communities.</t>
  </si>
  <si>
    <t xml:space="preserve">screen printing;lettering</t>
  </si>
  <si>
    <t xml:space="preserve">the members (Jeff Donaldson and others)</t>
  </si>
  <si>
    <t xml:space="preserve">artists outside Chicago; women members' later careers</t>
  </si>
  <si>
    <t xml:space="preserve">STY076</t>
  </si>
  <si>
    <t xml:space="preserve">Northwest Coast formline</t>
  </si>
  <si>
    <t xml:space="preserve">Formline design</t>
  </si>
  <si>
    <t xml:space="preserve">approx.; much older; living tradition</t>
  </si>
  <si>
    <t xml:space="preserve">A design system of ovoids and U-forms governs carving, painting and weaving.</t>
  </si>
  <si>
    <t xml:space="preserve">formline;red cedar carving;Chilkat weaving</t>
  </si>
  <si>
    <t xml:space="preserve">mask;bentwood box;totem pole;Chilkat blanket</t>
  </si>
  <si>
    <t xml:space="preserve">Bill Holm named the principles (1965); defined in practice by Haida, Tlingit, Tsimshian and other artists</t>
  </si>
  <si>
    <t xml:space="preserve">the name is an outsider's analytic term; many carved objects removed by collectors</t>
  </si>
  <si>
    <t xml:space="preserve">sacred;Indigenous-community;ancestral</t>
  </si>
  <si>
    <t xml:space="preserve">Smithsonian Open Access (CC0);community-published site (link-out);collection search link-out only (works in copyright)</t>
  </si>
  <si>
    <t xml:space="preserve">Antiquity far older than 1700; rights held by nations and families.</t>
  </si>
  <si>
    <t xml:space="preserve">STY077</t>
  </si>
  <si>
    <t xml:space="preserve">Pueblo pottery revival</t>
  </si>
  <si>
    <t xml:space="preserve">Sikyatki Revival;San Ildefonso black-on-black</t>
  </si>
  <si>
    <t xml:space="preserve">approx.; Nampeyo from c.1895; Maria and Julian Martinez from c.1919</t>
  </si>
  <si>
    <t xml:space="preserve">Pueblo potters revived and renewed ancestral forms and invented black-on-black ware, moving pottery into a named art market.</t>
  </si>
  <si>
    <t xml:space="preserve">coil building;burnished slip;reduction firing</t>
  </si>
  <si>
    <t xml:space="preserve">olla;plate;jar</t>
  </si>
  <si>
    <t xml:space="preserve">potters themselves; encouraged by archaeologists (Hewett) and traders</t>
  </si>
  <si>
    <t xml:space="preserve">the archaeologists' and dealers' influence on 'authentic' style</t>
  </si>
  <si>
    <t xml:space="preserve">STY078</t>
  </si>
  <si>
    <t xml:space="preserve">Dine regional weaving styles</t>
  </si>
  <si>
    <t xml:space="preserve">Navajo rug regional styles</t>
  </si>
  <si>
    <t xml:space="preserve">Diné weavers developed regional styles (Two Grey Hills, Ganado, Teec Nos Pos) shaped by trading-post owners' orders.</t>
  </si>
  <si>
    <t xml:space="preserve">tapestry weave;handspun wool;aniline dye</t>
  </si>
  <si>
    <t xml:space="preserve">rug;blanket</t>
  </si>
  <si>
    <t xml:space="preserve">Dine weavers; trading post owners and collectors (names)</t>
  </si>
  <si>
    <t xml:space="preserve">the weavers' own design naming</t>
  </si>
  <si>
    <t xml:space="preserve">SCH008</t>
  </si>
  <si>
    <t xml:space="preserve">The Studio style (Santa Fe Indian School)</t>
  </si>
  <si>
    <t xml:space="preserve">Dorothy Dunn's Studio</t>
  </si>
  <si>
    <t xml:space="preserve">A teacher's programme trained Native students in a flat painting style marketed as traditional.</t>
  </si>
  <si>
    <t xml:space="preserve">gouache;flat colour</t>
  </si>
  <si>
    <t xml:space="preserve">Dorothy Dunn</t>
  </si>
  <si>
    <t xml:space="preserve">the students' own diverse practices</t>
  </si>
  <si>
    <t xml:space="preserve">SCH009</t>
  </si>
  <si>
    <t xml:space="preserve">Kiowa Six</t>
  </si>
  <si>
    <t xml:space="preserve">Kiowa Five</t>
  </si>
  <si>
    <t xml:space="preserve">Kiowa artists at the University of Oklahoma made flat-style painting that reached international exhibition.</t>
  </si>
  <si>
    <t xml:space="preserve">Oscar Jacobson (promoter); the artists</t>
  </si>
  <si>
    <t xml:space="preserve">Lois Smoky, omitted when the group became 'Five'</t>
  </si>
  <si>
    <t xml:space="preserve">STY079</t>
  </si>
  <si>
    <t xml:space="preserve">Hudson River School</t>
  </si>
  <si>
    <t xml:space="preserve">Landscape painters built an image of national wilderness that erased Native presence.</t>
  </si>
  <si>
    <t xml:space="preserve">critic Clarence Cook named them (1870s)</t>
  </si>
  <si>
    <t xml:space="preserve">Native nations displaced from the painted land</t>
  </si>
  <si>
    <t xml:space="preserve">STY080</t>
  </si>
  <si>
    <t xml:space="preserve">Mission Revival</t>
  </si>
  <si>
    <t xml:space="preserve">California Mission style</t>
  </si>
  <si>
    <t xml:space="preserve">Railways and resorts adopted mission forms, built on the memory of missions that used coerced Native labour.</t>
  </si>
  <si>
    <t xml:space="preserve">stucco;red tile</t>
  </si>
  <si>
    <t xml:space="preserve">station;hotel</t>
  </si>
  <si>
    <t xml:space="preserve">coerced Indigenous labour at the original missions</t>
  </si>
  <si>
    <t xml:space="preserve">Library of Congress (public-domain items);Wikimedia Commons</t>
  </si>
  <si>
    <t xml:space="preserve">STY081</t>
  </si>
  <si>
    <t xml:space="preserve">Saharan Round Head rock art</t>
  </si>
  <si>
    <t xml:space="preserve">Round Head period</t>
  </si>
  <si>
    <t xml:space="preserve">approx.; most scholars date Round Head painting c. 9500–7500 BP (c. 7500–5500 BCE); a higher (10th millennium BP) and a lower (8th millennium BP) chronology are both argued; some late survivals</t>
  </si>
  <si>
    <t xml:space="preserve">Painted figures in Tassili and Acacus show early Saharan painting tradition.</t>
  </si>
  <si>
    <t xml:space="preserve">mineral pigment painting</t>
  </si>
  <si>
    <t xml:space="preserve">rock painting</t>
  </si>
  <si>
    <t xml:space="preserve">Henri Lhote and Fabrizio Mori</t>
  </si>
  <si>
    <t xml:space="preserve">present-day Saharan peoples</t>
  </si>
  <si>
    <t xml:space="preserve">Chronology contested.</t>
  </si>
  <si>
    <t xml:space="preserve">STY082</t>
  </si>
  <si>
    <t xml:space="preserve">Amarna style</t>
  </si>
  <si>
    <t xml:space="preserve">Amarna art</t>
  </si>
  <si>
    <t xml:space="preserve">Akhenaten's court workshops changed the canon of the body, showing a state can order a new style.</t>
  </si>
  <si>
    <t xml:space="preserve">limestone relief;plaster modelling</t>
  </si>
  <si>
    <t xml:space="preserve">relief;portrait head</t>
  </si>
  <si>
    <t xml:space="preserve">workshop of Thutmose; the workers' village at Amarna</t>
  </si>
  <si>
    <t xml:space="preserve">STY083</t>
  </si>
  <si>
    <t xml:space="preserve">Coptic art</t>
  </si>
  <si>
    <t xml:space="preserve">Coptic textiles and sculpture</t>
  </si>
  <si>
    <t xml:space="preserve">Egyptian workshops wove tapestry-decorated tunics and carved limestone for Christian and non-Christian patrons.</t>
  </si>
  <si>
    <t xml:space="preserve">tapestry weave;linen;wool;limestone</t>
  </si>
  <si>
    <t xml:space="preserve">tunic fragment;relief</t>
  </si>
  <si>
    <t xml:space="preserve">Muslim and non-Christian patrons; the weavers</t>
  </si>
  <si>
    <t xml:space="preserve">Many textiles from graves.</t>
  </si>
  <si>
    <t xml:space="preserve">SCH010</t>
  </si>
  <si>
    <t xml:space="preserve">Gondarine painting styles</t>
  </si>
  <si>
    <t xml:space="preserve">First and Second Gondarine styles</t>
  </si>
  <si>
    <t xml:space="preserve">Ethiopian church painters and scribes developed styles in the royal capital Gondar.</t>
  </si>
  <si>
    <t xml:space="preserve">tempera on cloth and wood;illumination</t>
  </si>
  <si>
    <t xml:space="preserve">icon;church mural;manuscript</t>
  </si>
  <si>
    <t xml:space="preserve">art historians (Stanislaw Chojnacki)</t>
  </si>
  <si>
    <t xml:space="preserve">the named painters, whose identities are mostly lost</t>
  </si>
  <si>
    <t xml:space="preserve">STY084</t>
  </si>
  <si>
    <t xml:space="preserve">Igbo-Ukwu bronze style</t>
  </si>
  <si>
    <t xml:space="preserve">Igbo-Ukwu art</t>
  </si>
  <si>
    <t xml:space="preserve">approx.; 9th-10th c.</t>
  </si>
  <si>
    <t xml:space="preserve">Leaded-bronze lost-wax castings of great detail, made in the 9th to 10th centuries, show early West African metalworking independent of outside sources.</t>
  </si>
  <si>
    <t xml:space="preserve">lost-wax casting;leaded bronze</t>
  </si>
  <si>
    <t xml:space="preserve">vessel;ornament</t>
  </si>
  <si>
    <t xml:space="preserve">archaeologists (Thurstan Shaw)</t>
  </si>
  <si>
    <t xml:space="preserve">Igbo descendant communities</t>
  </si>
  <si>
    <t xml:space="preserve">STY085</t>
  </si>
  <si>
    <t xml:space="preserve">Ife naturalism</t>
  </si>
  <si>
    <t xml:space="preserve">Ife art</t>
  </si>
  <si>
    <t xml:space="preserve">Copper-alloy and terracotta heads show court workshops working in naturalistic style.</t>
  </si>
  <si>
    <t xml:space="preserve">lost-wax casting;terracotta</t>
  </si>
  <si>
    <t xml:space="preserve">head;figure</t>
  </si>
  <si>
    <t xml:space="preserve">art historians and archaeologists</t>
  </si>
  <si>
    <t xml:space="preserve">Yoruba descendant communities; the Ooni's institution</t>
  </si>
  <si>
    <t xml:space="preserve">STY086</t>
  </si>
  <si>
    <t xml:space="preserve">Benin court style</t>
  </si>
  <si>
    <t xml:space="preserve">Edo court art</t>
  </si>
  <si>
    <t xml:space="preserve">approx.; ongoing</t>
  </si>
  <si>
    <t xml:space="preserve">Palace guilds cast brass plaques, heads and carved ivory to record court history.</t>
  </si>
  <si>
    <t xml:space="preserve">lost-wax casting;ivory carving</t>
  </si>
  <si>
    <t xml:space="preserve">plaque;commemorative head;carved tusk</t>
  </si>
  <si>
    <t xml:space="preserve">the Oba's court; art historians</t>
  </si>
  <si>
    <t xml:space="preserve">the 1897 British raid and looting; see Igun Eronmwon row</t>
  </si>
  <si>
    <t xml:space="preserve">sacred;conflict-looting;ancestral</t>
  </si>
  <si>
    <t xml:space="preserve">Pair with Igun Eronmwon guild (existing).</t>
  </si>
  <si>
    <t xml:space="preserve">STY087</t>
  </si>
  <si>
    <t xml:space="preserve">Sapi-Portuguese ivories</t>
  </si>
  <si>
    <t xml:space="preserve">Afro-Portuguese ivories</t>
  </si>
  <si>
    <t xml:space="preserve">Sapi and Edo carvers made salt cellars and horns for Portuguese buyers, mixing African and European motifs.</t>
  </si>
  <si>
    <t xml:space="preserve">salt cellar;oliphant;spoon</t>
  </si>
  <si>
    <t xml:space="preserve">William Fagg; Ezio Bassani and Fagg (1988)</t>
  </si>
  <si>
    <t xml:space="preserve">the carvers' names; the Atlantic context</t>
  </si>
  <si>
    <t xml:space="preserve">Met Open Access (CC0);Wikimedia Commons;collection search link-out only (works in copyright)</t>
  </si>
  <si>
    <t xml:space="preserve">STY088</t>
  </si>
  <si>
    <t xml:space="preserve">Akan goldweight tradition</t>
  </si>
  <si>
    <t xml:space="preserve">Akan goldweights</t>
  </si>
  <si>
    <t xml:space="preserve">Brass weights cast for weighing gold dust reflect trade systems and proverbs.</t>
  </si>
  <si>
    <t xml:space="preserve">goldweight;spoon</t>
  </si>
  <si>
    <t xml:space="preserve">Timothy Garrard (early and late periods)</t>
  </si>
  <si>
    <t xml:space="preserve">the smiths, whose names are mostly unrecorded</t>
  </si>
  <si>
    <t xml:space="preserve">STY089</t>
  </si>
  <si>
    <t xml:space="preserve">Kuba textile design</t>
  </si>
  <si>
    <t xml:space="preserve">Kuba cloth</t>
  </si>
  <si>
    <t xml:space="preserve">Raffia pile and appliqué cloths use improvised geometric design, often made by men and women in stages.</t>
  </si>
  <si>
    <t xml:space="preserve">raffia weaving;cut-pile embroidery;applique</t>
  </si>
  <si>
    <t xml:space="preserve">skirt;panel</t>
  </si>
  <si>
    <t xml:space="preserve">Kuba makers; European collectors</t>
  </si>
  <si>
    <t xml:space="preserve">the makers' gendered division</t>
  </si>
  <si>
    <t xml:space="preserve">STY090</t>
  </si>
  <si>
    <t xml:space="preserve">Ndebele painting</t>
  </si>
  <si>
    <t xml:space="preserve">Ndebele house painting</t>
  </si>
  <si>
    <t xml:space="preserve">Ndebele women painted houses with geometric patterns, now also on canvas and objects.</t>
  </si>
  <si>
    <t xml:space="preserve">mineral pigments;commercial paint</t>
  </si>
  <si>
    <t xml:space="preserve">house facade;beadwork</t>
  </si>
  <si>
    <t xml:space="preserve">shelter;clothing and adornment</t>
  </si>
  <si>
    <t xml:space="preserve">Ndebele women; Esther Mahlangu internationally</t>
  </si>
  <si>
    <t xml:space="preserve">the forced removals context of the 1940s</t>
  </si>
  <si>
    <t xml:space="preserve">STY091</t>
  </si>
  <si>
    <t xml:space="preserve">Swahili coast carving style</t>
  </si>
  <si>
    <t xml:space="preserve">Swahili carved doors</t>
  </si>
  <si>
    <t xml:space="preserve">Carved doors and furniture show Indian Ocean exchange between Africa, Arabia and India.</t>
  </si>
  <si>
    <t xml:space="preserve">wood carving;brass studs</t>
  </si>
  <si>
    <t xml:space="preserve">STY092</t>
  </si>
  <si>
    <t xml:space="preserve">Souwere</t>
  </si>
  <si>
    <t xml:space="preserve">Senegalese reverse glass painting</t>
  </si>
  <si>
    <t xml:space="preserve">Reverse glass painting, possibly via Arabia or North Africa, was used for Mouride images and popular scenes.</t>
  </si>
  <si>
    <t xml:space="preserve">reverse glass painting</t>
  </si>
  <si>
    <t xml:space="preserve">Senegalese painters and historians</t>
  </si>
  <si>
    <t xml:space="preserve">the Mouride and popular contexts that give the images meaning</t>
  </si>
  <si>
    <t xml:space="preserve">SCH011</t>
  </si>
  <si>
    <t xml:space="preserve">Hangar school (Lubumbashi)</t>
  </si>
  <si>
    <t xml:space="preserve">Atelier du Hangar;Hangar workshop</t>
  </si>
  <si>
    <t xml:space="preserve">Pierre Romain-Desfosses's workshop in Elisabethville trained Congolese painters without academic rules.</t>
  </si>
  <si>
    <t xml:space="preserve">gouache;painting</t>
  </si>
  <si>
    <t xml:space="preserve">Pierre Romain-Desfosses</t>
  </si>
  <si>
    <t xml:space="preserve">the artists' own agency, described as 'untaught'</t>
  </si>
  <si>
    <t xml:space="preserve">SCH012</t>
  </si>
  <si>
    <t xml:space="preserve">Poto-Poto School</t>
  </si>
  <si>
    <t xml:space="preserve">Ecole de Poto-Poto</t>
  </si>
  <si>
    <t xml:space="preserve">Pierre Lods's school in Brazzaville trained painters in a decorative style sold to tourists and collectors as 'African'.</t>
  </si>
  <si>
    <t xml:space="preserve">gouache;oil</t>
  </si>
  <si>
    <t xml:space="preserve">Pierre Lods</t>
  </si>
  <si>
    <t xml:space="preserve">SCH013</t>
  </si>
  <si>
    <t xml:space="preserve">Tingatinga</t>
  </si>
  <si>
    <t xml:space="preserve">Tinga Tinga</t>
  </si>
  <si>
    <t xml:space="preserve">Edward Saidi Tingatinga's enamel-paint painting became a workshop tradition in Dar es Salaam.</t>
  </si>
  <si>
    <t xml:space="preserve">enamel paint on board</t>
  </si>
  <si>
    <t xml:space="preserve">the painters' cooperative</t>
  </si>
  <si>
    <t xml:space="preserve">the painters beyond the founder who sustain the workshop</t>
  </si>
  <si>
    <t xml:space="preserve">STY093</t>
  </si>
  <si>
    <t xml:space="preserve">Congolese popular painting</t>
  </si>
  <si>
    <t xml:space="preserve">Peinture populaire</t>
  </si>
  <si>
    <t xml:space="preserve">Kinshasa sign painters became studio artists (Cheri Samba, Moke), using commercial lettering and enamel paint to comment on city life.</t>
  </si>
  <si>
    <t xml:space="preserve">acrylic;sign painting</t>
  </si>
  <si>
    <t xml:space="preserve">artists and critics</t>
  </si>
  <si>
    <t xml:space="preserve">the sign-painting trade that trained them</t>
  </si>
  <si>
    <t xml:space="preserve">SCH014</t>
  </si>
  <si>
    <t xml:space="preserve">Oshogbo school</t>
  </si>
  <si>
    <t xml:space="preserve">Osogbo art school</t>
  </si>
  <si>
    <t xml:space="preserve">Mbari Mbayo workshops and Susanne Wenger's New Sacred Art linked Yoruba artists with Ulli and Georgina Beier.</t>
  </si>
  <si>
    <t xml:space="preserve">adire;beadwork;cement sculpture;printmaking</t>
  </si>
  <si>
    <t xml:space="preserve">painting;sculpture;textile</t>
  </si>
  <si>
    <t xml:space="preserve">Ulli Beier and Georgina Beier; the artists</t>
  </si>
  <si>
    <t xml:space="preserve">the artists' agency; women dyers</t>
  </si>
  <si>
    <t xml:space="preserve">MOV072</t>
  </si>
  <si>
    <t xml:space="preserve">Zaria Art Society</t>
  </si>
  <si>
    <t xml:space="preserve">Natural Synthesis;Zaria Rebels</t>
  </si>
  <si>
    <t xml:space="preserve">Students at the Nigerian College of Arts proposed Natural Synthesis, uniting indigenous forms and modern means.</t>
  </si>
  <si>
    <t xml:space="preserve">oil;print</t>
  </si>
  <si>
    <t xml:space="preserve">the members (Uche Okeke, Demas Nwoko, Bruce Onobrakpeya)</t>
  </si>
  <si>
    <t xml:space="preserve">women artists; the craft makers it drew on</t>
  </si>
  <si>
    <t xml:space="preserve">SCH015</t>
  </si>
  <si>
    <t xml:space="preserve">Nsukka School</t>
  </si>
  <si>
    <t xml:space="preserve">Nsukka group</t>
  </si>
  <si>
    <t xml:space="preserve">University of Nigeria artists took uli women's body and wall painting as a base for modern practice.</t>
  </si>
  <si>
    <t xml:space="preserve">uli drawing;printmaking</t>
  </si>
  <si>
    <t xml:space="preserve">historians; artists (Uche Okeke, Obiora Udechukwu)</t>
  </si>
  <si>
    <t xml:space="preserve">the women uli painters</t>
  </si>
  <si>
    <t xml:space="preserve">SCH016</t>
  </si>
  <si>
    <t xml:space="preserve">Ecole de Dakar</t>
  </si>
  <si>
    <t xml:space="preserve">Dakar School</t>
  </si>
  <si>
    <t xml:space="preserve">Senegalese artists under Senghor's patronage worked out a visual Negritude, including tapestry at Thies.</t>
  </si>
  <si>
    <t xml:space="preserve">oil;tapestry</t>
  </si>
  <si>
    <t xml:space="preserve">painting;tapestry</t>
  </si>
  <si>
    <t xml:space="preserve">historians; the state</t>
  </si>
  <si>
    <t xml:space="preserve">artists opposed to state art (e.g. Laboratoire Agit'Art)</t>
  </si>
  <si>
    <t xml:space="preserve">MOV073</t>
  </si>
  <si>
    <t xml:space="preserve">Negritude</t>
  </si>
  <si>
    <t xml:space="preserve">AF-SAH;AM-CAR;EU-WCE</t>
  </si>
  <si>
    <t xml:space="preserve">A philosophical and literary movement shaped state patronage of art in Senegal.</t>
  </si>
  <si>
    <t xml:space="preserve">publishing;painting</t>
  </si>
  <si>
    <t xml:space="preserve">journal;painting</t>
  </si>
  <si>
    <t xml:space="preserve">Aime Cesaire, Leopold Sedar Senghor, Leon Damas</t>
  </si>
  <si>
    <t xml:space="preserve">women (Paulette and Jane Nardal)</t>
  </si>
  <si>
    <t xml:space="preserve">SCH017</t>
  </si>
  <si>
    <t xml:space="preserve">Khartoum School</t>
  </si>
  <si>
    <t xml:space="preserve">Khartoum school</t>
  </si>
  <si>
    <t xml:space="preserve">Sudanese artists joined Arabic calligraphy, Coptic and African motifs in modern painting and design.</t>
  </si>
  <si>
    <t xml:space="preserve">historians; artists (Ibrahim El-Salahi, Ahmed Shibrain)</t>
  </si>
  <si>
    <t xml:space="preserve">women artists; southern Sudanese traditions</t>
  </si>
  <si>
    <t xml:space="preserve">SCH018</t>
  </si>
  <si>
    <t xml:space="preserve">Casablanca School</t>
  </si>
  <si>
    <t xml:space="preserve">Ecole de Casablanca</t>
  </si>
  <si>
    <t xml:space="preserve">Artist-teachers in Casablanca brought Amazigh and craft motifs into art and public murals.</t>
  </si>
  <si>
    <t xml:space="preserve">painting;public mural</t>
  </si>
  <si>
    <t xml:space="preserve">painting;mural</t>
  </si>
  <si>
    <t xml:space="preserve">the members (Farid Belkahia, Mohamed Melehi, Mohamed Chabaa)</t>
  </si>
  <si>
    <t xml:space="preserve">the women weavers and craftspeople whose motifs were used</t>
  </si>
  <si>
    <t xml:space="preserve">MOV074</t>
  </si>
  <si>
    <t xml:space="preserve">Aouchem</t>
  </si>
  <si>
    <t xml:space="preserve">Aouchem group</t>
  </si>
  <si>
    <t xml:space="preserve">Algerian artists took tattoo and folk motifs as a base for postcolonial art.</t>
  </si>
  <si>
    <t xml:space="preserve">the members (Denis Martinez, Choukri Mesli)</t>
  </si>
  <si>
    <t xml:space="preserve">the Amazigh women tattooists and makers of the source motifs</t>
  </si>
  <si>
    <t xml:space="preserve">MOV075</t>
  </si>
  <si>
    <t xml:space="preserve">Art and Liberty</t>
  </si>
  <si>
    <t xml:space="preserve">Art et Liberte;al-Fann wa al-Hurriyya</t>
  </si>
  <si>
    <t xml:space="preserve">Cairo Surrealists issued a 1938 manifesto against Fascism and state art and exhibited independently.</t>
  </si>
  <si>
    <t xml:space="preserve">painting;photography</t>
  </si>
  <si>
    <t xml:space="preserve">the members (Georges Henein and others)</t>
  </si>
  <si>
    <t xml:space="preserve">Arabic-language artists outside the francophone circle</t>
  </si>
  <si>
    <t xml:space="preserve">STY094</t>
  </si>
  <si>
    <t xml:space="preserve">Township art</t>
  </si>
  <si>
    <t xml:space="preserve">Black South African artists working outside apartheid education depicted township life.</t>
  </si>
  <si>
    <t xml:space="preserve">artists who rejected the label as a market category</t>
  </si>
  <si>
    <t xml:space="preserve">STY095</t>
  </si>
  <si>
    <t xml:space="preserve">Achaemenid court style</t>
  </si>
  <si>
    <t xml:space="preserve">Achaemenid art</t>
  </si>
  <si>
    <t xml:space="preserve">WA-IRN;WA-MES;WA-ANA</t>
  </si>
  <si>
    <t xml:space="preserve">Persepolis inscriptions record workers from across the empire, making the palace an image of combined labour.</t>
  </si>
  <si>
    <t xml:space="preserve">stone relief;glazed brick;goldsmithing</t>
  </si>
  <si>
    <t xml:space="preserve">palace relief;rhyton;glazed brick panel</t>
  </si>
  <si>
    <t xml:space="preserve">historians; Achaemenid texts</t>
  </si>
  <si>
    <t xml:space="preserve">the paid and unpaid workers in the Persepolis tablets</t>
  </si>
  <si>
    <t xml:space="preserve">STY096</t>
  </si>
  <si>
    <t xml:space="preserve">Sasanian court style</t>
  </si>
  <si>
    <t xml:space="preserve">Sasanian art</t>
  </si>
  <si>
    <t xml:space="preserve">F1.9a;F1.12a</t>
  </si>
  <si>
    <t xml:space="preserve">WA-IRN;WA-MES;AS-CEN</t>
  </si>
  <si>
    <t xml:space="preserve">Silver plates, textiles and rock reliefs spread a royal imagery used later in Islamic, Byzantine and Chinese work.</t>
  </si>
  <si>
    <t xml:space="preserve">silver repousse;silk weaving;rock relief</t>
  </si>
  <si>
    <t xml:space="preserve">silver plate;textile;relief</t>
  </si>
  <si>
    <t xml:space="preserve">the craftsmen, including captives resettled from Roman lands</t>
  </si>
  <si>
    <t xml:space="preserve">STY097</t>
  </si>
  <si>
    <t xml:space="preserve">Luristan bronze style</t>
  </si>
  <si>
    <t xml:space="preserve">Cast bronzes in a shared animal style reached the market mostly through looting in the 1920s-30s.</t>
  </si>
  <si>
    <t xml:space="preserve">horse bit;finial;weapon</t>
  </si>
  <si>
    <t xml:space="preserve">war;transport;ritual and belief</t>
  </si>
  <si>
    <t xml:space="preserve">dealers and archaeologists</t>
  </si>
  <si>
    <t xml:space="preserve">findspots destroyed by looting; forgeries</t>
  </si>
  <si>
    <t xml:space="preserve">F1.24;F1.14</t>
  </si>
  <si>
    <t xml:space="preserve">STY098</t>
  </si>
  <si>
    <t xml:space="preserve">Animal Style (steppe)</t>
  </si>
  <si>
    <t xml:space="preserve">Scytho-Siberian Animal Style</t>
  </si>
  <si>
    <t xml:space="preserve">Mounted peoples made portable animal ornament in gold, bronze and felt from the Black Sea to Mongolia.</t>
  </si>
  <si>
    <t xml:space="preserve">gold casting;felt applique;wood carving</t>
  </si>
  <si>
    <t xml:space="preserve">plaque;belt buckle;horse gear</t>
  </si>
  <si>
    <t xml:space="preserve">clothing and adornment;transport;rule and display</t>
  </si>
  <si>
    <t xml:space="preserve">the peoples' own names; felts and wood surviving only in frozen tombs</t>
  </si>
  <si>
    <t xml:space="preserve">STY099</t>
  </si>
  <si>
    <t xml:space="preserve">Umayyad style</t>
  </si>
  <si>
    <t xml:space="preserve">Umayyad art</t>
  </si>
  <si>
    <t xml:space="preserve">WA-LEV;EU-IBE</t>
  </si>
  <si>
    <t xml:space="preserve">approx.; Cordoba to 1031</t>
  </si>
  <si>
    <t xml:space="preserve">Mosaics and carving reused Byzantine and Sasanian craft for a new Islamic court.</t>
  </si>
  <si>
    <t xml:space="preserve">mosaic;stucco;ivory</t>
  </si>
  <si>
    <t xml:space="preserve">mosque;palace;pyxis</t>
  </si>
  <si>
    <t xml:space="preserve">the Christian and local craftsmen employed</t>
  </si>
  <si>
    <t xml:space="preserve">STY100</t>
  </si>
  <si>
    <t xml:space="preserve">Samarra styles A-C</t>
  </si>
  <si>
    <t xml:space="preserve">Bevelled style</t>
  </si>
  <si>
    <t xml:space="preserve">Abbasid stucco carved with moulds (Style C) spread a new abstract ornament in fast production.</t>
  </si>
  <si>
    <t xml:space="preserve">carved stucco;moulded stucco</t>
  </si>
  <si>
    <t xml:space="preserve">wall panel</t>
  </si>
  <si>
    <t xml:space="preserve">Ernst Herzfeld (1923)</t>
  </si>
  <si>
    <t xml:space="preserve">the craftsmen; Herzfeld's categories may not match workshop practice</t>
  </si>
  <si>
    <t xml:space="preserve">STY101</t>
  </si>
  <si>
    <t xml:space="preserve">Fatimid art</t>
  </si>
  <si>
    <t xml:space="preserve">Fatimid style</t>
  </si>
  <si>
    <t xml:space="preserve">Cairo workshops made rock crystal, lustre ceramic and textiles for a trading empire.</t>
  </si>
  <si>
    <t xml:space="preserve">rock crystal;lustre;tiraz</t>
  </si>
  <si>
    <t xml:space="preserve">ewer;bowl;textile</t>
  </si>
  <si>
    <t xml:space="preserve">Coptic and Jewish makers and merchants (known from the Cairo Geniza)</t>
  </si>
  <si>
    <t xml:space="preserve">STY102</t>
  </si>
  <si>
    <t xml:space="preserve">Seljuk style</t>
  </si>
  <si>
    <t xml:space="preserve">Seljuk art</t>
  </si>
  <si>
    <t xml:space="preserve">WA-IRN;WA-ANA</t>
  </si>
  <si>
    <t xml:space="preserve">Great Seljuk and Rum Seljuk patrons spread brick and tile architecture and inlaid metal.</t>
  </si>
  <si>
    <t xml:space="preserve">glazed brick;inlaid brass;tile mosaic</t>
  </si>
  <si>
    <t xml:space="preserve">mosque;caravanserai;ewer</t>
  </si>
  <si>
    <t xml:space="preserve">Armenian, Greek and Persian builders who worked for Seljuk patrons</t>
  </si>
  <si>
    <t xml:space="preserve">STY103</t>
  </si>
  <si>
    <t xml:space="preserve">Ilkhanid style</t>
  </si>
  <si>
    <t xml:space="preserve">Ilkhanid art</t>
  </si>
  <si>
    <t xml:space="preserve">The Mongol court brought Chinese motifs into Persian book painting and tiles.</t>
  </si>
  <si>
    <t xml:space="preserve">manuscript painting;lustre tile</t>
  </si>
  <si>
    <t xml:space="preserve">manuscript;tile</t>
  </si>
  <si>
    <t xml:space="preserve">makers moved by conquest</t>
  </si>
  <si>
    <t xml:space="preserve">STY104</t>
  </si>
  <si>
    <t xml:space="preserve">Mamluk style</t>
  </si>
  <si>
    <t xml:space="preserve">Mamluk art</t>
  </si>
  <si>
    <t xml:space="preserve">Mamluk patrons funded enamelled glass, inlaid metal and Qur'an workshops, often through waqf.</t>
  </si>
  <si>
    <t xml:space="preserve">enamelled glass;inlaid metal;illumination</t>
  </si>
  <si>
    <t xml:space="preserve">mosque lamp;basin;Qur'an</t>
  </si>
  <si>
    <t xml:space="preserve">enslaved (mamluk) origins of the elite</t>
  </si>
  <si>
    <t xml:space="preserve">STY105</t>
  </si>
  <si>
    <t xml:space="preserve">Nasrid style</t>
  </si>
  <si>
    <t xml:space="preserve">Nasrid art</t>
  </si>
  <si>
    <t xml:space="preserve">Alhambra craftsmen used stucco, tile and wood ceilings, later copied worldwide.</t>
  </si>
  <si>
    <t xml:space="preserve">carved stucco;alicatado;muqarnas</t>
  </si>
  <si>
    <t xml:space="preserve">palace;textile</t>
  </si>
  <si>
    <t xml:space="preserve">expelled Muslim artisans</t>
  </si>
  <si>
    <t xml:space="preserve">STY106</t>
  </si>
  <si>
    <t xml:space="preserve">Timurid style</t>
  </si>
  <si>
    <t xml:space="preserve">Timurid art</t>
  </si>
  <si>
    <t xml:space="preserve">Timur moved craftsmen from conquered cities to Samarkand, building a court style.</t>
  </si>
  <si>
    <t xml:space="preserve">tile mosaic;book painting</t>
  </si>
  <si>
    <t xml:space="preserve">mosque;manuscript</t>
  </si>
  <si>
    <t xml:space="preserve">forcibly moved craftspeople</t>
  </si>
  <si>
    <t xml:space="preserve">SCH019</t>
  </si>
  <si>
    <t xml:space="preserve">Herat school</t>
  </si>
  <si>
    <t xml:space="preserve">Herat painting</t>
  </si>
  <si>
    <t xml:space="preserve">Bihzad and others led Timurid kitabkhana painting, later a model for Safavid and Mughal books.</t>
  </si>
  <si>
    <t xml:space="preserve">illumination;paper;mineral pigment</t>
  </si>
  <si>
    <t xml:space="preserve">manuscript painting</t>
  </si>
  <si>
    <t xml:space="preserve">STY107</t>
  </si>
  <si>
    <t xml:space="preserve">Safavid style</t>
  </si>
  <si>
    <t xml:space="preserve">Safavid art</t>
  </si>
  <si>
    <t xml:space="preserve">Royal workshops in Tabriz, Qazvin and Isfahan organised carpet, silk, book and tile production as court industry.</t>
  </si>
  <si>
    <t xml:space="preserve">carpet weaving;silk;book painting</t>
  </si>
  <si>
    <t xml:space="preserve">carpet;manuscript;tile</t>
  </si>
  <si>
    <t xml:space="preserve">Armenian merchants and weavers; Georgian and Circassian captives</t>
  </si>
  <si>
    <t xml:space="preserve">SCH020</t>
  </si>
  <si>
    <t xml:space="preserve">Tabriz school</t>
  </si>
  <si>
    <t xml:space="preserve">Safavid Tabriz painting</t>
  </si>
  <si>
    <t xml:space="preserve">The Shahnameh of Shah Tahmasp was made by a large royal team, showing how court painting divided labour among named masters.</t>
  </si>
  <si>
    <t xml:space="preserve">illumination</t>
  </si>
  <si>
    <t xml:space="preserve">named and unnamed painters</t>
  </si>
  <si>
    <t xml:space="preserve">SCH021</t>
  </si>
  <si>
    <t xml:space="preserve">Isfahan school</t>
  </si>
  <si>
    <t xml:space="preserve">Isfahan painting</t>
  </si>
  <si>
    <t xml:space="preserve">Reza Abbasi's single-page drawings and paintings sold to a wider urban market, not only the court.</t>
  </si>
  <si>
    <t xml:space="preserve">single-page painting</t>
  </si>
  <si>
    <t xml:space="preserve">album page</t>
  </si>
  <si>
    <t xml:space="preserve">unnamed pupils and copyists</t>
  </si>
  <si>
    <t xml:space="preserve">STY108</t>
  </si>
  <si>
    <t xml:space="preserve">Qajar style</t>
  </si>
  <si>
    <t xml:space="preserve">Qajar art</t>
  </si>
  <si>
    <t xml:space="preserve">Painting, lacquer and early photography mixed Persian and European techniques in court portraits and objects.</t>
  </si>
  <si>
    <t xml:space="preserve">oil;lacquer;photography</t>
  </si>
  <si>
    <t xml:space="preserve">portrait;pen box</t>
  </si>
  <si>
    <t xml:space="preserve">women painters and photographers</t>
  </si>
  <si>
    <t xml:space="preserve">STY109</t>
  </si>
  <si>
    <t xml:space="preserve">Ottoman classical style</t>
  </si>
  <si>
    <t xml:space="preserve">Ottoman classical</t>
  </si>
  <si>
    <t xml:space="preserve">Court workshops (Sinan; Iznik) standardised domes, tiles and textile patterns.</t>
  </si>
  <si>
    <t xml:space="preserve">dome;Iznik tile;silk</t>
  </si>
  <si>
    <t xml:space="preserve">mosque;tile panel;kaftan</t>
  </si>
  <si>
    <t xml:space="preserve">devshirme and other forced recruitment into court corps</t>
  </si>
  <si>
    <t xml:space="preserve">STY110</t>
  </si>
  <si>
    <t xml:space="preserve">Saz style</t>
  </si>
  <si>
    <t xml:space="preserve">Saz yolu</t>
  </si>
  <si>
    <t xml:space="preserve">Court designer Sahkulu developed a style of leaves and creatures used across media.</t>
  </si>
  <si>
    <t xml:space="preserve">drawing;tile design</t>
  </si>
  <si>
    <t xml:space="preserve">drawing;tile</t>
  </si>
  <si>
    <t xml:space="preserve">the textile and tile makers who executed the designs</t>
  </si>
  <si>
    <t xml:space="preserve">STY111</t>
  </si>
  <si>
    <t xml:space="preserve">Tulip Period</t>
  </si>
  <si>
    <t xml:space="preserve">Lale Devri</t>
  </si>
  <si>
    <t xml:space="preserve">A court period (1718-1730) of pleasure pavilions, tulip cultivation and European-influenced ornament.</t>
  </si>
  <si>
    <t xml:space="preserve">architecture;textile</t>
  </si>
  <si>
    <t xml:space="preserve">pavilion;fountain</t>
  </si>
  <si>
    <t xml:space="preserve">Yahya Kemal (coined the term) and Ahmed Refik Altınay (İkdam serial 1913; book Lâle Devri, c. 1913–15); later historians</t>
  </si>
  <si>
    <t xml:space="preserve">the urban poor affected by the revolt of 1730</t>
  </si>
  <si>
    <t xml:space="preserve">STY112</t>
  </si>
  <si>
    <t xml:space="preserve">Ottoman Baroque</t>
  </si>
  <si>
    <t xml:space="preserve">Ottoman architects merged European Baroque curves with Ottoman building types in mosques and fountains.</t>
  </si>
  <si>
    <t xml:space="preserve">mosque;fountain</t>
  </si>
  <si>
    <t xml:space="preserve">the Greek and Armenian builders involved</t>
  </si>
  <si>
    <t xml:space="preserve">MOV076</t>
  </si>
  <si>
    <t xml:space="preserve">First National Architectural Movement</t>
  </si>
  <si>
    <t xml:space="preserve">Birinci Ulusal Mimarlik Akimi</t>
  </si>
  <si>
    <t xml:space="preserve">Architects built modern building types (offices, stations, banks) with Ottoman-revival ornament and tile.</t>
  </si>
  <si>
    <t xml:space="preserve">stone;concrete;tile</t>
  </si>
  <si>
    <t xml:space="preserve">office;station</t>
  </si>
  <si>
    <t xml:space="preserve">historians; architects (Kemaleddin, Vedat Tek)</t>
  </si>
  <si>
    <t xml:space="preserve">Armenian and Greek architects of the late empire</t>
  </si>
  <si>
    <t xml:space="preserve">STY113</t>
  </si>
  <si>
    <t xml:space="preserve">Indo-Islamic architecture</t>
  </si>
  <si>
    <t xml:space="preserve">Sultanate and Mughal architecture</t>
  </si>
  <si>
    <t xml:space="preserve">Builders joined Islamic arches and domes with local stone-carving and trabeate traditions, often reusing temple materials.</t>
  </si>
  <si>
    <t xml:space="preserve">red sandstone;marble;pietra dura</t>
  </si>
  <si>
    <t xml:space="preserve">mosque;tomb;fort</t>
  </si>
  <si>
    <t xml:space="preserve">the Hindu and Jain craftsmen who carved it</t>
  </si>
  <si>
    <t xml:space="preserve">MOV077</t>
  </si>
  <si>
    <t xml:space="preserve">Hurufiyya</t>
  </si>
  <si>
    <t xml:space="preserve">Letterism;Arab Calligraphic modernism</t>
  </si>
  <si>
    <t xml:space="preserve">WA-MES;WA-LEV;WA-IRN;AF-NUB;AF-MAG;AS-SAS</t>
  </si>
  <si>
    <t xml:space="preserve">Artists across the Arab and wider Islamic world used letters as abstract form.</t>
  </si>
  <si>
    <t xml:space="preserve">historians; artists (Madiha Omar, Shakir Hassan Al Said)</t>
  </si>
  <si>
    <t xml:space="preserve">Persian and South Asian practitioners often left out of Arab-focused accounts</t>
  </si>
  <si>
    <t xml:space="preserve">MOV078</t>
  </si>
  <si>
    <t xml:space="preserve">Baghdad Modern Art Group</t>
  </si>
  <si>
    <t xml:space="preserve">Jamaat Baghdad lil-Fann al-Hadith</t>
  </si>
  <si>
    <t xml:space="preserve">Jewad Selim's group sought a modern Iraqi art linked to Mesopotamian and Abbasid heritage.</t>
  </si>
  <si>
    <t xml:space="preserve">painting;monument</t>
  </si>
  <si>
    <t xml:space="preserve">women members; Kurdish and other Iraqi traditions</t>
  </si>
  <si>
    <t xml:space="preserve">MOV079</t>
  </si>
  <si>
    <t xml:space="preserve">Saqqakhaneh</t>
  </si>
  <si>
    <t xml:space="preserve">Saqqakhaneh school</t>
  </si>
  <si>
    <t xml:space="preserve">Iranian artists used votive objects, talismans and folk imagery in modern painting and sculpture.</t>
  </si>
  <si>
    <t xml:space="preserve">critic Karim Emami</t>
  </si>
  <si>
    <t xml:space="preserve">the folk makers of source objects</t>
  </si>
  <si>
    <t xml:space="preserve">MOV080</t>
  </si>
  <si>
    <t xml:space="preserve">New Vision (Palestine)</t>
  </si>
  <si>
    <t xml:space="preserve">New Visions group</t>
  </si>
  <si>
    <t xml:space="preserve">Palestinian artists during the First Intifada boycotted Israeli art supplies and worked with local mud, henna and leather.</t>
  </si>
  <si>
    <t xml:space="preserve">mud;henna;leather</t>
  </si>
  <si>
    <t xml:space="preserve">the members (Sliman Mansour and others)</t>
  </si>
  <si>
    <t xml:space="preserve">Palestinian artists outside the West Bank and Gaza</t>
  </si>
  <si>
    <t xml:space="preserve">F1.19a;F1.22</t>
  </si>
  <si>
    <t xml:space="preserve">STY114</t>
  </si>
  <si>
    <t xml:space="preserve">Arabic type modernism</t>
  </si>
  <si>
    <t xml:space="preserve">Arabic modern typography</t>
  </si>
  <si>
    <t xml:space="preserve">WA-LEV;AF-EGY</t>
  </si>
  <si>
    <t xml:space="preserve">Designers adapted Arabic script to metal, photo and digital type systems, working around technologies built for Latin letters.</t>
  </si>
  <si>
    <t xml:space="preserve">type design;phototypesetting</t>
  </si>
  <si>
    <t xml:space="preserve">typeface;book cover</t>
  </si>
  <si>
    <t xml:space="preserve">historians (e.g. Huda Smitshuijzen AbiFares)</t>
  </si>
  <si>
    <t xml:space="preserve">calligraphers whose work was simplified for machines</t>
  </si>
  <si>
    <t xml:space="preserve">Checked: "Arabic type modernism" is the project's own umbrella label, not a name used by the designers or a recognised movement; scope = Arabic type for metal, photo and digital setting from c. 1950 (see AbiFares, Arabic Typography, 2001).</t>
  </si>
  <si>
    <t xml:space="preserve">STY115</t>
  </si>
  <si>
    <t xml:space="preserve">Gandharan art</t>
  </si>
  <si>
    <t xml:space="preserve">Greco-Buddhist art</t>
  </si>
  <si>
    <t xml:space="preserve">Workshops in Gandhara carved some of the earliest Buddha images using Hellenistic, Iranian and Indian methods.</t>
  </si>
  <si>
    <t xml:space="preserve">schist carving;stucco</t>
  </si>
  <si>
    <t xml:space="preserve">Buddha image;relief</t>
  </si>
  <si>
    <t xml:space="preserve">the label credits Greeks over local makers</t>
  </si>
  <si>
    <t xml:space="preserve">F1.2;F1.13;F1.24</t>
  </si>
  <si>
    <t xml:space="preserve">STY116</t>
  </si>
  <si>
    <t xml:space="preserve">Mathura style</t>
  </si>
  <si>
    <t xml:space="preserve">Mathura school</t>
  </si>
  <si>
    <t xml:space="preserve">Red sandstone workshops at Mathura made early Buddha, Jain and Hindu images, a local source parallel to Gandhara.</t>
  </si>
  <si>
    <t xml:space="preserve">red sandstone carving</t>
  </si>
  <si>
    <t xml:space="preserve">image;relief</t>
  </si>
  <si>
    <t xml:space="preserve">the Jain patrons and carvers</t>
  </si>
  <si>
    <t xml:space="preserve">STY117</t>
  </si>
  <si>
    <t xml:space="preserve">Amaravati style</t>
  </si>
  <si>
    <t xml:space="preserve">Andhra school</t>
  </si>
  <si>
    <t xml:space="preserve">Limestone stupa reliefs from the Andhra region set models that spread to Sri Lanka and Southeast Asia.</t>
  </si>
  <si>
    <t xml:space="preserve">limestone relief</t>
  </si>
  <si>
    <t xml:space="preserve">stupa relief</t>
  </si>
  <si>
    <t xml:space="preserve">reliefs removed to Chennai and London</t>
  </si>
  <si>
    <t xml:space="preserve">STY118</t>
  </si>
  <si>
    <t xml:space="preserve">Gupta style</t>
  </si>
  <si>
    <t xml:space="preserve">Gupta art</t>
  </si>
  <si>
    <t xml:space="preserve">Carving and painting under the Gupta set a canon for Buddhist and Hindu images later treated as India's classical norm.</t>
  </si>
  <si>
    <t xml:space="preserve">stone carving;fresco</t>
  </si>
  <si>
    <t xml:space="preserve">image;cave painting</t>
  </si>
  <si>
    <t xml:space="preserve">regional workshops outside the Gupta heartland</t>
  </si>
  <si>
    <t xml:space="preserve">STY119</t>
  </si>
  <si>
    <t xml:space="preserve">Pala style</t>
  </si>
  <si>
    <t xml:space="preserve">Pala art</t>
  </si>
  <si>
    <t xml:space="preserve">Bihar and Bengal workshops made bronzes and palm-leaf manuscripts that travelled to Tibet and Southeast Asia.</t>
  </si>
  <si>
    <t xml:space="preserve">bronze;palm-leaf painting</t>
  </si>
  <si>
    <t xml:space="preserve">image;manuscript</t>
  </si>
  <si>
    <t xml:space="preserve">the monastic makers; objects removed during later raids</t>
  </si>
  <si>
    <t xml:space="preserve">STY120</t>
  </si>
  <si>
    <t xml:space="preserve">Chola bronze style</t>
  </si>
  <si>
    <t xml:space="preserve">Chola bronzes</t>
  </si>
  <si>
    <t xml:space="preserve">Lost-wax casters made processional bronzes following texts on proportion, a practice continued by Swamimalai sthapatis today.</t>
  </si>
  <si>
    <t xml:space="preserve">historians; sthapati lineages</t>
  </si>
  <si>
    <t xml:space="preserve">living Swamimalai casters; stolen images</t>
  </si>
  <si>
    <t xml:space="preserve">SCH022</t>
  </si>
  <si>
    <t xml:space="preserve">Mughal painting</t>
  </si>
  <si>
    <t xml:space="preserve">Mughal school</t>
  </si>
  <si>
    <t xml:space="preserve">Imperial workshops combined Persian, Indian and European methods, often in teams of designer, colourist and portraitist.</t>
  </si>
  <si>
    <t xml:space="preserve">opaque watercolour;burnishing</t>
  </si>
  <si>
    <t xml:space="preserve">manuscript;album page</t>
  </si>
  <si>
    <t xml:space="preserve">the many named and unnamed collaborating painters</t>
  </si>
  <si>
    <t xml:space="preserve">SCH023</t>
  </si>
  <si>
    <t xml:space="preserve">Deccani painting</t>
  </si>
  <si>
    <t xml:space="preserve">Deccan school</t>
  </si>
  <si>
    <t xml:space="preserve">Bijapur, Golconda and Ahmadnagar court workshops used gold and Persian models, a distinct southern Islamic painting.</t>
  </si>
  <si>
    <t xml:space="preserve">opaque watercolour;gold</t>
  </si>
  <si>
    <t xml:space="preserve">the Abyssinian and Persian artists at Deccan courts</t>
  </si>
  <si>
    <t xml:space="preserve">SCH024</t>
  </si>
  <si>
    <t xml:space="preserve">Basohli school</t>
  </si>
  <si>
    <t xml:space="preserve">Basohli painting</t>
  </si>
  <si>
    <t xml:space="preserve">Pahari painters used beetle-wing inlay and bold colour, the earliest distinct hill style.</t>
  </si>
  <si>
    <t xml:space="preserve">opaque watercolour;beetle-wing</t>
  </si>
  <si>
    <t xml:space="preserve">family lineage of painters (see Pandit Seu row)</t>
  </si>
  <si>
    <t xml:space="preserve">SCH025</t>
  </si>
  <si>
    <t xml:space="preserve">Pandit Seu family workshop (Guler)</t>
  </si>
  <si>
    <t xml:space="preserve">Guler school;Manaku and Nainsukh</t>
  </si>
  <si>
    <t xml:space="preserve">B. N. Goswamy showed the family, not the kingdom, was the unit of Pahari painting.</t>
  </si>
  <si>
    <t xml:space="preserve">opaque watercolour</t>
  </si>
  <si>
    <t xml:space="preserve">B. N. Goswamy</t>
  </si>
  <si>
    <t xml:space="preserve">the court-based 'school' names it replaced</t>
  </si>
  <si>
    <t xml:space="preserve">SCH026</t>
  </si>
  <si>
    <t xml:space="preserve">Kangra school</t>
  </si>
  <si>
    <t xml:space="preserve">Kangra painting</t>
  </si>
  <si>
    <t xml:space="preserve">Pahari painters under Sansar Chand, many from the Pandit Seu family, made lyrical Krishna subjects.</t>
  </si>
  <si>
    <t xml:space="preserve">STY121</t>
  </si>
  <si>
    <t xml:space="preserve">Company School</t>
  </si>
  <si>
    <t xml:space="preserve">Company painting</t>
  </si>
  <si>
    <t xml:space="preserve">AS-SAS;AS-ISE;AS-CHN</t>
  </si>
  <si>
    <t xml:space="preserve">Indian artists painted natural history, trades and festivals for East India Company buyers, changing their materials and subjects.</t>
  </si>
  <si>
    <t xml:space="preserve">watercolour on paper</t>
  </si>
  <si>
    <t xml:space="preserve">natural history painting;album</t>
  </si>
  <si>
    <t xml:space="preserve">named Indian artists; the Company's power</t>
  </si>
  <si>
    <t xml:space="preserve">Met Open Access (CC0);Yale Center for British Art (public domain);Wikimedia Commons</t>
  </si>
  <si>
    <t xml:space="preserve">STY122</t>
  </si>
  <si>
    <t xml:space="preserve">Kalighat painting</t>
  </si>
  <si>
    <t xml:space="preserve">Kalighat pat</t>
  </si>
  <si>
    <t xml:space="preserve">Patuas near Kalighat temple made cheap, fast paintings on mill paper for pilgrims, a mass-market art.</t>
  </si>
  <si>
    <t xml:space="preserve">watercolour on mill paper</t>
  </si>
  <si>
    <t xml:space="preserve">the painters' community</t>
  </si>
  <si>
    <t xml:space="preserve">STY123</t>
  </si>
  <si>
    <t xml:space="preserve">Thanjavur painting</t>
  </si>
  <si>
    <t xml:space="preserve">Tanjore painting</t>
  </si>
  <si>
    <t xml:space="preserve">Gold-leaf devotional paintings with raised gesso were made by Raju and Naidu communities.</t>
  </si>
  <si>
    <t xml:space="preserve">gold leaf;gesso;glass inlay</t>
  </si>
  <si>
    <t xml:space="preserve">the women in the family workshops</t>
  </si>
  <si>
    <t xml:space="preserve">STY124</t>
  </si>
  <si>
    <t xml:space="preserve">Mithila painting</t>
  </si>
  <si>
    <t xml:space="preserve">Madhubani painting</t>
  </si>
  <si>
    <t xml:space="preserve">approx.; wall tradition older; paper after 1966 drought programme</t>
  </si>
  <si>
    <t xml:space="preserve">Women's wall painting moved onto paper for income after a relief programme.</t>
  </si>
  <si>
    <t xml:space="preserve">mineral pigment;paper</t>
  </si>
  <si>
    <t xml:space="preserve">Mithila women; the All India Handicrafts Board</t>
  </si>
  <si>
    <t xml:space="preserve">caste distinctions in style</t>
  </si>
  <si>
    <t xml:space="preserve">STY125</t>
  </si>
  <si>
    <t xml:space="preserve">Warli painting</t>
  </si>
  <si>
    <t xml:space="preserve">Warli art</t>
  </si>
  <si>
    <t xml:space="preserve">Adivasi Warli wall painting moved to paper and canvas for sale from the 1970s.</t>
  </si>
  <si>
    <t xml:space="preserve">rice paste on mud</t>
  </si>
  <si>
    <t xml:space="preserve">Warli artists (Jivya Soma Mashe)</t>
  </si>
  <si>
    <t xml:space="preserve">the ritual context in which women painted</t>
  </si>
  <si>
    <t xml:space="preserve">SCH027</t>
  </si>
  <si>
    <t xml:space="preserve">Jangarh Kalam</t>
  </si>
  <si>
    <t xml:space="preserve">Gond painting</t>
  </si>
  <si>
    <t xml:space="preserve">Jangarh Singh Shyam's style, developed at Bharat Bhavan, founded contemporary Gond painting as a lineage.</t>
  </si>
  <si>
    <t xml:space="preserve">acrylic;ink</t>
  </si>
  <si>
    <t xml:space="preserve">artists; J. Swaminathan</t>
  </si>
  <si>
    <t xml:space="preserve">Pardhan Gond community</t>
  </si>
  <si>
    <t xml:space="preserve">MOV081</t>
  </si>
  <si>
    <t xml:space="preserve">Swadeshi movement</t>
  </si>
  <si>
    <t xml:space="preserve">Swadeshi</t>
  </si>
  <si>
    <t xml:space="preserve">A boycott of British goods made hand-spinning and khadi a political act and a design question.</t>
  </si>
  <si>
    <t xml:space="preserve">hand spinning;hand weaving</t>
  </si>
  <si>
    <t xml:space="preserve">the weavers in the colonial economy</t>
  </si>
  <si>
    <t xml:space="preserve">F1.18;F1.19;F1.20</t>
  </si>
  <si>
    <t xml:space="preserve">MOV082</t>
  </si>
  <si>
    <t xml:space="preserve">Bengal School</t>
  </si>
  <si>
    <t xml:space="preserve">Bengal School of Art</t>
  </si>
  <si>
    <t xml:space="preserve">Artists around Abanindranath Tagore used wash technique and Asian sources to seek an Indian art against colonial academic training.</t>
  </si>
  <si>
    <t xml:space="preserve">wash technique</t>
  </si>
  <si>
    <t xml:space="preserve">the members; E. B. Havell</t>
  </si>
  <si>
    <t xml:space="preserve">Pan-Asian links with Japanese artists</t>
  </si>
  <si>
    <t xml:space="preserve">SCH028</t>
  </si>
  <si>
    <t xml:space="preserve">Santiniketan</t>
  </si>
  <si>
    <t xml:space="preserve">Contextual modernism</t>
  </si>
  <si>
    <t xml:space="preserve">Nandalal Bose and others at Kala Bhavana linked art teaching to local craft, murals and rural life.</t>
  </si>
  <si>
    <t xml:space="preserve">mural;print</t>
  </si>
  <si>
    <t xml:space="preserve">R. Siva Kumar (1997)</t>
  </si>
  <si>
    <t xml:space="preserve">the local Santal community it drew on</t>
  </si>
  <si>
    <t xml:space="preserve">MOV083</t>
  </si>
  <si>
    <t xml:space="preserve">Progressive Artists' Group</t>
  </si>
  <si>
    <t xml:space="preserve">PAG</t>
  </si>
  <si>
    <t xml:space="preserve">Bombay artists sought an Indian modern art after independence, rejecting both colonial academy and revivalism.</t>
  </si>
  <si>
    <t xml:space="preserve">the members (Souza, Raza, Husain)</t>
  </si>
  <si>
    <t xml:space="preserve">women artists (e.g. Amrita Sher-Gil earlier); craft</t>
  </si>
  <si>
    <t xml:space="preserve">MOV084</t>
  </si>
  <si>
    <t xml:space="preserve">Madras Art Movement</t>
  </si>
  <si>
    <t xml:space="preserve">Cholamandal</t>
  </si>
  <si>
    <t xml:space="preserve">Artists founded the Cholamandal artists' village (1966), making and selling craft objects to fund their painting.</t>
  </si>
  <si>
    <t xml:space="preserve">metal;batik</t>
  </si>
  <si>
    <t xml:space="preserve">the members (K. C. S. Paniker)</t>
  </si>
  <si>
    <t xml:space="preserve">women artists</t>
  </si>
  <si>
    <t xml:space="preserve">SCH029</t>
  </si>
  <si>
    <t xml:space="preserve">Baroda School</t>
  </si>
  <si>
    <t xml:space="preserve">Narrative figuration</t>
  </si>
  <si>
    <t xml:space="preserve">Artists at MSU Baroda linked art, craft and narrative figuration.</t>
  </si>
  <si>
    <t xml:space="preserve">the craftspeople who taught there</t>
  </si>
  <si>
    <t xml:space="preserve">MOV085</t>
  </si>
  <si>
    <t xml:space="preserve">Colombo '43 Group</t>
  </si>
  <si>
    <t xml:space="preserve">43 Group</t>
  </si>
  <si>
    <t xml:space="preserve">Sri Lankan artists sought a modern national art outside colonial academic painting.</t>
  </si>
  <si>
    <t xml:space="preserve">Tamil and women artists</t>
  </si>
  <si>
    <t xml:space="preserve">MOV086</t>
  </si>
  <si>
    <t xml:space="preserve">Indian craft revival</t>
  </si>
  <si>
    <t xml:space="preserve">Kamaladevi craft revival</t>
  </si>
  <si>
    <t xml:space="preserve">Kamaladevi Chattopadhyay built state boards, cooperatives and emporia to support craftspeople after independence.</t>
  </si>
  <si>
    <t xml:space="preserve">cooperative;handloom</t>
  </si>
  <si>
    <t xml:space="preserve">caste-based craft labour</t>
  </si>
  <si>
    <t xml:space="preserve">SCH030</t>
  </si>
  <si>
    <t xml:space="preserve">Menri</t>
  </si>
  <si>
    <t xml:space="preserve">Menri painting</t>
  </si>
  <si>
    <t xml:space="preserve">Menla Dondrup's school codified Tibetan painting proportions and became the main painting tradition.</t>
  </si>
  <si>
    <t xml:space="preserve">mineral pigment;thangka</t>
  </si>
  <si>
    <t xml:space="preserve">thangka</t>
  </si>
  <si>
    <t xml:space="preserve">Tibetan painters and historians</t>
  </si>
  <si>
    <t xml:space="preserve">the individual painters</t>
  </si>
  <si>
    <t xml:space="preserve">SCH031</t>
  </si>
  <si>
    <t xml:space="preserve">Karma Gadri</t>
  </si>
  <si>
    <t xml:space="preserve">Gardri</t>
  </si>
  <si>
    <t xml:space="preserve">A Karma Kagyu painting school that absorbed Chinese blue-green landscape and open composition.</t>
  </si>
  <si>
    <t xml:space="preserve">mineral pigment</t>
  </si>
  <si>
    <t xml:space="preserve">SCH032</t>
  </si>
  <si>
    <t xml:space="preserve">Newar artistic lineages</t>
  </si>
  <si>
    <t xml:space="preserve">Newar school</t>
  </si>
  <si>
    <t xml:space="preserve">Newar metal casters and painters of the Kathmandu Valley worked for Tibetan and Chinese patrons, including Araniko at the Yuan court.</t>
  </si>
  <si>
    <t xml:space="preserve">lost-wax casting;repousse;paubha painting</t>
  </si>
  <si>
    <t xml:space="preserve">image;paubha</t>
  </si>
  <si>
    <t xml:space="preserve">historians; Newar families</t>
  </si>
  <si>
    <t xml:space="preserve">the individual makers</t>
  </si>
  <si>
    <t xml:space="preserve">F1.13;F1.26</t>
  </si>
  <si>
    <t xml:space="preserve">STY126</t>
  </si>
  <si>
    <t xml:space="preserve">Dvaravati style</t>
  </si>
  <si>
    <t xml:space="preserve">Dvaravati art</t>
  </si>
  <si>
    <t xml:space="preserve">Mon communities in present-day Thailand made Buddhist sculpture, stucco and stone dharmacakra wheels.</t>
  </si>
  <si>
    <t xml:space="preserve">stone carving;stucco</t>
  </si>
  <si>
    <t xml:space="preserve">image</t>
  </si>
  <si>
    <t xml:space="preserve">the Mon communities whose name for themselves differs from the inscription-based label</t>
  </si>
  <si>
    <t xml:space="preserve">STY127</t>
  </si>
  <si>
    <t xml:space="preserve">Central Javanese style</t>
  </si>
  <si>
    <t xml:space="preserve">Sailendra art;Borobudur style</t>
  </si>
  <si>
    <t xml:space="preserve">Builders and carvers raised Borobudur and Prambanan with extensive narrative stone-relief programmes.</t>
  </si>
  <si>
    <t xml:space="preserve">the carvers and the labour organisation behind the monuments, known only from inscriptions</t>
  </si>
  <si>
    <t xml:space="preserve">STY128</t>
  </si>
  <si>
    <t xml:space="preserve">East Javanese style</t>
  </si>
  <si>
    <t xml:space="preserve">Majapahit art</t>
  </si>
  <si>
    <t xml:space="preserve">Brick and terracotta temples and figures of Kediri, Singhasari and Majapahit replaced the stone of Central Java.</t>
  </si>
  <si>
    <t xml:space="preserve">brick;terracotta</t>
  </si>
  <si>
    <t xml:space="preserve">temple;figure</t>
  </si>
  <si>
    <t xml:space="preserve">continuity into Balinese practice</t>
  </si>
  <si>
    <t xml:space="preserve">Rijksmuseum (CC0);Wikimedia Commons</t>
  </si>
  <si>
    <t xml:space="preserve">STY129</t>
  </si>
  <si>
    <t xml:space="preserve">Khmer art-historical styles</t>
  </si>
  <si>
    <t xml:space="preserve">Khmer styles</t>
  </si>
  <si>
    <t xml:space="preserve">French scholars dated Khmer temples by carved ornament, making a style sequence (Phnom Da to Bayon) the chronology.</t>
  </si>
  <si>
    <t xml:space="preserve">Philippe Stern; Gilberte de Coral-Remusat</t>
  </si>
  <si>
    <t xml:space="preserve">the names of Khmer builders</t>
  </si>
  <si>
    <t xml:space="preserve">STY130</t>
  </si>
  <si>
    <t xml:space="preserve">Cham art styles</t>
  </si>
  <si>
    <t xml:space="preserve">Champa art</t>
  </si>
  <si>
    <t xml:space="preserve">Cham brick temples and sandstone sculpture at My Son and Dong Duong were classified into styles by French scholars.</t>
  </si>
  <si>
    <t xml:space="preserve">brick;sandstone</t>
  </si>
  <si>
    <t xml:space="preserve">Philippe Stern</t>
  </si>
  <si>
    <t xml:space="preserve">present-day Cham community</t>
  </si>
  <si>
    <t xml:space="preserve">STY131</t>
  </si>
  <si>
    <t xml:space="preserve">Pagan style</t>
  </si>
  <si>
    <t xml:space="preserve">Bagan style</t>
  </si>
  <si>
    <t xml:space="preserve">Thousands of brick temples with mural painting were built at Bagan, funded by donors who also gave land and people to the temples.</t>
  </si>
  <si>
    <t xml:space="preserve">brick;stucco</t>
  </si>
  <si>
    <t xml:space="preserve">the bonded temple servants (kyun) recorded in donation inscriptions</t>
  </si>
  <si>
    <t xml:space="preserve">sacred;human-flow</t>
  </si>
  <si>
    <t xml:space="preserve">STY132</t>
  </si>
  <si>
    <t xml:space="preserve">Sukhothai style</t>
  </si>
  <si>
    <t xml:space="preserve">Sukhothai art</t>
  </si>
  <si>
    <t xml:space="preserve">Bronze casters made the walking Buddha image type in Sukhothai, later treated as the Thai classical style.</t>
  </si>
  <si>
    <t xml:space="preserve">the Sri Lankan and Khmer sources; Mon makers</t>
  </si>
  <si>
    <t xml:space="preserve">STY133</t>
  </si>
  <si>
    <t xml:space="preserve">Mooi Indie</t>
  </si>
  <si>
    <t xml:space="preserve">Beautiful Indies</t>
  </si>
  <si>
    <t xml:space="preserve">Colonial landscape painting pictured the Dutch East Indies as picturesque for sale to Europeans.</t>
  </si>
  <si>
    <t xml:space="preserve">S. Sudjojono (as critique)</t>
  </si>
  <si>
    <t xml:space="preserve">Indonesians shown as scenery</t>
  </si>
  <si>
    <t xml:space="preserve">MOV087</t>
  </si>
  <si>
    <t xml:space="preserve">PERSAGI</t>
  </si>
  <si>
    <t xml:space="preserve">Persatuan Ahli-Ahli Gambar Indonesia</t>
  </si>
  <si>
    <t xml:space="preserve">Indonesian artists rejected Mooi Indie picturesque painting in favour of Indonesian subjects.</t>
  </si>
  <si>
    <t xml:space="preserve">the members (S. Sudjojono)</t>
  </si>
  <si>
    <t xml:space="preserve">MOV088</t>
  </si>
  <si>
    <t xml:space="preserve">Pita Maha</t>
  </si>
  <si>
    <t xml:space="preserve">A Balinese artists' association organised sales and quality standards for painting and carving.</t>
  </si>
  <si>
    <t xml:space="preserve">painting;carving</t>
  </si>
  <si>
    <t xml:space="preserve">the members; Walter Spies; Rudolf Bonnet</t>
  </si>
  <si>
    <t xml:space="preserve">the Balinese artists' own role; Spies and Bonnet get credit</t>
  </si>
  <si>
    <t xml:space="preserve">SCH033</t>
  </si>
  <si>
    <t xml:space="preserve">Vietnamese lacquer painting</t>
  </si>
  <si>
    <t xml:space="preserve">Son mai</t>
  </si>
  <si>
    <t xml:space="preserve">Artists at the Hanoi art school turned traditional lacquer craft into a painting medium.</t>
  </si>
  <si>
    <t xml:space="preserve">lacquer craft villages</t>
  </si>
  <si>
    <t xml:space="preserve">STY134</t>
  </si>
  <si>
    <t xml:space="preserve">Nanyang style</t>
  </si>
  <si>
    <t xml:space="preserve">Nanyang art</t>
  </si>
  <si>
    <t xml:space="preserve">Singapore artists mixed Chinese ink and Western oil methods to depict Southeast Asian subjects.</t>
  </si>
  <si>
    <t xml:space="preserve">Malay and Indian artists</t>
  </si>
  <si>
    <t xml:space="preserve">MOV089</t>
  </si>
  <si>
    <t xml:space="preserve">Thirteen Moderns</t>
  </si>
  <si>
    <t xml:space="preserve">Philippine Thirteen Moderns</t>
  </si>
  <si>
    <t xml:space="preserve">Filipino modernists around Victorio Edades broke with academic painting.</t>
  </si>
  <si>
    <t xml:space="preserve">Victorio Edades</t>
  </si>
  <si>
    <t xml:space="preserve">STY135</t>
  </si>
  <si>
    <t xml:space="preserve">Tang international style</t>
  </si>
  <si>
    <t xml:space="preserve">Tang cosmopolitan style</t>
  </si>
  <si>
    <t xml:space="preserve">AS-CHN;AS-KOR;AS-JPN;AS-CEN</t>
  </si>
  <si>
    <t xml:space="preserve">Silk Road metalwork, sancai ceramics and Buddhist sculpture shared a style from Chang'an to Nara, carried by trade and monks.</t>
  </si>
  <si>
    <t xml:space="preserve">sancai lead glaze;silver repousse;dry lacquer</t>
  </si>
  <si>
    <t xml:space="preserve">tomb figure;silver cup;Buddhist image</t>
  </si>
  <si>
    <t xml:space="preserve">Sogdian and Persian makers in Chinese cities</t>
  </si>
  <si>
    <t xml:space="preserve">Shosoin (Nara) holds matching objects; images limited.</t>
  </si>
  <si>
    <t xml:space="preserve">STY136</t>
  </si>
  <si>
    <t xml:space="preserve">Literati painting</t>
  </si>
  <si>
    <t xml:space="preserve">Wenrenhua;Southern School</t>
  </si>
  <si>
    <t xml:space="preserve">approx.; ideal from Su Shi; codified by Dong Qichang (c.1600)</t>
  </si>
  <si>
    <t xml:space="preserve">Scholar-amateurs defined painting as personal expression in brush and ink, ranking the amateur above the professional artisan.</t>
  </si>
  <si>
    <t xml:space="preserve">ink;brush;silk and paper;calligraphy</t>
  </si>
  <si>
    <t xml:space="preserve">hanging scroll;handscroll;album leaf</t>
  </si>
  <si>
    <t xml:space="preserve">the literati themselves (Su Shi; Dong Qichang's Northern and Southern Schools theory)</t>
  </si>
  <si>
    <t xml:space="preserve">professional and workshop painters; mounters and inkmakers</t>
  </si>
  <si>
    <t xml:space="preserve">Met Open Access (CC0);Cleveland Museum of Art Open Access (CC0);National Palace Museum Taipei Open Data (check per-item terms);Wikimedia Commons</t>
  </si>
  <si>
    <t xml:space="preserve">Core case of makers writing their own hierarchy.</t>
  </si>
  <si>
    <t xml:space="preserve">SCH034</t>
  </si>
  <si>
    <t xml:space="preserve">Southern Song Academy (Ma-Xia school)</t>
  </si>
  <si>
    <t xml:space="preserve">Ma-Xia school</t>
  </si>
  <si>
    <t xml:space="preserve">Court painters Ma Yuan and Xia Gui developed the one-corner composition later taken to Japan.</t>
  </si>
  <si>
    <t xml:space="preserve">ink and colour on silk</t>
  </si>
  <si>
    <t xml:space="preserve">album leaf;fan painting</t>
  </si>
  <si>
    <t xml:space="preserve">court painters' low status in literati theory</t>
  </si>
  <si>
    <t xml:space="preserve">SCH035</t>
  </si>
  <si>
    <t xml:space="preserve">Zhe school</t>
  </si>
  <si>
    <t xml:space="preserve">Zhe pai</t>
  </si>
  <si>
    <t xml:space="preserve">Professional painters from Zhejiang continued Song academic manner and were later dismissed by literati critics.</t>
  </si>
  <si>
    <t xml:space="preserve">ink on silk</t>
  </si>
  <si>
    <t xml:space="preserve">hanging scroll</t>
  </si>
  <si>
    <t xml:space="preserve">Ming critics (named pejoratively)</t>
  </si>
  <si>
    <t xml:space="preserve">the professional painters' own view of their status</t>
  </si>
  <si>
    <t xml:space="preserve">SCH036</t>
  </si>
  <si>
    <t xml:space="preserve">Yangzhou Eccentrics</t>
  </si>
  <si>
    <t xml:space="preserve">Yangzhou baguai</t>
  </si>
  <si>
    <t xml:space="preserve">Painters sold to Yangzhou salt merchants, showing a commercial market for art in 18th-century China.</t>
  </si>
  <si>
    <t xml:space="preserve">ink;paper</t>
  </si>
  <si>
    <t xml:space="preserve">the merchants' role as patrons</t>
  </si>
  <si>
    <t xml:space="preserve">SCH037</t>
  </si>
  <si>
    <t xml:space="preserve">Shanghai School</t>
  </si>
  <si>
    <t xml:space="preserve">Haipai</t>
  </si>
  <si>
    <t xml:space="preserve">Painters sold in a treaty-port market, using bright colour and epigraphic brushwork.</t>
  </si>
  <si>
    <t xml:space="preserve">ink and colour;lithography</t>
  </si>
  <si>
    <t xml:space="preserve">hanging scroll;fan</t>
  </si>
  <si>
    <t xml:space="preserve">the lithographic printers and poster painters of the same city</t>
  </si>
  <si>
    <t xml:space="preserve">Met Open Access (CC0);collection search link-out only (works in copyright);Wikimedia Commons</t>
  </si>
  <si>
    <t xml:space="preserve">SCH038</t>
  </si>
  <si>
    <t xml:space="preserve">Lingnan School</t>
  </si>
  <si>
    <t xml:space="preserve">Lingnan pai</t>
  </si>
  <si>
    <t xml:space="preserve">Guangdong painters trained in Japan joined Chinese ink with Japanese Nihonga methods.</t>
  </si>
  <si>
    <t xml:space="preserve">the members (Gao Jianfu, Gao Qifeng, Chen Shuren)</t>
  </si>
  <si>
    <t xml:space="preserve">Japanese teachers; women painters</t>
  </si>
  <si>
    <t xml:space="preserve">F1.13;F1.20</t>
  </si>
  <si>
    <t xml:space="preserve">MOV090</t>
  </si>
  <si>
    <t xml:space="preserve">Modern Woodcut Movement</t>
  </si>
  <si>
    <t xml:space="preserve">Xinxing muke yundong</t>
  </si>
  <si>
    <t xml:space="preserve">Lu Xun promoted woodcut printing, drawing on German Expressionist and Soviet prints, as a cheap political medium.</t>
  </si>
  <si>
    <t xml:space="preserve">woodcut</t>
  </si>
  <si>
    <t xml:space="preserve">print;poster</t>
  </si>
  <si>
    <t xml:space="preserve">Lu Xun and participants</t>
  </si>
  <si>
    <t xml:space="preserve">the folk nianhua printers whose techniques were reused</t>
  </si>
  <si>
    <t xml:space="preserve">MOV091</t>
  </si>
  <si>
    <t xml:space="preserve">85 New Wave</t>
  </si>
  <si>
    <t xml:space="preserve">Bawu meishu yundong</t>
  </si>
  <si>
    <t xml:space="preserve">Groups across China experimented with installation and performance after reform.</t>
  </si>
  <si>
    <t xml:space="preserve">installation;performance</t>
  </si>
  <si>
    <t xml:space="preserve">critic Gao Minglu and participants</t>
  </si>
  <si>
    <t xml:space="preserve">STY137</t>
  </si>
  <si>
    <t xml:space="preserve">Political Pop</t>
  </si>
  <si>
    <t xml:space="preserve">Zhengzhi bopu</t>
  </si>
  <si>
    <t xml:space="preserve">Artists used Mao-era poster imagery combined with commercial brands.</t>
  </si>
  <si>
    <t xml:space="preserve">oil;appropriation</t>
  </si>
  <si>
    <t xml:space="preserve">critic Li Xianting</t>
  </si>
  <si>
    <t xml:space="preserve">the original poster designers</t>
  </si>
  <si>
    <t xml:space="preserve">STY138</t>
  </si>
  <si>
    <t xml:space="preserve">Chinese Revival architecture</t>
  </si>
  <si>
    <t xml:space="preserve">Adaptive Chinese Renaissance</t>
  </si>
  <si>
    <t xml:space="preserve">Architects put Chinese roofs on concrete buildings for universities and state buildings.</t>
  </si>
  <si>
    <t xml:space="preserve">reinforced concrete;glazed roof tile</t>
  </si>
  <si>
    <t xml:space="preserve">university;museum</t>
  </si>
  <si>
    <t xml:space="preserve">Chinese architects (Lu Yanzhi, Liang Sicheng) beside foreign designers (Henry Murphy)</t>
  </si>
  <si>
    <t xml:space="preserve">STY139</t>
  </si>
  <si>
    <t xml:space="preserve">Goryeo celadon</t>
  </si>
  <si>
    <t xml:space="preserve">Goryeo cheongja;sanggam celadon</t>
  </si>
  <si>
    <t xml:space="preserve">Korean potters developed inlaid (sanggam) celadon, filling carved lines with white and black clay, a technique praised by Song Chinese writers.</t>
  </si>
  <si>
    <t xml:space="preserve">celadon glaze;sanggam inlay</t>
  </si>
  <si>
    <t xml:space="preserve">maebyeong vase;bowl;ewer</t>
  </si>
  <si>
    <t xml:space="preserve">historians; Song writer Taiping Laoren praised it</t>
  </si>
  <si>
    <t xml:space="preserve">potters at Gangjin and Buan; tombs looted in colonial era</t>
  </si>
  <si>
    <t xml:space="preserve">e-Museum Korea (KOGL Type 1 items);Met Open Access (CC0);Cleveland Museum of Art Open Access (CC0)</t>
  </si>
  <si>
    <t xml:space="preserve">STY140</t>
  </si>
  <si>
    <t xml:space="preserve">Buncheong</t>
  </si>
  <si>
    <t xml:space="preserve">Punch'ong</t>
  </si>
  <si>
    <t xml:space="preserve">Stoneware with white slip was made widely in Korea and later admired in Japan.</t>
  </si>
  <si>
    <t xml:space="preserve">slip;stamping;sgraffito</t>
  </si>
  <si>
    <t xml:space="preserve">bowl;bottle</t>
  </si>
  <si>
    <t xml:space="preserve">term coined by Ko Yu-seop (1930s)</t>
  </si>
  <si>
    <t xml:space="preserve">the potters taken to Japan after 1592</t>
  </si>
  <si>
    <t xml:space="preserve">STY141</t>
  </si>
  <si>
    <t xml:space="preserve">Joseon white porcelain</t>
  </si>
  <si>
    <t xml:space="preserve">Joseon baekja;moon jar</t>
  </si>
  <si>
    <t xml:space="preserve">approx.; moon jars late 17th-18th c.</t>
  </si>
  <si>
    <t xml:space="preserve">Royal kilns made plain white porcelain, including moon jars built from two halves.</t>
  </si>
  <si>
    <t xml:space="preserve">white porcelain;joined halves</t>
  </si>
  <si>
    <t xml:space="preserve">moon jar;bowl</t>
  </si>
  <si>
    <t xml:space="preserve">historians; 'moon jar' name 20th c.</t>
  </si>
  <si>
    <t xml:space="preserve">the potters of the royal kilns (see Bunwon in makers file)</t>
  </si>
  <si>
    <t xml:space="preserve">STY142</t>
  </si>
  <si>
    <t xml:space="preserve">True-view landscape</t>
  </si>
  <si>
    <t xml:space="preserve">Jingyeong sansu</t>
  </si>
  <si>
    <t xml:space="preserve">Jeong Seon painted Korean places from direct observation rather than from Chinese model books, localising a borrowed genre.</t>
  </si>
  <si>
    <t xml:space="preserve">ink</t>
  </si>
  <si>
    <t xml:space="preserve">court painters of the Dohwaseo</t>
  </si>
  <si>
    <t xml:space="preserve">e-Museum Korea (KOGL Type 1 items);Wikimedia Commons</t>
  </si>
  <si>
    <t xml:space="preserve">STY143</t>
  </si>
  <si>
    <t xml:space="preserve">Minhwa</t>
  </si>
  <si>
    <t xml:space="preserve">Korean folk painting</t>
  </si>
  <si>
    <t xml:space="preserve">Anonymous painters made decorative paintings for homes; the name came from Yanagi Soetsu.</t>
  </si>
  <si>
    <t xml:space="preserve">screen;painting</t>
  </si>
  <si>
    <t xml:space="preserve">Yanagi Soetsu</t>
  </si>
  <si>
    <t xml:space="preserve">the anonymous painters</t>
  </si>
  <si>
    <t xml:space="preserve">STY144</t>
  </si>
  <si>
    <t xml:space="preserve">Dansaekhwa</t>
  </si>
  <si>
    <t xml:space="preserve">Korean Monochrome painting</t>
  </si>
  <si>
    <t xml:space="preserve">Korean painters made repetitive, process-based monochrome works with hanji paper.</t>
  </si>
  <si>
    <t xml:space="preserve">hanji;oil;repetition</t>
  </si>
  <si>
    <t xml:space="preserve">critics (term popularised in 2000s)</t>
  </si>
  <si>
    <t xml:space="preserve">women artists; the hanji makers whose paper was the material</t>
  </si>
  <si>
    <t xml:space="preserve">MOV092</t>
  </si>
  <si>
    <t xml:space="preserve">Minjung art</t>
  </si>
  <si>
    <t xml:space="preserve">Minjung misul</t>
  </si>
  <si>
    <t xml:space="preserve">Artists made woodcuts, banners and murals collectively for the democracy and labour movements, often unsigned.</t>
  </si>
  <si>
    <t xml:space="preserve">woodcut;banner painting</t>
  </si>
  <si>
    <t xml:space="preserve">print;banner</t>
  </si>
  <si>
    <t xml:space="preserve">the collective and unnamed makers of banners</t>
  </si>
  <si>
    <t xml:space="preserve">SCH039</t>
  </si>
  <si>
    <t xml:space="preserve">Kei school</t>
  </si>
  <si>
    <t xml:space="preserve">Keiha</t>
  </si>
  <si>
    <t xml:space="preserve">Unkei and Kaikei used joined-wood (yosegi) technique for realistic sculpture.</t>
  </si>
  <si>
    <t xml:space="preserve">yosegi-zukuri;crystal eyes</t>
  </si>
  <si>
    <t xml:space="preserve">guardian;Buddha image</t>
  </si>
  <si>
    <t xml:space="preserve">the carvers and assistants in the workshop</t>
  </si>
  <si>
    <t xml:space="preserve">ColBase Japan (check per-item terms);Wikimedia Commons</t>
  </si>
  <si>
    <t xml:space="preserve">STY145</t>
  </si>
  <si>
    <t xml:space="preserve">Yamato-e</t>
  </si>
  <si>
    <t xml:space="preserve">Japanese-style painting</t>
  </si>
  <si>
    <t xml:space="preserve">Court painters developed narrative handscrolls and screens of Japanese subjects distinct from Chinese models.</t>
  </si>
  <si>
    <t xml:space="preserve">mineral pigment;handscroll</t>
  </si>
  <si>
    <t xml:space="preserve">emaki;screen</t>
  </si>
  <si>
    <t xml:space="preserve">women authors and patrons at court</t>
  </si>
  <si>
    <t xml:space="preserve">Met Open Access (CC0);ColBase Japan (check per-item terms);Wikimedia Commons</t>
  </si>
  <si>
    <t xml:space="preserve">STY146</t>
  </si>
  <si>
    <t xml:space="preserve">Muromachi ink painting</t>
  </si>
  <si>
    <t xml:space="preserve">Suibokuga</t>
  </si>
  <si>
    <t xml:space="preserve">Zen monk-painters adapted imported Chinese ink painting, making the monastery a painting workshop.</t>
  </si>
  <si>
    <t xml:space="preserve">the Chinese paintings and painters they studied</t>
  </si>
  <si>
    <t xml:space="preserve">SCH040</t>
  </si>
  <si>
    <t xml:space="preserve">Kano school</t>
  </si>
  <si>
    <t xml:space="preserve">Kanoha</t>
  </si>
  <si>
    <t xml:space="preserve">A hereditary workshop trained painters by copying model books (funpon) for screens and castles.</t>
  </si>
  <si>
    <t xml:space="preserve">ink;gold leaf;model books</t>
  </si>
  <si>
    <t xml:space="preserve">folding screen;sliding door</t>
  </si>
  <si>
    <t xml:space="preserve">the Kano family; historians</t>
  </si>
  <si>
    <t xml:space="preserve">the workshop assistants; women</t>
  </si>
  <si>
    <t xml:space="preserve">Met Open Access (CC0);Cleveland Museum of Art Open Access (CC0);ColBase Japan (check per-item terms);Wikimedia Commons</t>
  </si>
  <si>
    <t xml:space="preserve">SCH041</t>
  </si>
  <si>
    <t xml:space="preserve">Tosa school</t>
  </si>
  <si>
    <t xml:space="preserve">Tosaha</t>
  </si>
  <si>
    <t xml:space="preserve">A hereditary court painting lineage kept Yamato-e practice and supplied the imperial court for centuries.</t>
  </si>
  <si>
    <t xml:space="preserve">handscroll;album</t>
  </si>
  <si>
    <t xml:space="preserve">the Tosa family</t>
  </si>
  <si>
    <t xml:space="preserve">workshop assistants and women of the family</t>
  </si>
  <si>
    <t xml:space="preserve">STY147</t>
  </si>
  <si>
    <t xml:space="preserve">Rinpa</t>
  </si>
  <si>
    <t xml:space="preserve">Rimpa</t>
  </si>
  <si>
    <t xml:space="preserve">approx.; term 20th c.</t>
  </si>
  <si>
    <t xml:space="preserve">Artists linked not by teaching but by emulation across a century made designs in gold, lacquer and textile.</t>
  </si>
  <si>
    <t xml:space="preserve">gold leaf;tarashikomi;lacquer</t>
  </si>
  <si>
    <t xml:space="preserve">screen;fan;kosode</t>
  </si>
  <si>
    <t xml:space="preserve">later historians</t>
  </si>
  <si>
    <t xml:space="preserve">Hon'ami Koetsu's craft network; textile makers</t>
  </si>
  <si>
    <t xml:space="preserve">STY148</t>
  </si>
  <si>
    <t xml:space="preserve">Ukiyo-e</t>
  </si>
  <si>
    <t xml:space="preserve">Pictures of the floating world</t>
  </si>
  <si>
    <t xml:space="preserve">Publishers, designers, block-carvers and printers made cheap colour prints as a team.</t>
  </si>
  <si>
    <t xml:space="preserve">woodblock printing;colour registration</t>
  </si>
  <si>
    <t xml:space="preserve">print;book</t>
  </si>
  <si>
    <t xml:space="preserve">the carvers and printers</t>
  </si>
  <si>
    <t xml:space="preserve">Met Open Access (CC0);Rijksmuseum (CC0);Art Institute of Chicago (CC0);Cleveland Museum of Art Open Access (CC0);National Diet Library Digital Collections (public-domain items)</t>
  </si>
  <si>
    <t xml:space="preserve">F1.17;F1.21;F1.23</t>
  </si>
  <si>
    <t xml:space="preserve">STY149</t>
  </si>
  <si>
    <t xml:space="preserve">Nanga</t>
  </si>
  <si>
    <t xml:space="preserve">Bunjinga</t>
  </si>
  <si>
    <t xml:space="preserve">Japanese painters learned Chinese literati painting largely from imported printed manuals such as the Mustard Seed Garden, painting from books rather than teachers.</t>
  </si>
  <si>
    <t xml:space="preserve">the professional painters they looked down on</t>
  </si>
  <si>
    <t xml:space="preserve">STY150</t>
  </si>
  <si>
    <t xml:space="preserve">Chanoyu aesthetics (wabi)</t>
  </si>
  <si>
    <t xml:space="preserve">Wabi-sabi;tea aesthetics</t>
  </si>
  <si>
    <t xml:space="preserve">approx.; wabi-sabi as a pair is a modern term</t>
  </si>
  <si>
    <t xml:space="preserve">Tea masters valued plain, irregular vessels, changing which objects were prized.</t>
  </si>
  <si>
    <t xml:space="preserve">raku;stoneware;bamboo</t>
  </si>
  <si>
    <t xml:space="preserve">tea bowl;tea caddy</t>
  </si>
  <si>
    <t xml:space="preserve">tea masters (Murata Juko, Sen no Rikyu); later writers</t>
  </si>
  <si>
    <t xml:space="preserve">F1.3;F1.22a</t>
  </si>
  <si>
    <t xml:space="preserve">STY151</t>
  </si>
  <si>
    <t xml:space="preserve">Sukiya-zukuri</t>
  </si>
  <si>
    <t xml:space="preserve">Sukiya style</t>
  </si>
  <si>
    <t xml:space="preserve">Residential architecture drew on the tea house, using unfinished natural materials and irregular joinery as refinement.</t>
  </si>
  <si>
    <t xml:space="preserve">timber;clay</t>
  </si>
  <si>
    <t xml:space="preserve">tea house</t>
  </si>
  <si>
    <t xml:space="preserve">the carpenters (daiku) who developed the joinery</t>
  </si>
  <si>
    <t xml:space="preserve">STY152</t>
  </si>
  <si>
    <t xml:space="preserve">Giyofu architecture</t>
  </si>
  <si>
    <t xml:space="preserve">Pseudo-Western architecture</t>
  </si>
  <si>
    <t xml:space="preserve">Japanese carpenters built Western-looking buildings with Japanese techniques.</t>
  </si>
  <si>
    <t xml:space="preserve">timber;plaster</t>
  </si>
  <si>
    <t xml:space="preserve">the master carpenters</t>
  </si>
  <si>
    <t xml:space="preserve">STY153</t>
  </si>
  <si>
    <t xml:space="preserve">Imperial Crown Style</t>
  </si>
  <si>
    <t xml:space="preserve">Teikan yoshiki</t>
  </si>
  <si>
    <t xml:space="preserve">Reinforced-concrete public buildings were topped with Japanese-style roofs to express nationalism in the 1930s.</t>
  </si>
  <si>
    <t xml:space="preserve">reinforced concrete</t>
  </si>
  <si>
    <t xml:space="preserve">museum</t>
  </si>
  <si>
    <t xml:space="preserve">its use in colonial buildings in Korea and Taiwan</t>
  </si>
  <si>
    <t xml:space="preserve">MOV093</t>
  </si>
  <si>
    <t xml:space="preserve">Nihonga</t>
  </si>
  <si>
    <t xml:space="preserve">Okakura Kakuzo and Ernest Fenollosa defined 'Japanese' painting, using mineral pigments on silk, as a modern category against Western oil painting.</t>
  </si>
  <si>
    <t xml:space="preserve">mineral pigment;silk</t>
  </si>
  <si>
    <t xml:space="preserve">Okakura Kakuzo; Ernest Fenollosa</t>
  </si>
  <si>
    <t xml:space="preserve">the pre-Meiji schools it absorbed and renamed</t>
  </si>
  <si>
    <t xml:space="preserve">MOV094</t>
  </si>
  <si>
    <t xml:space="preserve">Shin-hanga</t>
  </si>
  <si>
    <t xml:space="preserve">New prints</t>
  </si>
  <si>
    <t xml:space="preserve">Publisher Watanabe Shozaburo revived the ukiyo-e team of designer, carver and printer to make prints for export.</t>
  </si>
  <si>
    <t xml:space="preserve">woodblock</t>
  </si>
  <si>
    <t xml:space="preserve">Watanabe Shozaburo</t>
  </si>
  <si>
    <t xml:space="preserve">the carvers and printers who made the prints</t>
  </si>
  <si>
    <t xml:space="preserve">MOV095</t>
  </si>
  <si>
    <t xml:space="preserve">Sosaku-hanga</t>
  </si>
  <si>
    <t xml:space="preserve">Creative prints</t>
  </si>
  <si>
    <t xml:space="preserve">Artists carved and printed their own blocks, rejecting the publisher's division of labour for single-author making.</t>
  </si>
  <si>
    <t xml:space="preserve">the professional carvers whose skill set the standard</t>
  </si>
  <si>
    <t xml:space="preserve">MOV096</t>
  </si>
  <si>
    <t xml:space="preserve">Mingei</t>
  </si>
  <si>
    <t xml:space="preserve">Folk craft movement</t>
  </si>
  <si>
    <t xml:space="preserve">approx.; manifesto 1926</t>
  </si>
  <si>
    <t xml:space="preserve">Yanagi Soetsu, Hamada Shoji and Kawai Kanjiro championed anonymous everyday crafts.</t>
  </si>
  <si>
    <t xml:space="preserve">hand production</t>
  </si>
  <si>
    <t xml:space="preserve">ceramics;textile</t>
  </si>
  <si>
    <t xml:space="preserve">the anonymous makers; Korean craftspeople</t>
  </si>
  <si>
    <t xml:space="preserve">MOV097</t>
  </si>
  <si>
    <t xml:space="preserve">Gutai</t>
  </si>
  <si>
    <t xml:space="preserve">Gutai Art Association</t>
  </si>
  <si>
    <t xml:space="preserve">Artists in Osaka and Ashiya used bodies and materials such as mud, paper and paint in performative making.</t>
  </si>
  <si>
    <t xml:space="preserve">performance;mud</t>
  </si>
  <si>
    <t xml:space="preserve">the members (Yoshihara Jiro)</t>
  </si>
  <si>
    <t xml:space="preserve">women members (e.g. Tanaka Atsuko) long under-credited</t>
  </si>
  <si>
    <t xml:space="preserve">MOV098</t>
  </si>
  <si>
    <t xml:space="preserve">Mono-ha</t>
  </si>
  <si>
    <t xml:space="preserve">School of Things</t>
  </si>
  <si>
    <t xml:space="preserve">Artists placed raw stone, wood, steel and glass in relation to one another, letting materials rather than making carry the work.</t>
  </si>
  <si>
    <t xml:space="preserve">stone;steel</t>
  </si>
  <si>
    <t xml:space="preserve">the members (Lee Ufan)</t>
  </si>
  <si>
    <t xml:space="preserve">Korean members such as Lee Ufan in Japan-centred accounts</t>
  </si>
  <si>
    <t xml:space="preserve">MOV099</t>
  </si>
  <si>
    <t xml:space="preserve">Superflat</t>
  </si>
  <si>
    <t xml:space="preserve">Takashi Murakami joined anime, commercial goods and Japanese painting, running a studio organised like a production company.</t>
  </si>
  <si>
    <t xml:space="preserve">studio production</t>
  </si>
  <si>
    <t xml:space="preserve">Takashi Murakami</t>
  </si>
  <si>
    <t xml:space="preserve">the studio assistants who make the works</t>
  </si>
  <si>
    <t xml:space="preserve">STY154</t>
  </si>
  <si>
    <t xml:space="preserve">Lapita style</t>
  </si>
  <si>
    <t xml:space="preserve">Lapita decorative system</t>
  </si>
  <si>
    <t xml:space="preserve">Dentate-stamped pottery traces the first settlement of Remote Oceania by seafarers and is used to map that migration.</t>
  </si>
  <si>
    <t xml:space="preserve">dentate stamping;earthenware</t>
  </si>
  <si>
    <t xml:space="preserve">archaeologists (type site 1952)</t>
  </si>
  <si>
    <t xml:space="preserve">descendant Pacific communities</t>
  </si>
  <si>
    <t xml:space="preserve">STY155</t>
  </si>
  <si>
    <t xml:space="preserve">Arnhem Land x-ray style</t>
  </si>
  <si>
    <t xml:space="preserve">X-ray art</t>
  </si>
  <si>
    <t xml:space="preserve">Painters on rock and bark show the internal organs and bones of animals and people, a long-lived tradition still practised.</t>
  </si>
  <si>
    <t xml:space="preserve">ochre;bark</t>
  </si>
  <si>
    <t xml:space="preserve">rock art;bark painting</t>
  </si>
  <si>
    <t xml:space="preserve">the clan-specific knowledge behind the images</t>
  </si>
  <si>
    <t xml:space="preserve">STY156</t>
  </si>
  <si>
    <t xml:space="preserve">Yirrkala bark painting</t>
  </si>
  <si>
    <t xml:space="preserve">Yolngu bark painting</t>
  </si>
  <si>
    <t xml:space="preserve">Yolngu painters made bark paintings for exchange and for the 1963 Bark Petitions.</t>
  </si>
  <si>
    <t xml:space="preserve">ochre on bark</t>
  </si>
  <si>
    <t xml:space="preserve">Yolngu artists</t>
  </si>
  <si>
    <t xml:space="preserve">community control</t>
  </si>
  <si>
    <t xml:space="preserve">SCH042</t>
  </si>
  <si>
    <t xml:space="preserve">Hermannsburg School</t>
  </si>
  <si>
    <t xml:space="preserve">Arrernte watercolour</t>
  </si>
  <si>
    <t xml:space="preserve">Albert Namatjira and other Western Arrernte painters made watercolour landscapes of their Country, a practice continued by family members today.</t>
  </si>
  <si>
    <t xml:space="preserve">watercolour</t>
  </si>
  <si>
    <t xml:space="preserve">artists; Rex Battarbee</t>
  </si>
  <si>
    <t xml:space="preserve">the legal restrictions on Namatjira's citizenship and the copyright loss after his death</t>
  </si>
  <si>
    <t xml:space="preserve">MOV100</t>
  </si>
  <si>
    <t xml:space="preserve">Western Desert painting movement</t>
  </si>
  <si>
    <t xml:space="preserve">Papunya men began painting ancestral designs in acrylic on board in 1971, founding a painting movement run through community art centres.</t>
  </si>
  <si>
    <t xml:space="preserve">acrylic;dot</t>
  </si>
  <si>
    <t xml:space="preserve">the artists; Geoffrey Bardon</t>
  </si>
  <si>
    <t xml:space="preserve">the sacred designs that had to be withdrawn from public display after 1972 disputes</t>
  </si>
  <si>
    <t xml:space="preserve">STY157</t>
  </si>
  <si>
    <t xml:space="preserve">East Kimberley painting</t>
  </si>
  <si>
    <t xml:space="preserve">Warmun painting</t>
  </si>
  <si>
    <t xml:space="preserve">Gija artists at Warmun, following Rover Thomas and the Gurirr Gurirr ceremony, painted natural ochre on canvas.</t>
  </si>
  <si>
    <t xml:space="preserve">ochre</t>
  </si>
  <si>
    <t xml:space="preserve">Gija artists</t>
  </si>
  <si>
    <t xml:space="preserve">restricted ceremonial knowledge</t>
  </si>
  <si>
    <t xml:space="preserve">MOV101</t>
  </si>
  <si>
    <t xml:space="preserve">proppaNOW</t>
  </si>
  <si>
    <t xml:space="preserve">A Brisbane collective of urban Aboriginal artists makes work that refuses the market expectation of 'traditional' desert style.</t>
  </si>
  <si>
    <t xml:space="preserve">mixed media</t>
  </si>
  <si>
    <t xml:space="preserve">remote community artists whose market position it critiques</t>
  </si>
  <si>
    <t xml:space="preserve">MOV102</t>
  </si>
  <si>
    <t xml:space="preserve">Hawaiian Renaissance</t>
  </si>
  <si>
    <t xml:space="preserve">Hawaiians revived voyaging-canoe building (Hokule'a, 1975), hula, kapa making and language as a cultural and political movement.</t>
  </si>
  <si>
    <t xml:space="preserve">canoe building</t>
  </si>
  <si>
    <t xml:space="preserve">canoe</t>
  </si>
  <si>
    <t xml:space="preserve">the makers who kept practices alive before the revival</t>
  </si>
  <si>
    <t xml:space="preserve">MOV103</t>
  </si>
  <si>
    <t xml:space="preserve">Contemporary Maori art movement</t>
  </si>
  <si>
    <t xml:space="preserve">Maori modernism</t>
  </si>
  <si>
    <t xml:space="preserve">Maori artists (e.g. Paratene Matchitt, Arnold Wilson, Sandy Adsett) joined customary forms with modern painting and sculpture.</t>
  </si>
  <si>
    <t xml:space="preserve">artists</t>
  </si>
  <si>
    <t xml:space="preserve">iwi-based carvers and weavers working within customary practice</t>
  </si>
  <si>
    <t xml:space="preserve">MOV104</t>
  </si>
  <si>
    <t xml:space="preserve">Pacific Sisters</t>
  </si>
  <si>
    <t xml:space="preserve">Pacific Sisters collective</t>
  </si>
  <si>
    <t xml:space="preserve">A collective of Pacific Island and Maori women in Auckland combined fashion, performance and customary materials.</t>
  </si>
  <si>
    <t xml:space="preserve">fashion</t>
  </si>
  <si>
    <t xml:space="preserve">Pacific makers outside the diaspora</t>
  </si>
  <si>
    <t xml:space="preserve">MOV105</t>
  </si>
  <si>
    <t xml:space="preserve">Sami Artist Group</t>
  </si>
  <si>
    <t xml:space="preserve">Maze Group</t>
  </si>
  <si>
    <t xml:space="preserve">Sami artists in Masi, Norway, formed a group that made Sami identity visible in contemporary art and duodji.</t>
  </si>
  <si>
    <t xml:space="preserve">Sami makers in Sweden, Finland and Russia</t>
  </si>
  <si>
    <t xml:space="preserve">DigitaltMuseum Norway/Sweden (CC BY items);community-published site (link-out)</t>
  </si>
  <si>
    <t xml:space="preserve">STY158</t>
  </si>
  <si>
    <t xml:space="preserve">Soviet Modernism</t>
  </si>
  <si>
    <t xml:space="preserve">Soviet modernist architecture</t>
  </si>
  <si>
    <t xml:space="preserve">Soviet architects built prefabricated panel housing and modernist public buildings with large mosaics, including in Central Asia and the Caucasus.</t>
  </si>
  <si>
    <t xml:space="preserve">prefabricated panel;mosaic</t>
  </si>
  <si>
    <t xml:space="preserve">housing</t>
  </si>
  <si>
    <t xml:space="preserve">local artists who made the mosaics; residents</t>
  </si>
  <si>
    <t xml:space="preserve">STY159</t>
  </si>
  <si>
    <t xml:space="preserve">Viking art styles (Oseberg to Ringerike)</t>
  </si>
  <si>
    <t xml:space="preserve">Oseberg/Broa, Borre, Jelling, Mammen, Ringerike styles</t>
  </si>
  <si>
    <t xml:space="preserve">approx.; Oseberg c.775-875, Borre c.850-975, Jelling c.900-975, Mammen c.950-1025, Ringerike c.990-1050</t>
  </si>
  <si>
    <t xml:space="preserve">A sequence of animal-ornament styles on wood, metal and stone lets archaeologists date Viking Age finds from Ireland to Russia.</t>
  </si>
  <si>
    <t xml:space="preserve">wood carving;metal casting;filigree;silver inlay;stone carving</t>
  </si>
  <si>
    <t xml:space="preserve">ship fittings;brooch;harness mount;runestone</t>
  </si>
  <si>
    <t xml:space="preserve">clothing and adornment;transport;rule and display;ritual and belief</t>
  </si>
  <si>
    <t xml:space="preserve">20th c. archaeologists naming type sites (e.g. Wilson and Klindt-Jensen, 1966)</t>
  </si>
  <si>
    <t xml:space="preserve">the makers (smiths and carvers); women's textiles from the same graves; Sami and Slavic neighbours</t>
  </si>
  <si>
    <t xml:space="preserve">Urnes has its own row. Many finds are grave goods.</t>
  </si>
  <si>
    <t xml:space="preserve">STY160</t>
  </si>
  <si>
    <t xml:space="preserve">Hindu temple styles (Nagara, Dravida, Vesara)</t>
  </si>
  <si>
    <t xml:space="preserve">Nagara;Dravida;Vesara</t>
  </si>
  <si>
    <t xml:space="preserve">approx.; living tradition</t>
  </si>
  <si>
    <t xml:space="preserve">South Indian building texts name three temple types, defined mainly by plan shape (square, polygonal, round or apsidal), which later writers mapped onto north, south and the Deccan and still use to classify temples.</t>
  </si>
  <si>
    <t xml:space="preserve">stone masonry;corbelled tower;proportional grid (vastu)</t>
  </si>
  <si>
    <t xml:space="preserve">temple;shrine;gateway (gopuram)</t>
  </si>
  <si>
    <t xml:space="preserve">Sanskrit architectural treatises (shilpa and vastu texts); later historians</t>
  </si>
  <si>
    <t xml:space="preserve">regional and village temple traditions that do not fit the three types; the masons' guild knowledge</t>
  </si>
  <si>
    <t xml:space="preserve">Checked: in the agamas and Manasara, Vesara means a round or apsidal (or square-below, round-above) form; its modern use for Deccan "hybrid" temples is contested (Adam Hardy prefers "Karnata Dravida"; George Michell avoids the term).</t>
  </si>
  <si>
    <t xml:space="preserve">SCH043</t>
  </si>
  <si>
    <t xml:space="preserve">Rajasthani (Rajput) painting schools</t>
  </si>
  <si>
    <t xml:space="preserve">Mewar, Bundi-Kota, Kishangarh, Bikaner, Marwar schools</t>
  </si>
  <si>
    <t xml:space="preserve">Court workshops in Rajput kingdoms made illustrated texts, court records and portraits, each with local conventions; many painters were Muslim families working for Hindu courts.</t>
  </si>
  <si>
    <t xml:space="preserve">opaque watercolour;burnishing;gold</t>
  </si>
  <si>
    <t xml:space="preserve">manuscript page;court painting;portrait</t>
  </si>
  <si>
    <t xml:space="preserve">art historians (court-based classification)</t>
  </si>
  <si>
    <t xml:space="preserve">the painter families who moved between courts, making court labels misleading</t>
  </si>
  <si>
    <t xml:space="preserve">Classification by court is challenged by family-lineage research (see Pandit Seu row).</t>
  </si>
  <si>
    <t xml:space="preserve">STY161</t>
  </si>
  <si>
    <t xml:space="preserve">Lahore and Karachi modernism</t>
  </si>
  <si>
    <t xml:space="preserve">Pakistani modernism</t>
  </si>
  <si>
    <t xml:space="preserve">Artists in Lahore and Karachi built a modern art after Partition, including calligraphic painting (Sadequain, Hanif Ramay) and teaching at the Mayo School/NCA.</t>
  </si>
  <si>
    <t xml:space="preserve">oil;calligraphy;mural</t>
  </si>
  <si>
    <t xml:space="preserve">historians; groups such as the Lahore Art Circle (1952)</t>
  </si>
  <si>
    <t xml:space="preserve">women artists (e.g. Zubeida Agha, Anna Molka Ahmed) who led it; regional craft traditions</t>
  </si>
  <si>
    <t xml:space="preserve">Project's own umbrella label, not a historical group name. Checked: Lahore Art Circle founded 1952 (Shakir Ali, Anwar Jalal Shemza, Ahmed Parvez and others); Mayo School became the National College of Arts in 1958.</t>
  </si>
  <si>
    <t xml:space="preserve">STY162</t>
  </si>
  <si>
    <t xml:space="preserve">Sepik River art styles</t>
  </si>
  <si>
    <t xml:space="preserve">Middle Sepik styles</t>
  </si>
  <si>
    <t xml:space="preserve">Carvers and painters of Sepik villages make house posts, masks and gable paintings in village-specific styles, heavily collected in the colonial period.</t>
  </si>
  <si>
    <t xml:space="preserve">wood carving;clay overmodelling;painting on sago spathe</t>
  </si>
  <si>
    <t xml:space="preserve">mask;hook figure;men's house gable</t>
  </si>
  <si>
    <t xml:space="preserve">anthropologists and collectors; Sepik communities</t>
  </si>
  <si>
    <t xml:space="preserve">village-level distinctions the regional label flattens; objects removed by collecting expeditions</t>
  </si>
  <si>
    <t xml:space="preserve">Met Open Access (CC0);Auckland Museum Collections Online (CC BY items);collection search link-out only (works in copyright)</t>
  </si>
  <si>
    <t xml:space="preserve">STY163</t>
  </si>
  <si>
    <t xml:space="preserve">Asmat carving</t>
  </si>
  <si>
    <t xml:space="preserve">Asmat art</t>
  </si>
  <si>
    <t xml:space="preserve">Asmat carvers make ancestor poles (bis), shields and canoes; collecting and missionary markets reshaped the practice.</t>
  </si>
  <si>
    <t xml:space="preserve">wood carving;pigment</t>
  </si>
  <si>
    <t xml:space="preserve">bis pole;shield;canoe prow</t>
  </si>
  <si>
    <t xml:space="preserve">ritual and belief;war;transport</t>
  </si>
  <si>
    <t xml:space="preserve">Asmat carvers; missionaries and collectors (e.g. 1961 Rockefeller expedition)</t>
  </si>
  <si>
    <t xml:space="preserve">the political situation in West Papua</t>
  </si>
  <si>
    <t xml:space="preserve">SCH044</t>
  </si>
  <si>
    <t xml:space="preserve">Ngati Tarawhai carving school</t>
  </si>
  <si>
    <t xml:space="preserve">Te Arawa carvers</t>
  </si>
  <si>
    <t xml:space="preserve">A lineage of Te Arawa carvers (e.g. Wero Taroi, Tene Waitere) carved meeting houses and also for colonial tourism and museums.</t>
  </si>
  <si>
    <t xml:space="preserve">wood carving;paua inlay</t>
  </si>
  <si>
    <t xml:space="preserve">meeting house;panel</t>
  </si>
  <si>
    <t xml:space="preserve">Ngati Tarawhai; historians (Roger Neich)</t>
  </si>
  <si>
    <t xml:space="preserve">the tourism and museum commissions that moved carvings overseas</t>
  </si>
  <si>
    <t xml:space="preserve">MOV106</t>
  </si>
  <si>
    <t xml:space="preserve">Torres Strait Islander printmaking</t>
  </si>
  <si>
    <t xml:space="preserve">Torres Strait linocut movement</t>
  </si>
  <si>
    <t xml:space="preserve">Islander artists (e.g. Dennis Nona, Alick Tipoti) turned carving and mask designs into large linocuts, a new medium for old designs.</t>
  </si>
  <si>
    <t xml:space="preserve">linocut;etching</t>
  </si>
  <si>
    <t xml:space="preserve">the artists; Cairns TAFE teaching programme</t>
  </si>
  <si>
    <t xml:space="preserve">Islanders outside the printmaking market</t>
  </si>
  <si>
    <t xml:space="preserve">SCH045</t>
  </si>
  <si>
    <t xml:space="preserve">Zanabazar school</t>
  </si>
  <si>
    <t xml:space="preserve">Zanabazar sculpture</t>
  </si>
  <si>
    <t xml:space="preserve">AS-CEN;AS-HIM</t>
  </si>
  <si>
    <t xml:space="preserve">approx.; lifetime of Zanabazar and followers</t>
  </si>
  <si>
    <t xml:space="preserve">The first Bogd Gegeen of Mongolia led a workshop of gilt-bronze casting, setting a Mongolian Buddhist sculpture style.</t>
  </si>
  <si>
    <t xml:space="preserve">lost-wax casting;fire gilding</t>
  </si>
  <si>
    <t xml:space="preserve">Buddhist image</t>
  </si>
  <si>
    <t xml:space="preserve">Mongolian tradition; historians</t>
  </si>
  <si>
    <t xml:space="preserve">Newar and Tibetan sources; workshop members</t>
  </si>
  <si>
    <t xml:space="preserve">STY164</t>
  </si>
  <si>
    <t xml:space="preserve">Kucha (Kizil) painting style</t>
  </si>
  <si>
    <t xml:space="preserve">Kizil cave painting</t>
  </si>
  <si>
    <t xml:space="preserve">Cave murals at Kizil show a Central Asian Buddhist painting workshop tradition between India, Iran and China.</t>
  </si>
  <si>
    <t xml:space="preserve">mineral pigment on clay plaster</t>
  </si>
  <si>
    <t xml:space="preserve">cave mural</t>
  </si>
  <si>
    <t xml:space="preserve">art historians; German Turfan expeditions named styles</t>
  </si>
  <si>
    <t xml:space="preserve">mural sections cut out and removed to Berlin</t>
  </si>
  <si>
    <t xml:space="preserve">STY165</t>
  </si>
  <si>
    <t xml:space="preserve">Suzani regional styles</t>
  </si>
  <si>
    <t xml:space="preserve">Suzani</t>
  </si>
  <si>
    <t xml:space="preserve">Women embroidered dowry hangings in regional styles (Bukhara, Samarkand, Nurata, Shakhrisabz) that collectors named by city.</t>
  </si>
  <si>
    <t xml:space="preserve">silk embroidery;chain stitch;couching</t>
  </si>
  <si>
    <t xml:space="preserve">wall hanging;bedcover</t>
  </si>
  <si>
    <t xml:space="preserve">dealers and collectors (city names); the embroiderers</t>
  </si>
  <si>
    <t xml:space="preserve">the women makers; collector naming by city</t>
  </si>
  <si>
    <t xml:space="preserve">STY166</t>
  </si>
  <si>
    <t xml:space="preserve">Turkmen carpet gol tradition</t>
  </si>
  <si>
    <t xml:space="preserve">Turkmen rugs</t>
  </si>
  <si>
    <t xml:space="preserve">Tribal weavers used gol medallions that dealers and scholars read as tribal signatures (Tekke, Yomut, Salor).</t>
  </si>
  <si>
    <t xml:space="preserve">knotted pile;wool;natural dye</t>
  </si>
  <si>
    <t xml:space="preserve">carpet;tent band;bag</t>
  </si>
  <si>
    <t xml:space="preserve">dealers and rug scholars</t>
  </si>
  <si>
    <t xml:space="preserve">women weavers; the uncertainty of tribal attribution</t>
  </si>
  <si>
    <t xml:space="preserve">STY167</t>
  </si>
  <si>
    <t xml:space="preserve">Caucasian rug regional styles</t>
  </si>
  <si>
    <t xml:space="preserve">Kazak, Shirvan, Karabagh rugs</t>
  </si>
  <si>
    <t xml:space="preserve">F1.12a;F1.9a</t>
  </si>
  <si>
    <t xml:space="preserve">Village weavers across the Caucasus made rugs that the Western trade classified by region names.</t>
  </si>
  <si>
    <t xml:space="preserve">knotted pile;flatweave</t>
  </si>
  <si>
    <t xml:space="preserve">dealers and collectors</t>
  </si>
  <si>
    <t xml:space="preserve">Armenian, Azerbaijani and other makers' own names; women weavers</t>
  </si>
  <si>
    <t xml:space="preserve">SCH046</t>
  </si>
  <si>
    <t xml:space="preserve">Cilician Armenian illumination</t>
  </si>
  <si>
    <t xml:space="preserve">Cilician school</t>
  </si>
  <si>
    <t xml:space="preserve">Manuscript painters such as T'oros Roslin worked in the Armenian kingdom of Cilicia, linking Byzantine, Latin and Mongol-era art.</t>
  </si>
  <si>
    <t xml:space="preserve">parchment;gold;illumination</t>
  </si>
  <si>
    <t xml:space="preserve">gospel book</t>
  </si>
  <si>
    <t xml:space="preserve">scribes' colophons name makers often left out of accounts</t>
  </si>
  <si>
    <t xml:space="preserve">Walters Art Museum (CC0);Getty Open Content;Wikimedia Commons</t>
  </si>
  <si>
    <t xml:space="preserve">STY168</t>
  </si>
  <si>
    <t xml:space="preserve">Urartian metalwork style</t>
  </si>
  <si>
    <t xml:space="preserve">Urartian art</t>
  </si>
  <si>
    <t xml:space="preserve">WA-CAU;WA-ANA</t>
  </si>
  <si>
    <t xml:space="preserve">Bronze workshops of Urartu made cauldrons, shields and belts in a court style.</t>
  </si>
  <si>
    <t xml:space="preserve">bronze casting;repousse</t>
  </si>
  <si>
    <t xml:space="preserve">cauldron;belt;shield</t>
  </si>
  <si>
    <t xml:space="preserve">looted findspots</t>
  </si>
  <si>
    <t xml:space="preserve">STY169</t>
  </si>
  <si>
    <t xml:space="preserve">Phoenician and North Syrian ivory style</t>
  </si>
  <si>
    <t xml:space="preserve">Syro-Phoenician ivories</t>
  </si>
  <si>
    <t xml:space="preserve">Carved ivory furniture panels were traded and taken as tribute, many found at Nimrud.</t>
  </si>
  <si>
    <t xml:space="preserve">ivory carving;gold leaf;glass inlay</t>
  </si>
  <si>
    <t xml:space="preserve">furniture panel</t>
  </si>
  <si>
    <t xml:space="preserve">the carvers; the elephants and trade</t>
  </si>
  <si>
    <t xml:space="preserve">STY170</t>
  </si>
  <si>
    <t xml:space="preserve">Nabataean style</t>
  </si>
  <si>
    <t xml:space="preserve">Nabataean art</t>
  </si>
  <si>
    <t xml:space="preserve">Rock-cut facades at Petra and Hegra and thin painted pottery show a trading kingdom's building and ceramic workshops.</t>
  </si>
  <si>
    <t xml:space="preserve">rock-cut architecture;eggshell-thin pottery</t>
  </si>
  <si>
    <t xml:space="preserve">tomb facade;bowl</t>
  </si>
  <si>
    <t xml:space="preserve">the caravan traders and workers; the Arabian peoples outside the kingdom</t>
  </si>
  <si>
    <t xml:space="preserve">STY171</t>
  </si>
  <si>
    <t xml:space="preserve">Al-Qatt Al-Asiri</t>
  </si>
  <si>
    <t xml:space="preserve">Asiri wall painting</t>
  </si>
  <si>
    <t xml:space="preserve">Women of Asir paint geometric designs on house interiors, recorded by UNESCO (2017).</t>
  </si>
  <si>
    <t xml:space="preserve">wall painting;pigment</t>
  </si>
  <si>
    <t xml:space="preserve">interior wall</t>
  </si>
  <si>
    <t xml:space="preserve">the women painters; UNESCO</t>
  </si>
  <si>
    <t xml:space="preserve">the women painters' names</t>
  </si>
  <si>
    <t xml:space="preserve">STY172</t>
  </si>
  <si>
    <t xml:space="preserve">Najdi architecture</t>
  </si>
  <si>
    <t xml:space="preserve">Najdi mud-brick architecture</t>
  </si>
  <si>
    <t xml:space="preserve">Builders in central Arabia used mud brick with triangular openings and painted doors, a style later revived in Riyadh.</t>
  </si>
  <si>
    <t xml:space="preserve">mud brick;palm timber</t>
  </si>
  <si>
    <t xml:space="preserve">house;palace;door</t>
  </si>
  <si>
    <t xml:space="preserve">the builders</t>
  </si>
  <si>
    <t xml:space="preserve">STY173</t>
  </si>
  <si>
    <t xml:space="preserve">Inuit carving (post-war)</t>
  </si>
  <si>
    <t xml:space="preserve">Inuit sculpture</t>
  </si>
  <si>
    <t xml:space="preserve">Inuit carvers made stone sculpture for a southern market promoted by James Houston and the Canadian state.</t>
  </si>
  <si>
    <t xml:space="preserve">soapstone carving;serpentine</t>
  </si>
  <si>
    <t xml:space="preserve">sculpture</t>
  </si>
  <si>
    <t xml:space="preserve">James Houston and Canadian Handicrafts Guild; Inuit carvers</t>
  </si>
  <si>
    <t xml:space="preserve">pre-contact carving; the state's role in shaping style</t>
  </si>
  <si>
    <t xml:space="preserve">STY174</t>
  </si>
  <si>
    <t xml:space="preserve">Zafimaniry woodcraft</t>
  </si>
  <si>
    <t xml:space="preserve">Zafimaniry carving</t>
  </si>
  <si>
    <t xml:space="preserve">Zafimaniry carvers cover houses and furniture with geometric patterns, recorded by UNESCO (2003/2008).</t>
  </si>
  <si>
    <t xml:space="preserve">Zafimaniry makers; UNESCO</t>
  </si>
  <si>
    <t xml:space="preserve">forest loss that now limits wood</t>
  </si>
  <si>
    <t xml:space="preserve">F1.22;F1.29</t>
  </si>
  <si>
    <t xml:space="preserve">STY175</t>
  </si>
  <si>
    <t xml:space="preserve">Aloalo sculpture</t>
  </si>
  <si>
    <t xml:space="preserve">Mahafaly and Sakalava funerary posts</t>
  </si>
  <si>
    <t xml:space="preserve">Carvers make funerary posts with figures for tombs in southern and western Madagascar.</t>
  </si>
  <si>
    <t xml:space="preserve">funerary post</t>
  </si>
  <si>
    <t xml:space="preserve">Mahafaly and Sakalava carvers; historians</t>
  </si>
  <si>
    <t xml:space="preserve">posts taken for museums</t>
  </si>
  <si>
    <t xml:space="preserve">STY176</t>
  </si>
  <si>
    <t xml:space="preserve">Kusiwa</t>
  </si>
  <si>
    <t xml:space="preserve">Wajapi body painting</t>
  </si>
  <si>
    <t xml:space="preserve">Wajapi designs painted on the body with urucum and genipap were recorded by UNESCO (2003/2008).</t>
  </si>
  <si>
    <t xml:space="preserve">body painting</t>
  </si>
  <si>
    <t xml:space="preserve">body design</t>
  </si>
  <si>
    <t xml:space="preserve">the Wajapi; UNESCO</t>
  </si>
  <si>
    <t xml:space="preserve">the designs' meaning</t>
  </si>
  <si>
    <t xml:space="preserve">STY177</t>
  </si>
  <si>
    <t xml:space="preserve">Makonde modern carving</t>
  </si>
  <si>
    <t xml:space="preserve">Shetani style</t>
  </si>
  <si>
    <t xml:space="preserve">Makonde carvers in Tanzania and Mozambique made ebony figures such as Shetani and Ujamaa, for a tourist and art market.</t>
  </si>
  <si>
    <t xml:space="preserve">ebony carving</t>
  </si>
  <si>
    <t xml:space="preserve">carvers; dealers</t>
  </si>
  <si>
    <t xml:space="preserve">the carvers' names under market labels</t>
  </si>
  <si>
    <t xml:space="preserve">STY178</t>
  </si>
  <si>
    <t xml:space="preserve">Kamba carving</t>
  </si>
  <si>
    <t xml:space="preserve">Akamba carving</t>
  </si>
  <si>
    <t xml:space="preserve">Kamba carvers after Mutisya Munge made figures for colonial and tourist markets, often in cooperatives.</t>
  </si>
  <si>
    <t xml:space="preserve">carvers; historians</t>
  </si>
  <si>
    <t xml:space="preserve">market labels over individual carvers</t>
  </si>
  <si>
    <t xml:space="preserve">SCH047</t>
  </si>
  <si>
    <t xml:space="preserve">Shona stone sculpture</t>
  </si>
  <si>
    <t xml:space="preserve">Zimbabwean stone sculpture;Workshop School</t>
  </si>
  <si>
    <t xml:space="preserve">approx.; Frank McEwen's Workshop School from 1957</t>
  </si>
  <si>
    <t xml:space="preserve">Sculptors at the National Gallery workshop and Tengenenge made serpentine sculpture for international markets.</t>
  </si>
  <si>
    <t xml:space="preserve">Frank McEwen; the sculptors</t>
  </si>
  <si>
    <t xml:space="preserve">the 'Shona' label, since not all artists were Shona</t>
  </si>
  <si>
    <t xml:space="preserve">STY179</t>
  </si>
  <si>
    <t xml:space="preserve">Ga figurative coffins</t>
  </si>
  <si>
    <t xml:space="preserve">Abebuu adekai</t>
  </si>
  <si>
    <t xml:space="preserve">Ga carpenters build coffins shaped like objects of the dead person's life.</t>
  </si>
  <si>
    <t xml:space="preserve">carpentry;paint</t>
  </si>
  <si>
    <t xml:space="preserve">coffin</t>
  </si>
  <si>
    <t xml:space="preserve">Ga carpenters (e.g. Seth Kane Kwei workshop)</t>
  </si>
  <si>
    <t xml:space="preserve">the funeral context behind gallery display</t>
  </si>
  <si>
    <t xml:space="preserve">STY180</t>
  </si>
  <si>
    <t xml:space="preserve">Fante asafo flags</t>
  </si>
  <si>
    <t xml:space="preserve">Asafo flags</t>
  </si>
  <si>
    <t xml:space="preserve">Fante militia companies commissioned applique flags with proverbs and Union Jack cantons.</t>
  </si>
  <si>
    <t xml:space="preserve">applique;cotton</t>
  </si>
  <si>
    <t xml:space="preserve">flag</t>
  </si>
  <si>
    <t xml:space="preserve">Fante asafo companies; historians</t>
  </si>
  <si>
    <t xml:space="preserve">the flag makers</t>
  </si>
  <si>
    <t xml:space="preserve">collection search link-out only (works in copyright);Met Open Access (CC0)</t>
  </si>
  <si>
    <t xml:space="preserve">NET001</t>
  </si>
  <si>
    <t xml:space="preserve">Silk Roads</t>
  </si>
  <si>
    <t xml:space="preserve">Silk Road; Seidenstraße; overland Silk Routes</t>
  </si>
  <si>
    <t xml:space="preserve">F1.13;F1.8;F1.12a;F1.10;F1.9a;F1.11</t>
  </si>
  <si>
    <t xml:space="preserve">AS-CHN;AS-CEN;WA-IRN;WA-LEV;AS-SAS;EU-GRR;EU-BYZ</t>
  </si>
  <si>
    <t xml:space="preserve">conventional start with Han envoy Zhang Qian's missions c.138–126 BCE; steppe exchange far older; decline after c.1450 debated</t>
  </si>
  <si>
    <t xml:space="preserve">Relay routes across Eurasia carried silk, paper-making, glass, metalwork, textile patterns, pigments and travelling craftspeople between China, Central Asia, Iran, South Asia and the Mediterranean.</t>
  </si>
  <si>
    <t xml:space="preserve">sericulture; paper-making; glassblowing; weaving; metalwork</t>
  </si>
  <si>
    <t xml:space="preserve">silk textiles; glass vessels; silver vessels; paper; ceramics; manuscripts</t>
  </si>
  <si>
    <t xml:space="preserve">Ferdinand von Richthofen (term Seidenstraße, 1877); historians; UNESCO (Chang'an–Tianshan corridor, 2014)</t>
  </si>
  <si>
    <t xml:space="preserve">The name privileges silk and the two ends; it leaves out steppe herders, oasis makers, non-silk goods, and the relay character of most exchange.</t>
  </si>
  <si>
    <t xml:space="preserve">Met Open Access (CC0); Cleveland Museum of Art Open Access (CC0); International Dunhuang Programme (link out); Wikimedia Commons; UNESCO World Heritage / Intangible Cultural Heritage pages (link out); Staatliche Museen zu Berlin SMB-digital (CC BY-SA where marked)</t>
  </si>
  <si>
    <t xml:space="preserve">F1.13;F1.14;F1.3</t>
  </si>
  <si>
    <t xml:space="preserve">Umbrella node: members include steppe route, oasis route, Tea Horse Road and Sogdian diaspora.</t>
  </si>
  <si>
    <t xml:space="preserve">NET002</t>
  </si>
  <si>
    <t xml:space="preserve">Steppe route</t>
  </si>
  <si>
    <t xml:space="preserve">Eurasian steppe corridor; Steppe Road</t>
  </si>
  <si>
    <t xml:space="preserve">F1.13;F1.12a</t>
  </si>
  <si>
    <t xml:space="preserve">AS-CEN;AS-NTH;EU-EER;AS-CHN;WA-CAU</t>
  </si>
  <si>
    <t xml:space="preserve">east–west movement of horses, chariots and metallurgy from the 3rd–2nd millennium BCE; Mongol-era (13th–14th c.) peak; ongoing in altered form</t>
  </si>
  <si>
    <t xml:space="preserve">Mobile pastoralists moved horse gear, chariot technology, bronze metallurgy, felt and gold animal-style ornament across the grasslands from Hungary to Mongolia.</t>
  </si>
  <si>
    <t xml:space="preserve">felt making; bronze casting; gold working; horse tack</t>
  </si>
  <si>
    <t xml:space="preserve">felt; gold plaques; bronze knives; chariots; saddles</t>
  </si>
  <si>
    <t xml:space="preserve">transport;exchange and value;war</t>
  </si>
  <si>
    <t xml:space="preserve">archaeologists; historians of Central Eurasia</t>
  </si>
  <si>
    <t xml:space="preserve">Framing as 'route' can hide that herders were makers and patrons, not only carriers.</t>
  </si>
  <si>
    <t xml:space="preserve">Met Open Access (CC0); Wikimedia Commons; open-access excavation reports; Europeana</t>
  </si>
  <si>
    <t xml:space="preserve">Much evidence is from kurgan burials (funerary sensitivity).</t>
  </si>
  <si>
    <t xml:space="preserve">NET003</t>
  </si>
  <si>
    <t xml:space="preserve">Oasis route (Tarim Basin)</t>
  </si>
  <si>
    <t xml:space="preserve">northern and southern Silk Roads around the Taklamakan</t>
  </si>
  <si>
    <t xml:space="preserve">F1.13;F1.8;F1.12a</t>
  </si>
  <si>
    <t xml:space="preserve">Han to late first millennium CE; approximate</t>
  </si>
  <si>
    <t xml:space="preserve">Oasis cities such as Dunhuang, Turfan, Kucha, Khotan and Kashgar were workshops and relay points for silk, jade, wall painting, manuscripts and Buddhist image-making.</t>
  </si>
  <si>
    <t xml:space="preserve">wall painting; silk weaving; jade working; manuscript copying</t>
  </si>
  <si>
    <t xml:space="preserve">murals; manuscripts; textiles; jade</t>
  </si>
  <si>
    <t xml:space="preserve">exchange and value;record and writing;ritual and belief</t>
  </si>
  <si>
    <t xml:space="preserve">historians; archaeologists (Stein, Pelliot and later)</t>
  </si>
  <si>
    <t xml:space="preserve">The early-20th-c. removals of Dunhuang and Turfan material to European and Japanese collections are part of this history.</t>
  </si>
  <si>
    <t xml:space="preserve">International Dunhuang Programme (link out); Met Open Access (CC0); Wikimedia Commons; Staatliche Museen zu Berlin SMB-digital (CC BY-SA where marked)</t>
  </si>
  <si>
    <t xml:space="preserve">Dunhuang Library Cave removals (1907–) relevant to F1.24.</t>
  </si>
  <si>
    <t xml:space="preserve">NET004</t>
  </si>
  <si>
    <t xml:space="preserve">Tea Horse Road</t>
  </si>
  <si>
    <t xml:space="preserve">Chamadao; Ancient Tea Horse Road; Southern Silk Road (partly)</t>
  </si>
  <si>
    <t xml:space="preserve">F1.13;F1.8;F1.9</t>
  </si>
  <si>
    <t xml:space="preserve">Song-dynasty tea-for-horses trade formalised 11th c.; Tang origins claimed; porterage into the 20th c.</t>
  </si>
  <si>
    <t xml:space="preserve">Mule caravans and human porters carried compressed brick tea from Yunnan and Sichuan to Tibet in exchange for horses, wool and medicinal goods.</t>
  </si>
  <si>
    <t xml:space="preserve">tea compressing; caravan packing; porterage</t>
  </si>
  <si>
    <t xml:space="preserve">brick tea; tea caddies; saddlery</t>
  </si>
  <si>
    <t xml:space="preserve">exchange and value;food and storage;transport</t>
  </si>
  <si>
    <t xml:space="preserve">Chinese historians (term popularised 1990s)</t>
  </si>
  <si>
    <t xml:space="preserve">Porters' labour (many carried loads over 100 kg) is rarely centred.</t>
  </si>
  <si>
    <t xml:space="preserve">Term 'Chamagudao' dates from 1990s scholarship.</t>
  </si>
  <si>
    <t xml:space="preserve">NET005</t>
  </si>
  <si>
    <t xml:space="preserve">Indian Ocean world</t>
  </si>
  <si>
    <t xml:space="preserve">Indian Ocean trade; Maritime Silk Road (western)</t>
  </si>
  <si>
    <t xml:space="preserve">F1.13;F1.6;F1.9;F1.10;F1.9a</t>
  </si>
  <si>
    <t xml:space="preserve">AF-SWA;AF-HRN;AF-MAD;WA-ARB;AS-SAS;AS-ISE;AS-MSE;AS-CHN</t>
  </si>
  <si>
    <t xml:space="preserve">from Harappan–Gulf contact c.2500 BCE; monsoon sailing documented by 1st c. CE; ongoing</t>
  </si>
  <si>
    <t xml:space="preserve">Monsoon-timed sailing linked textile, bead, ceramic and metal makers from East Africa to China, spreading cotton cloth, glass beads, stoneware and shipbuilding know-how.</t>
  </si>
  <si>
    <t xml:space="preserve">monsoon sailing; sewn-plank boats; cotton weaving; bead making</t>
  </si>
  <si>
    <t xml:space="preserve">beads; cotton textiles; stoneware jars; porcelain; ivory</t>
  </si>
  <si>
    <t xml:space="preserve">historians (e.g. K.N. Chaudhuri; Abdul Sheriff); archaeologists</t>
  </si>
  <si>
    <t xml:space="preserve">Enslaved people moved through the same circuits; coastal and island makers are often reduced to entrepôts.</t>
  </si>
  <si>
    <t xml:space="preserve">Met Open Access (CC0); Cleveland Museum of Art Open Access (CC0); British Museum EMKP (CC); Wikimedia Commons; open-access excavation reports</t>
  </si>
  <si>
    <t xml:space="preserve">Umbrella node; sub-circuits Arabian Sea, Bay of Bengal, South China Sea.</t>
  </si>
  <si>
    <t xml:space="preserve">NET006</t>
  </si>
  <si>
    <t xml:space="preserve">Arabian Sea circuit</t>
  </si>
  <si>
    <t xml:space="preserve">Erythraean Sea trade</t>
  </si>
  <si>
    <t xml:space="preserve">F1.13;F1.9;F1.10;F1.6</t>
  </si>
  <si>
    <t xml:space="preserve">WA-ARB;AS-SAS;AF-HRN;AF-SWA;AF-EGY</t>
  </si>
  <si>
    <t xml:space="preserve">Harappan–Gulf phase c.2500 BCE; Periplus of the Erythraean Sea 1st c. CE; ongoing</t>
  </si>
  <si>
    <t xml:space="preserve">The western Indian Ocean circuit moved Gujarati and Malabar textiles, pepper, beads, incense and Chinese ceramics between India, Arabia, the Red Sea and East Africa.</t>
  </si>
  <si>
    <t xml:space="preserve">dhow building; cotton weaving; bead making</t>
  </si>
  <si>
    <t xml:space="preserve">textiles; pepper jars; beads; amphorae</t>
  </si>
  <si>
    <t xml:space="preserve">historians; the Periplus (1st c. CE Greek text)</t>
  </si>
  <si>
    <t xml:space="preserve">Wikimedia Commons; Internet Archive (public-domain texts); open-access excavation reports; Met Open Access (CC0)</t>
  </si>
  <si>
    <t xml:space="preserve">NET007</t>
  </si>
  <si>
    <t xml:space="preserve">Bay of Bengal circuit</t>
  </si>
  <si>
    <t xml:space="preserve">Bay of Bengal trade</t>
  </si>
  <si>
    <t xml:space="preserve">F1.13;F1.9</t>
  </si>
  <si>
    <t xml:space="preserve">Khao Sam Kaeo and Arikamedu evidence from 4th–1st c. BCE; ongoing</t>
  </si>
  <si>
    <t xml:space="preserve">Exchange between eastern India, Sri Lanka and Southeast Asia carried glass and stone beads, rouletted ware, Buddhist and Hindu image-making and textile patterns.</t>
  </si>
  <si>
    <t xml:space="preserve">drawn glass beads; stone bead drilling; cotton painting</t>
  </si>
  <si>
    <t xml:space="preserve">Indo-Pacific beads; rouletted ware; bronze images; textiles</t>
  </si>
  <si>
    <t xml:space="preserve">historians (e.g. Sunil Amrith); archaeologists</t>
  </si>
  <si>
    <t xml:space="preserve">South Asian craftspeople working in Southeast Asian ports.</t>
  </si>
  <si>
    <t xml:space="preserve">Met Open Access (CC0); Cleveland Museum of Art Open Access (CC0); Wikimedia Commons; open-access journal articles</t>
  </si>
  <si>
    <t xml:space="preserve">NET008</t>
  </si>
  <si>
    <t xml:space="preserve">South China Sea circuit</t>
  </si>
  <si>
    <t xml:space="preserve">Nanyang trade</t>
  </si>
  <si>
    <t xml:space="preserve">AS-CHN;AS-MSE;AS-ISE</t>
  </si>
  <si>
    <t xml:space="preserve">first millennium BCE (jade, bronze drums); intensive from 9th c.; ongoing</t>
  </si>
  <si>
    <t xml:space="preserve">Exchange between southern China, Vietnam, the Philippines and the Malay world carried jade, bronze drums, stoneware, porcelain, forest products and shipbuilding traditions.</t>
  </si>
  <si>
    <t xml:space="preserve">lashed-lug boat building; stoneware firing</t>
  </si>
  <si>
    <t xml:space="preserve">stoneware jars; porcelain; bronze drums</t>
  </si>
  <si>
    <t xml:space="preserve">historians; maritime archaeologists</t>
  </si>
  <si>
    <t xml:space="preserve">Met Open Access (CC0); Cleveland Museum of Art Open Access (CC0); National Palace Museum Taipei Open Data; Wikimedia Commons; open-access excavation reports</t>
  </si>
  <si>
    <t xml:space="preserve">Overlaps Maritime Jade Road and Nanhai route.</t>
  </si>
  <si>
    <t xml:space="preserve">NET009</t>
  </si>
  <si>
    <t xml:space="preserve">Nanhai route</t>
  </si>
  <si>
    <t xml:space="preserve">South Sea route; Maritime Silk Road (Chinese side)</t>
  </si>
  <si>
    <t xml:space="preserve">AS-CHN;AS-MSE;AS-ISE;AS-SAS</t>
  </si>
  <si>
    <t xml:space="preserve">Han references; Song–Yuan peak at Guangzhou and Quanzhou</t>
  </si>
  <si>
    <t xml:space="preserve">Chinese ports shipped stoneware, porcelain, silk and iron to the south and west; wrecks such as Belitung (c.830) and Nanhai One (12th c.) preserve whole cargoes.</t>
  </si>
  <si>
    <t xml:space="preserve">kiln mass production; packing in storage jars</t>
  </si>
  <si>
    <t xml:space="preserve">Changsha bowls; celadon; iron bars; silk</t>
  </si>
  <si>
    <t xml:space="preserve">Chinese historical texts; historians; UNESCO (Quanzhou, 2021)</t>
  </si>
  <si>
    <t xml:space="preserve">Wikimedia Commons; UNESCO World Heritage / Intangible Cultural Heritage pages (link out); open-access journal articles</t>
  </si>
  <si>
    <t xml:space="preserve">Belitung cargo recovery (commercial salvage) raised ethical debate — check framing.</t>
  </si>
  <si>
    <t xml:space="preserve">NET010</t>
  </si>
  <si>
    <t xml:space="preserve">Trans-Saharan trade</t>
  </si>
  <si>
    <t xml:space="preserve">caravan trade; salt–gold trade</t>
  </si>
  <si>
    <t xml:space="preserve">F1.13;F1.6;F1.10</t>
  </si>
  <si>
    <t xml:space="preserve">AF-MAG;AF-SAH;AF-EGY;AF-GUI</t>
  </si>
  <si>
    <t xml:space="preserve">camel caravans from c.3rd–4th c. CE; earlier Garamantian links; decline late 19th c.</t>
  </si>
  <si>
    <t xml:space="preserve">Camel caravans exchanged West African gold, salt, copper, glass, textiles and books, and carried Maghribi and Sahelian styles of building, leatherwork and manuscript making.</t>
  </si>
  <si>
    <t xml:space="preserve">leatherwork; copper alloy casting; manuscript copying; salt cutting</t>
  </si>
  <si>
    <t xml:space="preserve">gold; salt slabs; Tuareg leatherwork; manuscripts; beads</t>
  </si>
  <si>
    <t xml:space="preserve">historians; Arabic geographers (al-Bakri, Ibn Battuta)</t>
  </si>
  <si>
    <t xml:space="preserve">Enslaved people were moved across the Sahara; Tuareg and Sahelian makers.</t>
  </si>
  <si>
    <t xml:space="preserve">Met Open Access (CC0); Wikimedia Commons; British Museum EMKP (CC); open-access excavation reports</t>
  </si>
  <si>
    <t xml:space="preserve">Timbuktu manuscripts: some digitised open (check licences).</t>
  </si>
  <si>
    <t xml:space="preserve">NET011</t>
  </si>
  <si>
    <t xml:space="preserve">Kilwa gold route</t>
  </si>
  <si>
    <t xml:space="preserve">Sofala gold trade; Zimbabwe Plateau–Kilwa trade</t>
  </si>
  <si>
    <t xml:space="preserve">AF-SOU;AF-SWA;AF-MAD</t>
  </si>
  <si>
    <t xml:space="preserve">Mapungubwe and Great Zimbabwe periods; approximate</t>
  </si>
  <si>
    <t xml:space="preserve">Gold from the Zimbabwe Plateau passed through Sofala to Kilwa, financing coral-stone building and coinage and bringing Chinese porcelain and Indian beads inland.</t>
  </si>
  <si>
    <t xml:space="preserve">gold mining; coral-stone masonry; coin striking</t>
  </si>
  <si>
    <t xml:space="preserve">gold; Kilwa coins; glass beads; porcelain sherds</t>
  </si>
  <si>
    <t xml:space="preserve">historians; archaeologists</t>
  </si>
  <si>
    <t xml:space="preserve">Local miners and Shona-speaking makers are often subordinated to coastal narratives.</t>
  </si>
  <si>
    <t xml:space="preserve">Wikimedia Commons; UNESCO World Heritage / Intangible Cultural Heritage pages (link out); open-access excavation reports</t>
  </si>
  <si>
    <t xml:space="preserve">NET012</t>
  </si>
  <si>
    <t xml:space="preserve">Swahili dhow trade</t>
  </si>
  <si>
    <t xml:space="preserve">monsoon dhow trade; mtepe and jahazi trade</t>
  </si>
  <si>
    <t xml:space="preserve">AF-SWA;WA-ARB;AS-SAS;AF-MAD</t>
  </si>
  <si>
    <t xml:space="preserve">from c.8th c.; ongoing on a small scale (Lamu, Zanzibar)</t>
  </si>
  <si>
    <t xml:space="preserve">Monsoon dhows moved mangrove poles, ivory, textiles, carved doors and ceramics between the East African coast, Arabia and India, and carried boat-building skills.</t>
  </si>
  <si>
    <t xml:space="preserve">sewn and nailed plank boats; coral-stone building; wood carving</t>
  </si>
  <si>
    <t xml:space="preserve">dhows; carved doors; textiles; mangrove poles</t>
  </si>
  <si>
    <t xml:space="preserve">historians; Swahili communities</t>
  </si>
  <si>
    <t xml:space="preserve">19th-c. trafficking of enslaved people through Zanzibar.</t>
  </si>
  <si>
    <t xml:space="preserve">NET013</t>
  </si>
  <si>
    <t xml:space="preserve">Cowrie shell currency network</t>
  </si>
  <si>
    <t xml:space="preserve">cowrie money; Maldivian cowries</t>
  </si>
  <si>
    <t xml:space="preserve">F1.13;F1.6;F1.9;F1.8</t>
  </si>
  <si>
    <t xml:space="preserve">AF-GUI;AF-SAH;AS-SAS;AF-MAD;AS-CHN</t>
  </si>
  <si>
    <t xml:space="preserve">cowries in Shang China c.1200 BCE; Maldivian cowries to Bengal and West Africa to 19th c.</t>
  </si>
  <si>
    <t xml:space="preserve">Maldivian Monetaria moneta shells served as money from Bengal to West Africa, shipped as ballast by European companies and used to buy enslaved people.</t>
  </si>
  <si>
    <t xml:space="preserve">shell harvesting; stringing</t>
  </si>
  <si>
    <t xml:space="preserve">cowrie strings; cowrie-covered regalia</t>
  </si>
  <si>
    <t xml:space="preserve">exchange and value;clothing and adornment;ritual and belief</t>
  </si>
  <si>
    <t xml:space="preserve">historians (Hogendorn and Johnson, 'The Shell Money of the Slave Trade', 1986)</t>
  </si>
  <si>
    <t xml:space="preserve">Met Open Access (CC0); British Museum EMKP (CC); Wikimedia Commons</t>
  </si>
  <si>
    <t xml:space="preserve">NET014</t>
  </si>
  <si>
    <t xml:space="preserve">Ivory trade</t>
  </si>
  <si>
    <t xml:space="preserve">elephant ivory trade</t>
  </si>
  <si>
    <t xml:space="preserve">F1.13;F1.6;F1.11;F1.8</t>
  </si>
  <si>
    <t xml:space="preserve">AF-SWA;AF-CEN;AF-GUI;AS-SAS;AS-CHN;EU-WCE</t>
  </si>
  <si>
    <t xml:space="preserve">multiple eras; ancient Egyptian and Aegean trade; 19th-c. caravan trade most documented; CITES ban 1989</t>
  </si>
  <si>
    <t xml:space="preserve">Elephant ivory moved from Africa and South Asia to carvers in China, India, Europe and the Mediterranean; 19th-c. demand for piano keys and billiard balls drove caravan trade.</t>
  </si>
  <si>
    <t xml:space="preserve">ivory carving; turning</t>
  </si>
  <si>
    <t xml:space="preserve">carvings; piano keys; combs; oliphants</t>
  </si>
  <si>
    <t xml:space="preserve">exchange and value;rule and display;play and music</t>
  </si>
  <si>
    <t xml:space="preserve">historians; conservation bodies</t>
  </si>
  <si>
    <t xml:space="preserve">Enslaved porters carried tusks in 19th-c. East and Central Africa; looted Benin ivories (1897).</t>
  </si>
  <si>
    <t xml:space="preserve">Met Open Access (CC0); Cleveland Museum of Art Open Access (CC0); Walters Art Museum (CC0); Wikimedia Commons</t>
  </si>
  <si>
    <t xml:space="preserve">NET015</t>
  </si>
  <si>
    <t xml:space="preserve">European glass trade-bead circulation</t>
  </si>
  <si>
    <t xml:space="preserve">trade beads; Venetian trade beads</t>
  </si>
  <si>
    <t xml:space="preserve">F1.13;F1.6;F1.7</t>
  </si>
  <si>
    <t xml:space="preserve">EU-WCE;AF-GUI;AF-CEN;AF-SWA;AM-EWD;AM-WST;AM-NWC</t>
  </si>
  <si>
    <t xml:space="preserve">Venetian, Bohemian and Dutch beads exported from late 15th c.</t>
  </si>
  <si>
    <t xml:space="preserve">Venetian, Bohemian and Dutch glass beads were exchanged in Africa and the Americas, where makers reworked them into regalia and beadwork.</t>
  </si>
  <si>
    <t xml:space="preserve">drawn glass beads; lampwork; beadwork</t>
  </si>
  <si>
    <t xml:space="preserve">chevron beads; seed beads; beaded regalia</t>
  </si>
  <si>
    <t xml:space="preserve">historians; bead researchers</t>
  </si>
  <si>
    <t xml:space="preserve">Beads were among goods exchanged for enslaved Africans.</t>
  </si>
  <si>
    <t xml:space="preserve">Met Open Access (CC0); Cleveland Museum of Art Open Access (CC0); Smithsonian NMNH Anthropology via Smithsonian Open Access (CC0 where marked); Wikimedia Commons</t>
  </si>
  <si>
    <t xml:space="preserve">NET016</t>
  </si>
  <si>
    <t xml:space="preserve">Dilmun–Magan–Meluhha trade</t>
  </si>
  <si>
    <t xml:space="preserve">Gulf trade; Harappan–Mesopotamian trade</t>
  </si>
  <si>
    <t xml:space="preserve">F1.13;F1.9a;F1.9</t>
  </si>
  <si>
    <t xml:space="preserve">WA-MES;WA-ARB;AS-SAS;WA-IRN</t>
  </si>
  <si>
    <t xml:space="preserve">Akkadian texts name Dilmun (Bahrain), Magan (Oman) and Meluhha (Indus region)</t>
  </si>
  <si>
    <t xml:space="preserve">Maritime trade brought Magan copper, Indus carnelian beads and seals, and timber to Mesopotamia, recorded in cuneiform and seen in Ur's royal tombs.</t>
  </si>
  <si>
    <t xml:space="preserve">copper smelting; carnelian bead drilling; seal carving</t>
  </si>
  <si>
    <t xml:space="preserve">etched carnelian beads; Gulf seals; copper ingots</t>
  </si>
  <si>
    <t xml:space="preserve">Assyriologists; archaeologists</t>
  </si>
  <si>
    <t xml:space="preserve">Identification of Meluhha with the Indus region is a scholarly consensus, not a self-name.</t>
  </si>
  <si>
    <t xml:space="preserve">Met Open Access (CC0); Cuneiform Digital Library Initiative (link out); Wikimedia Commons; open-access excavation reports</t>
  </si>
  <si>
    <t xml:space="preserve">NET017</t>
  </si>
  <si>
    <t xml:space="preserve">Old Assyrian trade (Aššur–Kaneš)</t>
  </si>
  <si>
    <t xml:space="preserve">Kültepe trade; Old Assyrian merchant colonies</t>
  </si>
  <si>
    <t xml:space="preserve">F1.13;F1.9a</t>
  </si>
  <si>
    <t xml:space="preserve">Kültepe (Kaneš) level II and Ib</t>
  </si>
  <si>
    <t xml:space="preserve">Assyrian merchant families shipped tin and textiles by donkey caravan to Anatolia for silver and gold, documented in some 23,000 cuneiform letters.</t>
  </si>
  <si>
    <t xml:space="preserve">donkey caravans; textile weaving (women in Aššur); tin trade</t>
  </si>
  <si>
    <t xml:space="preserve">tablets; textiles; tin</t>
  </si>
  <si>
    <t xml:space="preserve">Assyriologists (letters from Kültepe)</t>
  </si>
  <si>
    <t xml:space="preserve">Assyrian women who wove textiles for export and wrote letters.</t>
  </si>
  <si>
    <t xml:space="preserve">Cuneiform Digital Library Initiative (link out); Met Open Access (CC0); Wikimedia Commons</t>
  </si>
  <si>
    <t xml:space="preserve">F1.13;F1.18;F1.28</t>
  </si>
  <si>
    <t xml:space="preserve">NET018</t>
  </si>
  <si>
    <t xml:space="preserve">Lapis lazuli route</t>
  </si>
  <si>
    <t xml:space="preserve">Badakhshan lapis trade</t>
  </si>
  <si>
    <t xml:space="preserve">F1.13;F1.9a;F1.12a;F1.6</t>
  </si>
  <si>
    <t xml:space="preserve">AS-CEN;WA-IRN;WA-MES;AF-EGY;AS-SAS</t>
  </si>
  <si>
    <t xml:space="preserve">lapis in Mehrgarh earlier; Mesopotamian and Egyptian use from 4th millennium BCE</t>
  </si>
  <si>
    <t xml:space="preserve">Lapis lazuli from Sar-i Sang in Badakhshan reached Mesopotamia, Egypt and the Indus, where it was carved into beads, inlays and seals.</t>
  </si>
  <si>
    <t xml:space="preserve">beads; inlays; cylinder seals; amulets</t>
  </si>
  <si>
    <t xml:space="preserve">exchange and value;clothing and adornment;rule and display</t>
  </si>
  <si>
    <t xml:space="preserve">archaeologists (provenance studies)</t>
  </si>
  <si>
    <t xml:space="preserve">Ur royal cemetery material is funerary.</t>
  </si>
  <si>
    <t xml:space="preserve">NET019</t>
  </si>
  <si>
    <t xml:space="preserve">Anatolian obsidian network</t>
  </si>
  <si>
    <t xml:space="preserve">Cappadocian obsidian exchange</t>
  </si>
  <si>
    <t xml:space="preserve">Epipalaeolithic to Chalcolithic; approximate</t>
  </si>
  <si>
    <t xml:space="preserve">Obsidian from Göllü Dağ and Nenezi Dağ in Cappadocia travelled to the Levant and Cyprus as blades, cores and mirrors (Çatalhöyük).</t>
  </si>
  <si>
    <t xml:space="preserve">pressure blade making; grinding and polishing</t>
  </si>
  <si>
    <t xml:space="preserve">blades; mirrors; cores</t>
  </si>
  <si>
    <t xml:space="preserve">archaeologists (obsidian sourcing, Renfrew, Dixon and Cann 1960s)</t>
  </si>
  <si>
    <t xml:space="preserve">open-access excavation reports; Wikimedia Commons; Open Context (CC BY)</t>
  </si>
  <si>
    <t xml:space="preserve">Aegean Melos obsidian (Franchthi, c.11th millennium BCE) is a parallel network.</t>
  </si>
  <si>
    <t xml:space="preserve">NET020</t>
  </si>
  <si>
    <t xml:space="preserve">Late Bronze Age Eastern Mediterranean exchange</t>
  </si>
  <si>
    <t xml:space="preserve">Uluburun-era trade; Amarna-age exchange</t>
  </si>
  <si>
    <t xml:space="preserve">F1.13;F1.11;F1.9a;F1.6</t>
  </si>
  <si>
    <t xml:space="preserve">EU-GRR;WA-LEV;WA-ANA;AF-EGY;AF-NUB</t>
  </si>
  <si>
    <t xml:space="preserve">'Bronze Age' as defined for the Aegean and Near East</t>
  </si>
  <si>
    <t xml:space="preserve">Palace and merchant trade moved copper oxhide ingots, tin, glass ingots, ebony, ivory and textiles between Egypt, Cyprus, the Levant, Anatolia and the Aegean, as shown by the Uluburun wreck.</t>
  </si>
  <si>
    <t xml:space="preserve">oxhide ingot casting; glass ingot making</t>
  </si>
  <si>
    <t xml:space="preserve">ingots; glass; jewellery; ivory</t>
  </si>
  <si>
    <t xml:space="preserve">archaeologists; Amarna letters</t>
  </si>
  <si>
    <t xml:space="preserve">Nubian gold and ebony producers.</t>
  </si>
  <si>
    <t xml:space="preserve">NET021</t>
  </si>
  <si>
    <t xml:space="preserve">Phoenician network</t>
  </si>
  <si>
    <t xml:space="preserve">Phoenician trade and colonies</t>
  </si>
  <si>
    <t xml:space="preserve">WA-LEV;EU-GRR;EU-IBE;AF-MAG</t>
  </si>
  <si>
    <t xml:space="preserve">Iron Age; to fall of Carthage 146 BCE</t>
  </si>
  <si>
    <t xml:space="preserve">Phoenician cities and colonies carried purple-dyed cloth, carved ivory, metal bowls, glass and the alphabet across the Mediterranean to Iberia and North Africa.</t>
  </si>
  <si>
    <t xml:space="preserve">purple dyeing; ivory carving; core-formed glass; metal chasing</t>
  </si>
  <si>
    <t xml:space="preserve">ivories; metal bowls; glass; purple cloth</t>
  </si>
  <si>
    <t xml:space="preserve">Greek authors; historians</t>
  </si>
  <si>
    <t xml:space="preserve">'Phoenician' is a Greek name; the people called themselves by city (e.g. Tyrians).</t>
  </si>
  <si>
    <t xml:space="preserve">F1.13;F1.5</t>
  </si>
  <si>
    <t xml:space="preserve">NET022</t>
  </si>
  <si>
    <t xml:space="preserve">Roman Mediterranean trade</t>
  </si>
  <si>
    <t xml:space="preserve">Mare Nostrum trade</t>
  </si>
  <si>
    <t xml:space="preserve">F1.13;F1.11;F1.6;F1.9a</t>
  </si>
  <si>
    <t xml:space="preserve">EU-GRR;EU-IBE;EU-WCE;AF-EGY;AF-MAG;WA-LEV</t>
  </si>
  <si>
    <t xml:space="preserve">Roman shipping standardised amphorae, terra sigillata, marble, glass and grain across the Mediterranean and linked it to the Red Sea and India.</t>
  </si>
  <si>
    <t xml:space="preserve">terra sigillata moulding; glassblowing; marble quarrying</t>
  </si>
  <si>
    <t xml:space="preserve">amphorae; terra sigillata; glass; marble</t>
  </si>
  <si>
    <t xml:space="preserve">Enslaved workers produced and moved much of this trade.</t>
  </si>
  <si>
    <t xml:space="preserve">Met Open Access (CC0); Wikimedia Commons; Europeana; open-access excavation reports</t>
  </si>
  <si>
    <t xml:space="preserve">NET023</t>
  </si>
  <si>
    <t xml:space="preserve">Medieval Mediterranean trade</t>
  </si>
  <si>
    <t xml:space="preserve">Mediterranean trade 700–1500</t>
  </si>
  <si>
    <t xml:space="preserve">F1.13;F1.11;F1.10</t>
  </si>
  <si>
    <t xml:space="preserve">EU-GRR;EU-BYZ;EU-IBE;AF-MAG;AF-EGY;WA-LEV</t>
  </si>
  <si>
    <t xml:space="preserve">Islamic, Byzantine and Italian traders moved silks, lustreware, paper, glass, alum and sugar between the Levant, Egypt, the Maghrib, Iberia and Italy.</t>
  </si>
  <si>
    <t xml:space="preserve">lustreware; silk weaving; paper-making</t>
  </si>
  <si>
    <t xml:space="preserve">lustreware; silks; paper; rock crystal</t>
  </si>
  <si>
    <t xml:space="preserve">historians (e.g. S.D. Goitein; Olivia Remie Constable)</t>
  </si>
  <si>
    <t xml:space="preserve">Met Open Access (CC0); Cleveland Museum of Art Open Access (CC0); Wikimedia Commons; Cambridge Digital Library Taylor-Schechter Genizah (link out)</t>
  </si>
  <si>
    <t xml:space="preserve">NET024</t>
  </si>
  <si>
    <t xml:space="preserve">Venetian and Genoese trade networks</t>
  </si>
  <si>
    <t xml:space="preserve">Venetian and Genoese colonial trade</t>
  </si>
  <si>
    <t xml:space="preserve">F1.13;F1.11</t>
  </si>
  <si>
    <t xml:space="preserve">EU-GRR;EU-BYZ;WA-ANA;EU-EER;WA-LEV</t>
  </si>
  <si>
    <t xml:space="preserve">Byzantine privileges for Venice 1082; Venice falls 1797; Genoese colonies to 15th–16th c.</t>
  </si>
  <si>
    <t xml:space="preserve">Venetian and Genoese colonies from Crete to Caffa moved silks, alum, spices and glass, and supported Murano glass and Italian silk weaving.</t>
  </si>
  <si>
    <t xml:space="preserve">glass making; silk weaving; shipbuilding (Arsenale)</t>
  </si>
  <si>
    <t xml:space="preserve">glass; silks; ships</t>
  </si>
  <si>
    <t xml:space="preserve">Genoese trafficking of enslaved people via Caffa and Black Sea ports.</t>
  </si>
  <si>
    <t xml:space="preserve">Met Open Access (CC0); Rijksmuseum (public-domain images); Wikimedia Commons; Europeana</t>
  </si>
  <si>
    <t xml:space="preserve">NET025</t>
  </si>
  <si>
    <t xml:space="preserve">Amber Road</t>
  </si>
  <si>
    <t xml:space="preserve">Baltic amber route</t>
  </si>
  <si>
    <t xml:space="preserve">EU-SCA;EU-WCE;EU-EER;EU-GRR</t>
  </si>
  <si>
    <t xml:space="preserve">Baltic amber in Mycenaean graves from c.1600 BCE; Roman Aquileia trade</t>
  </si>
  <si>
    <t xml:space="preserve">Baltic amber moved south to Mycenaean Greece, Etruria and Roman Aquileia, where it was carved into beads, pendants and figures.</t>
  </si>
  <si>
    <t xml:space="preserve">amber carving; bead drilling</t>
  </si>
  <si>
    <t xml:space="preserve">beads; pendants; carved figures</t>
  </si>
  <si>
    <t xml:space="preserve">NET026</t>
  </si>
  <si>
    <t xml:space="preserve">Bronze Age tin routes</t>
  </si>
  <si>
    <t xml:space="preserve">tin trade</t>
  </si>
  <si>
    <t xml:space="preserve">F1.13;F1.11;F1.9a;F1.12a</t>
  </si>
  <si>
    <t xml:space="preserve">EU-BLC;EU-WCE;EU-IBE;AS-CEN;WA-ANA;WA-MES</t>
  </si>
  <si>
    <t xml:space="preserve">approximate; sources and routes debated</t>
  </si>
  <si>
    <t xml:space="preserve">Tin, needed for tin bronze, travelled long distances from sources such as Cornwall, the Erzgebirge, Iberia and Central Asia.</t>
  </si>
  <si>
    <t xml:space="preserve">tin smelting; alloying</t>
  </si>
  <si>
    <t xml:space="preserve">tin ingots</t>
  </si>
  <si>
    <t xml:space="preserve">Sources of Near Eastern tin remain debated.</t>
  </si>
  <si>
    <t xml:space="preserve">open-access excavation reports; open-access journal articles; Wikimedia Commons</t>
  </si>
  <si>
    <t xml:space="preserve">Check current isotope-provenance literature.</t>
  </si>
  <si>
    <t xml:space="preserve">NET027</t>
  </si>
  <si>
    <t xml:space="preserve">Varangian route</t>
  </si>
  <si>
    <t xml:space="preserve">route from the Varangians to the Greeks</t>
  </si>
  <si>
    <t xml:space="preserve">EU-SCA;EU-EER;EU-BYZ</t>
  </si>
  <si>
    <t xml:space="preserve">Scandinavian traders moved along the Dnieper to Constantinople, exchanging furs, wax and enslaved people for silk, silver and glass.</t>
  </si>
  <si>
    <t xml:space="preserve">boat portage; silver working</t>
  </si>
  <si>
    <t xml:space="preserve">silks; beads; weights</t>
  </si>
  <si>
    <t xml:space="preserve">Rus' Primary Chronicle; historians</t>
  </si>
  <si>
    <t xml:space="preserve">Slavic, Finnic and Baltic peoples along the rivers.</t>
  </si>
  <si>
    <t xml:space="preserve">Wikimedia Commons; Europeana; open-access excavation reports</t>
  </si>
  <si>
    <t xml:space="preserve">NET028</t>
  </si>
  <si>
    <t xml:space="preserve">Volga trade route</t>
  </si>
  <si>
    <t xml:space="preserve">Volga route</t>
  </si>
  <si>
    <t xml:space="preserve">EU-SCA;EU-EER;WA-IRN;AS-CEN</t>
  </si>
  <si>
    <t xml:space="preserve">Islamic silver dirhams flowed north via the Volga for furs, wax and enslaved people, filling Scandinavian and Baltic hoards.</t>
  </si>
  <si>
    <t xml:space="preserve">silver working; bead trade</t>
  </si>
  <si>
    <t xml:space="preserve">dirhams; hoards; beads</t>
  </si>
  <si>
    <t xml:space="preserve">historians; numismatists; Ibn Fadlan (921–22)</t>
  </si>
  <si>
    <t xml:space="preserve">Volga Bulgars and Khazars as intermediaries.</t>
  </si>
  <si>
    <t xml:space="preserve">NET029</t>
  </si>
  <si>
    <t xml:space="preserve">Hansa</t>
  </si>
  <si>
    <t xml:space="preserve">EU-WCE;EU-SCA;EU-BLC;EU-EER</t>
  </si>
  <si>
    <t xml:space="preserve">Lübeck refounded 1159; last Hanseatic diet 1669</t>
  </si>
  <si>
    <t xml:space="preserve">A league of merchant towns ran kontore in Bergen, London, Bruges and Novgorod, moving stockfish, furs, wax, cloth and amber in cog ships.</t>
  </si>
  <si>
    <t xml:space="preserve">cog building; brick Gothic building</t>
  </si>
  <si>
    <t xml:space="preserve">cogs; cloth; stockfish</t>
  </si>
  <si>
    <t xml:space="preserve">member towns; historians</t>
  </si>
  <si>
    <t xml:space="preserve">Wikimedia Commons; Europeana</t>
  </si>
  <si>
    <t xml:space="preserve">NET030</t>
  </si>
  <si>
    <t xml:space="preserve">Grand Trunk Road</t>
  </si>
  <si>
    <t xml:space="preserve">Uttarapatha; Sadak-e-Azam; Shah Rah-e-Azam</t>
  </si>
  <si>
    <t xml:space="preserve">F1.13;F1.9;F1.12a</t>
  </si>
  <si>
    <t xml:space="preserve">Mauryan route; rebuilt by Sher Shah Suri 1540s; ongoing</t>
  </si>
  <si>
    <t xml:space="preserve">A trunk road from Bengal to Kabul carried goods, armies and craftspeople and was punctuated by serais, kos minars and wells.</t>
  </si>
  <si>
    <t xml:space="preserve">road building; serai construction</t>
  </si>
  <si>
    <t xml:space="preserve">kos minars; serais</t>
  </si>
  <si>
    <t xml:space="preserve">historians; the Mughal and British states</t>
  </si>
  <si>
    <t xml:space="preserve">NET031</t>
  </si>
  <si>
    <t xml:space="preserve">Incense routes</t>
  </si>
  <si>
    <t xml:space="preserve">Incense Road; frankincense trail</t>
  </si>
  <si>
    <t xml:space="preserve">F1.13;F1.9a;F1.6</t>
  </si>
  <si>
    <t xml:space="preserve">WA-ARB;WA-LEV;AF-HRN</t>
  </si>
  <si>
    <t xml:space="preserve">Caravans carried frankincense and myrrh from South Arabia and the Horn to the Mediterranean, funding Nabataean building at Petra and in the Negev.</t>
  </si>
  <si>
    <t xml:space="preserve">resin harvesting; caravan trade</t>
  </si>
  <si>
    <t xml:space="preserve">incense burners; resin</t>
  </si>
  <si>
    <t xml:space="preserve">historians; UNESCO (Incense Route – Desert Cities in the Negev, 2005)</t>
  </si>
  <si>
    <t xml:space="preserve">Harvesters in Dhofar and Somaliland.</t>
  </si>
  <si>
    <t xml:space="preserve">Met Open Access (CC0); Wikimedia Commons; UNESCO World Heritage / Intangible Cultural Heritage pages (link out)</t>
  </si>
  <si>
    <t xml:space="preserve">NET032</t>
  </si>
  <si>
    <t xml:space="preserve">Red Sea network</t>
  </si>
  <si>
    <t xml:space="preserve">Red Sea trade</t>
  </si>
  <si>
    <t xml:space="preserve">F1.13;F1.6;F1.9a;F1.10</t>
  </si>
  <si>
    <t xml:space="preserve">AF-EGY;AF-HRN;AF-NUB;WA-ARB</t>
  </si>
  <si>
    <t xml:space="preserve">Egyptian harbour at Wadi al-Jarf c.2600 BCE; Punt voyages; Berenike and Aksum; ongoing</t>
  </si>
  <si>
    <t xml:space="preserve">Red Sea harbours linked Egypt, Aksum and Arabia to the Indian Ocean, carrying incense, ivory, glass, textiles and pepper.</t>
  </si>
  <si>
    <t xml:space="preserve">boat building; glass trade</t>
  </si>
  <si>
    <t xml:space="preserve">papyri; amphorae; Aksumite coins</t>
  </si>
  <si>
    <t xml:space="preserve">Wikimedia Commons; open-access excavation reports; Met Open Access (CC0)</t>
  </si>
  <si>
    <t xml:space="preserve">NET033</t>
  </si>
  <si>
    <t xml:space="preserve">Cape Route and the East India companies</t>
  </si>
  <si>
    <t xml:space="preserve">Carreira da Índia; VOC; English East India Company</t>
  </si>
  <si>
    <t xml:space="preserve">F1.13;F1.11;F1.9;F1.8;F1.6</t>
  </si>
  <si>
    <t xml:space="preserve">EU-BLC;EU-IBE;AF-SOU;AS-SAS;AS-ISE;AS-CHN;AS-JPN</t>
  </si>
  <si>
    <t xml:space="preserve">da Gama 1498; VOC 1602–1799; English EIC to 1874</t>
  </si>
  <si>
    <t xml:space="preserve">Chartered companies shipped Asian textiles, porcelain, lacquer and spices to Europe and commissioned designs for European taste.</t>
  </si>
  <si>
    <t xml:space="preserve">pattern commissioning; export production</t>
  </si>
  <si>
    <t xml:space="preserve">chintz; export porcelain; lacquer</t>
  </si>
  <si>
    <t xml:space="preserve">historians; company archives</t>
  </si>
  <si>
    <t xml:space="preserve">Company slave trading (e.g. VOC to the Cape) and colonial coercion.</t>
  </si>
  <si>
    <t xml:space="preserve">Rijksmuseum (public-domain images); Met Open Access (CC0); Wikimedia Commons; British Library (public-domain digitised items)</t>
  </si>
  <si>
    <t xml:space="preserve">F1.13;F1.17;F1.14</t>
  </si>
  <si>
    <t xml:space="preserve">NET034</t>
  </si>
  <si>
    <t xml:space="preserve">Atlantic world trade</t>
  </si>
  <si>
    <t xml:space="preserve">Columbian exchange; Atlantic system</t>
  </si>
  <si>
    <t xml:space="preserve">F1.13;F1.7;F1.11;F1.6</t>
  </si>
  <si>
    <t xml:space="preserve">EU-IBE;EU-BLC;AF-GUI;AF-CEN;AM-CAR;AM-LAT;AM-EWD</t>
  </si>
  <si>
    <t xml:space="preserve">Atlantic shipping moved plants, animals, metals, dyes and manufactured goods between Europe, Africa and the Americas, reshaping materials available to makers on all three continents.</t>
  </si>
  <si>
    <t xml:space="preserve">silver mining; dye production; plantation processing</t>
  </si>
  <si>
    <t xml:space="preserve">silver; cochineal; textiles; ceramics</t>
  </si>
  <si>
    <t xml:space="preserve">historians (Alfred Crosby, 'The Columbian Exchange', 1972)</t>
  </si>
  <si>
    <t xml:space="preserve">Indigenous dispossession and forced labour; enslaved Africans (see separate node).</t>
  </si>
  <si>
    <t xml:space="preserve">Met Open Access (CC0); Library of Congress (public-domain items); NYPL Digital Collections (public-domain items); Wikimedia Commons; Rijksmuseum (public-domain images)</t>
  </si>
  <si>
    <t xml:space="preserve">NET035</t>
  </si>
  <si>
    <t xml:space="preserve">Transatlantic trafficking of enslaved Africans</t>
  </si>
  <si>
    <t xml:space="preserve">transatlantic slave trade; triangular trade; Middle Passage</t>
  </si>
  <si>
    <t xml:space="preserve">F1.13;F1.6;F1.7;F1.11</t>
  </si>
  <si>
    <t xml:space="preserve">AF-GUI;AF-CEN;AF-SOU;AF-SWA;AF-MAD;AM-CAR;AM-LAT;AM-EWD;EU-BLC;EU-IBE</t>
  </si>
  <si>
    <t xml:space="preserve">first direct Africa–Americas voyage c.1525; last documented voyage 1866–67</t>
  </si>
  <si>
    <t xml:space="preserve">About 12.5 million African people were forcibly embarked; their knowledge of rice cultivation, indigo, ironworking, textiles, building and music shaped making across the Americas.</t>
  </si>
  <si>
    <t xml:space="preserve">rice cultivation; indigo processing; ironwork; basketry</t>
  </si>
  <si>
    <t xml:space="preserve">historians; SlaveVoyages database</t>
  </si>
  <si>
    <t xml:space="preserve">People are shown as people, never as goods; content note required.</t>
  </si>
  <si>
    <t xml:space="preserve">SlaveVoyages database (free; link out); Enslaved.org (free; link out); Library of Congress (public-domain items); NYPL Digital Collections (public-domain items)</t>
  </si>
  <si>
    <t xml:space="preserve">F1.13;F1.23;F1.3</t>
  </si>
  <si>
    <t xml:space="preserve">Show as movement of people with content note; figures from SlaveVoyages estimates.</t>
  </si>
  <si>
    <t xml:space="preserve">NET036</t>
  </si>
  <si>
    <t xml:space="preserve">Manila–Acapulco galleons; Nao de China</t>
  </si>
  <si>
    <t xml:space="preserve">F1.13;F1.7;F1.8;F1.9</t>
  </si>
  <si>
    <t xml:space="preserve">AS-ISE;AS-CHN;AM-LAT;AM-MES;EU-IBE</t>
  </si>
  <si>
    <t xml:space="preserve">first return voyage 1565; last galleon 1815</t>
  </si>
  <si>
    <t xml:space="preserve">Galleons carried Mexican and Peruvian silver to Manila and Chinese silk, porcelain, lacquer and ivory to Acapulco, prompting enconchado painting, Puebla talavera and biombos.</t>
  </si>
  <si>
    <t xml:space="preserve">silver minting; export porcelain; enconchado</t>
  </si>
  <si>
    <t xml:space="preserve">biombos; talavera; ivory santos; mantones</t>
  </si>
  <si>
    <t xml:space="preserve">Enslaved and indentured Asians ('chinos') carried to New Spain.</t>
  </si>
  <si>
    <t xml:space="preserve">Met Open Access (CC0); LACMA (public-domain images); Wikimedia Commons; Rijksmuseum (public-domain images)</t>
  </si>
  <si>
    <t xml:space="preserve">NET037</t>
  </si>
  <si>
    <t xml:space="preserve">Mesoamerican obsidian network</t>
  </si>
  <si>
    <t xml:space="preserve">obsidian exchange Mesoamerica</t>
  </si>
  <si>
    <t xml:space="preserve">F1.13;F1.7</t>
  </si>
  <si>
    <t xml:space="preserve">Formative to Spanish conquest; approximate</t>
  </si>
  <si>
    <t xml:space="preserve">Obsidian from sources such as Pachuca, El Chayal and Ixtepeque moved as cores and prismatic blades, supporting workshops at Teotihuacan and across the Maya region.</t>
  </si>
  <si>
    <t xml:space="preserve">prismatic blade pressure technique; source quarrying</t>
  </si>
  <si>
    <t xml:space="preserve">prismatic blades; eccentrics; mirrors</t>
  </si>
  <si>
    <t xml:space="preserve">tools;exchange and value;ritual and belief</t>
  </si>
  <si>
    <t xml:space="preserve">archaeologists (XRF sourcing)</t>
  </si>
  <si>
    <t xml:space="preserve">open-access excavation reports; Met Open Access (CC0); Wikimedia Commons</t>
  </si>
  <si>
    <t xml:space="preserve">ISP001</t>
  </si>
  <si>
    <t xml:space="preserve">Olmec interaction sphere; Early Horizon (Mesoamerica)</t>
  </si>
  <si>
    <t xml:space="preserve">Shared motifs, jade and greenstone carving, iron-ore mirrors and ceramic styles spread among Formative Mesoamerican societies around the Gulf Coast Olmec centres.</t>
  </si>
  <si>
    <t xml:space="preserve">jade carving; ceramic incision; mirror polishing</t>
  </si>
  <si>
    <t xml:space="preserve">celts; masks; figurines; mirrors</t>
  </si>
  <si>
    <t xml:space="preserve">archaeologists (debate: 'mother culture' vs 'sister cultures')</t>
  </si>
  <si>
    <t xml:space="preserve">'Olmec' is an Aztec-derived name, not a self-name.</t>
  </si>
  <si>
    <t xml:space="preserve">ISP002</t>
  </si>
  <si>
    <t xml:space="preserve">Hopewell exchange network</t>
  </si>
  <si>
    <t xml:space="preserve">Middle Woodland; approximate</t>
  </si>
  <si>
    <t xml:space="preserve">Ohio and Illinois communities obtained Great Lakes copper, Appalachian mica, Gulf shells and Yellowstone obsidian to make ornaments, effigy pipes and cut-outs.</t>
  </si>
  <si>
    <t xml:space="preserve">copper hammering; mica cutting; pipe carving</t>
  </si>
  <si>
    <t xml:space="preserve">platform pipes; copper earspools; mica cut-outs</t>
  </si>
  <si>
    <t xml:space="preserve">Joseph R. Caldwell (1964)</t>
  </si>
  <si>
    <t xml:space="preserve">'Hopewell' is the name of a 19th-c. landowner; descendant communities are not named by it.</t>
  </si>
  <si>
    <t xml:space="preserve">funerary;sacred;Indigenous-community;ancestral</t>
  </si>
  <si>
    <t xml:space="preserve">UNESCO World Heritage / Intangible Cultural Heritage pages (link out); Wikimedia Commons; open-access excavation reports</t>
  </si>
  <si>
    <t xml:space="preserve">Much material from mounds; NAGPRA consultation.</t>
  </si>
  <si>
    <t xml:space="preserve">ISP003</t>
  </si>
  <si>
    <t xml:space="preserve">Mississippian interaction sphere</t>
  </si>
  <si>
    <t xml:space="preserve">Southeastern Ceremonial Complex; Mississippian Ideological Interaction Sphere</t>
  </si>
  <si>
    <t xml:space="preserve">Mississippian towns such as Cahokia, Etowah, Moundville and Spiro shared repoussé copper plates, engraved shell gorgets and chunkey stones made from exchanged materials.</t>
  </si>
  <si>
    <t xml:space="preserve">copper repoussé; shell engraving; stone polishing</t>
  </si>
  <si>
    <t xml:space="preserve">copper plates; shell gorgets; chunkey stones</t>
  </si>
  <si>
    <t xml:space="preserve">ritual and belief;rule and display;play and music</t>
  </si>
  <si>
    <t xml:space="preserve">archaeologists (term SECC 1940s)</t>
  </si>
  <si>
    <t xml:space="preserve">UNESCO World Heritage / Intangible Cultural Heritage pages (link out); open-access excavation reports; Wikimedia Commons</t>
  </si>
  <si>
    <t xml:space="preserve">NAGPRA consultation required.</t>
  </si>
  <si>
    <t xml:space="preserve">NET038</t>
  </si>
  <si>
    <t xml:space="preserve">Chaco road network</t>
  </si>
  <si>
    <t xml:space="preserve">Chacoan roads; Chaco phenomenon</t>
  </si>
  <si>
    <t xml:space="preserve">Great houses in Chaco Canyon were linked by engineered roads and received turquoise, macaws and cacao from as far as Mesoamerica.</t>
  </si>
  <si>
    <t xml:space="preserve">masonry; turquoise working; road building</t>
  </si>
  <si>
    <t xml:space="preserve">turquoise ornaments; cylinder jars</t>
  </si>
  <si>
    <t xml:space="preserve">ritual and belief;transport;exchange and value</t>
  </si>
  <si>
    <t xml:space="preserve">archaeologists; Pueblo descendant communities</t>
  </si>
  <si>
    <t xml:space="preserve">Descendant Pueblo communities' knowledge of the place.</t>
  </si>
  <si>
    <t xml:space="preserve">ancestral;sacred;Indigenous-community</t>
  </si>
  <si>
    <t xml:space="preserve">Chaco Research Archive (free; link out); UNESCO World Heritage / Intangible Cultural Heritage pages (link out); Wikimedia Commons</t>
  </si>
  <si>
    <t xml:space="preserve">NET039</t>
  </si>
  <si>
    <t xml:space="preserve">Southwest–Mesoamerica turquoise networks</t>
  </si>
  <si>
    <t xml:space="preserve">turquoise trade</t>
  </si>
  <si>
    <t xml:space="preserve">Turquoise from mines such as Cerrillos was worked into mosaics in the Southwest; long-distance supply to Mesoamerica is now contested.</t>
  </si>
  <si>
    <t xml:space="preserve">turquoise mosaic; bead drilling</t>
  </si>
  <si>
    <t xml:space="preserve">clothing and adornment;ritual and belief;exchange and value</t>
  </si>
  <si>
    <t xml:space="preserve">Recent isotope work suggests Aztec turquoise came mainly from Mesoamerican sources.</t>
  </si>
  <si>
    <t xml:space="preserve">Met Open Access (CC0); open-access excavation reports; Wikimedia Commons</t>
  </si>
  <si>
    <t xml:space="preserve">Check Thibodeau et al. 2018 isotope study.</t>
  </si>
  <si>
    <t xml:space="preserve">NET040</t>
  </si>
  <si>
    <t xml:space="preserve">Qhapaq Ñan</t>
  </si>
  <si>
    <t xml:space="preserve">Inca road system</t>
  </si>
  <si>
    <t xml:space="preserve">Inca incorporation of earlier roads; approximate</t>
  </si>
  <si>
    <t xml:space="preserve">An Inca network of roughly 30,000 km with tambos, storehouses and fibre suspension bridges moved goods, cloth tribute and messengers across the Andes.</t>
  </si>
  <si>
    <t xml:space="preserve">road building; fibre suspension bridges; storage building</t>
  </si>
  <si>
    <t xml:space="preserve">qullqa; bridges; khipu</t>
  </si>
  <si>
    <t xml:space="preserve">transport;rule and display;record and writing</t>
  </si>
  <si>
    <t xml:space="preserve">Inca state; UNESCO (2014)</t>
  </si>
  <si>
    <t xml:space="preserve">Communities rebuild the Q'eswachaka bridge annually.</t>
  </si>
  <si>
    <t xml:space="preserve">living-community;Indigenous-community</t>
  </si>
  <si>
    <t xml:space="preserve">F1.13;F1.29</t>
  </si>
  <si>
    <t xml:space="preserve">NET041</t>
  </si>
  <si>
    <t xml:space="preserve">Andean Spondylus trade</t>
  </si>
  <si>
    <t xml:space="preserve">mullu trade</t>
  </si>
  <si>
    <t xml:space="preserve">Spondylus shell from warm Ecuadorian waters was traded into the Andes and worked into beads, inlays and offerings by coastal and highland makers.</t>
  </si>
  <si>
    <t xml:space="preserve">shell cutting; inlay</t>
  </si>
  <si>
    <t xml:space="preserve">beads; pectorals; figurines</t>
  </si>
  <si>
    <t xml:space="preserve">NET042</t>
  </si>
  <si>
    <t xml:space="preserve">Caribbean lapidary exchange (Saladoid)</t>
  </si>
  <si>
    <t xml:space="preserve">Saladoid bead network</t>
  </si>
  <si>
    <t xml:space="preserve">AM-CAR;AM-AMZ;AM-CAM</t>
  </si>
  <si>
    <t xml:space="preserve">Early Ceramic Age communities of the Antilles worked and exchanged carnelian, amethyst, turquoise-like stones and Central American jadeitite into beads and frog amulets.</t>
  </si>
  <si>
    <t xml:space="preserve">lapidary; bead drilling</t>
  </si>
  <si>
    <t xml:space="preserve">beads; frog amulets</t>
  </si>
  <si>
    <t xml:space="preserve">NET043</t>
  </si>
  <si>
    <t xml:space="preserve">Fur trade</t>
  </si>
  <si>
    <t xml:space="preserve">Hudson's Bay Company trade; Siberian fur trade; maritime fur trade</t>
  </si>
  <si>
    <t xml:space="preserve">F1.13;F1.7;F1.12a;F1.11</t>
  </si>
  <si>
    <t xml:space="preserve">AM-ARC;AM-NWC;AM-EWD;AS-NTH;EU-EER</t>
  </si>
  <si>
    <t xml:space="preserve">Russian Siberian fur tribute from 1580s; HBC from 1670</t>
  </si>
  <si>
    <t xml:space="preserve">Furs from North America and Siberia were exchanged for wool blankets, glass beads, metal and firearms, changing Indigenous clothing, beadwork and toolkits.</t>
  </si>
  <si>
    <t xml:space="preserve">trapping; hide processing; beadwork</t>
  </si>
  <si>
    <t xml:space="preserve">point blankets; beaded garments; trade silver</t>
  </si>
  <si>
    <t xml:space="preserve">historians; companies (HBC, Russian-American Company)</t>
  </si>
  <si>
    <t xml:space="preserve">Forced tribute and coerced hunting by Indigenous peoples.</t>
  </si>
  <si>
    <t xml:space="preserve">Smithsonian NMNH Anthropology via Smithsonian Open Access (CC0 where marked); Met Open Access (CC0); Wikimedia Commons</t>
  </si>
  <si>
    <t xml:space="preserve">NET044</t>
  </si>
  <si>
    <t xml:space="preserve">Cape York meteorite iron use</t>
  </si>
  <si>
    <t xml:space="preserve">Inughuit meteoritic iron</t>
  </si>
  <si>
    <t xml:space="preserve">Inughuit and earlier Thule people worked iron from the Cape York meteorites into blades used and exchanged across the Arctic; Peary removed the meteorites in 1894–97.</t>
  </si>
  <si>
    <t xml:space="preserve">cold-hammering meteoritic iron</t>
  </si>
  <si>
    <t xml:space="preserve">knife blades; harpoon heads</t>
  </si>
  <si>
    <t xml:space="preserve">archaeologists; Inughuit oral history</t>
  </si>
  <si>
    <t xml:space="preserve">Peary also brought six Inughuit people to New York in 1897.</t>
  </si>
  <si>
    <t xml:space="preserve">open-access journal articles; Wikimedia Commons</t>
  </si>
  <si>
    <t xml:space="preserve">NET045</t>
  </si>
  <si>
    <t xml:space="preserve">Austronesian voyaging</t>
  </si>
  <si>
    <t xml:space="preserve">Austronesian expansion; Pacific voyaging</t>
  </si>
  <si>
    <t xml:space="preserve">F1.13;F1.12;F1.9;F1.6</t>
  </si>
  <si>
    <t xml:space="preserve">AS-ISE;OC-MEL;OC-MIC;OC-POL;AF-MAD</t>
  </si>
  <si>
    <t xml:space="preserve">out of Taiwan c.3000–2500 BCE; Madagascar c.500–700 CE; Aotearoa c.1250–1300</t>
  </si>
  <si>
    <t xml:space="preserve">Outrigger and double-hulled voyaging carried people, plants, pottery, barkcloth, weaving and wayfinding knowledge from Taiwan to Madagascar and Rapa Nui.</t>
  </si>
  <si>
    <t xml:space="preserve">double-hulled canoes; wayfinding; barkcloth; plaiting</t>
  </si>
  <si>
    <t xml:space="preserve">canoes; adzes; tapa; mats</t>
  </si>
  <si>
    <t xml:space="preserve">linguists; archaeologists; Pacific voyaging communities</t>
  </si>
  <si>
    <t xml:space="preserve">Present-day voyaging revival (e.g. Hōkūleʻa, 1976–).</t>
  </si>
  <si>
    <t xml:space="preserve">Te Papa Collections Online (CC BY where marked; otherwise link out); Auckland Museum Online Collection (CC BY where marked); Met Open Access (CC0); Wikimedia Commons</t>
  </si>
  <si>
    <t xml:space="preserve">NET046</t>
  </si>
  <si>
    <t xml:space="preserve">Lapita exchange network</t>
  </si>
  <si>
    <t xml:space="preserve">Lapita cultural complex; Talasea obsidian exchange</t>
  </si>
  <si>
    <t xml:space="preserve">F1.13;F1.12</t>
  </si>
  <si>
    <t xml:space="preserve">Lapita potters made dentate-stamped vessels and moved Talasea obsidian from New Britain as far as Fiji.</t>
  </si>
  <si>
    <t xml:space="preserve">dentate stamping; obsidian flaking</t>
  </si>
  <si>
    <t xml:space="preserve">dentate-stamped pots; obsidian flakes</t>
  </si>
  <si>
    <t xml:space="preserve">food and storage;exchange and value;ritual and belief</t>
  </si>
  <si>
    <t xml:space="preserve">archaeologists (site of Lapita, New Caledonia)</t>
  </si>
  <si>
    <t xml:space="preserve">'Lapita' is an archaeologists' name from a site.</t>
  </si>
  <si>
    <t xml:space="preserve">open-access excavation reports; Wikimedia Commons; Auckland Museum Online Collection (CC BY where marked)</t>
  </si>
  <si>
    <t xml:space="preserve">NET047</t>
  </si>
  <si>
    <t xml:space="preserve">Kula ring</t>
  </si>
  <si>
    <t xml:space="preserve">kula</t>
  </si>
  <si>
    <t xml:space="preserve">Irwin et al. 2019 place the Ring's emergence in the last centuries before European contact (start year approximate; older estimates up to c. 1,500 years); ongoing</t>
  </si>
  <si>
    <t xml:space="preserve">Massim islanders circulate shell necklaces (soulava) and armshells (mwali) in opposite directions, with canoe building and carving tied to the exchange.</t>
  </si>
  <si>
    <t xml:space="preserve">shell working; canoe building; prow-board carving</t>
  </si>
  <si>
    <t xml:space="preserve">mwali; soulava; canoe prow boards</t>
  </si>
  <si>
    <t xml:space="preserve">Bronisław Malinowski ('Argonauts of the Western Pacific', 1922); participants</t>
  </si>
  <si>
    <t xml:space="preserve">Living practice; outsider accounts dominate the record.</t>
  </si>
  <si>
    <t xml:space="preserve">living-community;Indigenous-community;sacred</t>
  </si>
  <si>
    <t xml:space="preserve">Wikimedia Commons; Pitt Rivers Museum (link out)</t>
  </si>
  <si>
    <t xml:space="preserve">Antiquity checked against Irwin et al. 2019 (Archaeology in Oceania).</t>
  </si>
  <si>
    <t xml:space="preserve">NET048</t>
  </si>
  <si>
    <t xml:space="preserve">Hiri trade</t>
  </si>
  <si>
    <t xml:space="preserve">hiri</t>
  </si>
  <si>
    <t xml:space="preserve">approximate; revived as festival</t>
  </si>
  <si>
    <t xml:space="preserve">Motu women made clay pots that men sailed on lakatoi to the Gulf of Papua in exchange for sago.</t>
  </si>
  <si>
    <t xml:space="preserve">coiling; paddle-and-anvil; lakatoi building</t>
  </si>
  <si>
    <t xml:space="preserve">uro pots; lakatoi</t>
  </si>
  <si>
    <t xml:space="preserve">food and storage;exchange and value;transport</t>
  </si>
  <si>
    <t xml:space="preserve">Motu and Gulf communities; anthropologists</t>
  </si>
  <si>
    <t xml:space="preserve">Women potters' role.</t>
  </si>
  <si>
    <t xml:space="preserve">NET049</t>
  </si>
  <si>
    <t xml:space="preserve">Sepik regional exchange</t>
  </si>
  <si>
    <t xml:space="preserve">Sepik–Ramu trade</t>
  </si>
  <si>
    <t xml:space="preserve">antiquity undated in sources consulted; ongoing</t>
  </si>
  <si>
    <t xml:space="preserve">River and hill communities exchange pots, sago, shell valuables and carvings; Aibom women's pottery is a documented node.</t>
  </si>
  <si>
    <t xml:space="preserve">pottery; carving; basketry</t>
  </si>
  <si>
    <t xml:space="preserve">pots; hooks; masks</t>
  </si>
  <si>
    <t xml:space="preserve">anthropologists; communities</t>
  </si>
  <si>
    <t xml:space="preserve">Needs expert check.</t>
  </si>
  <si>
    <t xml:space="preserve">NET050</t>
  </si>
  <si>
    <t xml:space="preserve">Maritime Jade Road</t>
  </si>
  <si>
    <t xml:space="preserve">Taiwan–Southeast Asia nephrite exchange</t>
  </si>
  <si>
    <t xml:space="preserve">F1.13;F1.9;F1.8</t>
  </si>
  <si>
    <t xml:space="preserve">approximate (Hung et al. 2007)</t>
  </si>
  <si>
    <t xml:space="preserve">Nephrite from Fengtian in eastern Taiwan was worked into lingling-o earrings and pendants across the Philippines, Vietnam, Borneo and Thailand.</t>
  </si>
  <si>
    <t xml:space="preserve">nephrite sawing and drilling</t>
  </si>
  <si>
    <t xml:space="preserve">lingling-o; bicephalous pendants</t>
  </si>
  <si>
    <t xml:space="preserve">archaeologists (Hung Hsiao-chun et al. 2007)</t>
  </si>
  <si>
    <t xml:space="preserve">Taiwan coded AS-CHN;AS-ISE — check convention.</t>
  </si>
  <si>
    <t xml:space="preserve">NET051</t>
  </si>
  <si>
    <t xml:space="preserve">Dong Son bronze drum distribution</t>
  </si>
  <si>
    <t xml:space="preserve">Heger Type I drums</t>
  </si>
  <si>
    <t xml:space="preserve">Bronze drums cast in northern Vietnam and southern China were carried across mainland and island Southeast Asia as far as eastern Indonesia.</t>
  </si>
  <si>
    <t xml:space="preserve">drums; situlae</t>
  </si>
  <si>
    <t xml:space="preserve">play and music;ritual and belief;rule and display</t>
  </si>
  <si>
    <t xml:space="preserve">archaeologists (Franz Heger 1902 typology)</t>
  </si>
  <si>
    <t xml:space="preserve">NET052</t>
  </si>
  <si>
    <t xml:space="preserve">Macassan trepang trade</t>
  </si>
  <si>
    <t xml:space="preserve">Makassan trade</t>
  </si>
  <si>
    <t xml:space="preserve">F1.13;F1.12;F1.9</t>
  </si>
  <si>
    <t xml:space="preserve">start c.1720–1780 debated; banned 1906–07</t>
  </si>
  <si>
    <t xml:space="preserve">Fleets from Makassar harvested trepang on the northern Australian coast, exchanging cloth, metal and dugout canoes with Yolŋu and other peoples.</t>
  </si>
  <si>
    <t xml:space="preserve">trepang processing; dugout canoe making</t>
  </si>
  <si>
    <t xml:space="preserve">dugout canoes; cloth; metal tools</t>
  </si>
  <si>
    <t xml:space="preserve">historians; Yolŋu communities</t>
  </si>
  <si>
    <t xml:space="preserve">Trove National Library of Australia (link out; public-domain items where marked); Wikimedia Commons; open-access journal articles</t>
  </si>
  <si>
    <t xml:space="preserve">NET053</t>
  </si>
  <si>
    <t xml:space="preserve">Aboriginal exchange routes</t>
  </si>
  <si>
    <t xml:space="preserve">trade routes of Aboriginal Australia</t>
  </si>
  <si>
    <t xml:space="preserve">deep antiquity; specific quarries dated variously</t>
  </si>
  <si>
    <t xml:space="preserve">Ochre, pituri, greenstone axes (e.g. Mount William quarry) and shells moved along routes across Australia, often bound to songlines.</t>
  </si>
  <si>
    <t xml:space="preserve">ochre mining; axe grinding</t>
  </si>
  <si>
    <t xml:space="preserve">axes; ochre; pituri</t>
  </si>
  <si>
    <t xml:space="preserve">exchange and value;ritual and belief;tools</t>
  </si>
  <si>
    <t xml:space="preserve">Aboriginal communities; archaeologists</t>
  </si>
  <si>
    <t xml:space="preserve">Routes carry restricted knowledge.</t>
  </si>
  <si>
    <t xml:space="preserve">community-published site; Trove National Library of Australia (link out; public-domain items where marked)</t>
  </si>
  <si>
    <t xml:space="preserve">Community protocols apply; show only community-published material.</t>
  </si>
  <si>
    <t xml:space="preserve">NET054</t>
  </si>
  <si>
    <t xml:space="preserve">Porcelain trade</t>
  </si>
  <si>
    <t xml:space="preserve">export porcelain trade; kraak trade</t>
  </si>
  <si>
    <t xml:space="preserve">F1.13;F1.8</t>
  </si>
  <si>
    <t xml:space="preserve">AS-CHN;AS-JPN;AS-ISE;WA-IRN;EU-BLC;AM-LAT</t>
  </si>
  <si>
    <t xml:space="preserve">Changsha ware (Belitung wreck c.830); Jingdezhen export 14th–18th c.; Arita export from 1659; ongoing</t>
  </si>
  <si>
    <t xml:space="preserve">Chinese and later Japanese porcelain was made for export in huge quantities, copied in Persia, Delftware and Meissen, and adapted to foreign forms.</t>
  </si>
  <si>
    <t xml:space="preserve">underglaze cobalt; overglaze enamel; mass kiln production</t>
  </si>
  <si>
    <t xml:space="preserve">kraak ware; armorial porcelain; Imari</t>
  </si>
  <si>
    <t xml:space="preserve">food and storage;exchange and value;rule and display</t>
  </si>
  <si>
    <t xml:space="preserve">historians; collectors</t>
  </si>
  <si>
    <t xml:space="preserve">Kiln workers at Jingdezhen.</t>
  </si>
  <si>
    <t xml:space="preserve">Met Open Access (CC0); Rijksmuseum (public-domain images); National Palace Museum Taipei Open Data; ColBase Japan national museums (Japan Government Standard Terms); Wikimedia Commons</t>
  </si>
  <si>
    <t xml:space="preserve">F1.13;F1.14;F1.23</t>
  </si>
  <si>
    <t xml:space="preserve">NET055</t>
  </si>
  <si>
    <t xml:space="preserve">Indian cotton textile trade</t>
  </si>
  <si>
    <t xml:space="preserve">chintz trade; calico trade</t>
  </si>
  <si>
    <t xml:space="preserve">F1.13;F1.9;F1.11;F1.6</t>
  </si>
  <si>
    <t xml:space="preserve">AS-SAS;AS-ISE;AF-EGY;EU-BLC;WA-ARB</t>
  </si>
  <si>
    <t xml:space="preserve">cotton trade attested in the Periplus (1st c. CE); Fustat finds 10th–15th c.; European craze 1600s–1700s</t>
  </si>
  <si>
    <t xml:space="preserve">Painted and printed Indian cottons were traded from Egypt to Indonesia to Europe, prompting British calico bans (1700, 1721) and European imitation.</t>
  </si>
  <si>
    <t xml:space="preserve">mordant painting; block printing; resist dyeing</t>
  </si>
  <si>
    <t xml:space="preserve">chintz; palampores; trade cloth</t>
  </si>
  <si>
    <t xml:space="preserve">historians (e.g. Giorgio Riello)</t>
  </si>
  <si>
    <t xml:space="preserve">Indian dyers and painters named in few records.</t>
  </si>
  <si>
    <t xml:space="preserve">Met Open Access (CC0); Rijksmuseum (public-domain images); Cleveland Museum of Art Open Access (CC0); Wikimedia Commons</t>
  </si>
  <si>
    <t xml:space="preserve">F1.13;F1.14;F1.18</t>
  </si>
  <si>
    <t xml:space="preserve">NET056</t>
  </si>
  <si>
    <t xml:space="preserve">Atlantic cotton economy</t>
  </si>
  <si>
    <t xml:space="preserve">cotton kingdom; Lancashire cotton supply</t>
  </si>
  <si>
    <t xml:space="preserve">F1.13;F1.7;F1.11</t>
  </si>
  <si>
    <t xml:space="preserve">AM-EWD;EU-BLC;AF-EGY;AS-SAS</t>
  </si>
  <si>
    <t xml:space="preserve">Whitney gin 1793 to US emancipation 1865; approximate</t>
  </si>
  <si>
    <t xml:space="preserve">Cotton grown by enslaved people in the American South fed Lancashire's mechanised mills, which then exported cheap cloth worldwide.</t>
  </si>
  <si>
    <t xml:space="preserve">cotton ginning; mechanised spinning and weaving</t>
  </si>
  <si>
    <t xml:space="preserve">historians (e.g. Sven Beckert)</t>
  </si>
  <si>
    <t xml:space="preserve">Library of Congress (public-domain items); NYPL Digital Collections (public-domain items); Wikimedia Commons</t>
  </si>
  <si>
    <t xml:space="preserve">NET057</t>
  </si>
  <si>
    <t xml:space="preserve">Sugar trade</t>
  </si>
  <si>
    <t xml:space="preserve">Atlantic sugar plantation system</t>
  </si>
  <si>
    <t xml:space="preserve">AM-CAR;AM-LAT;AF-GUI;EU-BLC</t>
  </si>
  <si>
    <t xml:space="preserve">Madeira and São Tomé 15th c.; Brazil and Caribbean 16th–19th c.</t>
  </si>
  <si>
    <t xml:space="preserve">Sugar plantations using enslaved labour drove the Atlantic economy and the European making of sugar bowls, tea services and confectionery moulds.</t>
  </si>
  <si>
    <t xml:space="preserve">sugar boiling; mould refining</t>
  </si>
  <si>
    <t xml:space="preserve">sugar loaves; sugar bowls</t>
  </si>
  <si>
    <t xml:space="preserve">historians (e.g. Sidney Mintz, 'Sweetness and Power', 1985)</t>
  </si>
  <si>
    <t xml:space="preserve">Library of Congress (public-domain items); NYPL Digital Collections (public-domain items); Rijksmuseum (public-domain images); Wikimedia Commons</t>
  </si>
  <si>
    <t xml:space="preserve">NET058</t>
  </si>
  <si>
    <t xml:space="preserve">Tobacco trade</t>
  </si>
  <si>
    <t xml:space="preserve">global tobacco trade</t>
  </si>
  <si>
    <t xml:space="preserve">AM-EWD;AM-CAR;EU-WCE;AS-CHN;WA-ANA</t>
  </si>
  <si>
    <t xml:space="preserve">global spread from mid-16th c.; ongoing</t>
  </si>
  <si>
    <t xml:space="preserve">Tobacco from Indigenous American cultivation became a global commodity, generating pipes, snuff bottles, hookahs and tobacco boxes worldwide.</t>
  </si>
  <si>
    <t xml:space="preserve">pipe making; snuff bottle carving</t>
  </si>
  <si>
    <t xml:space="preserve">pipes; snuff bottles; hookahs</t>
  </si>
  <si>
    <t xml:space="preserve">Indigenous ceremonial use; enslaved labour on Chesapeake plantations.</t>
  </si>
  <si>
    <t xml:space="preserve">NET059</t>
  </si>
  <si>
    <t xml:space="preserve">Tea trade</t>
  </si>
  <si>
    <t xml:space="preserve">Canton tea trade; Kyakhta tea trade</t>
  </si>
  <si>
    <t xml:space="preserve">F1.13;F1.8;F1.9;F1.11</t>
  </si>
  <si>
    <t xml:space="preserve">AS-CHN;AS-SAS;EU-BLC;EU-EER</t>
  </si>
  <si>
    <t xml:space="preserve">Dutch first imports 1610; Kyakhta overland trade from 1727; Assam and Ceylon plantations 19th c.; ongoing</t>
  </si>
  <si>
    <t xml:space="preserve">Tea shaped making worldwide through teapots, cups, caddies and tea-ceremony wares, and later through plantation industries in India and Sri Lanka.</t>
  </si>
  <si>
    <t xml:space="preserve">tea processing; ceramics for tea</t>
  </si>
  <si>
    <t xml:space="preserve">teapots; caddies; tea bowls</t>
  </si>
  <si>
    <t xml:space="preserve">Indentured plantation labour in Assam and Ceylon.</t>
  </si>
  <si>
    <t xml:space="preserve">Met Open Access (CC0); Rijksmuseum (public-domain images); ColBase Japan national museums (Japan Government Standard Terms); Wikimedia Commons</t>
  </si>
  <si>
    <t xml:space="preserve">NET060</t>
  </si>
  <si>
    <t xml:space="preserve">Congo Free State rubber extraction</t>
  </si>
  <si>
    <t xml:space="preserve">Red rubber</t>
  </si>
  <si>
    <t xml:space="preserve">AF-CEN;EU-BLC</t>
  </si>
  <si>
    <t xml:space="preserve">personal rule of Leopold II 1885–1908</t>
  </si>
  <si>
    <t xml:space="preserve">Forced collection of wild rubber for bicycle and car tyres was enforced by mutilation and hostage-taking, exposed by campaigners with photographs.</t>
  </si>
  <si>
    <t xml:space="preserve">latex tapping</t>
  </si>
  <si>
    <t xml:space="preserve">tyres; photographs</t>
  </si>
  <si>
    <t xml:space="preserve">historians; Congo Reform Association</t>
  </si>
  <si>
    <t xml:space="preserve">Congolese testimony; Alice Seeley Harris's photographs.</t>
  </si>
  <si>
    <t xml:space="preserve">Library of Congress (public-domain items); Wikimedia Commons; NYPL Digital Collections (public-domain items)</t>
  </si>
  <si>
    <t xml:space="preserve">F1.13;F1.22;F1.23;F1.19a</t>
  </si>
  <si>
    <t xml:space="preserve">Also Amazonian rubber boom (Putumayo) 1879–1912 — possible separate node.</t>
  </si>
  <si>
    <t xml:space="preserve">NET061</t>
  </si>
  <si>
    <t xml:space="preserve">Guano and nitrate trade</t>
  </si>
  <si>
    <t xml:space="preserve">guano age</t>
  </si>
  <si>
    <t xml:space="preserve">Peruvian guano boom c.1840–1880; nitrates to 1920s</t>
  </si>
  <si>
    <t xml:space="preserve">Seabird guano dug by Chinese indentured workers on the Chincha Islands fertilised European and US farms and is a case study in extraction.</t>
  </si>
  <si>
    <t xml:space="preserve">guano digging</t>
  </si>
  <si>
    <t xml:space="preserve">Chinese indentured workers; War of the Pacific (1879–84).</t>
  </si>
  <si>
    <t xml:space="preserve">Library of Congress (public-domain items); Wikimedia Commons; Biodiversity Heritage Library (public domain)</t>
  </si>
  <si>
    <t xml:space="preserve">NET062</t>
  </si>
  <si>
    <t xml:space="preserve">Global container shipping</t>
  </si>
  <si>
    <t xml:space="preserve">containerisation</t>
  </si>
  <si>
    <t xml:space="preserve">Ideal X voyage 1956; ISO container standards 1968; ongoing</t>
  </si>
  <si>
    <t xml:space="preserve">The standard steel container cut shipping costs and enabled globally dispersed manufacturing and flat-pack design.</t>
  </si>
  <si>
    <t xml:space="preserve">container standardisation; logistics</t>
  </si>
  <si>
    <t xml:space="preserve">shipping containers; flat-pack</t>
  </si>
  <si>
    <t xml:space="preserve">Malcom McLean; ISO</t>
  </si>
  <si>
    <t xml:space="preserve">Seafarers and port workers.</t>
  </si>
  <si>
    <t xml:space="preserve">NET063</t>
  </si>
  <si>
    <t xml:space="preserve">The internet and platform networks</t>
  </si>
  <si>
    <t xml:space="preserve">internet; World Wide Web; platforms</t>
  </si>
  <si>
    <t xml:space="preserve">ARPANET 1969; World Wide Web 1991; platform era 2000s</t>
  </si>
  <si>
    <t xml:space="preserve">Networked computing turned design into files, templates and platforms, and made distributed and on-demand making possible.</t>
  </si>
  <si>
    <t xml:space="preserve">digital design; file sharing</t>
  </si>
  <si>
    <t xml:space="preserve">websites; apps; digital files</t>
  </si>
  <si>
    <t xml:space="preserve">engineers; companies; standards bodies</t>
  </si>
  <si>
    <t xml:space="preserve">Content moderators, miners of cobalt and coltan, and data-centre workers.</t>
  </si>
  <si>
    <t xml:space="preserve">DIA001</t>
  </si>
  <si>
    <t xml:space="preserve">Sogdian merchants</t>
  </si>
  <si>
    <t xml:space="preserve">Sogdian diaspora</t>
  </si>
  <si>
    <t xml:space="preserve">F1.12a;F1.8;F1.13</t>
  </si>
  <si>
    <t xml:space="preserve">Ancient Letters c.313 CE; to 8th c.</t>
  </si>
  <si>
    <t xml:space="preserve">Sogdian merchant communities in China carried silver vessels, textile designs and dance, and commissioned tombs such as that of An Jia.</t>
  </si>
  <si>
    <t xml:space="preserve">silversmithing; samite weaving; stone carving</t>
  </si>
  <si>
    <t xml:space="preserve">silver vessels; funerary couches; textiles</t>
  </si>
  <si>
    <t xml:space="preserve">historians (e.g. Étienne de la Vaissière)</t>
  </si>
  <si>
    <t xml:space="preserve">Met Open Access (CC0); Wikimedia Commons; International Dunhuang Programme (link out)</t>
  </si>
  <si>
    <t xml:space="preserve">DIA002</t>
  </si>
  <si>
    <t xml:space="preserve">Armenian merchants of New Julfa</t>
  </si>
  <si>
    <t xml:space="preserve">New Julfa Armenians</t>
  </si>
  <si>
    <t xml:space="preserve">F1.13;F1.10</t>
  </si>
  <si>
    <t xml:space="preserve">WA-IRN;WA-CAU;AS-SAS;EU-BLC;AS-ISE</t>
  </si>
  <si>
    <t xml:space="preserve">founded after Shah Abbas's deportation of Julfa Armenians 1604–05</t>
  </si>
  <si>
    <t xml:space="preserve">From Isfahan, Armenian merchant families traded silk and textiles from Amsterdam to Manila and commissioned illuminated manuscripts and churches.</t>
  </si>
  <si>
    <t xml:space="preserve">silk trade; manuscript illumination</t>
  </si>
  <si>
    <t xml:space="preserve">manuscripts; church murals; textiles</t>
  </si>
  <si>
    <t xml:space="preserve">historians (e.g. Sebouh Aslanian)</t>
  </si>
  <si>
    <t xml:space="preserve">Founding by forced deportation.</t>
  </si>
  <si>
    <t xml:space="preserve">DIA003</t>
  </si>
  <si>
    <t xml:space="preserve">Radhanite merchants</t>
  </si>
  <si>
    <t xml:space="preserve">Radhanites</t>
  </si>
  <si>
    <t xml:space="preserve">WA-MES;EU-WCE;AS-CHN;AF-MAG</t>
  </si>
  <si>
    <t xml:space="preserve">Jewish merchants described by Ibn Khurradadhbih (9th c.) traded brocades, furs, swords and spices between Francia and China.</t>
  </si>
  <si>
    <t xml:space="preserve">Ibn Khurradadhbih (9th c.); historians</t>
  </si>
  <si>
    <t xml:space="preserve">Known almost entirely from one source.</t>
  </si>
  <si>
    <t xml:space="preserve">Single-source; historians debate extent.</t>
  </si>
  <si>
    <t xml:space="preserve">DIA004</t>
  </si>
  <si>
    <t xml:space="preserve">Geniza merchants</t>
  </si>
  <si>
    <t xml:space="preserve">Cairo Geniza traders</t>
  </si>
  <si>
    <t xml:space="preserve">AF-EGY;AF-MAG;AS-SAS;WA-ARB</t>
  </si>
  <si>
    <t xml:space="preserve">Letters in the Cairo Geniza record Jewish merchants trading textiles, bronze, paper and dyes between the Mediterranean and India.</t>
  </si>
  <si>
    <t xml:space="preserve">bronze casting (Malabar commissions); textile trade</t>
  </si>
  <si>
    <t xml:space="preserve">letters; accounts</t>
  </si>
  <si>
    <t xml:space="preserve">S.D. Goitein; Cambridge Genizah Research Unit</t>
  </si>
  <si>
    <t xml:space="preserve">Cambridge Digital Library Taylor-Schechter Genizah (link out); Wikimedia Commons</t>
  </si>
  <si>
    <t xml:space="preserve">DIA005</t>
  </si>
  <si>
    <t xml:space="preserve">Hadrami diaspora</t>
  </si>
  <si>
    <t xml:space="preserve">Hadhrami diaspora</t>
  </si>
  <si>
    <t xml:space="preserve">WA-ARB;AS-ISE;AF-SWA;AS-SAS</t>
  </si>
  <si>
    <t xml:space="preserve">earlier movements from 13th c.; main 18th–20th c.; ongoing</t>
  </si>
  <si>
    <t xml:space="preserve">Hadrami traders and scholars in Southeast Asia, East Africa and Hyderabad shaped mosque building, textile trade and remittance architecture in the Hadramawt.</t>
  </si>
  <si>
    <t xml:space="preserve">mud-brick high-rise building</t>
  </si>
  <si>
    <t xml:space="preserve">houses; mosques</t>
  </si>
  <si>
    <t xml:space="preserve">exchange and value;shelter</t>
  </si>
  <si>
    <t xml:space="preserve">Living communities.</t>
  </si>
  <si>
    <t xml:space="preserve">DIA006</t>
  </si>
  <si>
    <t xml:space="preserve">Gujarati merchant communities</t>
  </si>
  <si>
    <t xml:space="preserve">Gujarati diaspora; Banias; Bohras; Khojas</t>
  </si>
  <si>
    <t xml:space="preserve">F1.13;F1.9;F1.6</t>
  </si>
  <si>
    <t xml:space="preserve">AS-SAS;AF-SWA;AS-ISE;WA-ARB</t>
  </si>
  <si>
    <t xml:space="preserve">long-standing; documented by Tomé Pires in Melaka 1515; ongoing</t>
  </si>
  <si>
    <t xml:space="preserve">Gujarati merchants traded cloth, beads and credit around the Indian Ocean and settled in Melaka, Zanzibar and Mombasa.</t>
  </si>
  <si>
    <t xml:space="preserve">cloth trade; credit</t>
  </si>
  <si>
    <t xml:space="preserve">trade cloth; beads</t>
  </si>
  <si>
    <t xml:space="preserve">DIA007</t>
  </si>
  <si>
    <t xml:space="preserve">Chinese maritime diaspora</t>
  </si>
  <si>
    <t xml:space="preserve">Hokkien, Teochew and Cantonese diasporas; Peranakan</t>
  </si>
  <si>
    <t xml:space="preserve">F1.13;F1.8;F1.9;F1.7</t>
  </si>
  <si>
    <t xml:space="preserve">AS-CHN;AS-ISE;AS-MSE;AM-LAT</t>
  </si>
  <si>
    <t xml:space="preserve">Chinese communities in Southeast Asia and beyond created Peranakan beadwork, nyonya ware, shophouses and furniture that mixed Chinese and local making.</t>
  </si>
  <si>
    <t xml:space="preserve">beadwork; porcelain ordering; carpentry</t>
  </si>
  <si>
    <t xml:space="preserve">nyonyaware; beaded slippers; shophouses</t>
  </si>
  <si>
    <t xml:space="preserve">exchange and value;shelter;clothing and adornment</t>
  </si>
  <si>
    <t xml:space="preserve">historians; communities</t>
  </si>
  <si>
    <t xml:space="preserve">DIA008</t>
  </si>
  <si>
    <t xml:space="preserve">African diaspora in the Americas</t>
  </si>
  <si>
    <t xml:space="preserve">Black Atlantic</t>
  </si>
  <si>
    <t xml:space="preserve">F1.7;F1.13;F1.6</t>
  </si>
  <si>
    <t xml:space="preserve">AM-CAR;AM-LAT;AM-EWD</t>
  </si>
  <si>
    <t xml:space="preserve">ongoing</t>
  </si>
  <si>
    <t xml:space="preserve">African-descended makers created Gullah sweetgrass baskets, Afro-Brazilian metalwork, Gee's Bend quilts and the stoneware of David Drake.</t>
  </si>
  <si>
    <t xml:space="preserve">coiled basketry; quilting; ironwork; stoneware</t>
  </si>
  <si>
    <t xml:space="preserve">baskets; quilts; jars</t>
  </si>
  <si>
    <t xml:space="preserve">historians; communities (Paul Gilroy's term 'Black Atlantic', 1993)</t>
  </si>
  <si>
    <t xml:space="preserve">Makers whose names were not recorded.</t>
  </si>
  <si>
    <t xml:space="preserve">Met Open Access (CC0); Smithsonian Open Access (CC0); Library of Congress (public-domain items); NYPL Digital Collections (public-domain items)</t>
  </si>
  <si>
    <t xml:space="preserve">F1.13;F1.23;F1.26</t>
  </si>
  <si>
    <t xml:space="preserve">DIA009</t>
  </si>
  <si>
    <t xml:space="preserve">South Asian indentured diaspora</t>
  </si>
  <si>
    <t xml:space="preserve">girmitiya; Indian indenture</t>
  </si>
  <si>
    <t xml:space="preserve">F1.13;F1.9;F1.7;F1.12;F1.6</t>
  </si>
  <si>
    <t xml:space="preserve">AS-SAS;AM-CAR;AM-LAT;AF-SOU;AF-MAD;OC-MEL</t>
  </si>
  <si>
    <t xml:space="preserve">indenture 1834–1917/1920</t>
  </si>
  <si>
    <t xml:space="preserve">More than a million South Asians were indentured to plantations in Mauritius, the Caribbean, Fiji and Natal, carrying textile, jewellery and building traditions.</t>
  </si>
  <si>
    <t xml:space="preserve">jewellery; embroidery; temple building</t>
  </si>
  <si>
    <t xml:space="preserve">jewellery; textiles; shrines</t>
  </si>
  <si>
    <t xml:space="preserve">DIA010</t>
  </si>
  <si>
    <t xml:space="preserve">Huguenot craftsmen diaspora</t>
  </si>
  <si>
    <t xml:space="preserve">Huguenot refugees</t>
  </si>
  <si>
    <t xml:space="preserve">F1.13;F1.11;F1.6</t>
  </si>
  <si>
    <t xml:space="preserve">EU-WCE;EU-BLC;AF-SOU</t>
  </si>
  <si>
    <t xml:space="preserve">waves from 1560s; main exodus after 1685 Revocation of the Edict of Nantes</t>
  </si>
  <si>
    <t xml:space="preserve">French Protestant refugees brought silk weaving, silversmithing and clock-making to Spitalfields, Berlin, the Dutch Republic and the Cape.</t>
  </si>
  <si>
    <t xml:space="preserve">silk weaving; silversmithing</t>
  </si>
  <si>
    <t xml:space="preserve">Spitalfields silks; silver</t>
  </si>
  <si>
    <t xml:space="preserve">Persecution as cause.</t>
  </si>
  <si>
    <t xml:space="preserve">V&amp;A collections (link out); Met Open Access (CC0); Rijksmuseum (public-domain images); Wikimedia Commons</t>
  </si>
  <si>
    <t xml:space="preserve">DIA011</t>
  </si>
  <si>
    <t xml:space="preserve">Bauhaus émigrés</t>
  </si>
  <si>
    <t xml:space="preserve">Bauhaus diaspora</t>
  </si>
  <si>
    <t xml:space="preserve">F1.13;F1.11;F1.7;THEME</t>
  </si>
  <si>
    <t xml:space="preserve">EU-WCE;AM-EWD;AM-LAT;WA-LEV</t>
  </si>
  <si>
    <t xml:space="preserve">school closed 1933; emigration 1930s</t>
  </si>
  <si>
    <t xml:space="preserve">After the Bauhaus closed, teachers and students carried its teaching to Harvard, Black Mountain College, the New Bauhaus in Chicago, Tel Aviv and Mexico.</t>
  </si>
  <si>
    <t xml:space="preserve">design pedagogy; weaving; metal and furniture design</t>
  </si>
  <si>
    <t xml:space="preserve">chairs; textiles; buildings</t>
  </si>
  <si>
    <t xml:space="preserve">Bauhaus women and students who could not emigrate; some were killed in the Holocaust.</t>
  </si>
  <si>
    <t xml:space="preserve">MoMA collection (link out; metadata CC0); Harvard Art Museums (link out); Wikimedia Commons</t>
  </si>
  <si>
    <t xml:space="preserve">DIA012</t>
  </si>
  <si>
    <t xml:space="preserve">Korean potters taken to Japan</t>
  </si>
  <si>
    <t xml:space="preserve">forced migration of Korean potters; 'pottery wars'</t>
  </si>
  <si>
    <t xml:space="preserve">Hideyoshi's invasions of Korea 1592–98</t>
  </si>
  <si>
    <t xml:space="preserve">Korean potters carried off by Japanese forces founded kilns at Arita, Satsuma, Hagi and Karatsu, starting Japanese porcelain.</t>
  </si>
  <si>
    <t xml:space="preserve">climbing kilns; porcelain</t>
  </si>
  <si>
    <t xml:space="preserve">Arita porcelain; Satsuma ware; Hagi tea bowls</t>
  </si>
  <si>
    <t xml:space="preserve">Korea's losses; the potters' compulsion; Yi Sam-pyeong is credited with finding Arita porcelain stone.</t>
  </si>
  <si>
    <t xml:space="preserve">ColBase Japan national museums (Japan Government Standard Terms); National Museum of Korea e-museum (KOGL Type 1 where marked); Met Open Access (CC0); Wikimedia Commons</t>
  </si>
  <si>
    <t xml:space="preserve">OBT001</t>
  </si>
  <si>
    <t xml:space="preserve">lattice-wall felt tent</t>
  </si>
  <si>
    <t xml:space="preserve">ger; yurt; kiiz üy; boz üy; öý</t>
  </si>
  <si>
    <t xml:space="preserve">AS-CEN;AS-NTH;WA-ANA</t>
  </si>
  <si>
    <t xml:space="preserve">Lattice-wall form clearly attested by the medieval period; earlier felt tents likely; start is low confidence</t>
  </si>
  <si>
    <t xml:space="preserve">A portable house of collapsible wooden lattice, roof poles, crown ring and felt covers that a household can strike, pack and pitch again.</t>
  </si>
  <si>
    <t xml:space="preserve">wood lattice; bent roof poles; felt; horsehair and wool rope</t>
  </si>
  <si>
    <t xml:space="preserve">Mongol ger; Kazakh kiiz üy; Kyrgyz boz üy; Turkmen öý</t>
  </si>
  <si>
    <t xml:space="preserve">museum and archaeological typology; makers' own terms where known</t>
  </si>
  <si>
    <t xml:space="preserve">Wikimedia Commons; Europeana (per-item licence); UNESCO ICH lists (link out; per-item photo licence); community-published site</t>
  </si>
  <si>
    <t xml:space="preserve">F1.29;F1.22a</t>
  </si>
  <si>
    <t xml:space="preserve">Links to practice rows for the Mongol ger (UNESCO 2013) and Kyrgyz/Kazakh yurts (UNESCO 2014); date of origin debated.</t>
  </si>
  <si>
    <t xml:space="preserve">OBT002</t>
  </si>
  <si>
    <t xml:space="preserve">conical pole tent</t>
  </si>
  <si>
    <t xml:space="preserve">tipi; tepee; lodge</t>
  </si>
  <si>
    <t xml:space="preserve">Pre-contact form of undated antiquity; canvas covers from the 19th century</t>
  </si>
  <si>
    <t xml:space="preserve">A cone of poles covered in sewn bison hide, later canvas, made, owned and pitched by Plains women.</t>
  </si>
  <si>
    <t xml:space="preserve">lodgepole pine; bison hide; canvas; sinew; paint</t>
  </si>
  <si>
    <t xml:space="preserve">Lakota tipi; Blackfoot painted lodge; Crow tipi</t>
  </si>
  <si>
    <t xml:space="preserve">Smithsonian Open Access (CC0); Smithsonian NMAI (link out; consult community); Wikimedia Commons; community-published site</t>
  </si>
  <si>
    <t xml:space="preserve">Painted lodge designs can be owned and sacred; show only community-published designs.</t>
  </si>
  <si>
    <t xml:space="preserve">OBT003</t>
  </si>
  <si>
    <t xml:space="preserve">snow house</t>
  </si>
  <si>
    <t xml:space="preserve">igloo; iglu; igluvigaq</t>
  </si>
  <si>
    <t xml:space="preserve">Associated with Thule and later Inuit (c. 1000 CE onward in the eastern Arctic); exact start unknown</t>
  </si>
  <si>
    <t xml:space="preserve">A domed winter dwelling cut from wind-packed snow blocks laid in a rising spiral.</t>
  </si>
  <si>
    <t xml:space="preserve">snow blocks; snow knife; ice window; skins</t>
  </si>
  <si>
    <t xml:space="preserve">Inuit igluvigaq; hunting snow house</t>
  </si>
  <si>
    <t xml:space="preserve">Wikimedia Commons; community-published site</t>
  </si>
  <si>
    <t xml:space="preserve">Mainly Central and Eastern Canadian Inuit; not used by all Arctic peoples.</t>
  </si>
  <si>
    <t xml:space="preserve">OBT004</t>
  </si>
  <si>
    <t xml:space="preserve">longhouse</t>
  </si>
  <si>
    <t xml:space="preserve">ganonh'sees; rumah panjai; langhús</t>
  </si>
  <si>
    <t xml:space="preserve">F1.7;F1.11;F1.9</t>
  </si>
  <si>
    <t xml:space="preserve">AM-EWD;EU-WCE;AS-ISE;EU-SCA</t>
  </si>
  <si>
    <t xml:space="preserve">Linearbandkeramik longhouses c. 5500 BCE in Central Europe; Haudenosaunee and Bornean forms recent and living</t>
  </si>
  <si>
    <t xml:space="preserve">A long timber-framed building housing several families or a kin group under one roof.</t>
  </si>
  <si>
    <t xml:space="preserve">timber posts; elm bark; wattle and daub; thatch; palm</t>
  </si>
  <si>
    <t xml:space="preserve">LBK longhouse; Haudenosaunee bark longhouse; Iban rumah panjai; Norse longhouse</t>
  </si>
  <si>
    <t xml:space="preserve">Wikimedia Commons; open-access excavation reports; Smithsonian Open Access (CC0); community-published site</t>
  </si>
  <si>
    <t xml:space="preserve">A recurrence: independent traditions share an English name, not a history.</t>
  </si>
  <si>
    <t xml:space="preserve">OBT005</t>
  </si>
  <si>
    <t xml:space="preserve">black tent</t>
  </si>
  <si>
    <t xml:space="preserve">beit al-shaʿar; goat-hair tent; yak-hair tent</t>
  </si>
  <si>
    <t xml:space="preserve">F1.10;F1.6;F1.8</t>
  </si>
  <si>
    <t xml:space="preserve">WA-ARB;AF-MAG;WA-IRN;AS-HIM;WA-LEV</t>
  </si>
  <si>
    <t xml:space="preserve">Undated antiquity; well documented from the medieval period</t>
  </si>
  <si>
    <t xml:space="preserve">A tension tent of woven goat- or yak-hair strips sewn into a roof and pegged out with guy ropes.</t>
  </si>
  <si>
    <t xml:space="preserve">goat hair; yak hair; ground-loom weaving; wooden poles</t>
  </si>
  <si>
    <t xml:space="preserve">Bedouin beit al-shaʿar; Tibetan drokpa tent; Zagros black tent</t>
  </si>
  <si>
    <t xml:space="preserve">Wikimedia Commons; Qatar Digital Library (open licence); community-published site</t>
  </si>
  <si>
    <t xml:space="preserve">Al Sadu weaving supplies the tent strips and dividers (qata); see Al Sadu practice row.</t>
  </si>
  <si>
    <t xml:space="preserve">OBT006</t>
  </si>
  <si>
    <t xml:space="preserve">pit house</t>
  </si>
  <si>
    <t xml:space="preserve">semi-subterranean house; tateana jūkyo; pithouse</t>
  </si>
  <si>
    <t xml:space="preserve">F1.8;F1.7;F1.12a</t>
  </si>
  <si>
    <t xml:space="preserve">AS-JPN;AS-KOR;AS-CHN;AM-WST;AS-NTH;AM-ARC</t>
  </si>
  <si>
    <t xml:space="preserve">East Asian examples from the late Pleistocene; Americas later; start very approximate</t>
  </si>
  <si>
    <t xml:space="preserve">A dwelling dug partly into the ground and roofed with timber, bark or turf to hold heat.</t>
  </si>
  <si>
    <t xml:space="preserve">excavation; timber posts; thatch; turf; whale bone</t>
  </si>
  <si>
    <t xml:space="preserve">Jōmon tateana; Banpo houses; Ancestral Puebloan pithouse; Thule qarmaq</t>
  </si>
  <si>
    <t xml:space="preserve">Wikimedia Commons; open-access excavation reports; ColBase (Japan Government Standard Terms); e-museum Korea (KOGL Type 1)</t>
  </si>
  <si>
    <t xml:space="preserve">Recurrence across many regions; start date needs checking.</t>
  </si>
  <si>
    <t xml:space="preserve">OBT007</t>
  </si>
  <si>
    <t xml:space="preserve">stilt house</t>
  </si>
  <si>
    <t xml:space="preserve">pile dwelling; rumah panggung</t>
  </si>
  <si>
    <t xml:space="preserve">F1.9;F1.11;F1.12;F1.7;F1.6</t>
  </si>
  <si>
    <t xml:space="preserve">AS-MSE;AS-ISE;OC-MEL;AM-AMZ;EU-WCE;AF-GUI</t>
  </si>
  <si>
    <t xml:space="preserve">Alpine pile dwellings from c. 5000 BCE; Southeast Asian forms ancient and living</t>
  </si>
  <si>
    <t xml:space="preserve">A house raised on posts above water, flood or damp ground, with the space beneath used for work or animals.</t>
  </si>
  <si>
    <t xml:space="preserve">timber; bamboo; palm thatch; lashing</t>
  </si>
  <si>
    <t xml:space="preserve">Alpine pile dwellings; Toraja tongkonan; Malay rumah; Ganvié houses</t>
  </si>
  <si>
    <t xml:space="preserve">Wikimedia Commons; open-access excavation reports; Europeana (per-item licence)</t>
  </si>
  <si>
    <t xml:space="preserve">Toraja tongkonan are also rank display; Ganvié (Benin) is a lake village.</t>
  </si>
  <si>
    <t xml:space="preserve">OBT008</t>
  </si>
  <si>
    <t xml:space="preserve">courtyard house</t>
  </si>
  <si>
    <t xml:space="preserve">siheyuan; domus; riad; bayt</t>
  </si>
  <si>
    <t xml:space="preserve">F1.9a;F1.8;F1.11;F1.10</t>
  </si>
  <si>
    <t xml:space="preserve">WA-MES;AS-CHN;EU-GRR;AF-MAG;WA-ARB</t>
  </si>
  <si>
    <t xml:space="preserve">Mesopotamian courtyard houses by the 3rd millennium BCE; many independent later forms</t>
  </si>
  <si>
    <t xml:space="preserve">Rooms arranged around an open court that brings light, air and privacy inward.</t>
  </si>
  <si>
    <t xml:space="preserve">mud brick; stone; timber; plaster; tile</t>
  </si>
  <si>
    <t xml:space="preserve">Ur houses; Beijing siheyuan; Roman domus; Fes riad; Gulf coral-stone bayt</t>
  </si>
  <si>
    <t xml:space="preserve">OBT009</t>
  </si>
  <si>
    <t xml:space="preserve">earthen mosque</t>
  </si>
  <si>
    <t xml:space="preserve">Sudano-Sahelian mosque; banco mosque</t>
  </si>
  <si>
    <t xml:space="preserve">Djenné mosque founded c. 13th–14th century per tradition; present building 1907; replastered yearly</t>
  </si>
  <si>
    <t xml:space="preserve">A congregational mosque of sun-dried mud brick and plaster whose projecting palm beams serve as fixed scaffolding for yearly re-rendering.</t>
  </si>
  <si>
    <t xml:space="preserve">mud brick (banco); palm-wood beams (toron); mud plaster</t>
  </si>
  <si>
    <t xml:space="preserve">Great Mosque of Djenné; Djinguereber (Timbuktu); Agadez mosque</t>
  </si>
  <si>
    <t xml:space="preserve">F1.22a;F1.29</t>
  </si>
  <si>
    <t xml:space="preserve">Annual crépissage is a living practice; see practice row.</t>
  </si>
  <si>
    <t xml:space="preserve">OBT010</t>
  </si>
  <si>
    <t xml:space="preserve">tulou</t>
  </si>
  <si>
    <t xml:space="preserve">Hakka earthen house</t>
  </si>
  <si>
    <t xml:space="preserve">Fujian tulou built c. 12th–20th century</t>
  </si>
  <si>
    <t xml:space="preserve">A multi-storey rammed-earth communal fortress house for a whole lineage, often circular.</t>
  </si>
  <si>
    <t xml:space="preserve">rammed earth; timber; tile</t>
  </si>
  <si>
    <t xml:space="preserve">Tianluokeng cluster; Chengqilou</t>
  </si>
  <si>
    <t xml:space="preserve">shelter;war</t>
  </si>
  <si>
    <t xml:space="preserve">OBT011</t>
  </si>
  <si>
    <t xml:space="preserve">plank house</t>
  </si>
  <si>
    <t xml:space="preserve">big house; NWC longhouse</t>
  </si>
  <si>
    <t xml:space="preserve">Pre-contact; age uncertain</t>
  </si>
  <si>
    <t xml:space="preserve">A large post-and-beam house clad in split cedar planks that housed extended families and hosted feasts.</t>
  </si>
  <si>
    <t xml:space="preserve">western red cedar; split planks; adze; paint</t>
  </si>
  <si>
    <t xml:space="preserve">Haida longhouse; Kwakwakaʼwakw big house; Coast Salish shed-roof house</t>
  </si>
  <si>
    <t xml:space="preserve">OBT012</t>
  </si>
  <si>
    <t xml:space="preserve">adobe pueblo</t>
  </si>
  <si>
    <t xml:space="preserve">pueblo; great house; cliff dwelling</t>
  </si>
  <si>
    <t xml:space="preserve">Chaco great houses c. 850–1150 CE; living pueblos (Taos, Acoma)</t>
  </si>
  <si>
    <t xml:space="preserve">Terraced room blocks of stone, adobe and timber built and replastered by communities.</t>
  </si>
  <si>
    <t xml:space="preserve">adobe; sandstone; timber vigas; mud plaster</t>
  </si>
  <si>
    <t xml:space="preserve">Pueblo Bonito; Taos Pueblo; Acoma Pueblo; Mesa Verde cliff dwellings</t>
  </si>
  <si>
    <t xml:space="preserve">Wikimedia Commons; open-access excavation reports; Library of Congress (PD items)</t>
  </si>
  <si>
    <t xml:space="preserve">OBT013</t>
  </si>
  <si>
    <t xml:space="preserve">conical thatched roundhouse</t>
  </si>
  <si>
    <t xml:space="preserve">rondavel; Iron Age roundhouse</t>
  </si>
  <si>
    <t xml:space="preserve">AF-SOU;AF-SWA;AF-CEN;EU-BLC</t>
  </si>
  <si>
    <t xml:space="preserve">British Iron Age roundhouses c. 800 BCE–100 CE; African forms ancient and living</t>
  </si>
  <si>
    <t xml:space="preserve">A circular wall of wattle, stone or mud under a conical thatched roof.</t>
  </si>
  <si>
    <t xml:space="preserve">wattle and daub; stone; thatch; timber</t>
  </si>
  <si>
    <t xml:space="preserve">British Iron Age roundhouse; Zulu indlu; Sotho rondavel</t>
  </si>
  <si>
    <t xml:space="preserve">F1.5;F1.28a</t>
  </si>
  <si>
    <t xml:space="preserve">British roundhouses are known from post holes; reconstructions are experimental (F1.28a).</t>
  </si>
  <si>
    <t xml:space="preserve">OBT014</t>
  </si>
  <si>
    <t xml:space="preserve">earth lodge</t>
  </si>
  <si>
    <t xml:space="preserve">Mandan earth lodge</t>
  </si>
  <si>
    <t xml:space="preserve">Plains Village period c. 1000 CE onward</t>
  </si>
  <si>
    <t xml:space="preserve">A timber dome covered in willow, grass and earth housing extended families along the Missouri.</t>
  </si>
  <si>
    <t xml:space="preserve">timber; willow; grass; earth</t>
  </si>
  <si>
    <t xml:space="preserve">Mandan, Hidatsa and Arikara earth lodges; Pawnee lodges</t>
  </si>
  <si>
    <t xml:space="preserve">Wikimedia Commons; Library of Congress (PD items); Smithsonian Open Access (CC0)</t>
  </si>
  <si>
    <t xml:space="preserve">OBT015</t>
  </si>
  <si>
    <t xml:space="preserve">wind tower</t>
  </si>
  <si>
    <t xml:space="preserve">barjeel; badgir; malqaf</t>
  </si>
  <si>
    <t xml:space="preserve">WA-IRN;WA-ARB;AF-EGY</t>
  </si>
  <si>
    <t xml:space="preserve">Malqaf traced to ancient Egypt by some authors; Gulf barjeel common from the 19th century</t>
  </si>
  <si>
    <t xml:space="preserve">A tower that catches breezes and sends them down into rooms, cooling houses without power.</t>
  </si>
  <si>
    <t xml:space="preserve">coral stone; gypsum; mud brick; timber; cloth</t>
  </si>
  <si>
    <t xml:space="preserve">Al Fahidi (Dubai) barjeel; Yazd badgir; Cairo malqaf</t>
  </si>
  <si>
    <t xml:space="preserve">Wikimedia Commons; Qatar Digital Library (open licence)</t>
  </si>
  <si>
    <t xml:space="preserve">Ancient Egyptian origin claim needs checking.</t>
  </si>
  <si>
    <t xml:space="preserve">OBT016</t>
  </si>
  <si>
    <t xml:space="preserve">rock-cut dwelling</t>
  </si>
  <si>
    <t xml:space="preserve">cave house; yaodong; troglodyte house</t>
  </si>
  <si>
    <t xml:space="preserve">F1.8;F1.10;F1.6</t>
  </si>
  <si>
    <t xml:space="preserve">AS-CHN;WA-ANA;AF-MAG</t>
  </si>
  <si>
    <t xml:space="preserve">Many periods; dates vary</t>
  </si>
  <si>
    <t xml:space="preserve">Rooms carved into loess, tuff or sandstone that keep an even temperature.</t>
  </si>
  <si>
    <t xml:space="preserve">carving; loess; volcanic tuff</t>
  </si>
  <si>
    <t xml:space="preserve">Loess Plateau yaodong; Cappadocia cave houses; Matmata pit houses</t>
  </si>
  <si>
    <t xml:space="preserve">OBT017</t>
  </si>
  <si>
    <t xml:space="preserve">meeting house</t>
  </si>
  <si>
    <t xml:space="preserve">fale tele; wharenui; maneaba</t>
  </si>
  <si>
    <t xml:space="preserve">OC-POL;OC-MIC</t>
  </si>
  <si>
    <t xml:space="preserve">Pre-contact; living</t>
  </si>
  <si>
    <t xml:space="preserve">A large timber house on a raised platform for chiefly meetings and ceremony, built with lashed joints.</t>
  </si>
  <si>
    <t xml:space="preserve">breadfruit wood; sennit lashing; thatch; carving</t>
  </si>
  <si>
    <t xml:space="preserve">Samoan fale tele; Kiribati maneaba; Māori wharenui</t>
  </si>
  <si>
    <t xml:space="preserve">Te Papa Collections Online (per-item; link out where restricted); Auckland Museum Collections Online (per-item); Wikimedia Commons; community-published site</t>
  </si>
  <si>
    <t xml:space="preserve">Wharenui embody ancestors; show only community-published images.</t>
  </si>
  <si>
    <t xml:space="preserve">OBT018</t>
  </si>
  <si>
    <t xml:space="preserve">hammock</t>
  </si>
  <si>
    <t xml:space="preserve">hamaca; hamac</t>
  </si>
  <si>
    <t xml:space="preserve">AM-AMZ;AM-CAR;AM-CAM</t>
  </si>
  <si>
    <t xml:space="preserve">Pre-contact; the word is Taíno, recorded by the Spanish in the 1490s</t>
  </si>
  <si>
    <t xml:space="preserve">A hanging bed of netted or woven fibre that became a naval and global object after 1492.</t>
  </si>
  <si>
    <t xml:space="preserve">cotton; moriche palm fibre; netting</t>
  </si>
  <si>
    <t xml:space="preserve">Taíno hamaca; Yucatec hammock; naval hammock</t>
  </si>
  <si>
    <t xml:space="preserve">Wikimedia Commons; Smithsonian Open Access (CC0); community-published site</t>
  </si>
  <si>
    <t xml:space="preserve">OBT019</t>
  </si>
  <si>
    <t xml:space="preserve">plaited mat</t>
  </si>
  <si>
    <t xml:space="preserve">pandanus mat; tatami; tsihy; jaki</t>
  </si>
  <si>
    <t xml:space="preserve">F1.12;F1.8;F1.6</t>
  </si>
  <si>
    <t xml:space="preserve">OC-POL;OC-MIC;AS-JPN;AF-MAD;AS-ISE</t>
  </si>
  <si>
    <t xml:space="preserve">Ancient; dates vary</t>
  </si>
  <si>
    <t xml:space="preserve">Plaited leaf and rush mats that furnish floors and beds.</t>
  </si>
  <si>
    <t xml:space="preserve">pandanus; igusa rush; raffia; palm</t>
  </si>
  <si>
    <t xml:space="preserve">Marshallese jaki; Japanese tatami; Malagasy tsihy</t>
  </si>
  <si>
    <t xml:space="preserve">Wikimedia Commons; Te Papa Collections Online (per-item; link out where restricted)</t>
  </si>
  <si>
    <t xml:space="preserve">OBT020</t>
  </si>
  <si>
    <t xml:space="preserve">headrest</t>
  </si>
  <si>
    <t xml:space="preserve">neck rest; mutsago; wrs</t>
  </si>
  <si>
    <t xml:space="preserve">F1.6;F1.8</t>
  </si>
  <si>
    <t xml:space="preserve">AF-EGY;AF-SOU;AF-HRN;AF-CEN;AS-CHN;OC-MEL</t>
  </si>
  <si>
    <t xml:space="preserve">Old Kingdom Egyptian headrests; many later traditions</t>
  </si>
  <si>
    <t xml:space="preserve">A carved support for the neck during sleep that protects hairstyles and often carries status or ancestral meaning.</t>
  </si>
  <si>
    <t xml:space="preserve">wood; ivory; ceramic; stone</t>
  </si>
  <si>
    <t xml:space="preserve">Egyptian wrs headrest; Shona mutsago; Chinese ceramic pillow</t>
  </si>
  <si>
    <t xml:space="preserve">ancestral;funerary</t>
  </si>
  <si>
    <t xml:space="preserve">Met Open Access (CC0); Cleveland Museum of Art Open Access (CC0); British Museum collection online (link out); Wikimedia Commons</t>
  </si>
  <si>
    <t xml:space="preserve">Many Egyptian headrests come from burials.</t>
  </si>
  <si>
    <t xml:space="preserve">OBT021</t>
  </si>
  <si>
    <t xml:space="preserve">stool of office</t>
  </si>
  <si>
    <t xml:space="preserve">dwa; stool</t>
  </si>
  <si>
    <t xml:space="preserve">AF-GUI;AF-CEN;AF-SOU</t>
  </si>
  <si>
    <t xml:space="preserve">Many traditions; dates vary</t>
  </si>
  <si>
    <t xml:space="preserve">A seat that in many African states marks office and holds the soul of a people or lineage.</t>
  </si>
  <si>
    <t xml:space="preserve">carved wood; brass; gold leaf; beadwork</t>
  </si>
  <si>
    <t xml:space="preserve">Asante stools (dwa); Luba caryatid stools; Chokwe chairs</t>
  </si>
  <si>
    <t xml:space="preserve">sacred;ancestral</t>
  </si>
  <si>
    <t xml:space="preserve">Met Open Access (CC0); British Museum collection online (link out); Wikimedia Commons; community-published site</t>
  </si>
  <si>
    <t xml:space="preserve">The Asante Golden Stool (Sika Dwa Kofi) is sacred: exclude image entirely. Blackened ancestral stools are also sacred.</t>
  </si>
  <si>
    <t xml:space="preserve">OBT022</t>
  </si>
  <si>
    <t xml:space="preserve">throne</t>
  </si>
  <si>
    <t xml:space="preserve">seat of state</t>
  </si>
  <si>
    <t xml:space="preserve">Egyptian royal chairs by c. 2600 BCE</t>
  </si>
  <si>
    <t xml:space="preserve">A raised chair that stages power through height, material and placement.</t>
  </si>
  <si>
    <t xml:space="preserve">wood; ivory; gold; gems; textile</t>
  </si>
  <si>
    <t xml:space="preserve">Tutankhamun's throne; Mandu Yenu (Bamum throne of Njoya); Byzantine throne; Joseon royal throne</t>
  </si>
  <si>
    <t xml:space="preserve">Met Open Access (CC0); Wikimedia Commons; Europeana (per-item licence); e-museum Korea (KOGL Type 1)</t>
  </si>
  <si>
    <t xml:space="preserve">The Bamum throne in Berlin has a disputed "gift" history.</t>
  </si>
  <si>
    <t xml:space="preserve">OBT023</t>
  </si>
  <si>
    <t xml:space="preserve">oil lamp</t>
  </si>
  <si>
    <t xml:space="preserve">lamp; diya; qulliq</t>
  </si>
  <si>
    <t xml:space="preserve">Upper Palaeolithic stone lamps (e.g. Lascaux); ceramic lamps from later prehistory</t>
  </si>
  <si>
    <t xml:space="preserve">A vessel holding fuel and a wick that made night work and night worship possible.</t>
  </si>
  <si>
    <t xml:space="preserve">stone; ceramic; bronze; animal fat; olive oil</t>
  </si>
  <si>
    <t xml:space="preserve">Lascaux stone lamp; Roman terracotta lamp; Indian diya; Inuit qulliq</t>
  </si>
  <si>
    <t xml:space="preserve">shelter;ritual and belief;tools</t>
  </si>
  <si>
    <t xml:space="preserve">The Inuit qulliq also heats and cooks.</t>
  </si>
  <si>
    <t xml:space="preserve">OBT024</t>
  </si>
  <si>
    <t xml:space="preserve">mosque lamp</t>
  </si>
  <si>
    <t xml:space="preserve">qandil</t>
  </si>
  <si>
    <t xml:space="preserve">AF-EGY;WA-LEV;WA-ANA</t>
  </si>
  <si>
    <t xml:space="preserve">Mamluk enamelled glass lamps c. 1250–1400</t>
  </si>
  <si>
    <t xml:space="preserve">A glass lamp enamelled with the Qur'anic light verse and the patron's titles, hung in mosques and madrasas.</t>
  </si>
  <si>
    <t xml:space="preserve">blown glass; enamel; gilding</t>
  </si>
  <si>
    <t xml:space="preserve">Mamluk lamps of Sultan Hasan; Iznik ceramic mosque lamps</t>
  </si>
  <si>
    <t xml:space="preserve">Iznik ceramic lamps were symbolic, not for light.</t>
  </si>
  <si>
    <t xml:space="preserve">OBT025</t>
  </si>
  <si>
    <t xml:space="preserve">paper lantern</t>
  </si>
  <si>
    <t xml:space="preserve">chōchin; denglong</t>
  </si>
  <si>
    <t xml:space="preserve">Ancient; dates uncertain</t>
  </si>
  <si>
    <t xml:space="preserve">A collapsible frame of bamboo and paper or silk around a flame, used in homes, streets and festivals.</t>
  </si>
  <si>
    <t xml:space="preserve">bamboo; paper; silk</t>
  </si>
  <si>
    <t xml:space="preserve">Japanese chōchin; Chinese festival lanterns; Korean lotus lanterns</t>
  </si>
  <si>
    <t xml:space="preserve">ColBase (Japan Government Standard Terms); Wikimedia Commons</t>
  </si>
  <si>
    <t xml:space="preserve">OBT026</t>
  </si>
  <si>
    <t xml:space="preserve">knotted carpet; rug; qali</t>
  </si>
  <si>
    <t xml:space="preserve">AS-CEN;WA-IRN;WA-ANA;WA-CAU;AS-SAS</t>
  </si>
  <si>
    <t xml:space="preserve">Pazyryk carpet c. 4th century BCE is the earliest surviving</t>
  </si>
  <si>
    <t xml:space="preserve">A textile of knotted wool or silk tufts on a warp, used as floor, wall, tent and prayer covering and as trade good.</t>
  </si>
  <si>
    <t xml:space="preserve">wool; silk; symmetric and asymmetric knots; natural dyes</t>
  </si>
  <si>
    <t xml:space="preserve">Pazyryk carpet; Ardabil carpet; Fars carpets; Azerbaijani carpets; Turkmen gul carpets</t>
  </si>
  <si>
    <t xml:space="preserve">shelter;exchange and value;ritual and belief</t>
  </si>
  <si>
    <t xml:space="preserve">Met Open Access (CC0); Wikimedia Commons; UNESCO ICH lists (link out; per-item photo licence); Europeana (per-item licence)</t>
  </si>
  <si>
    <t xml:space="preserve">Child and bonded labour in some modern production (F1.23).</t>
  </si>
  <si>
    <t xml:space="preserve">OBT027</t>
  </si>
  <si>
    <t xml:space="preserve">flatweave</t>
  </si>
  <si>
    <t xml:space="preserve">kilim; dhurrie; palas</t>
  </si>
  <si>
    <t xml:space="preserve">WA-ANA;WA-IRN;WA-CAU;AS-SAS;AF-MAG</t>
  </si>
  <si>
    <t xml:space="preserve">A tapestry-woven floor and tent covering without pile.</t>
  </si>
  <si>
    <t xml:space="preserve">wool; cotton; slit tapestry</t>
  </si>
  <si>
    <t xml:space="preserve">Anatolian kilim; Indian dhurrie; Amazigh hanbel</t>
  </si>
  <si>
    <t xml:space="preserve">OBT028</t>
  </si>
  <si>
    <t xml:space="preserve">prefabricated house</t>
  </si>
  <si>
    <t xml:space="preserve">kit house; prefab</t>
  </si>
  <si>
    <t xml:space="preserve">Manning Portable Cottage (London, 1830s) for settler colonies; mass prefabrication in the 20th century</t>
  </si>
  <si>
    <t xml:space="preserve">A house made in factory parts and assembled on site, from colonial kit cottages to postwar and Japanese industrial housing.</t>
  </si>
  <si>
    <t xml:space="preserve">timber; steel; concrete panels; standard parts</t>
  </si>
  <si>
    <t xml:space="preserve">Manning Portable Cottage; Sears Modern Homes; Prouvé Maison Tropicale; Sekisui House</t>
  </si>
  <si>
    <t xml:space="preserve">Wikimedia Commons; Library of Congress (PD items); Science Museum Group collection (link out; data CC0)</t>
  </si>
  <si>
    <t xml:space="preserve">Maison Tropicale units were removed from Niamey and Brazzaville and sold (F1.24 adjacent).</t>
  </si>
  <si>
    <t xml:space="preserve">OBT029</t>
  </si>
  <si>
    <t xml:space="preserve">emergency shelter</t>
  </si>
  <si>
    <t xml:space="preserve">relief tent; refugee shelter</t>
  </si>
  <si>
    <t xml:space="preserve">UNHCR family tents from mid-20th century; Better Shelter units from 2015</t>
  </si>
  <si>
    <t xml:space="preserve">A standardised shelter shipped to displaced people, designed for speed, cost and repair.</t>
  </si>
  <si>
    <t xml:space="preserve">canvas; polyethylene; flat-pack steel</t>
  </si>
  <si>
    <t xml:space="preserve">UNHCR family tent; Better Shelter; tarpaulin</t>
  </si>
  <si>
    <t xml:space="preserve">Start approximate; show the people who live in them, not only the object.</t>
  </si>
  <si>
    <t xml:space="preserve">OBT030</t>
  </si>
  <si>
    <t xml:space="preserve">large-panel apartment block</t>
  </si>
  <si>
    <t xml:space="preserve">khrushchyovka; panelák; Plattenbau</t>
  </si>
  <si>
    <t xml:space="preserve">Mass production from the late 1950s</t>
  </si>
  <si>
    <t xml:space="preserve">Housing assembled from factory-cast concrete panels at national scale.</t>
  </si>
  <si>
    <t xml:space="preserve">precast concrete panels; tower cranes</t>
  </si>
  <si>
    <t xml:space="preserve">Khrushchyovka; Czech panelák; Plattenbau</t>
  </si>
  <si>
    <t xml:space="preserve">OBT031</t>
  </si>
  <si>
    <t xml:space="preserve">lock and key</t>
  </si>
  <si>
    <t xml:space="preserve">lock</t>
  </si>
  <si>
    <t xml:space="preserve">Wooden pin locks in Egypt and the Near East of uncertain date; Roman metal keys; industrial locks 19th century</t>
  </si>
  <si>
    <t xml:space="preserve">A device that secures doors and chests, marking private property and trust.</t>
  </si>
  <si>
    <t xml:space="preserve">wood; bronze; iron; brass</t>
  </si>
  <si>
    <t xml:space="preserve">Egyptian wooden pin lock; Roman ring key; Chubb detector lock; Yale pin-tumbler lock</t>
  </si>
  <si>
    <t xml:space="preserve">Popular "Khorsabad c. 700 BCE" first-lock claim needs checking.</t>
  </si>
  <si>
    <t xml:space="preserve">OBT032</t>
  </si>
  <si>
    <t xml:space="preserve">tunic</t>
  </si>
  <si>
    <t xml:space="preserve">chiton; kurta; qamis; uncu</t>
  </si>
  <si>
    <t xml:space="preserve">Tarkhan dress (Egypt), radiocarbon c. 3482–3102 BCE, among the earliest woven garments</t>
  </si>
  <si>
    <t xml:space="preserve">A sewn garment with a head opening and sleeves or armholes, the base of many dress systems.</t>
  </si>
  <si>
    <t xml:space="preserve">linen; wool; cotton; sewing</t>
  </si>
  <si>
    <t xml:space="preserve">Tarkhan dress; Greek chiton; Andean uncu; South Asian kurta</t>
  </si>
  <si>
    <t xml:space="preserve">Met Open Access (CC0); Wikimedia Commons; Europeana (per-item licence)</t>
  </si>
  <si>
    <t xml:space="preserve">Tarkhan dress date from a 2016 radiocarbon study.</t>
  </si>
  <si>
    <t xml:space="preserve">OBT033</t>
  </si>
  <si>
    <t xml:space="preserve">draped unstitched garment</t>
  </si>
  <si>
    <t xml:space="preserve">sari; saree; dhoti; lungi</t>
  </si>
  <si>
    <t xml:space="preserve">Draped garments depicted from the early historic period; the word sari is medieval</t>
  </si>
  <si>
    <t xml:space="preserve">A length of loom-width cloth wrapped and pleated on the body without cutting.</t>
  </si>
  <si>
    <t xml:space="preserve">cotton; silk; handloom; zari</t>
  </si>
  <si>
    <t xml:space="preserve">Banarasi sari; Kanchipuram sari; Jamdani sari; dhoti</t>
  </si>
  <si>
    <t xml:space="preserve">Met Open Access (CC0); Wikimedia Commons; community-published site</t>
  </si>
  <si>
    <t xml:space="preserve">OBT034</t>
  </si>
  <si>
    <t xml:space="preserve">kimono</t>
  </si>
  <si>
    <t xml:space="preserve">kosode; wafuku</t>
  </si>
  <si>
    <t xml:space="preserve">The kosode became the outer garment c. 16th–17th century</t>
  </si>
  <si>
    <t xml:space="preserve">A T-shaped robe cut from a single bolt with almost no waste, tied with an obi.</t>
  </si>
  <si>
    <t xml:space="preserve">silk; ramie; yūzen dyeing; shibori</t>
  </si>
  <si>
    <t xml:space="preserve">kosode; furisode; yukata</t>
  </si>
  <si>
    <t xml:space="preserve">ColBase (Japan Government Standard Terms); Met Open Access (CC0); Rijksmuseum (CC0); Wikimedia Commons</t>
  </si>
  <si>
    <t xml:space="preserve">OBT035</t>
  </si>
  <si>
    <t xml:space="preserve">hanbok</t>
  </si>
  <si>
    <t xml:space="preserve">Korean dress</t>
  </si>
  <si>
    <t xml:space="preserve">Jacket-and-skirt form traced to the Three Kingdoms period; modern form Joseon</t>
  </si>
  <si>
    <t xml:space="preserve">Korean dress of short jacket (jeogori) with skirt (chima) or trousers (baji).</t>
  </si>
  <si>
    <t xml:space="preserve">silk; ramie; cotton</t>
  </si>
  <si>
    <t xml:space="preserve">jeogori; chima; baji; durumagi</t>
  </si>
  <si>
    <t xml:space="preserve">e-museum Korea (KOGL Type 1); Wikimedia Commons</t>
  </si>
  <si>
    <t xml:space="preserve">OBT036</t>
  </si>
  <si>
    <t xml:space="preserve">kaftan</t>
  </si>
  <si>
    <t xml:space="preserve">caftan; qaftan; chapan</t>
  </si>
  <si>
    <t xml:space="preserve">WA-ANA;WA-IRN;AF-MAG;AS-CEN;EU-EER</t>
  </si>
  <si>
    <t xml:space="preserve">Ancient roots debated; Ottoman court kaftans 15th–17th century</t>
  </si>
  <si>
    <t xml:space="preserve">A long front-opening robe whose cloth and cut marked rank at Ottoman, Safavid and Moroccan courts.</t>
  </si>
  <si>
    <t xml:space="preserve">silk; velvet; lampas; brocade</t>
  </si>
  <si>
    <t xml:space="preserve">Ottoman ceremonial kaftans (Topkapı); Moroccan qaftan; Central Asian chapan</t>
  </si>
  <si>
    <t xml:space="preserve">OBT037</t>
  </si>
  <si>
    <t xml:space="preserve">wide robe</t>
  </si>
  <si>
    <t xml:space="preserve">grand boubou; agbada; babban riga</t>
  </si>
  <si>
    <t xml:space="preserve">Documented in the Sahel by the medieval period; start uncertain</t>
  </si>
  <si>
    <t xml:space="preserve">A wide flowing robe whose embroidered neck and pocket show the wearer's status and faith.</t>
  </si>
  <si>
    <t xml:space="preserve">cotton strip cloth; indigo; hand embroidery</t>
  </si>
  <si>
    <t xml:space="preserve">Hausa babban riga; Yoruba agbada; Wolof grand boubou</t>
  </si>
  <si>
    <t xml:space="preserve">Met Open Access (CC0); British Museum collection online (link out); Wikimedia Commons</t>
  </si>
  <si>
    <t xml:space="preserve">OBT038</t>
  </si>
  <si>
    <t xml:space="preserve">poncho</t>
  </si>
  <si>
    <t xml:space="preserve">ruana; makuñ</t>
  </si>
  <si>
    <t xml:space="preserve">Andean tunics ancient; the open poncho form spreads in the colonial era</t>
  </si>
  <si>
    <t xml:space="preserve">A rectangle of cloth with a head slit, worn from the Andes to the Pampas.</t>
  </si>
  <si>
    <t xml:space="preserve">alpaca; sheep wool; warp-faced weaving</t>
  </si>
  <si>
    <t xml:space="preserve">Mapuche makuñ; Andean poncho; Colombian ruana</t>
  </si>
  <si>
    <t xml:space="preserve">OBT039</t>
  </si>
  <si>
    <t xml:space="preserve">tailored skin clothing</t>
  </si>
  <si>
    <t xml:space="preserve">parka; atigi; amauti; kukhlyanka</t>
  </si>
  <si>
    <t xml:space="preserve">Tailored clothing implied by eyed needles c. 40,000 BP; Arctic forms ancient</t>
  </si>
  <si>
    <t xml:space="preserve">Fitted clothing of caribou, seal and bird skin sewn with waterproof seams by Arctic women.</t>
  </si>
  <si>
    <t xml:space="preserve">caribou hide; sealskin; sinew thread; gut</t>
  </si>
  <si>
    <t xml:space="preserve">Inuit amauti; Yup'ik gut parka; Chukchi kukhlyanka</t>
  </si>
  <si>
    <t xml:space="preserve">The amauti carries an infant in its hood (care and access).</t>
  </si>
  <si>
    <t xml:space="preserve">OBT040</t>
  </si>
  <si>
    <t xml:space="preserve">huipil</t>
  </si>
  <si>
    <t xml:space="preserve">hipil</t>
  </si>
  <si>
    <t xml:space="preserve">Pre-Hispanic; depicted in Maya art</t>
  </si>
  <si>
    <t xml:space="preserve">A woman's tunic of backstrap-woven panels whose designs locate the weaver's community.</t>
  </si>
  <si>
    <t xml:space="preserve">cotton; backstrap loom; supplementary-weft brocade</t>
  </si>
  <si>
    <t xml:space="preserve">Maya huipil (Guatemala); Oaxacan huipil</t>
  </si>
  <si>
    <t xml:space="preserve">Met Open Access (CC0); Smithsonian Open Access (CC0); Wikimedia Commons; community-published site</t>
  </si>
  <si>
    <t xml:space="preserve">Copying of designs by fashion brands is an F1.2 case.</t>
  </si>
  <si>
    <t xml:space="preserve">OBT041</t>
  </si>
  <si>
    <t xml:space="preserve">lamba akotifahana; lamba mena</t>
  </si>
  <si>
    <t xml:space="preserve">Silk lamba documented from at least the 18th–19th century</t>
  </si>
  <si>
    <t xml:space="preserve">A Malagasy wrapped cloth; the lamba mena of indigenous silk wraps the dead at burial and reburial (famadihana).</t>
  </si>
  <si>
    <t xml:space="preserve">landibe wild silk; cotton; raffia</t>
  </si>
  <si>
    <t xml:space="preserve">Lamba mena is funerary: show burial context with care.</t>
  </si>
  <si>
    <t xml:space="preserve">OBT042</t>
  </si>
  <si>
    <t xml:space="preserve">kanga</t>
  </si>
  <si>
    <t xml:space="preserve">khanga; leso</t>
  </si>
  <si>
    <t xml:space="preserve">Emerged late 19th century on the Swahili coast</t>
  </si>
  <si>
    <t xml:space="preserve">A printed cotton cloth sold in pairs whose Swahili saying (jina) lets the wearer speak without words.</t>
  </si>
  <si>
    <t xml:space="preserve">factory-printed cotton; roller and screen printing</t>
  </si>
  <si>
    <t xml:space="preserve">kanga; kitenge</t>
  </si>
  <si>
    <t xml:space="preserve">Often printed in India, China or Europe for East African buyers.</t>
  </si>
  <si>
    <t xml:space="preserve">OBT043</t>
  </si>
  <si>
    <t xml:space="preserve">wax-print cloth</t>
  </si>
  <si>
    <t xml:space="preserve">Dutch wax; ankara</t>
  </si>
  <si>
    <t xml:space="preserve">AF-GUI;AF-CEN;EU-BLC</t>
  </si>
  <si>
    <t xml:space="preserve">Dutch machine imitation of batik from the mid-19th century; West African market later 19th century</t>
  </si>
  <si>
    <t xml:space="preserve">Industrially resist-printed cotton made in Europe to copy Javanese batik and sold into West and Central Africa.</t>
  </si>
  <si>
    <t xml:space="preserve">roller printing; resin resist; cotton</t>
  </si>
  <si>
    <t xml:space="preserve">Vlisco wax; ABC wax; GTP (Ghana); Nigerian ankara</t>
  </si>
  <si>
    <t xml:space="preserve">A copy-and-transfer case (F1.14).</t>
  </si>
  <si>
    <t xml:space="preserve">OBT044</t>
  </si>
  <si>
    <t xml:space="preserve">strip-woven cloth</t>
  </si>
  <si>
    <t xml:space="preserve">narrow-strip weave; country cloth</t>
  </si>
  <si>
    <t xml:space="preserve">Tellem cave textiles (Bandiagara) c. 11th century are the earliest surviving</t>
  </si>
  <si>
    <t xml:space="preserve">Cloth made by sewing together long narrow strips woven on a treadle loom, sold by the strip as well as the garment.</t>
  </si>
  <si>
    <t xml:space="preserve">cotton; silk; rayon; narrow treadle loom</t>
  </si>
  <si>
    <t xml:space="preserve">kente; aso oke; Ewe kete; Fulani khasa; Mende country cloth</t>
  </si>
  <si>
    <t xml:space="preserve">clothing and adornment;exchange and value;rule and display</t>
  </si>
  <si>
    <t xml:space="preserve">Tellem textiles published by Rita Bolland.</t>
  </si>
  <si>
    <t xml:space="preserve">OBT045</t>
  </si>
  <si>
    <t xml:space="preserve">resist- and mud-dyed cloth</t>
  </si>
  <si>
    <t xml:space="preserve">batik; adire; bogolan; shibori</t>
  </si>
  <si>
    <t xml:space="preserve">AS-ISE;AF-GUI;AF-SAH;AS-JPN;AS-CHN</t>
  </si>
  <si>
    <t xml:space="preserve">Resist dyeing is ancient in many places; dates vary</t>
  </si>
  <si>
    <t xml:space="preserve">Cloth patterned by blocking dye with wax, starch, stitching or ties, or by painting with fermented mud.</t>
  </si>
  <si>
    <t xml:space="preserve">wax; cassava starch; fermented mud; indigo; tie and stitch resist</t>
  </si>
  <si>
    <t xml:space="preserve">Javanese batik; Yoruba adire; Bamana bogolan; Japanese shibori; Chinese jiaxie</t>
  </si>
  <si>
    <t xml:space="preserve">Met Open Access (CC0); Rijksmuseum (CC0); Wikimedia Commons; UNESCO ICH lists (link out; per-item photo licence); community-published site</t>
  </si>
  <si>
    <t xml:space="preserve">F1.18;F1.5</t>
  </si>
  <si>
    <t xml:space="preserve">Bogolan is a mud-and-mordant technique, not a resist; kept together here as dye-patterned cloth.</t>
  </si>
  <si>
    <t xml:space="preserve">OBT046</t>
  </si>
  <si>
    <t xml:space="preserve">ikat</t>
  </si>
  <si>
    <t xml:space="preserve">abr; patola; tenun ikat; hinggi</t>
  </si>
  <si>
    <t xml:space="preserve">F1.9;F1.12a;F1.7</t>
  </si>
  <si>
    <t xml:space="preserve">AS-ISE;AS-SAS;AS-CEN;AM-AND;AS-MSE</t>
  </si>
  <si>
    <t xml:space="preserve">Cloth whose pattern is dyed into the yarns before weaving by binding them in bundles.</t>
  </si>
  <si>
    <t xml:space="preserve">tied-and-dyed warp or weft; silk; cotton</t>
  </si>
  <si>
    <t xml:space="preserve">Patan patola; Uzbek abr; Sumba hinggi; Timor tais</t>
  </si>
  <si>
    <t xml:space="preserve">OBT047</t>
  </si>
  <si>
    <t xml:space="preserve">tapa; ngatu; masi; kapa; olubugo</t>
  </si>
  <si>
    <t xml:space="preserve">F1.12;F1.6;F1.9;F1.7</t>
  </si>
  <si>
    <t xml:space="preserve">OC-POL;OC-MEL;AF-SWA;AS-ISE;AM-MES</t>
  </si>
  <si>
    <t xml:space="preserve">Stone beaters in South China and Southeast Asia from c. 6000–5000 BCE suggest antiquity</t>
  </si>
  <si>
    <t xml:space="preserve">Cloth beaten from the inner bark of mulberry, fig and breadfruit trees, then printed or painted.</t>
  </si>
  <si>
    <t xml:space="preserve">paper mulberry bark; Ficus bark; wooden beaters; natural pigments</t>
  </si>
  <si>
    <t xml:space="preserve">Tongan ngatu; Fijian masi; Hawaiian kapa; Ugandan olubugo; Sulawesi fuya</t>
  </si>
  <si>
    <t xml:space="preserve">Te Papa Collections Online (per-item; link out where restricted); Auckland Museum Collections Online (per-item); Met Open Access (CC0); Wikimedia Commons; UNESCO ICH lists (link out; per-item photo licence)</t>
  </si>
  <si>
    <t xml:space="preserve">Beater dating needs checking; Mesoamerican amate is bark paper rather than cloth.</t>
  </si>
  <si>
    <t xml:space="preserve">OBT048</t>
  </si>
  <si>
    <t xml:space="preserve">feather cloak</t>
  </si>
  <si>
    <t xml:space="preserve">ʻahu ʻula; kahu huruhuru</t>
  </si>
  <si>
    <t xml:space="preserve">OC-POL;AM-AND</t>
  </si>
  <si>
    <t xml:space="preserve">Hawaiian cloaks documented from the 18th century; Andean feather textiles c. 600–1500 CE</t>
  </si>
  <si>
    <t xml:space="preserve">A garment of thousands of tied feathers that displays chiefly rank.</t>
  </si>
  <si>
    <t xml:space="preserve">olonā netting; bird feathers; cotton</t>
  </si>
  <si>
    <t xml:space="preserve">Hawaiian ʻahu ʻula; Māori kahu huruhuru; Wari feathered panels</t>
  </si>
  <si>
    <t xml:space="preserve">Te Papa Collections Online (per-item; link out where restricted); Wikimedia Commons; community-published site</t>
  </si>
  <si>
    <t xml:space="preserve">The Kalaniʻōpuʻu cloak returned from Te Papa to Hawaiʻi in 2016.</t>
  </si>
  <si>
    <t xml:space="preserve">OBT049</t>
  </si>
  <si>
    <t xml:space="preserve">beaded regalia</t>
  </si>
  <si>
    <t xml:space="preserve">AF-SOU;AF-SWA;AM-WST;AM-EWD;AS-ISE</t>
  </si>
  <si>
    <t xml:space="preserve">Beads c. 100,000 years old; glass-bead embroidery mostly 19th–20th century</t>
  </si>
  <si>
    <t xml:space="preserve">Garments and objects covered in threaded beads whose colours and patterns carry messages.</t>
  </si>
  <si>
    <t xml:space="preserve">glass seed beads; shell; sinew; thread</t>
  </si>
  <si>
    <t xml:space="preserve">Zulu beadwork (ucu); Maasai collars; Plains beaded moccasins; Métis floral beadwork</t>
  </si>
  <si>
    <t xml:space="preserve">Smithsonian Open Access (CC0); Met Open Access (CC0); Wikimedia Commons; community-published site</t>
  </si>
  <si>
    <t xml:space="preserve">OBT050</t>
  </si>
  <si>
    <t xml:space="preserve">glass trade bead</t>
  </si>
  <si>
    <t xml:space="preserve">trade beads; chevron beads</t>
  </si>
  <si>
    <t xml:space="preserve">EU-WCE;AF-GUI;AF-SAH;AM-EWD;AS-SAS</t>
  </si>
  <si>
    <t xml:space="preserve">Venetian chevron beads from the late 15th century; Indo-Pacific drawn beads far earlier</t>
  </si>
  <si>
    <t xml:space="preserve">Glass beads made in Venice, Bohemia, India and West Africa that circulated as value across continents.</t>
  </si>
  <si>
    <t xml:space="preserve">drawn glass; lampwork; powder glass</t>
  </si>
  <si>
    <t xml:space="preserve">Venetian rosetta beads; Indo-Pacific beads; Krobo powder-glass beads</t>
  </si>
  <si>
    <t xml:space="preserve">Tied to the Atlantic trade: show people, not goods, with a content note.</t>
  </si>
  <si>
    <t xml:space="preserve">OBT051</t>
  </si>
  <si>
    <t xml:space="preserve">lip plug</t>
  </si>
  <si>
    <t xml:space="preserve">labret; lip plate; lip disc</t>
  </si>
  <si>
    <t xml:space="preserve">AM-MES;AM-NWC;AM-AMZ;AF-HRN;AM-ARC</t>
  </si>
  <si>
    <t xml:space="preserve">Ancient in several regions; dates vary</t>
  </si>
  <si>
    <t xml:space="preserve">An ornament worn in a pierced lip that marks age, rank or identity.</t>
  </si>
  <si>
    <t xml:space="preserve">obsidian; gold; wood; stone; clay</t>
  </si>
  <si>
    <t xml:space="preserve">Mexica gold labrets; Tlingit labrets; Mursi lip plates; Kayapó lip discs</t>
  </si>
  <si>
    <t xml:space="preserve">Met Open Access (CC0); Smithsonian Open Access (CC0); Wikimedia Commons</t>
  </si>
  <si>
    <t xml:space="preserve">Tourist photography of Mursi women is exploitative; avoid.</t>
  </si>
  <si>
    <t xml:space="preserve">OBT052</t>
  </si>
  <si>
    <t xml:space="preserve">torc</t>
  </si>
  <si>
    <t xml:space="preserve">torque</t>
  </si>
  <si>
    <t xml:space="preserve">EU-WCE;EU-BLC;AS-CEN</t>
  </si>
  <si>
    <t xml:space="preserve">Iron Age c. 8th–1st century BCE</t>
  </si>
  <si>
    <t xml:space="preserve">A rigid neck ring of twisted metal worn by Iron Age elites.</t>
  </si>
  <si>
    <t xml:space="preserve">gold; electrum; silver; twisting</t>
  </si>
  <si>
    <t xml:space="preserve">Snettisham torcs; Broighter torc; Vix torc</t>
  </si>
  <si>
    <t xml:space="preserve">Wikimedia Commons; Europeana (per-item licence)</t>
  </si>
  <si>
    <t xml:space="preserve">OBT053</t>
  </si>
  <si>
    <t xml:space="preserve">fibula</t>
  </si>
  <si>
    <t xml:space="preserve">brooch; safety-pin brooch</t>
  </si>
  <si>
    <t xml:space="preserve">EU-GRR;EU-WCE;EU-BLC;EU-SCA;EU-BYZ</t>
  </si>
  <si>
    <t xml:space="preserve">Bronze Age c. 14th century BCE onward</t>
  </si>
  <si>
    <t xml:space="preserve">A pin-and-spring brooch that fastened cloaks and signalled regional identity.</t>
  </si>
  <si>
    <t xml:space="preserve">bronze; silver; gold; garnet cloisonné</t>
  </si>
  <si>
    <t xml:space="preserve">Praeneste fibula; Anglo-Saxon square-headed brooch; Viking tortoise brooch</t>
  </si>
  <si>
    <t xml:space="preserve">Many come from graves.</t>
  </si>
  <si>
    <t xml:space="preserve">OBT054</t>
  </si>
  <si>
    <t xml:space="preserve">kundan jewellery</t>
  </si>
  <si>
    <t xml:space="preserve">kundan; jadau</t>
  </si>
  <si>
    <t xml:space="preserve">Associated with Mughal and Rajput courts, 16th–17th century</t>
  </si>
  <si>
    <t xml:space="preserve">Jewellery setting stones in highly refined gold foil, often backed with enamel (meenakari).</t>
  </si>
  <si>
    <t xml:space="preserve">gold foil; uncut gems; enamel</t>
  </si>
  <si>
    <t xml:space="preserve">Mughal jadau; Rajasthani kundan</t>
  </si>
  <si>
    <t xml:space="preserve">OBT055</t>
  </si>
  <si>
    <t xml:space="preserve">ear spool</t>
  </si>
  <si>
    <t xml:space="preserve">ear flare</t>
  </si>
  <si>
    <t xml:space="preserve">AM-AND;AM-MES</t>
  </si>
  <si>
    <t xml:space="preserve">Moche and Maya elites c. 100–800 CE; start approximate</t>
  </si>
  <si>
    <t xml:space="preserve">Discs worn in stretched earlobes that carried inlaid images of rank.</t>
  </si>
  <si>
    <t xml:space="preserve">gold; turquoise; shell; jade</t>
  </si>
  <si>
    <t xml:space="preserve">Moche ear ornaments (Sipán); Maya jade ear flares</t>
  </si>
  <si>
    <t xml:space="preserve">Many from tombs.</t>
  </si>
  <si>
    <t xml:space="preserve">OBT056</t>
  </si>
  <si>
    <t xml:space="preserve">bronze mirror; obsidian mirror</t>
  </si>
  <si>
    <t xml:space="preserve">AS-CHN;AS-JPN;AM-MES;AF-EGY;WA-ANA</t>
  </si>
  <si>
    <t xml:space="preserve">Çatalhöyük obsidian mirrors c. 6000 BCE</t>
  </si>
  <si>
    <t xml:space="preserve">A polished surface for seeing oneself, also used in divination and burial.</t>
  </si>
  <si>
    <t xml:space="preserve">obsidian; bronze; iron-ore mosaic; silvered glass</t>
  </si>
  <si>
    <t xml:space="preserve">Çatalhöyük obsidian mirror; Han TLV mirror; Olmec iron-ore mirror; Venetian glass mirror</t>
  </si>
  <si>
    <t xml:space="preserve">The Yata no Kagami itself is sacred and never shown.</t>
  </si>
  <si>
    <t xml:space="preserve">OBT057</t>
  </si>
  <si>
    <t xml:space="preserve">comb</t>
  </si>
  <si>
    <t xml:space="preserve">hair comb; duafe</t>
  </si>
  <si>
    <t xml:space="preserve">AF-GUI;AF-EGY;EU-SCA;GL</t>
  </si>
  <si>
    <t xml:space="preserve">Predynastic Egyptian combs c. 3500 BCE</t>
  </si>
  <si>
    <t xml:space="preserve">A tool for grooming and styling hair that is also a carved gift and badge of identity.</t>
  </si>
  <si>
    <t xml:space="preserve">wood; ivory; bone; horn; plastic</t>
  </si>
  <si>
    <t xml:space="preserve">Akan duafe; Viking antler comb; Predynastic Egyptian comb; Afro pick</t>
  </si>
  <si>
    <t xml:space="preserve">The 1970s Afro pick is a political object.</t>
  </si>
  <si>
    <t xml:space="preserve">OBT058</t>
  </si>
  <si>
    <t xml:space="preserve">woven palm hat</t>
  </si>
  <si>
    <t xml:space="preserve">toquilla hat; sombrero vueltiao; pinta'o</t>
  </si>
  <si>
    <t xml:space="preserve">AM-AND;AM-CAM;AM-LAT</t>
  </si>
  <si>
    <t xml:space="preserve">Toquilla hats from the 17th century; vueltiao antiquity uncertain</t>
  </si>
  <si>
    <t xml:space="preserve">Hats plaited or braided from palm and cane fibres, among them the misnamed "Panama" hat made in Ecuador.</t>
  </si>
  <si>
    <t xml:space="preserve">toquilla palm; caña flecha; plaiting</t>
  </si>
  <si>
    <t xml:space="preserve">Ecuadorian toquilla hat; Colombian sombrero vueltiao; Panamanian pinta'o</t>
  </si>
  <si>
    <t xml:space="preserve">UNESCO ICH lists (link out; per-item photo licence); Wikimedia Commons</t>
  </si>
  <si>
    <t xml:space="preserve">OBT059</t>
  </si>
  <si>
    <t xml:space="preserve">moccasin</t>
  </si>
  <si>
    <t xml:space="preserve">makizin</t>
  </si>
  <si>
    <t xml:space="preserve">AM-EWD;AM-WST;AM-ARC</t>
  </si>
  <si>
    <t xml:space="preserve">Pre-contact</t>
  </si>
  <si>
    <t xml:space="preserve">A soft shoe of tanned hide, often decorated with quill or bead work.</t>
  </si>
  <si>
    <t xml:space="preserve">smoked hide; porcupine quill; glass beads</t>
  </si>
  <si>
    <t xml:space="preserve">Anishinaabe makizin; Lakota beaded moccasins</t>
  </si>
  <si>
    <t xml:space="preserve">Smithsonian Open Access (CC0); Smithsonian NMAI (link out; consult community); Wikimedia Commons</t>
  </si>
  <si>
    <t xml:space="preserve">OBT060</t>
  </si>
  <si>
    <t xml:space="preserve">shoe</t>
  </si>
  <si>
    <t xml:space="preserve">WA-CAU;GL</t>
  </si>
  <si>
    <t xml:space="preserve">Areni-1 shoe c. 3500 BCE</t>
  </si>
  <si>
    <t xml:space="preserve">A shaped foot covering of hide, from one-piece shoes to lasted factory footwear.</t>
  </si>
  <si>
    <t xml:space="preserve">cowhide; lacing; lasts; rubber soles</t>
  </si>
  <si>
    <t xml:space="preserve">Areni-1 shoe; Ötzi's shoes; Egyptian sandal; sneaker</t>
  </si>
  <si>
    <t xml:space="preserve">OBT061</t>
  </si>
  <si>
    <t xml:space="preserve">pants</t>
  </si>
  <si>
    <t xml:space="preserve">F1.12a;THEME</t>
  </si>
  <si>
    <t xml:space="preserve">AS-CEN;GL</t>
  </si>
  <si>
    <t xml:space="preserve">Yanghai trousers c. 13th–10th century BCE are the earliest known</t>
  </si>
  <si>
    <t xml:space="preserve">A two-legged garment developed by horse-riding peoples of the steppe.</t>
  </si>
  <si>
    <t xml:space="preserve">Yanghai trousers; Scythian trousers</t>
  </si>
  <si>
    <t xml:space="preserve">OBT062</t>
  </si>
  <si>
    <t xml:space="preserve">denim jeans</t>
  </si>
  <si>
    <t xml:space="preserve">blue jeans</t>
  </si>
  <si>
    <t xml:space="preserve">Levi Strauss and Jacob Davis rivet patent 1873</t>
  </si>
  <si>
    <t xml:space="preserve">Work trousers of indigo twill reinforced with copper rivets that became a global consumer garment.</t>
  </si>
  <si>
    <t xml:space="preserve">cotton denim; indigo; rivets</t>
  </si>
  <si>
    <t xml:space="preserve">Levi's 501; Japanese selvedge denim</t>
  </si>
  <si>
    <t xml:space="preserve">Cotton growing and finishing labour (F1.23).</t>
  </si>
  <si>
    <t xml:space="preserve">OBT063</t>
  </si>
  <si>
    <t xml:space="preserve">T-shirt</t>
  </si>
  <si>
    <t xml:space="preserve">tee</t>
  </si>
  <si>
    <t xml:space="preserve">Undershirt of the early 20th century</t>
  </si>
  <si>
    <t xml:space="preserve">A knitted cotton top that carries print, slogans and brands at mass scale.</t>
  </si>
  <si>
    <t xml:space="preserve">cotton jersey; screen printing</t>
  </si>
  <si>
    <t xml:space="preserve">slogan T-shirt; band T-shirt</t>
  </si>
  <si>
    <t xml:space="preserve">OBT064</t>
  </si>
  <si>
    <t xml:space="preserve">Gulf men's dress</t>
  </si>
  <si>
    <t xml:space="preserve">kandura; thawb; dishdasha; ghutra; bisht</t>
  </si>
  <si>
    <t xml:space="preserve">Modern forms 20th century; bisht older</t>
  </si>
  <si>
    <t xml:space="preserve">A long white robe worn with a head cloth and, for occasions, a gold-edged bisht cloak.</t>
  </si>
  <si>
    <t xml:space="preserve">cotton; camel and goat wool; zari edging</t>
  </si>
  <si>
    <t xml:space="preserve">Emirati kandura; Saudi thawb; bisht</t>
  </si>
  <si>
    <t xml:space="preserve">OBT065</t>
  </si>
  <si>
    <t xml:space="preserve">cosmetic palette</t>
  </si>
  <si>
    <t xml:space="preserve">palette</t>
  </si>
  <si>
    <t xml:space="preserve">Predynastic c. 4000–3100 BCE</t>
  </si>
  <si>
    <t xml:space="preserve">A stone slab for grinding eye paint that became a vehicle for royal imagery.</t>
  </si>
  <si>
    <t xml:space="preserve">greywacke; siltstone; malachite; galena</t>
  </si>
  <si>
    <t xml:space="preserve">Narmer Palette; Battlefield Palette; animal-shaped palettes</t>
  </si>
  <si>
    <t xml:space="preserve">clothing and adornment;rule and display;care and access</t>
  </si>
  <si>
    <t xml:space="preserve">Met Open Access (CC0); Wikimedia Commons; British Museum collection online (link out)</t>
  </si>
  <si>
    <t xml:space="preserve">OBT066</t>
  </si>
  <si>
    <t xml:space="preserve">kohl container</t>
  </si>
  <si>
    <t xml:space="preserve">mukhula; surmedani</t>
  </si>
  <si>
    <t xml:space="preserve">F1.6;F1.10;F1.9</t>
  </si>
  <si>
    <t xml:space="preserve">AF-EGY;WA-ARB;AS-SAS;AF-MAG</t>
  </si>
  <si>
    <t xml:space="preserve">Egyptian kohl pots from the Middle Kingdom</t>
  </si>
  <si>
    <t xml:space="preserve">A small pot or tube with applicator holding eye cosmetic valued also as protection for the eyes.</t>
  </si>
  <si>
    <t xml:space="preserve">faience; glass; silver; wood; galena</t>
  </si>
  <si>
    <t xml:space="preserve">Egyptian kohl tubes; Arabian silver mukhula; Indian surmedani</t>
  </si>
  <si>
    <t xml:space="preserve">OBT067</t>
  </si>
  <si>
    <t xml:space="preserve">tattooing tools</t>
  </si>
  <si>
    <t xml:space="preserve">tattoo comb; uhi; au</t>
  </si>
  <si>
    <t xml:space="preserve">F1.12;THEME</t>
  </si>
  <si>
    <t xml:space="preserve">OC-POL;AF-EGY;GL</t>
  </si>
  <si>
    <t xml:space="preserve">Tattoos on Ötzi c. 3250 BCE; Polynesian bone combs from c. 2,700 years ago</t>
  </si>
  <si>
    <t xml:space="preserve">Combs, needles and pigment for marking skin, among them Polynesian bone combs tapped with a mallet.</t>
  </si>
  <si>
    <t xml:space="preserve">bone; turtle shell; soot pigment; mallet</t>
  </si>
  <si>
    <t xml:space="preserve">Samoan au; Māori uhi; Tongan tattoo combs</t>
  </si>
  <si>
    <t xml:space="preserve">Tā moko and tatau are living and protected; community consent needed.</t>
  </si>
  <si>
    <t xml:space="preserve">OBT068</t>
  </si>
  <si>
    <t xml:space="preserve">amphora</t>
  </si>
  <si>
    <t xml:space="preserve">amphorae; Canaanite jar</t>
  </si>
  <si>
    <t xml:space="preserve">Canaanite jars c. 1500 BCE; Greek and Roman amphorae to c. 7th century CE</t>
  </si>
  <si>
    <t xml:space="preserve">A two-handled transport jar for wine, oil and fish sauce whose stamps and shapes let archaeologists trace trade.</t>
  </si>
  <si>
    <t xml:space="preserve">terracotta; stamps; pitch lining</t>
  </si>
  <si>
    <t xml:space="preserve">Canaanite jar; Dressel 1; Dressel 20; Panathenaic amphora</t>
  </si>
  <si>
    <t xml:space="preserve">Panathenaic amphorae were prizes.</t>
  </si>
  <si>
    <t xml:space="preserve">OBT069</t>
  </si>
  <si>
    <t xml:space="preserve">qvevri</t>
  </si>
  <si>
    <t xml:space="preserve">kvevri</t>
  </si>
  <si>
    <t xml:space="preserve">Wine residues in jars at Gadachrili Gora c. 6000 BCE; the qvevri form is ancient and living</t>
  </si>
  <si>
    <t xml:space="preserve">An egg-shaped clay vessel buried in the ground for fermenting and ageing wine.</t>
  </si>
  <si>
    <t xml:space="preserve">coiled clay; beeswax lining; burial in earth</t>
  </si>
  <si>
    <t xml:space="preserve">Kakhetian qvevri</t>
  </si>
  <si>
    <t xml:space="preserve">See practice row for Georgian qvevri wine-making (UNESCO 2013).</t>
  </si>
  <si>
    <t xml:space="preserve">OBT070</t>
  </si>
  <si>
    <t xml:space="preserve">celadon bowl</t>
  </si>
  <si>
    <t xml:space="preserve">celadon; qingci</t>
  </si>
  <si>
    <t xml:space="preserve">AS-CHN;AS-KOR;AS-MSE</t>
  </si>
  <si>
    <t xml:space="preserve">Eastern Han proto-celadon; Yue and Longquan wares; Goryeo celadon 12th century</t>
  </si>
  <si>
    <t xml:space="preserve">A stoneware bowl glazed green by iron in a reducing kiln and traded from Japan to East Africa.</t>
  </si>
  <si>
    <t xml:space="preserve">stoneware; iron-bearing glaze; reduction firing; dragon kiln</t>
  </si>
  <si>
    <t xml:space="preserve">Yue ware; Longquan bowls; Goryeo inlaid celadon; Sawankhalok ware</t>
  </si>
  <si>
    <t xml:space="preserve">Met Open Access (CC0); Cleveland Museum of Art Open Access (CC0); National Palace Museum Taipei Open Data; e-museum Korea (KOGL Type 1); Wikimedia Commons</t>
  </si>
  <si>
    <t xml:space="preserve">Sherds reach the Swahili coast and Great Zimbabwe.</t>
  </si>
  <si>
    <t xml:space="preserve">OBT071</t>
  </si>
  <si>
    <t xml:space="preserve">blue-and-white jar</t>
  </si>
  <si>
    <t xml:space="preserve">qinghua</t>
  </si>
  <si>
    <t xml:space="preserve">F1.8;F1.10;F1.13</t>
  </si>
  <si>
    <t xml:space="preserve">AS-CHN;WA-IRN;WA-ANA;EU-BLC;AS-JPN</t>
  </si>
  <si>
    <t xml:space="preserve">Jingdezhen c. 1320s–30s using cobalt from Iran</t>
  </si>
  <si>
    <t xml:space="preserve">Porcelain painted in cobalt under the glaze, made in China for Islamic, European and Asian markets and copied in each.</t>
  </si>
  <si>
    <t xml:space="preserve">kaolin porcelain; cobalt oxide; underglaze painting</t>
  </si>
  <si>
    <t xml:space="preserve">Jingdezhen Yuan jars; Iznik ware; Delftware; Arita ware</t>
  </si>
  <si>
    <t xml:space="preserve">Met Open Access (CC0); Cleveland Museum of Art Open Access (CC0); Rijksmuseum (CC0); National Palace Museum Taipei Open Data; Wikimedia Commons</t>
  </si>
  <si>
    <t xml:space="preserve">OBT072</t>
  </si>
  <si>
    <t xml:space="preserve">calabash</t>
  </si>
  <si>
    <t xml:space="preserve">gourd vessel; igba; ipu</t>
  </si>
  <si>
    <t xml:space="preserve">F1.6;F1.7;F1.12</t>
  </si>
  <si>
    <t xml:space="preserve">AF-SAH;AF-GUI;AF-SOU;AM-MES;OC-POL</t>
  </si>
  <si>
    <t xml:space="preserve">Bottle gourd domesticated very early in Asia and the Americas</t>
  </si>
  <si>
    <t xml:space="preserve">A dried gourd used as bowl, bottle, float, rattle and resonator, often pyro-engraved.</t>
  </si>
  <si>
    <t xml:space="preserve">Lagenaria gourd; pyro-engraving; carving</t>
  </si>
  <si>
    <t xml:space="preserve">Fulani engraved calabash; Hawaiian ipu; Yoruba igba</t>
  </si>
  <si>
    <t xml:space="preserve">OBT073</t>
  </si>
  <si>
    <t xml:space="preserve">olla</t>
  </si>
  <si>
    <t xml:space="preserve">water jar</t>
  </si>
  <si>
    <t xml:space="preserve">AM-WST;AM-MES;AM-LAT</t>
  </si>
  <si>
    <t xml:space="preserve">A porous earthenware jar that cools water and stores grain.</t>
  </si>
  <si>
    <t xml:space="preserve">coiled clay; slip; open firing</t>
  </si>
  <si>
    <t xml:space="preserve">Acoma olla; Zuni water jar; Mata Ortiz jar</t>
  </si>
  <si>
    <t xml:space="preserve">Smithsonian Open Access (CC0); Met Open Access (CC0); Wikimedia Commons</t>
  </si>
  <si>
    <t xml:space="preserve">OBT074</t>
  </si>
  <si>
    <t xml:space="preserve">stirrup-spout vessel</t>
  </si>
  <si>
    <t xml:space="preserve">stirrup-spout bottle</t>
  </si>
  <si>
    <t xml:space="preserve">Cupisnique c. 1500 BCE; Moche c. 100–800 CE; Chimú later</t>
  </si>
  <si>
    <t xml:space="preserve">A bottle with a hollow looped handle-spout that Andean potters moulded into portraits, animals and scenes.</t>
  </si>
  <si>
    <t xml:space="preserve">mould-made earthenware; slip painting</t>
  </si>
  <si>
    <t xml:space="preserve">Moche portrait vessels; Chimú blackware; Cupisnique bottles</t>
  </si>
  <si>
    <t xml:space="preserve">Met Open Access (CC0); Wikimedia Commons; Art Institute of Chicago (CC0)</t>
  </si>
  <si>
    <t xml:space="preserve">Many looted from graves.</t>
  </si>
  <si>
    <t xml:space="preserve">OBT075</t>
  </si>
  <si>
    <t xml:space="preserve">kero</t>
  </si>
  <si>
    <t xml:space="preserve">qiru; qero</t>
  </si>
  <si>
    <t xml:space="preserve">Wari and Tiwanaku c. 600–1000 CE; Inka and colonial painted keros</t>
  </si>
  <si>
    <t xml:space="preserve">A drinking cup for chicha made in pairs and shared in toasts that sealed alliances.</t>
  </si>
  <si>
    <t xml:space="preserve">wood; ceramic; gold; mopa-mopa resin inlay</t>
  </si>
  <si>
    <t xml:space="preserve">Tiwanaku ceramic kero; Inka wooden kero; colonial painted keros</t>
  </si>
  <si>
    <t xml:space="preserve">OBT076</t>
  </si>
  <si>
    <t xml:space="preserve">pithos</t>
  </si>
  <si>
    <t xml:space="preserve">pithoi</t>
  </si>
  <si>
    <t xml:space="preserve">Minoan pithoi from c. 1800 BCE</t>
  </si>
  <si>
    <t xml:space="preserve">A large storage jar for grain, oil and wine used in palace magazines and houses.</t>
  </si>
  <si>
    <t xml:space="preserve">coiled terracotta; rope-pattern decoration</t>
  </si>
  <si>
    <t xml:space="preserve">Knossos magazine pithoi</t>
  </si>
  <si>
    <t xml:space="preserve">OBT077</t>
  </si>
  <si>
    <t xml:space="preserve">grinding stone</t>
  </si>
  <si>
    <t xml:space="preserve">quern; saddle quern; rotary quern</t>
  </si>
  <si>
    <t xml:space="preserve">Seed grinding at Cuddie Springs (Australia) and Upper Palaeolithic Europe c. 30,000 BP</t>
  </si>
  <si>
    <t xml:space="preserve">A pair of stones for grinding seed and grain into flour.</t>
  </si>
  <si>
    <t xml:space="preserve">basalt; sandstone; granite</t>
  </si>
  <si>
    <t xml:space="preserve">saddle quern; rotary quern; Aboriginal seed grindstone</t>
  </si>
  <si>
    <t xml:space="preserve">Women's grinding labour is often invisible in displays.</t>
  </si>
  <si>
    <t xml:space="preserve">OBT078</t>
  </si>
  <si>
    <t xml:space="preserve">metate and mano</t>
  </si>
  <si>
    <t xml:space="preserve">metlatl</t>
  </si>
  <si>
    <t xml:space="preserve">Ancient; tied to maize processing</t>
  </si>
  <si>
    <t xml:space="preserve">A three-legged grinding slab and hand stone for maize dough.</t>
  </si>
  <si>
    <t xml:space="preserve">basalt; carving</t>
  </si>
  <si>
    <t xml:space="preserve">Costa Rican ceremonial metates; Mexica metate</t>
  </si>
  <si>
    <t xml:space="preserve">OBT079</t>
  </si>
  <si>
    <t xml:space="preserve">mortar and pestle</t>
  </si>
  <si>
    <t xml:space="preserve">usu; kine; odo</t>
  </si>
  <si>
    <t xml:space="preserve">Ancient</t>
  </si>
  <si>
    <t xml:space="preserve">A hollow vessel and pounder for hulling grain, crushing spice and preparing medicine.</t>
  </si>
  <si>
    <t xml:space="preserve">wood; stone; bronze</t>
  </si>
  <si>
    <t xml:space="preserve">West African wooden mortar; Japanese usu; Thai krok</t>
  </si>
  <si>
    <t xml:space="preserve">food and storage;tools;care and access</t>
  </si>
  <si>
    <t xml:space="preserve">OBT080</t>
  </si>
  <si>
    <t xml:space="preserve">wok</t>
  </si>
  <si>
    <t xml:space="preserve">guo</t>
  </si>
  <si>
    <t xml:space="preserve">Origins uncertain</t>
  </si>
  <si>
    <t xml:space="preserve">A round-bottomed pan for fast stir-frying over high heat.</t>
  </si>
  <si>
    <t xml:space="preserve">cast iron; hand-hammered carbon steel</t>
  </si>
  <si>
    <t xml:space="preserve">Cantonese wok; hand-hammered wok</t>
  </si>
  <si>
    <t xml:space="preserve">Early dating claims (Han) need checking.</t>
  </si>
  <si>
    <t xml:space="preserve">OBT081</t>
  </si>
  <si>
    <t xml:space="preserve">tagine</t>
  </si>
  <si>
    <t xml:space="preserve">tajine</t>
  </si>
  <si>
    <t xml:space="preserve">An earthenware dish with a conical lid that returns steam to slow-cooked food.</t>
  </si>
  <si>
    <t xml:space="preserve">earthenware; glaze</t>
  </si>
  <si>
    <t xml:space="preserve">Safi tagine; unglazed Amazigh tagine</t>
  </si>
  <si>
    <t xml:space="preserve">OBT082</t>
  </si>
  <si>
    <t xml:space="preserve">chawan</t>
  </si>
  <si>
    <t xml:space="preserve">AS-JPN;AS-CHN;AS-KOR</t>
  </si>
  <si>
    <t xml:space="preserve">Jian ware of the Song c. 11th–13th century; Japanese raku from the 16th century</t>
  </si>
  <si>
    <t xml:space="preserve">A bowl for whisked tea whose valued irregularities became a theory of making.</t>
  </si>
  <si>
    <t xml:space="preserve">stoneware; tenmoku glaze; raku firing</t>
  </si>
  <si>
    <t xml:space="preserve">Jian tea bowl; Ido chawan (Korean); Raku chawan</t>
  </si>
  <si>
    <t xml:space="preserve">ColBase (Japan Government Standard Terms); Met Open Access (CC0); Cleveland Museum of Art Open Access (CC0); Wikimedia Commons</t>
  </si>
  <si>
    <t xml:space="preserve">F1.14;F1.2</t>
  </si>
  <si>
    <t xml:space="preserve">Korean Ido bowls were everyday rice bowls re-valued in Japan (F1.2).</t>
  </si>
  <si>
    <t xml:space="preserve">OBT083</t>
  </si>
  <si>
    <t xml:space="preserve">chopsticks</t>
  </si>
  <si>
    <t xml:space="preserve">kuaizi; hashi; jeotgarak</t>
  </si>
  <si>
    <t xml:space="preserve">AS-CHN;AS-JPN;AS-KOR;AS-MSE</t>
  </si>
  <si>
    <t xml:space="preserve">Bronze chopsticks reported from Shang Yinxu; dating needs checking</t>
  </si>
  <si>
    <t xml:space="preserve">A pair of sticks for cooking and eating used across East Asia.</t>
  </si>
  <si>
    <t xml:space="preserve">bamboo; lacquered wood; metal; plastic</t>
  </si>
  <si>
    <t xml:space="preserve">Korean metal jeotgarak; lacquered hashi</t>
  </si>
  <si>
    <t xml:space="preserve">OBT084</t>
  </si>
  <si>
    <t xml:space="preserve">granary</t>
  </si>
  <si>
    <t xml:space="preserve">grain store; raised granary</t>
  </si>
  <si>
    <t xml:space="preserve">AF-SAH;AS-ISE;AF-SOU</t>
  </si>
  <si>
    <t xml:space="preserve">A raised or sealed store for grain protected from damp, pests and theft.</t>
  </si>
  <si>
    <t xml:space="preserve">mud; thatch; timber; basketry</t>
  </si>
  <si>
    <t xml:space="preserve">Dogon granaries; Minangkabau rangkiang; Zulu isiphala</t>
  </si>
  <si>
    <t xml:space="preserve">Check local terms before publishing.</t>
  </si>
  <si>
    <t xml:space="preserve">OBT085</t>
  </si>
  <si>
    <t xml:space="preserve">basket</t>
  </si>
  <si>
    <t xml:space="preserve">coiled basket; twined basket</t>
  </si>
  <si>
    <t xml:space="preserve">Very ancient; survives rarely</t>
  </si>
  <si>
    <t xml:space="preserve">A container woven from plant fibre, the most widespread and least preserved of vessels.</t>
  </si>
  <si>
    <t xml:space="preserve">coiling; twining; plaiting; grass; willow; palm</t>
  </si>
  <si>
    <t xml:space="preserve">Pomo baskets; Rwandan agaseke; Gullah sweetgrass baskets; Japanese bamboo baskets</t>
  </si>
  <si>
    <t xml:space="preserve">OBT086</t>
  </si>
  <si>
    <t xml:space="preserve">bentwood box</t>
  </si>
  <si>
    <t xml:space="preserve">kerfed box</t>
  </si>
  <si>
    <t xml:space="preserve">A box made from one cedar plank steamed and bent at kerfed corners, used for storage, cooking and burial.</t>
  </si>
  <si>
    <t xml:space="preserve">red cedar; steam bending; kerfing; painting</t>
  </si>
  <si>
    <t xml:space="preserve">Haida bentwood chest; Tlingit box</t>
  </si>
  <si>
    <t xml:space="preserve">Smithsonian Open Access (CC0); Wikimedia Commons; community-published site</t>
  </si>
  <si>
    <t xml:space="preserve">OBT087</t>
  </si>
  <si>
    <t xml:space="preserve">coffee pot</t>
  </si>
  <si>
    <t xml:space="preserve">dallah; jebena; cezve</t>
  </si>
  <si>
    <t xml:space="preserve">WA-ARB;AF-HRN;WA-ANA</t>
  </si>
  <si>
    <t xml:space="preserve">Coffee drinking from 15th-century Yemen; pot forms later</t>
  </si>
  <si>
    <t xml:space="preserve">Pots for brewing and serving coffee that carry hospitality from Yemen to the Gulf, Ethiopia and Anatolia.</t>
  </si>
  <si>
    <t xml:space="preserve">brass; copper; clay</t>
  </si>
  <si>
    <t xml:space="preserve">Gulf dallah; Ethiopian jebena; Ottoman cezve</t>
  </si>
  <si>
    <t xml:space="preserve">Wikimedia Commons; UNESCO ICH lists (link out; per-item photo licence)</t>
  </si>
  <si>
    <t xml:space="preserve">UNESCO: Arabic coffee (2015); Turkish coffee (2013).</t>
  </si>
  <si>
    <t xml:space="preserve">OBT088</t>
  </si>
  <si>
    <t xml:space="preserve">samovar</t>
  </si>
  <si>
    <t xml:space="preserve">EU-EER;WA-IRN;AS-CEN</t>
  </si>
  <si>
    <t xml:space="preserve">Tula manufacture from the 18th century</t>
  </si>
  <si>
    <t xml:space="preserve">A heated urn for boiling water for tea at the centre of household hospitality.</t>
  </si>
  <si>
    <t xml:space="preserve">brass; copper; charcoal chimney</t>
  </si>
  <si>
    <t xml:space="preserve">Tula samovar; Iranian samovar</t>
  </si>
  <si>
    <t xml:space="preserve">OBT089</t>
  </si>
  <si>
    <t xml:space="preserve">clay oven</t>
  </si>
  <si>
    <t xml:space="preserve">tannur; tandoor; tonir</t>
  </si>
  <si>
    <t xml:space="preserve">WA-MES;AS-SAS;WA-CAU;AS-CEN;WA-ARB</t>
  </si>
  <si>
    <t xml:space="preserve">Ancient; clay ovens at Mesopotamian and Harappan sites</t>
  </si>
  <si>
    <t xml:space="preserve">A cylindrical clay oven in which flatbread is slapped against the hot wall.</t>
  </si>
  <si>
    <t xml:space="preserve">clay; straw temper; charcoal</t>
  </si>
  <si>
    <t xml:space="preserve">tandoor; tonir; tannour</t>
  </si>
  <si>
    <t xml:space="preserve">Links to lavash and flatbread practice rows.</t>
  </si>
  <si>
    <t xml:space="preserve">OBT090</t>
  </si>
  <si>
    <t xml:space="preserve">earth oven</t>
  </si>
  <si>
    <t xml:space="preserve">umu; hāngī; lovo; imu</t>
  </si>
  <si>
    <t xml:space="preserve">OC-POL;OC-MEL</t>
  </si>
  <si>
    <t xml:space="preserve">A pit of heated stones for steaming food under leaves and earth.</t>
  </si>
  <si>
    <t xml:space="preserve">volcanic stones; banana leaves; earth</t>
  </si>
  <si>
    <t xml:space="preserve">Samoan umu; Māori hāngī; Fijian lovo</t>
  </si>
  <si>
    <t xml:space="preserve">OBT091</t>
  </si>
  <si>
    <t xml:space="preserve">kava bowl</t>
  </si>
  <si>
    <t xml:space="preserve">tanoa; ʻumete; kumete</t>
  </si>
  <si>
    <t xml:space="preserve">A multi-legged wooden bowl for preparing kava at ceremonies.</t>
  </si>
  <si>
    <t xml:space="preserve">vesi or ifilele wood; sennit</t>
  </si>
  <si>
    <t xml:space="preserve">Fijian tanoa; Samoan ʻumete; Tongan kumete</t>
  </si>
  <si>
    <t xml:space="preserve">Te Papa Collections Online (per-item; link out where restricted); Wikimedia Commons</t>
  </si>
  <si>
    <t xml:space="preserve">OBT092</t>
  </si>
  <si>
    <t xml:space="preserve">beer pot</t>
  </si>
  <si>
    <t xml:space="preserve">ukhamba</t>
  </si>
  <si>
    <t xml:space="preserve">Ancient and living</t>
  </si>
  <si>
    <t xml:space="preserve">A burnished earthenware pot for serving sorghum beer.</t>
  </si>
  <si>
    <t xml:space="preserve">coiled clay; burnishing; smoke firing</t>
  </si>
  <si>
    <t xml:space="preserve">Zulu ukhamba; Venda pots</t>
  </si>
  <si>
    <t xml:space="preserve">OBT093</t>
  </si>
  <si>
    <t xml:space="preserve">martaban jar</t>
  </si>
  <si>
    <t xml:space="preserve">dragon jar; tempayan; tajau</t>
  </si>
  <si>
    <t xml:space="preserve">Trade jars c. 13th–19th century</t>
  </si>
  <si>
    <t xml:space="preserve">Large glazed stoneware jars made in China and mainland Southeast Asia that became heirlooms in Borneo and the Philippines.</t>
  </si>
  <si>
    <t xml:space="preserve">stoneware; brown glaze; applied dragons</t>
  </si>
  <si>
    <t xml:space="preserve">Martaban jars; Dayak heirloom jars (tajau)</t>
  </si>
  <si>
    <t xml:space="preserve">OBT094</t>
  </si>
  <si>
    <t xml:space="preserve">tin can</t>
  </si>
  <si>
    <t xml:space="preserve">canister</t>
  </si>
  <si>
    <t xml:space="preserve">Durand patent 1810; Donkin factory 1813</t>
  </si>
  <si>
    <t xml:space="preserve">A sealed metal container that let food be stored for years and moved across oceans and wars.</t>
  </si>
  <si>
    <t xml:space="preserve">tinplate; soldering; seaming</t>
  </si>
  <si>
    <t xml:space="preserve">Donkin can; Campbell's soup can; ring-pull can</t>
  </si>
  <si>
    <t xml:space="preserve">food and storage;war;exchange and value</t>
  </si>
  <si>
    <t xml:space="preserve">OBT095</t>
  </si>
  <si>
    <t xml:space="preserve">refrigerator</t>
  </si>
  <si>
    <t xml:space="preserve">fridge</t>
  </si>
  <si>
    <t xml:space="preserve">Domestic electric refrigerators from the 1910s</t>
  </si>
  <si>
    <t xml:space="preserve">A cooled cabinet that reorganised shopping, kitchens and supply chains.</t>
  </si>
  <si>
    <t xml:space="preserve">compressor; refrigerant; enamelled steel</t>
  </si>
  <si>
    <t xml:space="preserve">Domelre (1913); GE Monitor Top</t>
  </si>
  <si>
    <t xml:space="preserve">OBT096</t>
  </si>
  <si>
    <t xml:space="preserve">packaging</t>
  </si>
  <si>
    <t xml:space="preserve">packet; container; wrapper</t>
  </si>
  <si>
    <t xml:space="preserve">Printed branded packaging from the 19th century</t>
  </si>
  <si>
    <t xml:space="preserve">Printed containers that carry goods, brand and instructions, now a central waste problem.</t>
  </si>
  <si>
    <t xml:space="preserve">paperboard; tinplate; plastic; aluminium; print</t>
  </si>
  <si>
    <t xml:space="preserve">Huntley and Palmers biscuit tin; Tetra Pak; PET bottle</t>
  </si>
  <si>
    <t xml:space="preserve">food and storage;exchange and value;record and writing</t>
  </si>
  <si>
    <t xml:space="preserve">OBT097</t>
  </si>
  <si>
    <t xml:space="preserve">bronze ritual vessel</t>
  </si>
  <si>
    <t xml:space="preserve">ding; gui; zun</t>
  </si>
  <si>
    <t xml:space="preserve">Erlitou and Erligang c. 1700–1300 BCE; Shang and Zhou</t>
  </si>
  <si>
    <t xml:space="preserve">Cast bronze vessels for food and wine offerings to ancestors, some bearing long inscriptions.</t>
  </si>
  <si>
    <t xml:space="preserve">piece-mould bronze casting; inscriptions</t>
  </si>
  <si>
    <t xml:space="preserve">Houmuwu ding; Mao Gong ding; Shang gu</t>
  </si>
  <si>
    <t xml:space="preserve">food and storage;ritual and belief;rule and display;record and writing</t>
  </si>
  <si>
    <t xml:space="preserve">Met Open Access (CC0); Cleveland Museum of Art Open Access (CC0); National Palace Museum Taipei Open Data; Art Institute of Chicago (CC0); Wikimedia Commons</t>
  </si>
  <si>
    <t xml:space="preserve">OBT098</t>
  </si>
  <si>
    <t xml:space="preserve">fish trap</t>
  </si>
  <si>
    <t xml:space="preserve">weir; eel trap; kooyang trap; ngunnhu</t>
  </si>
  <si>
    <t xml:space="preserve">OC-AUS;AF-SWA;AS-MSE;EU-SCA</t>
  </si>
  <si>
    <t xml:space="preserve">Budj Bim channels dated to c. 6,600 years ago</t>
  </si>
  <si>
    <t xml:space="preserve">Channels, weirs and woven traps that catch and hold fish.</t>
  </si>
  <si>
    <t xml:space="preserve">stone channels; woven basketry; wooden stakes</t>
  </si>
  <si>
    <t xml:space="preserve">Budj Bim eel traps; Brewarrina fish traps (Ngunnhu); Swahili fence traps</t>
  </si>
  <si>
    <t xml:space="preserve">Link to Budj Bim practice row.</t>
  </si>
  <si>
    <t xml:space="preserve">OBT099</t>
  </si>
  <si>
    <t xml:space="preserve">biface; Acheulean hand axe</t>
  </si>
  <si>
    <t xml:space="preserve">AF-SWA;AF-HRN;GL</t>
  </si>
  <si>
    <t xml:space="preserve">Kokiselei (Kenya) c. 1.76 million years ago</t>
  </si>
  <si>
    <t xml:space="preserve">A symmetrical, bifacially flaked stone tool made for over a million years across Africa and Eurasia.</t>
  </si>
  <si>
    <t xml:space="preserve">flint; quartzite; obsidian; knapping</t>
  </si>
  <si>
    <t xml:space="preserve">Kokiselei bifaces; Olorgesailie; Boxgrove</t>
  </si>
  <si>
    <t xml:space="preserve">OBT100</t>
  </si>
  <si>
    <t xml:space="preserve">obsidian blade</t>
  </si>
  <si>
    <t xml:space="preserve">prismatic blade</t>
  </si>
  <si>
    <t xml:space="preserve">AM-MES;WA-ANA;OC-MEL</t>
  </si>
  <si>
    <t xml:space="preserve">Varies</t>
  </si>
  <si>
    <t xml:space="preserve">Razor-sharp blades pressure-flaked from obsidian cores and traded over long distances.</t>
  </si>
  <si>
    <t xml:space="preserve">obsidian; pressure flaking</t>
  </si>
  <si>
    <t xml:space="preserve">Teotihuacan prismatic blades; Çatalhöyük blades; Talasea (New Britain) obsidian</t>
  </si>
  <si>
    <t xml:space="preserve">OBT101</t>
  </si>
  <si>
    <t xml:space="preserve">adze</t>
  </si>
  <si>
    <t xml:space="preserve">toki; koʻi; elbow adze</t>
  </si>
  <si>
    <t xml:space="preserve">OC-POL;OC-MEL;AM-NWC;GL</t>
  </si>
  <si>
    <t xml:space="preserve">A blade set at right angles to its handle for shaping wood, key to canoe and house building.</t>
  </si>
  <si>
    <t xml:space="preserve">basalt; pounamu; iron; hafting</t>
  </si>
  <si>
    <t xml:space="preserve">Hawaiian koʻi; Māori toki; NWC elbow adze</t>
  </si>
  <si>
    <t xml:space="preserve">Te Papa Collections Online (per-item; link out where restricted); Auckland Museum Collections Online (per-item); Wikimedia Commons</t>
  </si>
  <si>
    <t xml:space="preserve">Ceremonial toki poutangata are regalia.</t>
  </si>
  <si>
    <t xml:space="preserve">OBT102</t>
  </si>
  <si>
    <t xml:space="preserve">ground-stone axe</t>
  </si>
  <si>
    <t xml:space="preserve">edge-ground axe; polished axe</t>
  </si>
  <si>
    <t xml:space="preserve">OC-AUS;EU-WCE;EU-BLC</t>
  </si>
  <si>
    <t xml:space="preserve">Edge-ground axes in northern Australia c. 44,000–49,000 BP</t>
  </si>
  <si>
    <t xml:space="preserve">An axe whose edge is ground and polished rather than only flaked.</t>
  </si>
  <si>
    <t xml:space="preserve">basalt; jadeitite; greenstone; grinding</t>
  </si>
  <si>
    <t xml:space="preserve">Carpenter's Gap axe fragment; Alpine jadeitite axes; Langdale axes</t>
  </si>
  <si>
    <t xml:space="preserve">tools;exchange and value;rule and display</t>
  </si>
  <si>
    <t xml:space="preserve">OBT103</t>
  </si>
  <si>
    <t xml:space="preserve">bone needle</t>
  </si>
  <si>
    <t xml:space="preserve">AS-NTH;EU-WCE;AS-CHN</t>
  </si>
  <si>
    <t xml:space="preserve">Strashnaya Cave c. 44–49 ka; a Denisova Cave claim of c. 50 ka rests on one radiocarbon date; many c. 40,000–20,000 BP</t>
  </si>
  <si>
    <t xml:space="preserve">A pointed tool with an eye that allowed fitted, layered clothing.</t>
  </si>
  <si>
    <t xml:space="preserve">bone; ivory; bronze; steel</t>
  </si>
  <si>
    <t xml:space="preserve">Denisova needle; Solutrean needles; Xiaogushan needles</t>
  </si>
  <si>
    <t xml:space="preserve">OBT104</t>
  </si>
  <si>
    <t xml:space="preserve">spindle and whorl</t>
  </si>
  <si>
    <t xml:space="preserve">drop spindle; takli; pushka</t>
  </si>
  <si>
    <t xml:space="preserve">Whorls from the Neolithic; dates vary</t>
  </si>
  <si>
    <t xml:space="preserve">A stick weighted by a whorl for twisting fibre into thread, the most persistent tool of textile labour.</t>
  </si>
  <si>
    <t xml:space="preserve">wood; clay whorls; stone</t>
  </si>
  <si>
    <t xml:space="preserve">Andean pushka; Anatolian spindle whorls; Indian takli</t>
  </si>
  <si>
    <t xml:space="preserve">OBT105</t>
  </si>
  <si>
    <t xml:space="preserve">backstrap loom</t>
  </si>
  <si>
    <t xml:space="preserve">body-tensioned loom</t>
  </si>
  <si>
    <t xml:space="preserve">AM-MES;AM-AND;AS-MSE;AS-ISE;OC-MIC</t>
  </si>
  <si>
    <t xml:space="preserve">Ancient; independent in the Americas and Asia</t>
  </si>
  <si>
    <t xml:space="preserve">A loom tensioned by the weaver's body, portable and capable of complex warp patterns.</t>
  </si>
  <si>
    <t xml:space="preserve">sticks; backstrap; warp</t>
  </si>
  <si>
    <t xml:space="preserve">Maya backstrap loom; Andean backstrap loom; Atayal loom (Taiwan)</t>
  </si>
  <si>
    <t xml:space="preserve">OBT106</t>
  </si>
  <si>
    <t xml:space="preserve">warp-weighted loom</t>
  </si>
  <si>
    <t xml:space="preserve">upright loom</t>
  </si>
  <si>
    <t xml:space="preserve">EU-WCE;EU-GRR;EU-SCA;WA-ANA</t>
  </si>
  <si>
    <t xml:space="preserve">Loom weights from Neolithic Anatolia and Europe; start approximate</t>
  </si>
  <si>
    <t xml:space="preserve">An upright loom whose warps are tensioned by hanging clay or stone weights.</t>
  </si>
  <si>
    <t xml:space="preserve">loom weights; timber frame</t>
  </si>
  <si>
    <t xml:space="preserve">Greek warp-weighted loom; Norse vertical loom</t>
  </si>
  <si>
    <t xml:space="preserve">OBT107</t>
  </si>
  <si>
    <t xml:space="preserve">treadle loom</t>
  </si>
  <si>
    <t xml:space="preserve">pit loom; frame loom</t>
  </si>
  <si>
    <t xml:space="preserve">AS-CHN;AS-SAS;AF-SAH;EU-WCE</t>
  </si>
  <si>
    <t xml:space="preserve">China by the Han; Europe by the 11th century; West African narrow loom</t>
  </si>
  <si>
    <t xml:space="preserve">A frame loom whose sheds are opened by foot pedals, freeing the hands to throw the shuttle.</t>
  </si>
  <si>
    <t xml:space="preserve">heddles; treadles; shuttle</t>
  </si>
  <si>
    <t xml:space="preserve">Indian pit loom; West African narrow-strip loom; European treadle loom</t>
  </si>
  <si>
    <t xml:space="preserve">OBT108</t>
  </si>
  <si>
    <t xml:space="preserve">figure-harness loom</t>
  </si>
  <si>
    <t xml:space="preserve">AS-CHN;WA-IRN;EU-WCE</t>
  </si>
  <si>
    <t xml:space="preserve">Laoguanshan pattern-loom models c. 2nd century BCE</t>
  </si>
  <si>
    <t xml:space="preserve">A loom with a harness raised by a draw-boy that repeats complex figured patterns.</t>
  </si>
  <si>
    <t xml:space="preserve">harness; pattern cords; silk</t>
  </si>
  <si>
    <t xml:space="preserve">Han pattern loom; Yunjin brocade loom; Lyon drawloom</t>
  </si>
  <si>
    <t xml:space="preserve">F1.13;F1.19</t>
  </si>
  <si>
    <t xml:space="preserve">Whether the Laoguanshan models count as drawlooms is debated.</t>
  </si>
  <si>
    <t xml:space="preserve">OBT109</t>
  </si>
  <si>
    <t xml:space="preserve">Joseph-Marie Jacquard, Lyon, 1804</t>
  </si>
  <si>
    <t xml:space="preserve">A loom mechanism controlled by punched cards, a precursor of programmed machines.</t>
  </si>
  <si>
    <t xml:space="preserve">punched cards; hooks; silk</t>
  </si>
  <si>
    <t xml:space="preserve">woven silk portrait of Jacquard; Spitalfields and Lyon Jacquard silks</t>
  </si>
  <si>
    <t xml:space="preserve">OBT110</t>
  </si>
  <si>
    <t xml:space="preserve">tournette; kick wheel</t>
  </si>
  <si>
    <t xml:space="preserve">WA-MES;AS-CHN;AS-SAS;GL</t>
  </si>
  <si>
    <t xml:space="preserve">Slow wheel (tournette) in Ubaid Mesopotamia; fast wheel later</t>
  </si>
  <si>
    <t xml:space="preserve">A turning platform on which clay is shaped, first slowly and then at speed.</t>
  </si>
  <si>
    <t xml:space="preserve">stone or wood wheel; pivot; kick or stick drive</t>
  </si>
  <si>
    <t xml:space="preserve">Ubaid tournette; Longshan wheel-made ware; Japanese kick wheel</t>
  </si>
  <si>
    <t xml:space="preserve">OBT111</t>
  </si>
  <si>
    <t xml:space="preserve">bellows</t>
  </si>
  <si>
    <t xml:space="preserve">bag bellows; bowl bellows; piston bellows</t>
  </si>
  <si>
    <t xml:space="preserve">AF-SAH;AF-GUI;AS-CHN;AS-ISE</t>
  </si>
  <si>
    <t xml:space="preserve">A device that drives air into furnaces and forges, essential to smelting.</t>
  </si>
  <si>
    <t xml:space="preserve">goatskin; clay tuyères; wood; bamboo</t>
  </si>
  <si>
    <t xml:space="preserve">African bowl bellows; Malay piston bellows; Chinese box bellows</t>
  </si>
  <si>
    <t xml:space="preserve">OBT112</t>
  </si>
  <si>
    <t xml:space="preserve">ard</t>
  </si>
  <si>
    <t xml:space="preserve">scratch plough; maresha</t>
  </si>
  <si>
    <t xml:space="preserve">WA-MES;AF-HRN;AS-SAS;EU-WCE</t>
  </si>
  <si>
    <t xml:space="preserve">Ard marks and depictions from the 4th millennium BCE</t>
  </si>
  <si>
    <t xml:space="preserve">A plough that scratches the soil, pulled by oxen, reshaping farming and labour.</t>
  </si>
  <si>
    <t xml:space="preserve">wood; iron share; yoke</t>
  </si>
  <si>
    <t xml:space="preserve">Ethiopian maresha; Mesopotamian seeder plough; Døstrup ard</t>
  </si>
  <si>
    <t xml:space="preserve">OBT113</t>
  </si>
  <si>
    <t xml:space="preserve">digging stick</t>
  </si>
  <si>
    <t xml:space="preserve">chakitaqlla; ʻōʻō</t>
  </si>
  <si>
    <t xml:space="preserve">OC-POL;AM-AND;AF-SOU;OC-AUS</t>
  </si>
  <si>
    <t xml:space="preserve">A pointed stick for digging roots and planting, in the Andes fitted with a foot rest.</t>
  </si>
  <si>
    <t xml:space="preserve">hardwood; bored stone weight; foot rest</t>
  </si>
  <si>
    <t xml:space="preserve">Andean chakitaqlla; San digging stick with bored stone</t>
  </si>
  <si>
    <t xml:space="preserve">OBT114</t>
  </si>
  <si>
    <t xml:space="preserve">makau; matau</t>
  </si>
  <si>
    <t xml:space="preserve">OC-POL;AS-JPN;OC-MEL;AM-NWC</t>
  </si>
  <si>
    <t xml:space="preserve">Sakitari Cave (Okinawa) shell hooks c. 23,000 BP</t>
  </si>
  <si>
    <t xml:space="preserve">Hooks carved from shell, bone, stone and wood matched to species and waters.</t>
  </si>
  <si>
    <t xml:space="preserve">shell; bone; pearl shell; wood</t>
  </si>
  <si>
    <t xml:space="preserve">Sakitari hooks; Hawaiian makau; Māori matau; NWC halibut hook</t>
  </si>
  <si>
    <t xml:space="preserve">OBT115</t>
  </si>
  <si>
    <t xml:space="preserve">toggling harpoon</t>
  </si>
  <si>
    <t xml:space="preserve">unaaq</t>
  </si>
  <si>
    <t xml:space="preserve">Palaeo-Inuit and Thule; ancient</t>
  </si>
  <si>
    <t xml:space="preserve">A harpoon head that turns sideways in the animal, used for seals and whales.</t>
  </si>
  <si>
    <t xml:space="preserve">ivory; antler; slate; sinew</t>
  </si>
  <si>
    <t xml:space="preserve">Thule harpoon heads; Yupik harpoons</t>
  </si>
  <si>
    <t xml:space="preserve">Smithsonian Open Access (CC0); Wikimedia Commons</t>
  </si>
  <si>
    <t xml:space="preserve">OBT116</t>
  </si>
  <si>
    <t xml:space="preserve">ulu</t>
  </si>
  <si>
    <t xml:space="preserve">woman's knife</t>
  </si>
  <si>
    <t xml:space="preserve">A crescent knife used by Inuit women to cut skin, food and snow.</t>
  </si>
  <si>
    <t xml:space="preserve">slate; steel; bone or wood handle</t>
  </si>
  <si>
    <t xml:space="preserve">Inuit ulu; Yupik uluaq</t>
  </si>
  <si>
    <t xml:space="preserve">OBT117</t>
  </si>
  <si>
    <t xml:space="preserve">kiln</t>
  </si>
  <si>
    <t xml:space="preserve">dragon kiln; anagama; noborigama</t>
  </si>
  <si>
    <t xml:space="preserve">AS-CHN;AS-KOR;AS-JPN;WA-MES</t>
  </si>
  <si>
    <t xml:space="preserve">Kilns from the 6th millennium BCE; dragon kilns by the Warring States</t>
  </si>
  <si>
    <t xml:space="preserve">A chamber for firing clay; East Asian climbing kilns reached the heat for stoneware and porcelain.</t>
  </si>
  <si>
    <t xml:space="preserve">brick; clay; wood fuel</t>
  </si>
  <si>
    <t xml:space="preserve">Longquan dragon kilns; Jingdezhen egg-shaped kiln; Korean onggi kiln</t>
  </si>
  <si>
    <t xml:space="preserve">OBT118</t>
  </si>
  <si>
    <t xml:space="preserve">crucible</t>
  </si>
  <si>
    <t xml:space="preserve">WA-IRN;AS-SAS;AF-SAH;GL</t>
  </si>
  <si>
    <t xml:space="preserve">Tal-i Iblis crucibles c. 5th millennium BCE</t>
  </si>
  <si>
    <t xml:space="preserve">A heat-proof vessel for melting metal or glass.</t>
  </si>
  <si>
    <t xml:space="preserve">refractory clay; graphite</t>
  </si>
  <si>
    <t xml:space="preserve">Tal-i Iblis crucibles; South Asian crucible-steel crucibles</t>
  </si>
  <si>
    <t xml:space="preserve">OBT119</t>
  </si>
  <si>
    <t xml:space="preserve">kylie; returning boomerang</t>
  </si>
  <si>
    <t xml:space="preserve">Wyrie Swamp examples c. 10,000 BP; an older mammoth-ivory object from Obłazowa Cave (Poland)</t>
  </si>
  <si>
    <t xml:space="preserve">A curved throwing stick for hunting, digging, music and fighting; only some return.</t>
  </si>
  <si>
    <t xml:space="preserve">mulga; hardwood; incised decoration</t>
  </si>
  <si>
    <t xml:space="preserve">Wyrie Swamp boomerangs; clapping boomerangs</t>
  </si>
  <si>
    <t xml:space="preserve">tools;war;play and music</t>
  </si>
  <si>
    <t xml:space="preserve">F1.29;F1.2</t>
  </si>
  <si>
    <t xml:space="preserve">Souvenir boomerangs are an appropriation case (F1.2).</t>
  </si>
  <si>
    <t xml:space="preserve">OBT120</t>
  </si>
  <si>
    <t xml:space="preserve">lockstitch machine</t>
  </si>
  <si>
    <t xml:space="preserve">Howe 1846; Singer 1851</t>
  </si>
  <si>
    <t xml:space="preserve">A machine that sews lockstitch, spreading factory garment work and home dressmaking.</t>
  </si>
  <si>
    <t xml:space="preserve">cast iron; needle; shuttle</t>
  </si>
  <si>
    <t xml:space="preserve">Singer treadle; Butterfly (China); Usha (India)</t>
  </si>
  <si>
    <t xml:space="preserve">Smithsonian Open Access (CC0); Wikimedia Commons; Science Museum Group collection (link out; data CC0)</t>
  </si>
  <si>
    <t xml:space="preserve">OBT121</t>
  </si>
  <si>
    <t xml:space="preserve">typewriter</t>
  </si>
  <si>
    <t xml:space="preserve">Sholes and Glidden 1874</t>
  </si>
  <si>
    <t xml:space="preserve">A machine for typing text that reorganised office labour and writing systems.</t>
  </si>
  <si>
    <t xml:space="preserve">steel; keys; type bars</t>
  </si>
  <si>
    <t xml:space="preserve">Sholes and Glidden; Olivetti Lettera 22; Chinese typewriter (Double Pigeon)</t>
  </si>
  <si>
    <t xml:space="preserve">Wikimedia Commons; Science Museum Group collection (link out; data CC0); Smithsonian Open Access (CC0)</t>
  </si>
  <si>
    <t xml:space="preserve">OBT122</t>
  </si>
  <si>
    <t xml:space="preserve">machete</t>
  </si>
  <si>
    <t xml:space="preserve">cutlass; panga; bolo</t>
  </si>
  <si>
    <t xml:space="preserve">AM-CAR;AM-LAT;AF-GUI;AS-ISE</t>
  </si>
  <si>
    <t xml:space="preserve">Colonial era; industrial production 19th century</t>
  </si>
  <si>
    <t xml:space="preserve">A long knife for clearing growth and cutting cane, made in industrial quantities.</t>
  </si>
  <si>
    <t xml:space="preserve">steel; wood</t>
  </si>
  <si>
    <t xml:space="preserve">Collins machete; Filipino bolo; panga</t>
  </si>
  <si>
    <t xml:space="preserve">Plantation labour context.</t>
  </si>
  <si>
    <t xml:space="preserve">OBT123</t>
  </si>
  <si>
    <t xml:space="preserve">clay tablet</t>
  </si>
  <si>
    <t xml:space="preserve">tablet</t>
  </si>
  <si>
    <t xml:space="preserve">WA-MES;WA-IRN;WA-ANA;WA-LEV</t>
  </si>
  <si>
    <t xml:space="preserve">Uruk proto-cuneiform c. 3300 BCE</t>
  </si>
  <si>
    <t xml:space="preserve">A tablet of clay impressed with a stylus that carried accounts, letters, laws and literature for three millennia.</t>
  </si>
  <si>
    <t xml:space="preserve">clay; reed stylus; firing (sometimes)</t>
  </si>
  <si>
    <t xml:space="preserve">Uruk proto-cuneiform tablets; Amarna letters; Old Babylonian school tablets</t>
  </si>
  <si>
    <t xml:space="preserve">OBT124</t>
  </si>
  <si>
    <t xml:space="preserve">counting token and bulla</t>
  </si>
  <si>
    <t xml:space="preserve">token; bulla</t>
  </si>
  <si>
    <t xml:space="preserve">Tokens from c. 8000 BCE; sealed bullae c. 3500 BCE</t>
  </si>
  <si>
    <t xml:space="preserve">Small clay shapes that counted goods, later sealed in clay envelopes; a proposed route to writing.</t>
  </si>
  <si>
    <t xml:space="preserve">clay; impression</t>
  </si>
  <si>
    <t xml:space="preserve">Susa bullae; Uruk tokens</t>
  </si>
  <si>
    <t xml:space="preserve">Schmandt-Besserat's token-to-writing thesis is debated.</t>
  </si>
  <si>
    <t xml:space="preserve">OBT125</t>
  </si>
  <si>
    <t xml:space="preserve">WA-MES;WA-IRN;WA-LEV;WA-ANA</t>
  </si>
  <si>
    <t xml:space="preserve">Uruk period c. 3500 BCE to Achaemenid times</t>
  </si>
  <si>
    <t xml:space="preserve">A carved stone cylinder rolled on clay to mark ownership and authority with a repeatable image.</t>
  </si>
  <si>
    <t xml:space="preserve">stone; lapis lazuli; carving; drill</t>
  </si>
  <si>
    <t xml:space="preserve">Uruk seals; Akkadian seals; Achaemenid seals</t>
  </si>
  <si>
    <t xml:space="preserve">record and writing;rule and display;exchange and value</t>
  </si>
  <si>
    <t xml:space="preserve">OBT126</t>
  </si>
  <si>
    <t xml:space="preserve">stamp seal</t>
  </si>
  <si>
    <t xml:space="preserve">Indus seal; Dilmun seal</t>
  </si>
  <si>
    <t xml:space="preserve">WA-ANA;WA-MES;AS-SAS;WA-ARB</t>
  </si>
  <si>
    <t xml:space="preserve">Near Eastern stamp seals c. 6th millennium BCE; Indus seals c. 2600–1900 BCE; Dilmun seals c. 2000 BCE</t>
  </si>
  <si>
    <t xml:space="preserve">A carved stamp pressed into clay or sealing to mark goods and authority.</t>
  </si>
  <si>
    <t xml:space="preserve">steatite; stone; clay</t>
  </si>
  <si>
    <t xml:space="preserve">Indus unicorn seals; Dilmun seals (Bahrain, Failaka); Halaf stamp seals</t>
  </si>
  <si>
    <t xml:space="preserve">record and writing;exchange and value;rule and display</t>
  </si>
  <si>
    <t xml:space="preserve">OBT127</t>
  </si>
  <si>
    <t xml:space="preserve">papyrus scroll</t>
  </si>
  <si>
    <t xml:space="preserve">papyrus</t>
  </si>
  <si>
    <t xml:space="preserve">Wadi al-Jarf papyri c. 2560 BCE are the oldest inscribed</t>
  </si>
  <si>
    <t xml:space="preserve">A roll of sheets laminated from papyrus pith, the writing support of Egypt and the Mediterranean.</t>
  </si>
  <si>
    <t xml:space="preserve">Cyperus papyrus; carbon ink; reed pen</t>
  </si>
  <si>
    <t xml:space="preserve">Diary of Merer; Book of the Dead of Hunefer; Oxyrhynchus papyri</t>
  </si>
  <si>
    <t xml:space="preserve">OBT128</t>
  </si>
  <si>
    <t xml:space="preserve">palm-leaf manuscript</t>
  </si>
  <si>
    <t xml:space="preserve">AS-SAS;AS-MSE;AS-ISE;AS-HIM</t>
  </si>
  <si>
    <t xml:space="preserve">Oldest surviving c. 9th–12th century; use far older</t>
  </si>
  <si>
    <t xml:space="preserve">Leaves of talipot or palmyra palm incised or inked and strung between boards.</t>
  </si>
  <si>
    <t xml:space="preserve">palm leaf; stylus incision; lamp black; boards</t>
  </si>
  <si>
    <t xml:space="preserve">Tamil olai; Balinese lontar; Nepalese Buddhist manuscripts</t>
  </si>
  <si>
    <t xml:space="preserve">Wikimedia Commons; Library of Congress (PD items); community-published site</t>
  </si>
  <si>
    <t xml:space="preserve">OBT129</t>
  </si>
  <si>
    <t xml:space="preserve">bark-paper screenfold book</t>
  </si>
  <si>
    <t xml:space="preserve">amate codex; huun</t>
  </si>
  <si>
    <t xml:space="preserve">Pre-Hispanic; surviving codices c. 13th–16th century</t>
  </si>
  <si>
    <t xml:space="preserve">A long strip of bark paper or deer hide coated with lime gesso, painted and folded like a screen.</t>
  </si>
  <si>
    <t xml:space="preserve">amate bark paper; deerskin; lime gesso; mineral and organic pigments</t>
  </si>
  <si>
    <t xml:space="preserve">Dresden Codex; Codex Borgia; Codex Zouche-Nuttall; Codex Mendoza (colonial)</t>
  </si>
  <si>
    <t xml:space="preserve">Wikimedia Commons; Wikidata</t>
  </si>
  <si>
    <t xml:space="preserve">F1.28;F1.24</t>
  </si>
  <si>
    <t xml:space="preserve">Most surviving codices are in European collections.</t>
  </si>
  <si>
    <t xml:space="preserve">OBT130</t>
  </si>
  <si>
    <t xml:space="preserve">bamboo and wooden slips</t>
  </si>
  <si>
    <t xml:space="preserve">jiandu</t>
  </si>
  <si>
    <t xml:space="preserve">Warring States to Jin, c. 5th century BCE–4th century CE</t>
  </si>
  <si>
    <t xml:space="preserve">Strips of bamboo or wood written with brush and ink and bound with cord into rolls.</t>
  </si>
  <si>
    <t xml:space="preserve">bamboo; wood; ink; cord</t>
  </si>
  <si>
    <t xml:space="preserve">Guodian slips; Shuihudi Qin slips; Juyan Han slips</t>
  </si>
  <si>
    <t xml:space="preserve">Many looted slips circulate on the market; check provenance.</t>
  </si>
  <si>
    <t xml:space="preserve">OBT131</t>
  </si>
  <si>
    <t xml:space="preserve">handscroll</t>
  </si>
  <si>
    <t xml:space="preserve">juan; emaki</t>
  </si>
  <si>
    <t xml:space="preserve">Han onward</t>
  </si>
  <si>
    <t xml:space="preserve">A horizontal scroll unrolled section by section, carrying text and continuous painting.</t>
  </si>
  <si>
    <t xml:space="preserve">silk; paper; mounting</t>
  </si>
  <si>
    <t xml:space="preserve">Admonitions Scroll; Along the River During the Qingming Festival; Genji Monogatari Emaki</t>
  </si>
  <si>
    <t xml:space="preserve">National Palace Museum Taipei Open Data; ColBase (Japan Government Standard Terms); Met Open Access (CC0); Wikimedia Commons</t>
  </si>
  <si>
    <t xml:space="preserve">OBT132</t>
  </si>
  <si>
    <t xml:space="preserve">bound book</t>
  </si>
  <si>
    <t xml:space="preserve">EU-GRR;EU-BYZ;AF-HRN;WA-LEV</t>
  </si>
  <si>
    <t xml:space="preserve">Roman codices 1st–2nd century CE; dominant by the 4th century</t>
  </si>
  <si>
    <t xml:space="preserve">Pages bound at one edge, which replaced the scroll in the Mediterranean and Islamic worlds.</t>
  </si>
  <si>
    <t xml:space="preserve">parchment; papyrus; paper; sewing; boards</t>
  </si>
  <si>
    <t xml:space="preserve">Codex Sinaiticus; Garima Gospels; Blue Qur'an</t>
  </si>
  <si>
    <t xml:space="preserve">Wikimedia Commons; Qatar Digital Library (open licence); Walters Art Museum (CC0)</t>
  </si>
  <si>
    <t xml:space="preserve">OBT133</t>
  </si>
  <si>
    <t xml:space="preserve">printed book</t>
  </si>
  <si>
    <t xml:space="preserve">AS-CHN;AS-KOR;EU-WCE;GL</t>
  </si>
  <si>
    <t xml:space="preserve">Diamond Sutra 868 CE is the earliest dated printed book</t>
  </si>
  <si>
    <t xml:space="preserve">A book produced by printing, first from woodblocks in East Asia and later from movable type everywhere.</t>
  </si>
  <si>
    <t xml:space="preserve">woodblock; movable type; paper; ink</t>
  </si>
  <si>
    <t xml:space="preserve">Diamond Sutra; Jikji; Gutenberg Bible; Nuremberg Chronicle</t>
  </si>
  <si>
    <t xml:space="preserve">Library of Congress (PD items); Wikimedia Commons; Europeana (per-item licence); Internet Archive (PD scans)</t>
  </si>
  <si>
    <t xml:space="preserve">OBT134</t>
  </si>
  <si>
    <t xml:space="preserve">newspaper</t>
  </si>
  <si>
    <t xml:space="preserve">gazette</t>
  </si>
  <si>
    <t xml:space="preserve">Relation (Strasbourg) 1605 often called the first; Chinese court gazettes (dibao) earlier</t>
  </si>
  <si>
    <t xml:space="preserve">A periodical of news printed on cheap paper for a paying public.</t>
  </si>
  <si>
    <t xml:space="preserve">newsprint; rotary press; halftone</t>
  </si>
  <si>
    <t xml:space="preserve">Relation; Peking Gazette; al-Waqa'i' al-Misriyya</t>
  </si>
  <si>
    <t xml:space="preserve">Library of Congress (PD items); Wikimedia Commons; Internet Archive (PD scans)</t>
  </si>
  <si>
    <t xml:space="preserve">OBT135</t>
  </si>
  <si>
    <t xml:space="preserve">poster</t>
  </si>
  <si>
    <t xml:space="preserve">affiche</t>
  </si>
  <si>
    <t xml:space="preserve">Colour lithographic posters from the 1860s</t>
  </si>
  <si>
    <t xml:space="preserve">A printed sheet for public walls that carries advertising, politics and events.</t>
  </si>
  <si>
    <t xml:space="preserve">lithography; screen print; offset</t>
  </si>
  <si>
    <t xml:space="preserve">Chéret posters; Soviet constructivist posters; OSPAAAL posters</t>
  </si>
  <si>
    <t xml:space="preserve">Library of Congress (PD items); Wikimedia Commons; Europeana (per-item licence)</t>
  </si>
  <si>
    <t xml:space="preserve">OBT136</t>
  </si>
  <si>
    <t xml:space="preserve">screen</t>
  </si>
  <si>
    <t xml:space="preserve">Television screens from the 1930s; LCD and OLED later</t>
  </si>
  <si>
    <t xml:space="preserve">A lit surface displaying changing text and images, now the main surface of reading.</t>
  </si>
  <si>
    <t xml:space="preserve">cathode-ray tube; LCD; OLED; glass</t>
  </si>
  <si>
    <t xml:space="preserve">television set; computer monitor; phone screen</t>
  </si>
  <si>
    <t xml:space="preserve">OBT137</t>
  </si>
  <si>
    <t xml:space="preserve">mobile phone</t>
  </si>
  <si>
    <t xml:space="preserve">iPhone (2007) widely taken as the start; earlier smartphones from 1994 (IBM Simon)</t>
  </si>
  <si>
    <t xml:space="preserve">A pocket computer and screen whose materials are mined, assembled and discarded across the globe.</t>
  </si>
  <si>
    <t xml:space="preserve">lithium; cobalt; rare earths; glass; software</t>
  </si>
  <si>
    <t xml:space="preserve">IBM Simon; iPhone; Android phones</t>
  </si>
  <si>
    <t xml:space="preserve">record and writing;exchange and value;care and access;play and music</t>
  </si>
  <si>
    <t xml:space="preserve">Cobalt and coltan mining (DRC) and assembly labour belong in F1.22–F1.23; accessibility features belong in care and access.</t>
  </si>
  <si>
    <t xml:space="preserve">OBT138</t>
  </si>
  <si>
    <t xml:space="preserve">personal computer</t>
  </si>
  <si>
    <t xml:space="preserve">microcomputer</t>
  </si>
  <si>
    <t xml:space="preserve">Olivetti Programma 101 (1965); microcomputers 1970s</t>
  </si>
  <si>
    <t xml:space="preserve">A general-purpose programmable machine that became a design, writing and play tool.</t>
  </si>
  <si>
    <t xml:space="preserve">silicon chips; plastics; screens</t>
  </si>
  <si>
    <t xml:space="preserve">Olivetti Programma 101; Apple II; IBM PC; Macintosh</t>
  </si>
  <si>
    <t xml:space="preserve">record and writing;tools;play and music</t>
  </si>
  <si>
    <t xml:space="preserve">OBT139</t>
  </si>
  <si>
    <t xml:space="preserve">Wari khipus c. 600–1000 CE; Inka khipus to the 16th century; kept in some communities into the 20th century</t>
  </si>
  <si>
    <t xml:space="preserve">Knotted cords of cotton or camelid fibre recording numbers and possibly narrative.</t>
  </si>
  <si>
    <t xml:space="preserve">cotton; camelid fibre; knotting; dyes</t>
  </si>
  <si>
    <t xml:space="preserve">Inka khipus; Wari khipus; Rapaz patrimonial khipus</t>
  </si>
  <si>
    <t xml:space="preserve">F1.5;F1.28;F1.29</t>
  </si>
  <si>
    <t xml:space="preserve">Whether khipu encode language is debated.</t>
  </si>
  <si>
    <t xml:space="preserve">OBT140</t>
  </si>
  <si>
    <t xml:space="preserve">tally stick</t>
  </si>
  <si>
    <t xml:space="preserve">tally; split tally</t>
  </si>
  <si>
    <t xml:space="preserve">EU-BLC;AF-SOU;AF-CEN;GL</t>
  </si>
  <si>
    <t xml:space="preserve">Lebombo bone c. 44,000–43,000 BP (interpretation contested); English Exchequer tallies to 1826</t>
  </si>
  <si>
    <t xml:space="preserve">A notched stick or bone recording a count or debt, split so each party holds half.</t>
  </si>
  <si>
    <t xml:space="preserve">hazel; bone; notching</t>
  </si>
  <si>
    <t xml:space="preserve">Lebombo bone; Ishango bone; English Exchequer tallies</t>
  </si>
  <si>
    <t xml:space="preserve">OBT141</t>
  </si>
  <si>
    <t xml:space="preserve">mattang; meddo; rebbelib</t>
  </si>
  <si>
    <t xml:space="preserve">Documented from the late 19th century; practice older</t>
  </si>
  <si>
    <t xml:space="preserve">A frame of sticks and shells modelling ocean swells around atolls, memorised before a voyage.</t>
  </si>
  <si>
    <t xml:space="preserve">coconut midrib; pandanus; shells; lashing</t>
  </si>
  <si>
    <t xml:space="preserve">Marshall Islands; teaching and memory tools, not carried at sea.</t>
  </si>
  <si>
    <t xml:space="preserve">OBT142</t>
  </si>
  <si>
    <t xml:space="preserve">map</t>
  </si>
  <si>
    <t xml:space="preserve">chart</t>
  </si>
  <si>
    <t xml:space="preserve">Nippur city plan on a clay tablet c. 1500–1300 BCE; Babylonian Map of the World c. 600 BCE; Mawangdui maps 168 BCE; older candidates contested</t>
  </si>
  <si>
    <t xml:space="preserve">A drawn model of territory, route or cosmos that serves travel, rule and belief.</t>
  </si>
  <si>
    <t xml:space="preserve">clay; silk; paper; print</t>
  </si>
  <si>
    <t xml:space="preserve">Babylonian Map of the World; Mawangdui maps; Tabula Rogeriana; Kangnido</t>
  </si>
  <si>
    <t xml:space="preserve">record and writing;rule and display;transport</t>
  </si>
  <si>
    <t xml:space="preserve">Library of Congress (PD items); Wikimedia Commons; Qatar Digital Library (open licence); Europeana (per-item licence)</t>
  </si>
  <si>
    <t xml:space="preserve">OBT143</t>
  </si>
  <si>
    <t xml:space="preserve">portolan</t>
  </si>
  <si>
    <t xml:space="preserve">Carta Pisana c. 1275</t>
  </si>
  <si>
    <t xml:space="preserve">A sea chart on vellum laid out with rhumb lines and names of coastal places.</t>
  </si>
  <si>
    <t xml:space="preserve">vellum; ink; rhumb lines</t>
  </si>
  <si>
    <t xml:space="preserve">Carta Pisana; Catalan Atlas; Piri Reis map</t>
  </si>
  <si>
    <t xml:space="preserve">Wikimedia Commons; Library of Congress (PD items); Europeana (per-item licence)</t>
  </si>
  <si>
    <t xml:space="preserve">OBT144</t>
  </si>
  <si>
    <t xml:space="preserve">WA-IRN;WA-MES;EU-IBE;AF-MAG</t>
  </si>
  <si>
    <t xml:space="preserve">Oldest surviving by Nastulus, 927–8 CE; Greek theory earlier</t>
  </si>
  <si>
    <t xml:space="preserve">A brass model of the sky for telling time, finding prayer direction and surveying.</t>
  </si>
  <si>
    <t xml:space="preserve">brass; engraving; plates</t>
  </si>
  <si>
    <t xml:space="preserve">Nastulus astrolabe; Toledo astrolabes; Safavid astrolabes; mariner's astrolabe</t>
  </si>
  <si>
    <t xml:space="preserve">tools;record and writing;ritual and belief</t>
  </si>
  <si>
    <t xml:space="preserve">Wikimedia Commons; Met Open Access (CC0); Science Museum Group collection (link out; data CC0)</t>
  </si>
  <si>
    <t xml:space="preserve">OBT145</t>
  </si>
  <si>
    <t xml:space="preserve">shadow clock; gnomon</t>
  </si>
  <si>
    <t xml:space="preserve">AF-EGY;EU-GRR;AS-KOR;AS-SAS</t>
  </si>
  <si>
    <t xml:space="preserve">Egyptian shadow clocks c. 1500 BCE</t>
  </si>
  <si>
    <t xml:space="preserve">A device reading time from a shadow.</t>
  </si>
  <si>
    <t xml:space="preserve">stone; bronze</t>
  </si>
  <si>
    <t xml:space="preserve">Egyptian shadow clock; Korean angbu ilgu; Jantar Mantar Samrat Yantra</t>
  </si>
  <si>
    <t xml:space="preserve">OBT146</t>
  </si>
  <si>
    <t xml:space="preserve">clock</t>
  </si>
  <si>
    <t xml:space="preserve">mechanical clock</t>
  </si>
  <si>
    <t xml:space="preserve">AS-CHN;EU-WCE;GL</t>
  </si>
  <si>
    <t xml:space="preserve">Su Song's astronomical clock tower 1088; European weight-driven clocks c. 1300</t>
  </si>
  <si>
    <t xml:space="preserve">A machine that divides time mechanically.</t>
  </si>
  <si>
    <t xml:space="preserve">escapement; gears; weights; springs</t>
  </si>
  <si>
    <t xml:space="preserve">Su Song clock tower; Salisbury Cathedral clock; Japanese wadokei</t>
  </si>
  <si>
    <t xml:space="preserve">F1.30;F1.19</t>
  </si>
  <si>
    <t xml:space="preserve">OBT147</t>
  </si>
  <si>
    <t xml:space="preserve">inscribed stela</t>
  </si>
  <si>
    <t xml:space="preserve">A standing stone carrying text and image made to last in public.</t>
  </si>
  <si>
    <t xml:space="preserve">Code of Hammurabi; Maya stelae; Xi'an Stele; Rosetta Stone</t>
  </si>
  <si>
    <t xml:space="preserve">OBT148</t>
  </si>
  <si>
    <t xml:space="preserve">oracle bone</t>
  </si>
  <si>
    <t xml:space="preserve">jiaguwen</t>
  </si>
  <si>
    <t xml:space="preserve">Late Shang c. 1250–1046 BCE</t>
  </si>
  <si>
    <t xml:space="preserve">Ox scapulae and turtle plastrons heated to crack for divination and inscribed with the questions.</t>
  </si>
  <si>
    <t xml:space="preserve">bone; turtle shell; heat; incision</t>
  </si>
  <si>
    <t xml:space="preserve">Anyang oracle bones</t>
  </si>
  <si>
    <t xml:space="preserve">OBT149</t>
  </si>
  <si>
    <t xml:space="preserve">lukasa</t>
  </si>
  <si>
    <t xml:space="preserve">memory board</t>
  </si>
  <si>
    <t xml:space="preserve">Collected 19th–20th century; practice older</t>
  </si>
  <si>
    <t xml:space="preserve">A hand-held board studded with beads and shells used by Luba Mbudye experts to recall history.</t>
  </si>
  <si>
    <t xml:space="preserve">wood; beads; shells</t>
  </si>
  <si>
    <t xml:space="preserve">Luba lukasa</t>
  </si>
  <si>
    <t xml:space="preserve">F1.29;F1.28</t>
  </si>
  <si>
    <t xml:space="preserve">OBT150</t>
  </si>
  <si>
    <t xml:space="preserve">winter count</t>
  </si>
  <si>
    <t xml:space="preserve">waniyetu wowapi</t>
  </si>
  <si>
    <t xml:space="preserve">Documented 18th–20th century</t>
  </si>
  <si>
    <t xml:space="preserve">A hide or cloth painted year by year with one pictograph per winter.</t>
  </si>
  <si>
    <t xml:space="preserve">bison hide; muslin; paint</t>
  </si>
  <si>
    <t xml:space="preserve">Lone Dog winter count; Battiste Good winter count</t>
  </si>
  <si>
    <t xml:space="preserve">Smithsonian Open Access (CC0); Library of Congress (PD items); Wikimedia Commons</t>
  </si>
  <si>
    <t xml:space="preserve">F1.29;F1.30</t>
  </si>
  <si>
    <t xml:space="preserve">OBT151</t>
  </si>
  <si>
    <t xml:space="preserve">rongorongo tablet</t>
  </si>
  <si>
    <t xml:space="preserve">One tablet (Échancrée) is on wood felled c. 1493–1509 CE (Ferrara et al. 2024); other dated tablets are on 18th–19th-century wood</t>
  </si>
  <si>
    <t xml:space="preserve">Wooden tablets from Rapa Nui carved with glyphs, undeciphered.</t>
  </si>
  <si>
    <t xml:space="preserve">toromiro and other woods; shark tooth or obsidian carving</t>
  </si>
  <si>
    <t xml:space="preserve">Mamari tablet; Santiago staff</t>
  </si>
  <si>
    <t xml:space="preserve">Whether rongorongo was invented before European contact is debated.</t>
  </si>
  <si>
    <t xml:space="preserve">OBT152</t>
  </si>
  <si>
    <t xml:space="preserve">birch-bark scroll</t>
  </si>
  <si>
    <t xml:space="preserve">wiigwaasabakoon</t>
  </si>
  <si>
    <t xml:space="preserve">Documented over centuries</t>
  </si>
  <si>
    <t xml:space="preserve">Birch bark incised with pictographs recording ceremony, migration and song.</t>
  </si>
  <si>
    <t xml:space="preserve">birch bark; incision</t>
  </si>
  <si>
    <t xml:space="preserve">Anishinaabe Midewiwin scrolls</t>
  </si>
  <si>
    <t xml:space="preserve">Sacred; exclude from display by default.</t>
  </si>
  <si>
    <t xml:space="preserve">OBT153</t>
  </si>
  <si>
    <t xml:space="preserve">brush and inkstone</t>
  </si>
  <si>
    <t xml:space="preserve">four treasures of the study; wenfang sibao</t>
  </si>
  <si>
    <t xml:space="preserve">Brush writing evident by the Warring States</t>
  </si>
  <si>
    <t xml:space="preserve">The brush, ink stick, inkstone and paper that make East Asian calligraphy.</t>
  </si>
  <si>
    <t xml:space="preserve">animal hair; pine soot; stone; paper</t>
  </si>
  <si>
    <t xml:space="preserve">Duan inkstones; Huizhou ink sticks; Xuan paper</t>
  </si>
  <si>
    <t xml:space="preserve">National Palace Museum Taipei Open Data; ColBase (Japan Government Standard Terms); e-museum Korea (KOGL Type 1); Met Open Access (CC0); Wikimedia Commons</t>
  </si>
  <si>
    <t xml:space="preserve">OBT154</t>
  </si>
  <si>
    <t xml:space="preserve">reed pen and pen box</t>
  </si>
  <si>
    <t xml:space="preserve">qalam; qalamdan; divit</t>
  </si>
  <si>
    <t xml:space="preserve">WA-IRN;WA-ANA;AF-EGY;WA-MES</t>
  </si>
  <si>
    <t xml:space="preserve">Reed pen ancient; Islamic calligraphers' toolkit medieval onward</t>
  </si>
  <si>
    <t xml:space="preserve">The cut reed pen, ink pot and pen box of Arabic, Persian and Ottoman calligraphy.</t>
  </si>
  <si>
    <t xml:space="preserve">reed; iron-gall and carbon ink; brass; papier-mâché</t>
  </si>
  <si>
    <t xml:space="preserve">qalamdan; Mamluk inkwell; Ottoman divit</t>
  </si>
  <si>
    <t xml:space="preserve">OBT155</t>
  </si>
  <si>
    <t xml:space="preserve">abacus</t>
  </si>
  <si>
    <t xml:space="preserve">suanpan; soroban; counting board</t>
  </si>
  <si>
    <t xml:space="preserve">AS-CHN;AS-JPN;EU-GRR</t>
  </si>
  <si>
    <t xml:space="preserve">Counting boards ancient; suanpan by the Ming</t>
  </si>
  <si>
    <t xml:space="preserve">A frame or board with beads or counters for calculation.</t>
  </si>
  <si>
    <t xml:space="preserve">wood; beads</t>
  </si>
  <si>
    <t xml:space="preserve">Salamis tablet; suanpan; soroban</t>
  </si>
  <si>
    <t xml:space="preserve">record and writing;exchange and value;tools</t>
  </si>
  <si>
    <t xml:space="preserve">OBT156</t>
  </si>
  <si>
    <t xml:space="preserve">globe</t>
  </si>
  <si>
    <t xml:space="preserve">terrestrial globe; celestial globe</t>
  </si>
  <si>
    <t xml:space="preserve">EU-WCE;WA-IRN</t>
  </si>
  <si>
    <t xml:space="preserve">Behaim's Erdapfel 1492 (oldest surviving terrestrial globe); Islamic celestial globes earlier</t>
  </si>
  <si>
    <t xml:space="preserve">A spherical model of the earth or heavens.</t>
  </si>
  <si>
    <t xml:space="preserve">papier-mâché; printed gores; cast brass</t>
  </si>
  <si>
    <t xml:space="preserve">Behaim Erdapfel; Islamic celestial globes</t>
  </si>
  <si>
    <t xml:space="preserve">OBT157</t>
  </si>
  <si>
    <t xml:space="preserve">coinage</t>
  </si>
  <si>
    <t xml:space="preserve">WA-ANA;AS-CHN;AS-SAS;GL</t>
  </si>
  <si>
    <t xml:space="preserve">Lydian electrum c. 630–600 BCE; Chinese and Indian coinages c. 6th–5th century BCE</t>
  </si>
  <si>
    <t xml:space="preserve">A standardised piece of metal struck or cast with the mark of an issuer.</t>
  </si>
  <si>
    <t xml:space="preserve">electrum; silver; bronze casting; die striking</t>
  </si>
  <si>
    <t xml:space="preserve">Lydian electrum; Athenian owl; Chinese ban liang; Umayyad dinar; Aksumite gold</t>
  </si>
  <si>
    <t xml:space="preserve">OBT158</t>
  </si>
  <si>
    <t xml:space="preserve">cowrie shell money</t>
  </si>
  <si>
    <t xml:space="preserve">cowries</t>
  </si>
  <si>
    <t xml:space="preserve">AF-MAD;AF-GUI;AF-SAH;AS-CHN;AS-SAS</t>
  </si>
  <si>
    <t xml:space="preserve">Cowries used in Shang China and South Asia; Maldivian cowries in West Africa by the 14th century</t>
  </si>
  <si>
    <t xml:space="preserve">Maldivian shells used as small currency from China to West Africa, shipped in bulk in the Atlantic trade.</t>
  </si>
  <si>
    <t xml:space="preserve">Monetaria moneta shells; stringing</t>
  </si>
  <si>
    <t xml:space="preserve">Maldivian cowries; Yoruba cowrie strings</t>
  </si>
  <si>
    <t xml:space="preserve">Wikimedia Commons; British Museum collection online (link out)</t>
  </si>
  <si>
    <t xml:space="preserve">Maldives filed under AF-MAD (Indian Ocean islands).</t>
  </si>
  <si>
    <t xml:space="preserve">OBT159</t>
  </si>
  <si>
    <t xml:space="preserve">manilla</t>
  </si>
  <si>
    <t xml:space="preserve">manila</t>
  </si>
  <si>
    <t xml:space="preserve">AF-GUI;EU-WCE;EU-IBE</t>
  </si>
  <si>
    <t xml:space="preserve">Portuguese trade 15th–16th century; legal tender in Nigeria until 1949</t>
  </si>
  <si>
    <t xml:space="preserve">A horseshoe-shaped brass or copper ring made in Europe as currency for West African trade.</t>
  </si>
  <si>
    <t xml:space="preserve">brass; copper; casting</t>
  </si>
  <si>
    <t xml:space="preserve">Birmingham manillas; Portuguese manillas</t>
  </si>
  <si>
    <t xml:space="preserve">Tied to the Atlantic slave trade; Benin brass-casting used manilla metal.</t>
  </si>
  <si>
    <t xml:space="preserve">OBT160</t>
  </si>
  <si>
    <t xml:space="preserve">Katanga cross</t>
  </si>
  <si>
    <t xml:space="preserve">handa; croisette</t>
  </si>
  <si>
    <t xml:space="preserve">c. 10th century onward (Upemba depression, Sanga)</t>
  </si>
  <si>
    <t xml:space="preserve">A cast copper ingot in X-shape used as currency and grave good in the Copperbelt.</t>
  </si>
  <si>
    <t xml:space="preserve">copper; open-mould casting</t>
  </si>
  <si>
    <t xml:space="preserve">Katanga crosses</t>
  </si>
  <si>
    <t xml:space="preserve">OBT161</t>
  </si>
  <si>
    <t xml:space="preserve">tabu shell money</t>
  </si>
  <si>
    <t xml:space="preserve">tabu; tambu; diwara</t>
  </si>
  <si>
    <t xml:space="preserve">Pre-contact; still used alongside the kina</t>
  </si>
  <si>
    <t xml:space="preserve">Strings of small Nassa shells counted in fathoms, used by the Tolai of New Britain for exchange and mortuary rites.</t>
  </si>
  <si>
    <t xml:space="preserve">Nassa shells; cane; stringing</t>
  </si>
  <si>
    <t xml:space="preserve">Tolai tabu coils (loloi)</t>
  </si>
  <si>
    <t xml:space="preserve">Wikimedia Commons; Auckland Museum Collections Online (per-item)</t>
  </si>
  <si>
    <t xml:space="preserve">OBT162</t>
  </si>
  <si>
    <t xml:space="preserve">Rai stone</t>
  </si>
  <si>
    <t xml:space="preserve">fei; stone money</t>
  </si>
  <si>
    <t xml:space="preserve">Quarried on Palau and carried to Yap; many large stones 19th century</t>
  </si>
  <si>
    <t xml:space="preserve">Large carved limestone discs whose ownership passes by agreement without the stone moving.</t>
  </si>
  <si>
    <t xml:space="preserve">aragonite limestone; quarrying; canoe transport</t>
  </si>
  <si>
    <t xml:space="preserve">Yap stone money</t>
  </si>
  <si>
    <t xml:space="preserve">OBT163</t>
  </si>
  <si>
    <t xml:space="preserve">wampum</t>
  </si>
  <si>
    <t xml:space="preserve">wampum belt</t>
  </si>
  <si>
    <t xml:space="preserve">Shell beads pre-contact; belts documented from the 17th century</t>
  </si>
  <si>
    <t xml:space="preserve">Beads drilled from quahog and whelk shell woven into belts that record agreements; colonists also used beads as currency.</t>
  </si>
  <si>
    <t xml:space="preserve">quahog shell; whelk shell; drilling; weaving</t>
  </si>
  <si>
    <t xml:space="preserve">Two Row Wampum; Hiawatha Belt</t>
  </si>
  <si>
    <t xml:space="preserve">Smithsonian NMAI (link out; consult community); community-published site</t>
  </si>
  <si>
    <t xml:space="preserve">F1.29;F1.24</t>
  </si>
  <si>
    <t xml:space="preserve">Haudenosaunee position: belts are records and agreements, not money; follow community guidance.</t>
  </si>
  <si>
    <t xml:space="preserve">OBT164</t>
  </si>
  <si>
    <t xml:space="preserve">goldweight</t>
  </si>
  <si>
    <t xml:space="preserve">mrammuo; abrammuo</t>
  </si>
  <si>
    <t xml:space="preserve">c. 15th–19th century</t>
  </si>
  <si>
    <t xml:space="preserve">Small cast brass figures and geometric weights used to weigh gold dust against a standard.</t>
  </si>
  <si>
    <t xml:space="preserve">brass; lost-wax casting</t>
  </si>
  <si>
    <t xml:space="preserve">Akan goldweights; proverb weights</t>
  </si>
  <si>
    <t xml:space="preserve">OBT165</t>
  </si>
  <si>
    <t xml:space="preserve">chert cubes</t>
  </si>
  <si>
    <t xml:space="preserve">Mature Harappan c. 2600–1900 BCE</t>
  </si>
  <si>
    <t xml:space="preserve">Cubical chert weights following a binary then decimal ratio used across the Indus cities.</t>
  </si>
  <si>
    <t xml:space="preserve">chert; grinding</t>
  </si>
  <si>
    <t xml:space="preserve">Harappan weights; Mohenjo-daro weights</t>
  </si>
  <si>
    <t xml:space="preserve">OBT166</t>
  </si>
  <si>
    <t xml:space="preserve">balance scale</t>
  </si>
  <si>
    <t xml:space="preserve">scales; steelyard</t>
  </si>
  <si>
    <t xml:space="preserve">Egyptian and Mesopotamian balances by the 3rd millennium BCE; start approximate</t>
  </si>
  <si>
    <t xml:space="preserve">A beam balance for weighing goods and gold and, in Egyptian imagery, the heart.</t>
  </si>
  <si>
    <t xml:space="preserve">bronze; wood; weights</t>
  </si>
  <si>
    <t xml:space="preserve">Egyptian balance; Akan gold scales; Roman steelyard</t>
  </si>
  <si>
    <t xml:space="preserve">OBT167</t>
  </si>
  <si>
    <t xml:space="preserve">cloth money</t>
  </si>
  <si>
    <t xml:space="preserve">textile currency</t>
  </si>
  <si>
    <t xml:space="preserve">AF-CEN;AS-CHN;EU-SCA;AF-SAH</t>
  </si>
  <si>
    <t xml:space="preserve">Many periods</t>
  </si>
  <si>
    <t xml:space="preserve">Woven cloth used as a store and measure of value.</t>
  </si>
  <si>
    <t xml:space="preserve">raffia; silk; wool; cotton strips</t>
  </si>
  <si>
    <t xml:space="preserve">Kuba raffia squares; Chinese silk bolts; Icelandic vaðmál; Sahelian cotton strips</t>
  </si>
  <si>
    <t xml:space="preserve">OBT168</t>
  </si>
  <si>
    <t xml:space="preserve">banknote; jiaozi</t>
  </si>
  <si>
    <t xml:space="preserve">AS-CHN;EU-SCA;GL</t>
  </si>
  <si>
    <t xml:space="preserve">Official jiaozi 1024; Stockholms Banco notes 1661</t>
  </si>
  <si>
    <t xml:space="preserve">Printed notes promising value, first issued by the Song state.</t>
  </si>
  <si>
    <t xml:space="preserve">paper; woodblock; copper plate; security printing</t>
  </si>
  <si>
    <t xml:space="preserve">jiaozi; Da Ming Tongxing Baochao; Stockholms Banco notes</t>
  </si>
  <si>
    <t xml:space="preserve">Counterfeiting is an F1.14 thread.</t>
  </si>
  <si>
    <t xml:space="preserve">OBT169</t>
  </si>
  <si>
    <t xml:space="preserve">knife and spade money</t>
  </si>
  <si>
    <t xml:space="preserve">daobi; bubi</t>
  </si>
  <si>
    <t xml:space="preserve">Zhou, c. 7th–3rd century BCE</t>
  </si>
  <si>
    <t xml:space="preserve">Bronze currency cast in the shape of tools.</t>
  </si>
  <si>
    <t xml:space="preserve">Qi knife money; spade money</t>
  </si>
  <si>
    <t xml:space="preserve">OBT170</t>
  </si>
  <si>
    <t xml:space="preserve">salt bar</t>
  </si>
  <si>
    <t xml:space="preserve">amole</t>
  </si>
  <si>
    <t xml:space="preserve">AF-HRN;AF-SAH</t>
  </si>
  <si>
    <t xml:space="preserve">Documented from the medieval period; used into the 20th century</t>
  </si>
  <si>
    <t xml:space="preserve">Carved bars of rock salt used as currency in Ethiopia and the Sahara.</t>
  </si>
  <si>
    <t xml:space="preserve">rock salt</t>
  </si>
  <si>
    <t xml:space="preserve">Afar amole; Taoudenni salt slabs</t>
  </si>
  <si>
    <t xml:space="preserve">OBT171</t>
  </si>
  <si>
    <t xml:space="preserve">feather money</t>
  </si>
  <si>
    <t xml:space="preserve">tevau</t>
  </si>
  <si>
    <t xml:space="preserve">Documented 19th–20th century</t>
  </si>
  <si>
    <t xml:space="preserve">Coils of red honeyeater feathers glued to fibre, used as bridewealth in Santa Cruz (Solomon Islands).</t>
  </si>
  <si>
    <t xml:space="preserve">scarlet honeyeater feathers; fibre</t>
  </si>
  <si>
    <t xml:space="preserve">Santa Cruz tevau</t>
  </si>
  <si>
    <t xml:space="preserve">OBT172</t>
  </si>
  <si>
    <t xml:space="preserve">kula valuable</t>
  </si>
  <si>
    <t xml:space="preserve">mwali; soulava; bagi</t>
  </si>
  <si>
    <t xml:space="preserve">Kula described by Malinowski 1922; older</t>
  </si>
  <si>
    <t xml:space="preserve">Shell armshells and necklaces passed around the Massim islands in ceremonial exchange.</t>
  </si>
  <si>
    <t xml:space="preserve">Conus shell; Spondylus shell; decoration</t>
  </si>
  <si>
    <t xml:space="preserve">mwali armshells; soulava necklaces</t>
  </si>
  <si>
    <t xml:space="preserve">exchange and value;ritual and belief;clothing and adornment</t>
  </si>
  <si>
    <t xml:space="preserve">OBT173</t>
  </si>
  <si>
    <t xml:space="preserve">copper</t>
  </si>
  <si>
    <t xml:space="preserve">tináa; tl'aqwa</t>
  </si>
  <si>
    <t xml:space="preserve">Native copper pre-contact; sheet-copper coppers 19th century</t>
  </si>
  <si>
    <t xml:space="preserve">A shield-shaped copper plaque whose value rose with each transfer at a potlatch.</t>
  </si>
  <si>
    <t xml:space="preserve">copper sheet; engraving; paint</t>
  </si>
  <si>
    <t xml:space="preserve">Kwakwakaʼwakw coppers; Haida coppers</t>
  </si>
  <si>
    <t xml:space="preserve">Confiscations under the Canadian potlatch ban (1884–1951).</t>
  </si>
  <si>
    <t xml:space="preserve">OBT174</t>
  </si>
  <si>
    <t xml:space="preserve">oxhide ingot</t>
  </si>
  <si>
    <t xml:space="preserve">ingot</t>
  </si>
  <si>
    <t xml:space="preserve">Late Bronze Age c. 16th–11th century BCE</t>
  </si>
  <si>
    <t xml:space="preserve">A standardised copper ingot shaped like a stretched hide, traded across the Mediterranean from Cyprus.</t>
  </si>
  <si>
    <t xml:space="preserve">copper; casting</t>
  </si>
  <si>
    <t xml:space="preserve">Uluburun ingots; Cape Gelidonya ingots</t>
  </si>
  <si>
    <t xml:space="preserve">OBT175</t>
  </si>
  <si>
    <t xml:space="preserve">Maria Theresa thaler</t>
  </si>
  <si>
    <t xml:space="preserve">MTT</t>
  </si>
  <si>
    <t xml:space="preserve">AF-HRN;WA-ARB;EU-WCE</t>
  </si>
  <si>
    <t xml:space="preserve">First issued 1741; frozen 1780 date restruck to the present</t>
  </si>
  <si>
    <t xml:space="preserve">A silver coin minted in Austria that became a currency of the Red Sea, Arabia and East Africa for two centuries.</t>
  </si>
  <si>
    <t xml:space="preserve">silver; die striking</t>
  </si>
  <si>
    <t xml:space="preserve">Maria Theresa thaler (1780-dated restrikes)</t>
  </si>
  <si>
    <t xml:space="preserve">OBT176</t>
  </si>
  <si>
    <t xml:space="preserve">Kissi penny</t>
  </si>
  <si>
    <t xml:space="preserve">kilindi</t>
  </si>
  <si>
    <t xml:space="preserve">19th–20th century</t>
  </si>
  <si>
    <t xml:space="preserve">Twisted iron rods used as currency and grave offerings in Sierra Leone, Liberia and Guinea.</t>
  </si>
  <si>
    <t xml:space="preserve">iron; forging</t>
  </si>
  <si>
    <t xml:space="preserve">Kissi pennies</t>
  </si>
  <si>
    <t xml:space="preserve">OBT177</t>
  </si>
  <si>
    <t xml:space="preserve">fine mat</t>
  </si>
  <si>
    <t xml:space="preserve">ʻie tōga</t>
  </si>
  <si>
    <t xml:space="preserve">Finely plaited pandanus mats that are the highest-value gifts at Samoan ceremonies.</t>
  </si>
  <si>
    <t xml:space="preserve">pandanus; fine plaiting</t>
  </si>
  <si>
    <t xml:space="preserve">OBT178</t>
  </si>
  <si>
    <t xml:space="preserve">payment card</t>
  </si>
  <si>
    <t xml:space="preserve">credit card</t>
  </si>
  <si>
    <t xml:space="preserve">Diners Club 1950; magnetic stripe 1960s</t>
  </si>
  <si>
    <t xml:space="preserve">A plastic card that turned credit into an object carried in the pocket.</t>
  </si>
  <si>
    <t xml:space="preserve">PVC; magnetic stripe; chip</t>
  </si>
  <si>
    <t xml:space="preserve">Diners Club card; BankAmericard</t>
  </si>
  <si>
    <t xml:space="preserve">OBT179</t>
  </si>
  <si>
    <t xml:space="preserve">prayer beads</t>
  </si>
  <si>
    <t xml:space="preserve">misbaha; subha; mala; rosary; juzu</t>
  </si>
  <si>
    <t xml:space="preserve">Hindu and Buddhist malas old; Islamic subha by the early Islamic centuries; rosary medieval</t>
  </si>
  <si>
    <t xml:space="preserve">Strings of counted beads for prayer and recitation.</t>
  </si>
  <si>
    <t xml:space="preserve">seeds; wood; glass; amber; stone</t>
  </si>
  <si>
    <t xml:space="preserve">misbaha; japa mala; rosary; juzu</t>
  </si>
  <si>
    <t xml:space="preserve">OBT180</t>
  </si>
  <si>
    <t xml:space="preserve">reliquary</t>
  </si>
  <si>
    <t xml:space="preserve">relic casket; stupa reliquary</t>
  </si>
  <si>
    <t xml:space="preserve">EU-WCE;EU-BYZ;AS-SAS;AS-CHN</t>
  </si>
  <si>
    <t xml:space="preserve">Buddhist relic deposits from c. 3rd century BCE; Christian reliquaries from the 4th century</t>
  </si>
  <si>
    <t xml:space="preserve">A container made to hold and honour relics.</t>
  </si>
  <si>
    <t xml:space="preserve">gold; silver; rock crystal; enamel</t>
  </si>
  <si>
    <t xml:space="preserve">Bimaran casket; Sainte-Foy (Conques); Famen Temple reliquaries</t>
  </si>
  <si>
    <t xml:space="preserve">Met Open Access (CC0); Cleveland Museum of Art Open Access (CC0); Wikimedia Commons; Europeana (per-item licence)</t>
  </si>
  <si>
    <t xml:space="preserve">OBT181</t>
  </si>
  <si>
    <t xml:space="preserve">mask</t>
  </si>
  <si>
    <t xml:space="preserve">Nahal Hemar stone masks c. 7000 BCE</t>
  </si>
  <si>
    <t xml:space="preserve">A face covering that transforms the wearer or represents a being in performance, ritual or burial.</t>
  </si>
  <si>
    <t xml:space="preserve">wood; fibre; metal; paper; gold</t>
  </si>
  <si>
    <t xml:space="preserve">Dan masks; Noh masks; Yup'ik masks; Tutankhamun's mask; Chokwe mwana pwo</t>
  </si>
  <si>
    <t xml:space="preserve">sacred;Indigenous-community;funerary</t>
  </si>
  <si>
    <t xml:space="preserve">F1.16;F1.24;F1.4</t>
  </si>
  <si>
    <t xml:space="preserve">Many masks are sacred; display only where the community publishes.</t>
  </si>
  <si>
    <t xml:space="preserve">OBT182</t>
  </si>
  <si>
    <t xml:space="preserve">incense burner</t>
  </si>
  <si>
    <t xml:space="preserve">mabkhara; censer; thurible; boshanlu</t>
  </si>
  <si>
    <t xml:space="preserve">WA-ARB;AS-CHN;EU-BYZ;GL</t>
  </si>
  <si>
    <t xml:space="preserve">South Arabian burners 1st millennium BCE; Han boshanlu</t>
  </si>
  <si>
    <t xml:space="preserve">A vessel for burning resin or wood to scent spaces, bodies and prayers.</t>
  </si>
  <si>
    <t xml:space="preserve">clay; bronze; brass; frankincense; oud</t>
  </si>
  <si>
    <t xml:space="preserve">South Arabian cuboid burners; Han boshanlu; Emirati mabkhara; Byzantine censer</t>
  </si>
  <si>
    <t xml:space="preserve">OBT183</t>
  </si>
  <si>
    <t xml:space="preserve">Qur'an stand</t>
  </si>
  <si>
    <t xml:space="preserve">rahla; rahle</t>
  </si>
  <si>
    <t xml:space="preserve">WA-IRN;WA-ANA;AS-SAS</t>
  </si>
  <si>
    <t xml:space="preserve">Surviving from the 14th century</t>
  </si>
  <si>
    <t xml:space="preserve">A folding X-shaped stand cut from one board to hold the Qur'an.</t>
  </si>
  <si>
    <t xml:space="preserve">walnut; carving; lacquer; inlay</t>
  </si>
  <si>
    <t xml:space="preserve">Ilkhanid rahla (Met); Ottoman rahle</t>
  </si>
  <si>
    <t xml:space="preserve">OBT184</t>
  </si>
  <si>
    <t xml:space="preserve">prayer rug</t>
  </si>
  <si>
    <t xml:space="preserve">sajjada; namazlık</t>
  </si>
  <si>
    <t xml:space="preserve">WA-ANA;WA-IRN;AS-CEN;AS-SAS</t>
  </si>
  <si>
    <t xml:space="preserve">Surviving from the 15th–16th century</t>
  </si>
  <si>
    <t xml:space="preserve">A small carpet with a niche design laid toward Mecca for prayer.</t>
  </si>
  <si>
    <t xml:space="preserve">wool; silk; knotting</t>
  </si>
  <si>
    <t xml:space="preserve">Ottoman prayer rugs; Mughal prayer rug</t>
  </si>
  <si>
    <t xml:space="preserve">OBT185</t>
  </si>
  <si>
    <t xml:space="preserve">c. 11th century onward</t>
  </si>
  <si>
    <t xml:space="preserve">A painted or appliqué scroll used in Buddhist meditation and teaching.</t>
  </si>
  <si>
    <t xml:space="preserve">cotton; mineral pigments; silk mounts</t>
  </si>
  <si>
    <t xml:space="preserve">Regong thangka; Tibetan appliqué thangka</t>
  </si>
  <si>
    <t xml:space="preserve">OBT186</t>
  </si>
  <si>
    <t xml:space="preserve">prayer wheel</t>
  </si>
  <si>
    <t xml:space="preserve">mani khorlo</t>
  </si>
  <si>
    <t xml:space="preserve">Medieval origin uncertain</t>
  </si>
  <si>
    <t xml:space="preserve">A cylinder filled with printed mantras, turned by hand, water or wind.</t>
  </si>
  <si>
    <t xml:space="preserve">copper; printed paper; wood</t>
  </si>
  <si>
    <t xml:space="preserve">hand prayer wheel; water prayer wheel</t>
  </si>
  <si>
    <t xml:space="preserve">OBT187</t>
  </si>
  <si>
    <t xml:space="preserve">icon</t>
  </si>
  <si>
    <t xml:space="preserve">eikon</t>
  </si>
  <si>
    <t xml:space="preserve">EU-BYZ;AF-HRN;EU-EER</t>
  </si>
  <si>
    <t xml:space="preserve">Sinai encaustic icons 6th century</t>
  </si>
  <si>
    <t xml:space="preserve">A painted image of holy persons venerated in Orthodox and Ethiopian churches.</t>
  </si>
  <si>
    <t xml:space="preserve">tempera; encaustic; wood panel; gold leaf</t>
  </si>
  <si>
    <t xml:space="preserve">Sinai Christ Pantocrator; Rublev's Trinity; Ethiopian diptychs</t>
  </si>
  <si>
    <t xml:space="preserve">OBT188</t>
  </si>
  <si>
    <t xml:space="preserve">ex-voto</t>
  </si>
  <si>
    <t xml:space="preserve">votive offering; milagro; tama</t>
  </si>
  <si>
    <t xml:space="preserve">EU-GRR;AM-LAT;EU-WCE</t>
  </si>
  <si>
    <t xml:space="preserve">An object offered in fulfilment of a vow, often shaped as a healed body part.</t>
  </si>
  <si>
    <t xml:space="preserve">terracotta; tin; wax; paint</t>
  </si>
  <si>
    <t xml:space="preserve">Etruscan anatomical votives; Mexican retablo ex-votos; milagros</t>
  </si>
  <si>
    <t xml:space="preserve">OBT189</t>
  </si>
  <si>
    <t xml:space="preserve">amulet</t>
  </si>
  <si>
    <t xml:space="preserve">talisman; hirz; ta'wiz</t>
  </si>
  <si>
    <t xml:space="preserve">A small object worn for protection or luck.</t>
  </si>
  <si>
    <t xml:space="preserve">faience; silver; stone; paper</t>
  </si>
  <si>
    <t xml:space="preserve">wedjat eye; hamsa; ta'wiz; Thai phra khruang</t>
  </si>
  <si>
    <t xml:space="preserve">ritual and belief;clothing and adornment;care and access</t>
  </si>
  <si>
    <t xml:space="preserve">OBT190</t>
  </si>
  <si>
    <t xml:space="preserve">talismanic shirt</t>
  </si>
  <si>
    <t xml:space="preserve">jama; tılsımlı gömlek</t>
  </si>
  <si>
    <t xml:space="preserve">WA-ANA;AS-SAS;AF-SAH;AF-GUI</t>
  </si>
  <si>
    <t xml:space="preserve">Ottoman and Mughal c. 15th–17th century; West African versions later</t>
  </si>
  <si>
    <t xml:space="preserve">A shirt inscribed with Qur'anic verses and magic squares worn for protection in battle or illness.</t>
  </si>
  <si>
    <t xml:space="preserve">cotton; ink; gilding; leather amulets</t>
  </si>
  <si>
    <t xml:space="preserve">Ottoman talismanic shirts; Asante batakari kese</t>
  </si>
  <si>
    <t xml:space="preserve">OBT191</t>
  </si>
  <si>
    <t xml:space="preserve">power figure</t>
  </si>
  <si>
    <t xml:space="preserve">nkisi; nkondi</t>
  </si>
  <si>
    <t xml:space="preserve">Collected 19th–early 20th century</t>
  </si>
  <si>
    <t xml:space="preserve">A carved figure activated by a ritual specialist (nganga) with substances, nails and blades to heal, protect and seal oaths.</t>
  </si>
  <si>
    <t xml:space="preserve">wood; iron nails; medicine packs; mirrors</t>
  </si>
  <si>
    <t xml:space="preserve">Kongo nkisi nkondi; Songye nkisi</t>
  </si>
  <si>
    <t xml:space="preserve">Many taken under colonial violence; restitution case.</t>
  </si>
  <si>
    <t xml:space="preserve">OBT192</t>
  </si>
  <si>
    <t xml:space="preserve">tjurunga</t>
  </si>
  <si>
    <t xml:space="preserve">churinga</t>
  </si>
  <si>
    <t xml:space="preserve">Sacred objects of Arrernte and other Central Australian peoples, restricted by law and custom.</t>
  </si>
  <si>
    <t xml:space="preserve">stone; wood; incision</t>
  </si>
  <si>
    <t xml:space="preserve">Exclude all images; many have been repatriated. Card should explain restriction only.</t>
  </si>
  <si>
    <t xml:space="preserve">OBT193</t>
  </si>
  <si>
    <t xml:space="preserve">ancestor board</t>
  </si>
  <si>
    <t xml:space="preserve">gope; kwoi; hohao</t>
  </si>
  <si>
    <t xml:space="preserve">Collected 19th–20th century</t>
  </si>
  <si>
    <t xml:space="preserve">Carved boards of the Papuan Gulf that hold ancestral or protective spirits.</t>
  </si>
  <si>
    <t xml:space="preserve">wood; pigment</t>
  </si>
  <si>
    <t xml:space="preserve">Papuan Gulf gope boards</t>
  </si>
  <si>
    <t xml:space="preserve">OBT194</t>
  </si>
  <si>
    <t xml:space="preserve">jade cong and bi</t>
  </si>
  <si>
    <t xml:space="preserve">cong; bi</t>
  </si>
  <si>
    <t xml:space="preserve">Liangzhu c. 3300–2300 BCE</t>
  </si>
  <si>
    <t xml:space="preserve">Worked jade tubes and discs placed in burials, their meaning still debated.</t>
  </si>
  <si>
    <t xml:space="preserve">nephrite; abrasive sawing and drilling</t>
  </si>
  <si>
    <t xml:space="preserve">Liangzhu cong; Liangzhu bi</t>
  </si>
  <si>
    <t xml:space="preserve">OBT195</t>
  </si>
  <si>
    <t xml:space="preserve">bronze bell</t>
  </si>
  <si>
    <t xml:space="preserve">bianzhong; dōtaku; beomjong</t>
  </si>
  <si>
    <t xml:space="preserve">AS-CHN;AS-JPN;AS-KOR;EU-WCE</t>
  </si>
  <si>
    <t xml:space="preserve">Shang bells; Zeng bell set 433 BCE; Yayoi dōtaku</t>
  </si>
  <si>
    <t xml:space="preserve">A cast bell whose sound calls, marks time or honours.</t>
  </si>
  <si>
    <t xml:space="preserve">bronze casting; tuning</t>
  </si>
  <si>
    <t xml:space="preserve">Marquis Yi of Zeng bianzhong; Yayoi dōtaku; Divine Bell of King Seongdeok</t>
  </si>
  <si>
    <t xml:space="preserve">ritual and belief;play and music;rule and display</t>
  </si>
  <si>
    <t xml:space="preserve">Met Open Access (CC0); e-museum Korea (KOGL Type 1); ColBase (Japan Government Standard Terms); Wikimedia Commons</t>
  </si>
  <si>
    <t xml:space="preserve">OBT196</t>
  </si>
  <si>
    <t xml:space="preserve">sarcophagus; coffin</t>
  </si>
  <si>
    <t xml:space="preserve">A container for the dead made to protect and present them.</t>
  </si>
  <si>
    <t xml:space="preserve">wood; stone; cartonnage; paint</t>
  </si>
  <si>
    <t xml:space="preserve">Egyptian anthropoid coffins; Roman sarcophagi; Ghanaian figurative coffins (abebuu adekai)</t>
  </si>
  <si>
    <t xml:space="preserve">Human remains excluded from display.</t>
  </si>
  <si>
    <t xml:space="preserve">OBT197</t>
  </si>
  <si>
    <t xml:space="preserve">shabti</t>
  </si>
  <si>
    <t xml:space="preserve">ushabti</t>
  </si>
  <si>
    <t xml:space="preserve">Middle Kingdom onward</t>
  </si>
  <si>
    <t xml:space="preserve">A small figure placed in the tomb to work for the dead in the afterlife.</t>
  </si>
  <si>
    <t xml:space="preserve">faience; wood; stone</t>
  </si>
  <si>
    <t xml:space="preserve">Seti I shabtis; Taharqa's shabtis (Nuri)</t>
  </si>
  <si>
    <t xml:space="preserve">Labour imagined for the dead: an F1.23 hook.</t>
  </si>
  <si>
    <t xml:space="preserve">OBT198</t>
  </si>
  <si>
    <t xml:space="preserve">divination tray</t>
  </si>
  <si>
    <t xml:space="preserve">opon Ifá; tablero de Ifá</t>
  </si>
  <si>
    <t xml:space="preserve">Collected from the 17th century; Ifá far older</t>
  </si>
  <si>
    <t xml:space="preserve">A carved tray on which Ifá priests mark signs in powder to consult the oracle.</t>
  </si>
  <si>
    <t xml:space="preserve">wood; carving; iyerosun powder</t>
  </si>
  <si>
    <t xml:space="preserve">Yoruba opon Ifá; Cuban tablero de Ifá</t>
  </si>
  <si>
    <t xml:space="preserve">F1.16;F1.13</t>
  </si>
  <si>
    <t xml:space="preserve">UNESCO lists the Ifá divination system (2008).</t>
  </si>
  <si>
    <t xml:space="preserve">OBT199</t>
  </si>
  <si>
    <t xml:space="preserve">ceremonial pipe</t>
  </si>
  <si>
    <t xml:space="preserve">calumet; chanunpa</t>
  </si>
  <si>
    <t xml:space="preserve">A pipe of pipestone with a long stem used in prayer and treaty-making.</t>
  </si>
  <si>
    <t xml:space="preserve">catlinite; wood; quills</t>
  </si>
  <si>
    <t xml:space="preserve">Lakota chanunpa; Hopewell platform pipes</t>
  </si>
  <si>
    <t xml:space="preserve">Sacred; exclude from display.</t>
  </si>
  <si>
    <t xml:space="preserve">OBT200</t>
  </si>
  <si>
    <t xml:space="preserve">katsina figure</t>
  </si>
  <si>
    <t xml:space="preserve">tihu; kachina doll</t>
  </si>
  <si>
    <t xml:space="preserve">Documented 19th century; practice older</t>
  </si>
  <si>
    <t xml:space="preserve">Carved cottonwood figures given to Hopi children to teach about katsinam.</t>
  </si>
  <si>
    <t xml:space="preserve">cottonwood root; paint</t>
  </si>
  <si>
    <t xml:space="preserve">Hopi tihu</t>
  </si>
  <si>
    <t xml:space="preserve">Hopi ask that katsinam not be shown; commercial copies are an F1.2 case.</t>
  </si>
  <si>
    <t xml:space="preserve">OBT201</t>
  </si>
  <si>
    <t xml:space="preserve">processional bronze image</t>
  </si>
  <si>
    <t xml:space="preserve">utsava murti</t>
  </si>
  <si>
    <t xml:space="preserve">Chola c. 9th–13th century</t>
  </si>
  <si>
    <t xml:space="preserve">A lost-wax cast deity image carried in temple processions.</t>
  </si>
  <si>
    <t xml:space="preserve">copper alloy; lost-wax casting</t>
  </si>
  <si>
    <t xml:space="preserve">Chola Nataraja; Somaskanda</t>
  </si>
  <si>
    <t xml:space="preserve">Many looted; recent repatriations (e.g. the Subhash Kapoor cases).</t>
  </si>
  <si>
    <t xml:space="preserve">OBT202</t>
  </si>
  <si>
    <t xml:space="preserve">Hanukkah lamp</t>
  </si>
  <si>
    <t xml:space="preserve">hanukkiah</t>
  </si>
  <si>
    <t xml:space="preserve">AF-MAG;EU-WCE;GL</t>
  </si>
  <si>
    <t xml:space="preserve">Surviving from the medieval period</t>
  </si>
  <si>
    <t xml:space="preserve">An eight-branched lamp lit over the festival of Hanukkah.</t>
  </si>
  <si>
    <t xml:space="preserve">brass; silver; clay</t>
  </si>
  <si>
    <t xml:space="preserve">North African brass hanukkiot; European silver hanukkiot</t>
  </si>
  <si>
    <t xml:space="preserve">OBT203</t>
  </si>
  <si>
    <t xml:space="preserve">cross-stone</t>
  </si>
  <si>
    <t xml:space="preserve">khachkar</t>
  </si>
  <si>
    <t xml:space="preserve">9th century onward</t>
  </si>
  <si>
    <t xml:space="preserve">A carved stone stele with a cross and interlace set up for prayer and memory.</t>
  </si>
  <si>
    <t xml:space="preserve">tuff; carving</t>
  </si>
  <si>
    <t xml:space="preserve">Goshavank khachkar; Noratus cemetery khachkars</t>
  </si>
  <si>
    <t xml:space="preserve">OBT204</t>
  </si>
  <si>
    <t xml:space="preserve">crown</t>
  </si>
  <si>
    <t xml:space="preserve">diadem; adé</t>
  </si>
  <si>
    <t xml:space="preserve">A head ornament made to show sovereignty.</t>
  </si>
  <si>
    <t xml:space="preserve">gold; gems; beads; feathers</t>
  </si>
  <si>
    <t xml:space="preserve">Silla gold crowns; Yoruba beaded crown (adé); Holy Crown of Hungary</t>
  </si>
  <si>
    <t xml:space="preserve">e-museum Korea (KOGL Type 1); Met Open Access (CC0); Wikimedia Commons</t>
  </si>
  <si>
    <t xml:space="preserve">Yoruba beaded crowns are sacred.</t>
  </si>
  <si>
    <t xml:space="preserve">OBT205</t>
  </si>
  <si>
    <t xml:space="preserve">staff of office</t>
  </si>
  <si>
    <t xml:space="preserve">linguist staff; okyeame poma; sceptre</t>
  </si>
  <si>
    <t xml:space="preserve">AF-GUI;GL</t>
  </si>
  <si>
    <t xml:space="preserve">A staff carried to show delegated authority, often topped with an image of a proverb.</t>
  </si>
  <si>
    <t xml:space="preserve">wood; gold leaf; silver</t>
  </si>
  <si>
    <t xml:space="preserve">Akan okyeame poma; Egyptian was-sceptre; parliamentary mace</t>
  </si>
  <si>
    <t xml:space="preserve">OBT206</t>
  </si>
  <si>
    <t xml:space="preserve">state umbrella</t>
  </si>
  <si>
    <t xml:space="preserve">chattra; royal parasol</t>
  </si>
  <si>
    <t xml:space="preserve">AS-SAS;AS-MSE;AF-GUI</t>
  </si>
  <si>
    <t xml:space="preserve">An umbrella held over a ruler or sacred image as a sign of rank.</t>
  </si>
  <si>
    <t xml:space="preserve">textile; wood; gold</t>
  </si>
  <si>
    <t xml:space="preserve">Asante state umbrellas; Thai nine-tiered umbrella</t>
  </si>
  <si>
    <t xml:space="preserve">OBT207</t>
  </si>
  <si>
    <t xml:space="preserve">seal of state</t>
  </si>
  <si>
    <t xml:space="preserve">imperial seal; eobo</t>
  </si>
  <si>
    <t xml:space="preserve">AS-CHN;AS-KOR;GL</t>
  </si>
  <si>
    <t xml:space="preserve">A seal whose impression makes a document an act of state.</t>
  </si>
  <si>
    <t xml:space="preserve">jade; gold; silver</t>
  </si>
  <si>
    <t xml:space="preserve">Heirloom Seal of the Realm (lost); Korean royal seals (eobo); Great Seal of the Realm</t>
  </si>
  <si>
    <t xml:space="preserve">e-museum Korea (KOGL Type 1); National Palace Museum Taipei Open Data; Wikimedia Commons</t>
  </si>
  <si>
    <t xml:space="preserve">OBT208</t>
  </si>
  <si>
    <t xml:space="preserve">Ancient standards; national flags 18th–20th century</t>
  </si>
  <si>
    <t xml:space="preserve">A cloth carrying the colours of a group, state or cause.</t>
  </si>
  <si>
    <t xml:space="preserve">textile; dye; appliqué</t>
  </si>
  <si>
    <t xml:space="preserve">Fante asafo flags; Japanese hinomaru; national flags</t>
  </si>
  <si>
    <t xml:space="preserve">OBT209</t>
  </si>
  <si>
    <t xml:space="preserve">banner</t>
  </si>
  <si>
    <t xml:space="preserve">standard; ʿalam; drapo</t>
  </si>
  <si>
    <t xml:space="preserve">A shaped standard carried in procession and battle.</t>
  </si>
  <si>
    <t xml:space="preserve">textile; metal finial; sequins</t>
  </si>
  <si>
    <t xml:space="preserve">Shiʿi ʿalam; Chinese battle banners; Haitian Vodou drapo</t>
  </si>
  <si>
    <t xml:space="preserve">OBT210</t>
  </si>
  <si>
    <t xml:space="preserve">heraldic sign</t>
  </si>
  <si>
    <t xml:space="preserve">coat of arms; mon; tamga</t>
  </si>
  <si>
    <t xml:space="preserve">EU-WCE;AS-JPN;AS-CEN</t>
  </si>
  <si>
    <t xml:space="preserve">European heraldry c. 1130s–1150s; Japanese mon; steppe tamga older</t>
  </si>
  <si>
    <t xml:space="preserve">A system of signs identifying lineages and holders of office.</t>
  </si>
  <si>
    <t xml:space="preserve">paint; embroidery; enamel</t>
  </si>
  <si>
    <t xml:space="preserve">Japanese kamon; European coats of arms; Kazakh tamga</t>
  </si>
  <si>
    <t xml:space="preserve">Wikimedia Commons; ColBase (Japan Government Standard Terms)</t>
  </si>
  <si>
    <t xml:space="preserve">OBT211</t>
  </si>
  <si>
    <t xml:space="preserve">logo</t>
  </si>
  <si>
    <t xml:space="preserve">trademark; brand mark</t>
  </si>
  <si>
    <t xml:space="preserve">Bass red triangle, first UK registered trademark 1876; earlier makers' marks</t>
  </si>
  <si>
    <t xml:space="preserve">A mark identifying a maker or company, descended from makers' marks and seals.</t>
  </si>
  <si>
    <t xml:space="preserve">print; digital</t>
  </si>
  <si>
    <t xml:space="preserve">Bass red triangle; Coca-Cola script; Nike swoosh</t>
  </si>
  <si>
    <t xml:space="preserve">F1.21;F1.14</t>
  </si>
  <si>
    <t xml:space="preserve">OBT212</t>
  </si>
  <si>
    <t xml:space="preserve">brass plaque</t>
  </si>
  <si>
    <t xml:space="preserve">Benin plaques; Benin Bronzes</t>
  </si>
  <si>
    <t xml:space="preserve">c. 16th–17th century</t>
  </si>
  <si>
    <t xml:space="preserve">Cast brass plaques depicting the court of Benin that clad palace pillars.</t>
  </si>
  <si>
    <t xml:space="preserve">leaded brass; lost-wax casting</t>
  </si>
  <si>
    <t xml:space="preserve">Benin plaques; commemorative heads</t>
  </si>
  <si>
    <t xml:space="preserve">Looted 1897; restitution ongoing; Digital Benin for records.</t>
  </si>
  <si>
    <t xml:space="preserve">OBT213</t>
  </si>
  <si>
    <t xml:space="preserve">carved door</t>
  </si>
  <si>
    <t xml:space="preserve">palace door</t>
  </si>
  <si>
    <t xml:space="preserve">AF-GUI;AF-SWA</t>
  </si>
  <si>
    <t xml:space="preserve">Doors carved in relief for palaces and houses, showing court life and encounters.</t>
  </si>
  <si>
    <t xml:space="preserve">wood; relief carving; brass studs</t>
  </si>
  <si>
    <t xml:space="preserve">Olowe of Ise doors; Zanzibar carved doors</t>
  </si>
  <si>
    <t xml:space="preserve">Olowe of Ise is a named maker (F1.26).</t>
  </si>
  <si>
    <t xml:space="preserve">OBT214</t>
  </si>
  <si>
    <t xml:space="preserve">obelisk and stele</t>
  </si>
  <si>
    <t xml:space="preserve">obelisk; hawelt</t>
  </si>
  <si>
    <t xml:space="preserve">AF-EGY;AF-HRN</t>
  </si>
  <si>
    <t xml:space="preserve">Old Kingdom obelisks; Aksum stelae c. 3rd–4th century CE</t>
  </si>
  <si>
    <t xml:space="preserve">A tall monolith raised as royal or funerary monument.</t>
  </si>
  <si>
    <t xml:space="preserve">granite; basalt; quarrying</t>
  </si>
  <si>
    <t xml:space="preserve">Aksum stelae; Lateran obelisk</t>
  </si>
  <si>
    <t xml:space="preserve">The Aksum stele taken to Rome in 1937 was returned in 2005.</t>
  </si>
  <si>
    <t xml:space="preserve">OBT215</t>
  </si>
  <si>
    <t xml:space="preserve">mace</t>
  </si>
  <si>
    <t xml:space="preserve">macehead</t>
  </si>
  <si>
    <t xml:space="preserve">AF-EGY;EU-BLC;GL</t>
  </si>
  <si>
    <t xml:space="preserve">Predynastic Egypt</t>
  </si>
  <si>
    <t xml:space="preserve">A club turned into a symbol of authority.</t>
  </si>
  <si>
    <t xml:space="preserve">stone; silver; gilding</t>
  </si>
  <si>
    <t xml:space="preserve">Scorpion Macehead; House of Commons mace</t>
  </si>
  <si>
    <t xml:space="preserve">OBT216</t>
  </si>
  <si>
    <t xml:space="preserve">medal and order</t>
  </si>
  <si>
    <t xml:space="preserve">decoration</t>
  </si>
  <si>
    <t xml:space="preserve">Renaissance cast medals from c. 1438 (Pisanello)</t>
  </si>
  <si>
    <t xml:space="preserve">Small struck or cast pieces awarded to mark service and allegiance.</t>
  </si>
  <si>
    <t xml:space="preserve">bronze; silver; enamel; ribbon</t>
  </si>
  <si>
    <t xml:space="preserve">Pisanello medals; campaign medals</t>
  </si>
  <si>
    <t xml:space="preserve">OBT217</t>
  </si>
  <si>
    <t xml:space="preserve">passport</t>
  </si>
  <si>
    <t xml:space="preserve">travel document</t>
  </si>
  <si>
    <t xml:space="preserve">League of Nations passport standard 1920</t>
  </si>
  <si>
    <t xml:space="preserve">A booklet identifying a person to the state and controlling movement.</t>
  </si>
  <si>
    <t xml:space="preserve">security paper; print; biometric chip</t>
  </si>
  <si>
    <t xml:space="preserve">League of Nations-format passport; Nansen passport</t>
  </si>
  <si>
    <t xml:space="preserve">rule and display;record and writing;care and access</t>
  </si>
  <si>
    <t xml:space="preserve">OBT218</t>
  </si>
  <si>
    <t xml:space="preserve">uniform</t>
  </si>
  <si>
    <t xml:space="preserve">Standardised military uniforms from the 17th century</t>
  </si>
  <si>
    <t xml:space="preserve">Standardised dress that makes people legible as members of an army, school or company.</t>
  </si>
  <si>
    <t xml:space="preserve">wool; khaki; print</t>
  </si>
  <si>
    <t xml:space="preserve">British khaki; Mao suit; school uniforms</t>
  </si>
  <si>
    <t xml:space="preserve">rule and display;clothing and adornment;war</t>
  </si>
  <si>
    <t xml:space="preserve">OBT219</t>
  </si>
  <si>
    <t xml:space="preserve">shop sign</t>
  </si>
  <si>
    <t xml:space="preserve">signage</t>
  </si>
  <si>
    <t xml:space="preserve">Ancient; enamel signs 19th century; neon 20th century</t>
  </si>
  <si>
    <t xml:space="preserve">Signs that name and advertise shops and services in public space.</t>
  </si>
  <si>
    <t xml:space="preserve">wood; enamel; neon; LED; hand painting</t>
  </si>
  <si>
    <t xml:space="preserve">Hong Kong neon signs; Ghanaian barbershop signs</t>
  </si>
  <si>
    <t xml:space="preserve">OBT220</t>
  </si>
  <si>
    <t xml:space="preserve">feather headdress</t>
  </si>
  <si>
    <t xml:space="preserve">war bonnet; penacho</t>
  </si>
  <si>
    <t xml:space="preserve">AM-WST;AM-AMZ;AM-MES</t>
  </si>
  <si>
    <t xml:space="preserve">Headdresses of feathers earned or inherited as signs of honour.</t>
  </si>
  <si>
    <t xml:space="preserve">eagle feathers; quetzal and macaw feathers; quills</t>
  </si>
  <si>
    <t xml:space="preserve">Plains war bonnet; the Vienna penacho; Kayapó krokrokti</t>
  </si>
  <si>
    <t xml:space="preserve">Vienna penacho restitution debate; fashion appropriation of war bonnets (F1.2).</t>
  </si>
  <si>
    <t xml:space="preserve">OBT221</t>
  </si>
  <si>
    <t xml:space="preserve">Arslantepe arsenical-copper swords c. 3300 BCE</t>
  </si>
  <si>
    <t xml:space="preserve">A long blade forged or cast for fighting and display.</t>
  </si>
  <si>
    <t xml:space="preserve">bronze; iron; crucible steel; pattern welding</t>
  </si>
  <si>
    <t xml:space="preserve">Arslantepe swords; Japanese katana; Tuareg takouba; Ethiopian shotel; Ulfberht swords</t>
  </si>
  <si>
    <t xml:space="preserve">Met Open Access (CC0); Wikimedia Commons; ColBase (Japan Government Standard Terms)</t>
  </si>
  <si>
    <t xml:space="preserve">OBT222</t>
  </si>
  <si>
    <t xml:space="preserve">kris</t>
  </si>
  <si>
    <t xml:space="preserve">keris</t>
  </si>
  <si>
    <t xml:space="preserve">c. 14th century onward</t>
  </si>
  <si>
    <t xml:space="preserve">An asymmetric pattern-welded dagger regarded as having spiritual power.</t>
  </si>
  <si>
    <t xml:space="preserve">pattern-welded iron and nickel (pamor); wood hilt</t>
  </si>
  <si>
    <t xml:space="preserve">Javanese keris; Balinese keris</t>
  </si>
  <si>
    <t xml:space="preserve">war;ritual and belief;rule and display</t>
  </si>
  <si>
    <t xml:space="preserve">Rijksmuseum (CC0); Met Open Access (CC0); Wikimedia Commons; UNESCO ICH lists (link out; per-item photo licence)</t>
  </si>
  <si>
    <t xml:space="preserve">UNESCO Indonesian Kris (2008).</t>
  </si>
  <si>
    <t xml:space="preserve">OBT223</t>
  </si>
  <si>
    <t xml:space="preserve">spear</t>
  </si>
  <si>
    <t xml:space="preserve">spear; iklwa</t>
  </si>
  <si>
    <t xml:space="preserve">Schöningen spears c. 300,000 BP (earlier estimates to 400,000)</t>
  </si>
  <si>
    <t xml:space="preserve">A shafted pointed weapon; the oldest surviving are wooden throwing spears.</t>
  </si>
  <si>
    <t xml:space="preserve">wood; stone; iron</t>
  </si>
  <si>
    <t xml:space="preserve">Schöningen spears; Zulu iklwa</t>
  </si>
  <si>
    <t xml:space="preserve">OBT224</t>
  </si>
  <si>
    <t xml:space="preserve">composite bow</t>
  </si>
  <si>
    <t xml:space="preserve">recurve bow</t>
  </si>
  <si>
    <t xml:space="preserve">AS-CEN;AS-NTH;WA-ANA;AS-KOR</t>
  </si>
  <si>
    <t xml:space="preserve">Steppe and Near East by the 2nd millennium BCE; approximate</t>
  </si>
  <si>
    <t xml:space="preserve">A bow laminated from horn, wood and sinew, powerful enough for use from horseback.</t>
  </si>
  <si>
    <t xml:space="preserve">horn; wood; sinew; hide glue</t>
  </si>
  <si>
    <t xml:space="preserve">Scythian bow; Mongol bow; Ottoman bow; Korean gakgung</t>
  </si>
  <si>
    <t xml:space="preserve">Met Open Access (CC0); Wikimedia Commons; e-museum Korea (KOGL Type 1)</t>
  </si>
  <si>
    <t xml:space="preserve">OBT225</t>
  </si>
  <si>
    <t xml:space="preserve">nu</t>
  </si>
  <si>
    <t xml:space="preserve">Bronze trigger mechanisms from the Warring States</t>
  </si>
  <si>
    <t xml:space="preserve">A bow mounted on a stock and released by a mechanical trigger.</t>
  </si>
  <si>
    <t xml:space="preserve">wood; bronze trigger</t>
  </si>
  <si>
    <t xml:space="preserve">Qin crossbow triggers</t>
  </si>
  <si>
    <t xml:space="preserve">OBT226</t>
  </si>
  <si>
    <t xml:space="preserve">spear-thrower</t>
  </si>
  <si>
    <t xml:space="preserve">atlatl; woomera</t>
  </si>
  <si>
    <t xml:space="preserve">AM-MES;OC-AUS;EU-WCE</t>
  </si>
  <si>
    <t xml:space="preserve">Upper Palaeolithic Europe c. 17,000 BP</t>
  </si>
  <si>
    <t xml:space="preserve">A lever that throws a dart or spear further and harder.</t>
  </si>
  <si>
    <t xml:space="preserve">wood; antler; stone</t>
  </si>
  <si>
    <t xml:space="preserve">Mexica atlatl; Aboriginal woomera; Magdalenian propulseur</t>
  </si>
  <si>
    <t xml:space="preserve">OBT227</t>
  </si>
  <si>
    <t xml:space="preserve">shield</t>
  </si>
  <si>
    <t xml:space="preserve">A handheld defence often painted with identity.</t>
  </si>
  <si>
    <t xml:space="preserve">hide; wood; wickerwork; bronze</t>
  </si>
  <si>
    <t xml:space="preserve">Zulu isihlangu; Aboriginal parrying shield; Asmat shields; Greek hoplon</t>
  </si>
  <si>
    <t xml:space="preserve">OBT228</t>
  </si>
  <si>
    <t xml:space="preserve">armour</t>
  </si>
  <si>
    <t xml:space="preserve">armor; mail; lamellar</t>
  </si>
  <si>
    <t xml:space="preserve">Body protection of plates, scales, rings or quilting.</t>
  </si>
  <si>
    <t xml:space="preserve">iron; leather; lacquer; quilted cotton; mail</t>
  </si>
  <si>
    <t xml:space="preserve">Japanese ō-yoroi; Mamluk mail; Mexica ichcahuipilli; European plate armour</t>
  </si>
  <si>
    <t xml:space="preserve">OBT229</t>
  </si>
  <si>
    <t xml:space="preserve">helmet</t>
  </si>
  <si>
    <t xml:space="preserve">Head protection that also shows rank.</t>
  </si>
  <si>
    <t xml:space="preserve">bronze; iron; leather</t>
  </si>
  <si>
    <t xml:space="preserve">Sutton Hoo helmet; Corinthian helmet; Japanese kabuto</t>
  </si>
  <si>
    <t xml:space="preserve">OBT230</t>
  </si>
  <si>
    <t xml:space="preserve">obsidian-edged club</t>
  </si>
  <si>
    <t xml:space="preserve">macuahuitl</t>
  </si>
  <si>
    <t xml:space="preserve">Postclassic; described in 16th-century sources</t>
  </si>
  <si>
    <t xml:space="preserve">A wooden club set with obsidian blades.</t>
  </si>
  <si>
    <t xml:space="preserve">wood; obsidian</t>
  </si>
  <si>
    <t xml:space="preserve">No original survives (the last known was destroyed in a Madrid fire in 1884).</t>
  </si>
  <si>
    <t xml:space="preserve">OBT231</t>
  </si>
  <si>
    <t xml:space="preserve">hand club</t>
  </si>
  <si>
    <t xml:space="preserve">patu; mere; ula</t>
  </si>
  <si>
    <t xml:space="preserve">Clubs of stone, bone or wood, some treasured as heirlooms.</t>
  </si>
  <si>
    <t xml:space="preserve">pounamu; whalebone; hardwood</t>
  </si>
  <si>
    <t xml:space="preserve">Māori mere pounamu; Fijian ula; Tongan ʻakau</t>
  </si>
  <si>
    <t xml:space="preserve">OBT232</t>
  </si>
  <si>
    <t xml:space="preserve">gun; matchlock; musket</t>
  </si>
  <si>
    <t xml:space="preserve">Heilongjiang hand cannon c. 1288</t>
  </si>
  <si>
    <t xml:space="preserve">A weapon firing projectiles by gunpowder.</t>
  </si>
  <si>
    <t xml:space="preserve">Heilongjiang hand cannon; Tanegashima matchlock; Brown Bess</t>
  </si>
  <si>
    <t xml:space="preserve">OBT233</t>
  </si>
  <si>
    <t xml:space="preserve">cannon</t>
  </si>
  <si>
    <t xml:space="preserve">bombard</t>
  </si>
  <si>
    <t xml:space="preserve">China and the Islamic world 13th–14th century</t>
  </si>
  <si>
    <t xml:space="preserve">A large gun that remade fortification and naval war.</t>
  </si>
  <si>
    <t xml:space="preserve">bronze; cast iron</t>
  </si>
  <si>
    <t xml:space="preserve">Great Turkish Bombard (Dardanelles gun); Tsar Cannon</t>
  </si>
  <si>
    <t xml:space="preserve">OBT234</t>
  </si>
  <si>
    <t xml:space="preserve">gas mask</t>
  </si>
  <si>
    <t xml:space="preserve">respirator</t>
  </si>
  <si>
    <t xml:space="preserve">First World War</t>
  </si>
  <si>
    <t xml:space="preserve">A mask filtering poison gas, later a civil-defence object.</t>
  </si>
  <si>
    <t xml:space="preserve">rubber; charcoal filter</t>
  </si>
  <si>
    <t xml:space="preserve">British PH helmet; Soviet GP-5</t>
  </si>
  <si>
    <t xml:space="preserve">OBT235</t>
  </si>
  <si>
    <t xml:space="preserve">throwing knife</t>
  </si>
  <si>
    <t xml:space="preserve">kpinga; shongo</t>
  </si>
  <si>
    <t xml:space="preserve">Collected 19th century</t>
  </si>
  <si>
    <t xml:space="preserve">Multi-bladed iron weapons also used as currency and emblems.</t>
  </si>
  <si>
    <t xml:space="preserve">forged iron</t>
  </si>
  <si>
    <t xml:space="preserve">Zande kpinga; Kuba shongo</t>
  </si>
  <si>
    <t xml:space="preserve">war;exchange and value;rule and display</t>
  </si>
  <si>
    <t xml:space="preserve">OBT236</t>
  </si>
  <si>
    <t xml:space="preserve">senet</t>
  </si>
  <si>
    <t xml:space="preserve">c. 3100 BCE onward</t>
  </si>
  <si>
    <t xml:space="preserve">A board game of thirty squares later linked to the soul's journey.</t>
  </si>
  <si>
    <t xml:space="preserve">wood; faience; ivory</t>
  </si>
  <si>
    <t xml:space="preserve">Tutankhamun's senet boxes</t>
  </si>
  <si>
    <t xml:space="preserve">OBT237</t>
  </si>
  <si>
    <t xml:space="preserve">mancala</t>
  </si>
  <si>
    <t xml:space="preserve">oware; bao; ayo</t>
  </si>
  <si>
    <t xml:space="preserve">AF-GUI;AF-SWA;AF-HRN;AS-SAS;AM-CAR</t>
  </si>
  <si>
    <t xml:space="preserve">Count-and-capture games played with seeds in pits, spread by trade and the diaspora.</t>
  </si>
  <si>
    <t xml:space="preserve">wood; seeds; holes in the ground</t>
  </si>
  <si>
    <t xml:space="preserve">Akan oware; Swahili bao; Yoruba ayo; Caribbean warri</t>
  </si>
  <si>
    <t xml:space="preserve">OBT238</t>
  </si>
  <si>
    <t xml:space="preserve">go</t>
  </si>
  <si>
    <t xml:space="preserve">weiqi; baduk</t>
  </si>
  <si>
    <t xml:space="preserve">Mentioned in texts of c. 4th century BCE</t>
  </si>
  <si>
    <t xml:space="preserve">A territory game of black and white stones on a grid.</t>
  </si>
  <si>
    <t xml:space="preserve">wood board; slate and shell stones</t>
  </si>
  <si>
    <t xml:space="preserve">goban; baduk board</t>
  </si>
  <si>
    <t xml:space="preserve">OBT239</t>
  </si>
  <si>
    <t xml:space="preserve">chess</t>
  </si>
  <si>
    <t xml:space="preserve">chaturanga; shatranj; xiangqi</t>
  </si>
  <si>
    <t xml:space="preserve">AS-SAS;WA-IRN;EU-WCE;AS-CHN</t>
  </si>
  <si>
    <t xml:space="preserve">Chaturanga c. 6th century CE</t>
  </si>
  <si>
    <t xml:space="preserve">A war game that changed form as it travelled from India through Iran to Europe and Asia.</t>
  </si>
  <si>
    <t xml:space="preserve">ivory; wood; bone</t>
  </si>
  <si>
    <t xml:space="preserve">Lewis chessmen; Charlemagne chessmen; shatranj pieces</t>
  </si>
  <si>
    <t xml:space="preserve">play and music;war</t>
  </si>
  <si>
    <t xml:space="preserve">OBT240</t>
  </si>
  <si>
    <t xml:space="preserve">patolli</t>
  </si>
  <si>
    <t xml:space="preserve">Postclassic</t>
  </si>
  <si>
    <t xml:space="preserve">A race game played with beans on a cross-shaped board, often for high stakes.</t>
  </si>
  <si>
    <t xml:space="preserve">painted mat; marked beans</t>
  </si>
  <si>
    <t xml:space="preserve">Codex Magliabechiano patolli scene</t>
  </si>
  <si>
    <t xml:space="preserve">OBT241</t>
  </si>
  <si>
    <t xml:space="preserve">Royal Game of Ur</t>
  </si>
  <si>
    <t xml:space="preserve">Game of Twenty Squares</t>
  </si>
  <si>
    <t xml:space="preserve">WA-MES;WA-LEV;AF-EGY</t>
  </si>
  <si>
    <t xml:space="preserve">Royal Cemetery of Ur c. 2600 BCE</t>
  </si>
  <si>
    <t xml:space="preserve">A race game of twenty squares played across the Near East for three millennia.</t>
  </si>
  <si>
    <t xml:space="preserve">shell; lapis lazuli; red limestone; wood</t>
  </si>
  <si>
    <t xml:space="preserve">Ur boards; tablet of rules (c. 177 BCE)</t>
  </si>
  <si>
    <t xml:space="preserve">F1.4;F1.28</t>
  </si>
  <si>
    <t xml:space="preserve">OBT242</t>
  </si>
  <si>
    <t xml:space="preserve">backgammon</t>
  </si>
  <si>
    <t xml:space="preserve">nard; tables; tavla</t>
  </si>
  <si>
    <t xml:space="preserve">WA-IRN;GL</t>
  </si>
  <si>
    <t xml:space="preserve">Nard described in a Sasanian text; older boards claimed</t>
  </si>
  <si>
    <t xml:space="preserve">A race game with dice for two players.</t>
  </si>
  <si>
    <t xml:space="preserve">wood; dice</t>
  </si>
  <si>
    <t xml:space="preserve">nard boards; tavla</t>
  </si>
  <si>
    <t xml:space="preserve">OBT243</t>
  </si>
  <si>
    <t xml:space="preserve">chaupar</t>
  </si>
  <si>
    <t xml:space="preserve">pachisi; chaupar</t>
  </si>
  <si>
    <t xml:space="preserve">Mughal period and earlier</t>
  </si>
  <si>
    <t xml:space="preserve">A cross-shaped race game played with cowries.</t>
  </si>
  <si>
    <t xml:space="preserve">cloth board; cowries</t>
  </si>
  <si>
    <t xml:space="preserve">chaupar cloth; Ludo (patented 1896)</t>
  </si>
  <si>
    <t xml:space="preserve">OBT244</t>
  </si>
  <si>
    <t xml:space="preserve">dice and knucklebones</t>
  </si>
  <si>
    <t xml:space="preserve">astragali</t>
  </si>
  <si>
    <t xml:space="preserve">Tools of chance used in games and divination.</t>
  </si>
  <si>
    <t xml:space="preserve">bone; ivory; clay</t>
  </si>
  <si>
    <t xml:space="preserve">astragali; Indus dice; Roman dice</t>
  </si>
  <si>
    <t xml:space="preserve">OBT245</t>
  </si>
  <si>
    <t xml:space="preserve">playing cards</t>
  </si>
  <si>
    <t xml:space="preserve">cards; karuta; ganjifa</t>
  </si>
  <si>
    <t xml:space="preserve">AS-CHN;EU-WCE;WA-IRN</t>
  </si>
  <si>
    <t xml:space="preserve">Tang c. 9th century; Mamluk cards; Europe 1370s</t>
  </si>
  <si>
    <t xml:space="preserve">Printed or painted cards for games that travelled from China to Europe through the Islamic world.</t>
  </si>
  <si>
    <t xml:space="preserve">paper; woodblock; stencil</t>
  </si>
  <si>
    <t xml:space="preserve">Mamluk cards; Japanese karuta; Indian ganjifa</t>
  </si>
  <si>
    <t xml:space="preserve">OBT246</t>
  </si>
  <si>
    <t xml:space="preserve">doll</t>
  </si>
  <si>
    <t xml:space="preserve">A figure made for children's play, teaching or ceremony.</t>
  </si>
  <si>
    <t xml:space="preserve">cloth; wood; clay; plastic</t>
  </si>
  <si>
    <t xml:space="preserve">Hina dolls; Barbie; rag dolls</t>
  </si>
  <si>
    <t xml:space="preserve">OBT247</t>
  </si>
  <si>
    <t xml:space="preserve">wheeled toy</t>
  </si>
  <si>
    <t xml:space="preserve">wheeled figurine</t>
  </si>
  <si>
    <t xml:space="preserve">Veracruz c. 1st millennium CE</t>
  </si>
  <si>
    <t xml:space="preserve">Clay animal figures on axles and wheels, showing wheels known but not used for transport.</t>
  </si>
  <si>
    <t xml:space="preserve">Veracruz wheeled animals</t>
  </si>
  <si>
    <t xml:space="preserve">OBT248</t>
  </si>
  <si>
    <t xml:space="preserve">kite</t>
  </si>
  <si>
    <t xml:space="preserve">layang-layang; wau; fengzheng</t>
  </si>
  <si>
    <t xml:space="preserve">AS-CHN;AS-ISE;OC-POL</t>
  </si>
  <si>
    <t xml:space="preserve">A tethered flying frame used for play, signalling and fishing.</t>
  </si>
  <si>
    <t xml:space="preserve">bamboo; paper; silk; leaves</t>
  </si>
  <si>
    <t xml:space="preserve">Malay wau; Chinese kites; Polynesian manu</t>
  </si>
  <si>
    <t xml:space="preserve">OBT249</t>
  </si>
  <si>
    <t xml:space="preserve">rubber ball and ballgame yoke</t>
  </si>
  <si>
    <t xml:space="preserve">ulli ball</t>
  </si>
  <si>
    <t xml:space="preserve">El Manatí balls c. 1600 BCE</t>
  </si>
  <si>
    <t xml:space="preserve">Solid rubber balls and hip protectors for the Mesoamerican ballgame.</t>
  </si>
  <si>
    <t xml:space="preserve">latex; morning-glory juice; carved stone yokes</t>
  </si>
  <si>
    <t xml:space="preserve">El Manatí balls; stone yokes and hachas</t>
  </si>
  <si>
    <t xml:space="preserve">OBT250</t>
  </si>
  <si>
    <t xml:space="preserve">spinning top</t>
  </si>
  <si>
    <t xml:space="preserve">trompo; gasing</t>
  </si>
  <si>
    <t xml:space="preserve">A spinning toy made from wood, clay or metal.</t>
  </si>
  <si>
    <t xml:space="preserve">wood; clay</t>
  </si>
  <si>
    <t xml:space="preserve">Malaysian gasing; trompo</t>
  </si>
  <si>
    <t xml:space="preserve">OBT251</t>
  </si>
  <si>
    <t xml:space="preserve">kora</t>
  </si>
  <si>
    <t xml:space="preserve">Documented 18th–19th century</t>
  </si>
  <si>
    <t xml:space="preserve">A 21-string harp-lute of calabash and hide played by jeli (griots).</t>
  </si>
  <si>
    <t xml:space="preserve">calabash; cowhide; hardwood neck; strings</t>
  </si>
  <si>
    <t xml:space="preserve">Mande kora</t>
  </si>
  <si>
    <t xml:space="preserve">OBT252</t>
  </si>
  <si>
    <t xml:space="preserve">mbira</t>
  </si>
  <si>
    <t xml:space="preserve">likembe; kalimba</t>
  </si>
  <si>
    <t xml:space="preserve">Lamellophones old in Africa; iron keys</t>
  </si>
  <si>
    <t xml:space="preserve">A lamellophone of iron keys on a board or box, often in a gourd resonator.</t>
  </si>
  <si>
    <t xml:space="preserve">forged iron keys; wood; gourd</t>
  </si>
  <si>
    <t xml:space="preserve">Shona mbira dzavadzimu; likembe</t>
  </si>
  <si>
    <t xml:space="preserve">OBT253</t>
  </si>
  <si>
    <t xml:space="preserve">talking drum</t>
  </si>
  <si>
    <t xml:space="preserve">dùndún; atumpan</t>
  </si>
  <si>
    <t xml:space="preserve">Drums that reproduce tonal speech to send messages and praise.</t>
  </si>
  <si>
    <t xml:space="preserve">wood; hide; tension cords</t>
  </si>
  <si>
    <t xml:space="preserve">Yoruba dùndún; Akan atumpan</t>
  </si>
  <si>
    <t xml:space="preserve">OBT254</t>
  </si>
  <si>
    <t xml:space="preserve">gamelan</t>
  </si>
  <si>
    <t xml:space="preserve">Instruments depicted at Borobudur c. 9th century</t>
  </si>
  <si>
    <t xml:space="preserve">An ensemble of tuned bronze gongs and metallophones made and played as one set.</t>
  </si>
  <si>
    <t xml:space="preserve">forged tin-bronze; carved wood</t>
  </si>
  <si>
    <t xml:space="preserve">Javanese gamelan; Balinese gamelan gong kebyar</t>
  </si>
  <si>
    <t xml:space="preserve">Wikimedia Commons; Rijksmuseum (CC0); UNESCO ICH lists (link out; per-item photo licence)</t>
  </si>
  <si>
    <t xml:space="preserve">OBT255</t>
  </si>
  <si>
    <t xml:space="preserve">sitar</t>
  </si>
  <si>
    <t xml:space="preserve">18th century</t>
  </si>
  <si>
    <t xml:space="preserve">A long-necked lute with sympathetic strings.</t>
  </si>
  <si>
    <t xml:space="preserve">tun wood; gourd; steel strings</t>
  </si>
  <si>
    <t xml:space="preserve">Hindustani sitar</t>
  </si>
  <si>
    <t xml:space="preserve">OBT256</t>
  </si>
  <si>
    <t xml:space="preserve">oud</t>
  </si>
  <si>
    <t xml:space="preserve">ʿud; barbat</t>
  </si>
  <si>
    <t xml:space="preserve">WA-IRN;WA-MES;WA-ANA;AF-EGY</t>
  </si>
  <si>
    <t xml:space="preserve">Barbat in Sasanian Iran; oud medieval onward</t>
  </si>
  <si>
    <t xml:space="preserve">A short-necked fretless lute, ancestor of the European lute.</t>
  </si>
  <si>
    <t xml:space="preserve">wood staves; gut or nylon strings</t>
  </si>
  <si>
    <t xml:space="preserve">Iraqi oud; Syrian oud</t>
  </si>
  <si>
    <t xml:space="preserve">OBT257</t>
  </si>
  <si>
    <t xml:space="preserve">pipa</t>
  </si>
  <si>
    <t xml:space="preserve">pipa; biwa</t>
  </si>
  <si>
    <t xml:space="preserve">Han–Tang</t>
  </si>
  <si>
    <t xml:space="preserve">A pear-shaped lute that reached China from Central Asia.</t>
  </si>
  <si>
    <t xml:space="preserve">wood; silk strings</t>
  </si>
  <si>
    <t xml:space="preserve">Shōsōin biwa; Chinese pipa</t>
  </si>
  <si>
    <t xml:space="preserve">OBT258</t>
  </si>
  <si>
    <t xml:space="preserve">qin</t>
  </si>
  <si>
    <t xml:space="preserve">guqin</t>
  </si>
  <si>
    <t xml:space="preserve">Warring States onward</t>
  </si>
  <si>
    <t xml:space="preserve">A seven-string zither of scholars.</t>
  </si>
  <si>
    <t xml:space="preserve">paulownia; lacquer; silk strings</t>
  </si>
  <si>
    <t xml:space="preserve">Tang guqin</t>
  </si>
  <si>
    <t xml:space="preserve">Wikimedia Commons; National Palace Museum Taipei Open Data; UNESCO ICH lists (link out; per-item photo licence)</t>
  </si>
  <si>
    <t xml:space="preserve">UNESCO Guqin and its music (2008).</t>
  </si>
  <si>
    <t xml:space="preserve">OBT259</t>
  </si>
  <si>
    <t xml:space="preserve">didjeridu</t>
  </si>
  <si>
    <t xml:space="preserve">yidaki; mago</t>
  </si>
  <si>
    <t xml:space="preserve">Arnhem Land rock art suggests some antiquity</t>
  </si>
  <si>
    <t xml:space="preserve">A wind instrument of termite-hollowed eucalyptus from northern Australia.</t>
  </si>
  <si>
    <t xml:space="preserve">eucalyptus; beeswax mouthpiece; ochre</t>
  </si>
  <si>
    <t xml:space="preserve">Yolŋu yidaki</t>
  </si>
  <si>
    <t xml:space="preserve">Some communities restrict who may play; souvenir copies are an F1.2 case.</t>
  </si>
  <si>
    <t xml:space="preserve">OBT260</t>
  </si>
  <si>
    <t xml:space="preserve">conch trumpet</t>
  </si>
  <si>
    <t xml:space="preserve">pū; shankha; horagai; pututu</t>
  </si>
  <si>
    <t xml:space="preserve">OC-POL;AS-SAS;AM-AND;AS-JPN</t>
  </si>
  <si>
    <t xml:space="preserve">Chavín conches c. 900 BCE; Marsoulas conch (France) c. 18,000 BP</t>
  </si>
  <si>
    <t xml:space="preserve">A sea shell blown as a horn.</t>
  </si>
  <si>
    <t xml:space="preserve">conch shell</t>
  </si>
  <si>
    <t xml:space="preserve">Chavín pututus; Hawaiian pū; shankha; Japanese horagai</t>
  </si>
  <si>
    <t xml:space="preserve">OBT261</t>
  </si>
  <si>
    <t xml:space="preserve">panpipes</t>
  </si>
  <si>
    <t xml:space="preserve">siku; antara</t>
  </si>
  <si>
    <t xml:space="preserve">AM-AND;OC-MEL;EU-GRR</t>
  </si>
  <si>
    <t xml:space="preserve">Pipes of graduated length bound in rows.</t>
  </si>
  <si>
    <t xml:space="preserve">cane; clay</t>
  </si>
  <si>
    <t xml:space="preserve">Andean siku; Solomon Islands panpipes</t>
  </si>
  <si>
    <t xml:space="preserve">OBT262</t>
  </si>
  <si>
    <t xml:space="preserve">slit drum</t>
  </si>
  <si>
    <t xml:space="preserve">garamut; teponaztli</t>
  </si>
  <si>
    <t xml:space="preserve">OC-MEL;AM-MES;AF-CEN</t>
  </si>
  <si>
    <t xml:space="preserve">A hollowed log with a slit that sounds when struck.</t>
  </si>
  <si>
    <t xml:space="preserve">Vanuatu standing slit drums; Mexica teponaztli; Central African slit gong</t>
  </si>
  <si>
    <t xml:space="preserve">play and music;record and writing;ritual and belief</t>
  </si>
  <si>
    <t xml:space="preserve">OBT263</t>
  </si>
  <si>
    <t xml:space="preserve">bone flute</t>
  </si>
  <si>
    <t xml:space="preserve">flute</t>
  </si>
  <si>
    <t xml:space="preserve">EU-WCE;AS-CHN</t>
  </si>
  <si>
    <t xml:space="preserve">Geißenklösterle and Hohle Fels c. 40,000 BP; Jiahu c. 7000 BCE</t>
  </si>
  <si>
    <t xml:space="preserve">Pipes of bird bone or ivory with finger holes.</t>
  </si>
  <si>
    <t xml:space="preserve">vulture bone; crane bone; mammoth ivory</t>
  </si>
  <si>
    <t xml:space="preserve">Hohle Fels flute; Jiahu flutes</t>
  </si>
  <si>
    <t xml:space="preserve">OBT264</t>
  </si>
  <si>
    <t xml:space="preserve">lyre</t>
  </si>
  <si>
    <t xml:space="preserve">lyre; krar; begena</t>
  </si>
  <si>
    <t xml:space="preserve">WA-MES;EU-GRR;AF-HRN</t>
  </si>
  <si>
    <t xml:space="preserve">Ur lyres c. 2500 BCE</t>
  </si>
  <si>
    <t xml:space="preserve">A stringed instrument with a yoke held on two arms.</t>
  </si>
  <si>
    <t xml:space="preserve">wood; shell; lapis lazuli; gut</t>
  </si>
  <si>
    <t xml:space="preserve">Ur bull lyre; kithara; Ethiopian krar and begena</t>
  </si>
  <si>
    <t xml:space="preserve">OBT265</t>
  </si>
  <si>
    <t xml:space="preserve">arched harp</t>
  </si>
  <si>
    <t xml:space="preserve">ennanga; saung</t>
  </si>
  <si>
    <t xml:space="preserve">AF-EGY;AF-CEN;AF-SWA;AS-MSE</t>
  </si>
  <si>
    <t xml:space="preserve">Egypt 3rd millennium BCE; Burmese saung</t>
  </si>
  <si>
    <t xml:space="preserve">A harp whose neck curves out of the resonator.</t>
  </si>
  <si>
    <t xml:space="preserve">wood; hide; strings</t>
  </si>
  <si>
    <t xml:space="preserve">Zande harp; Mangbetu harp; Burmese saung</t>
  </si>
  <si>
    <t xml:space="preserve">OBT266</t>
  </si>
  <si>
    <t xml:space="preserve">horsehead fiddle</t>
  </si>
  <si>
    <t xml:space="preserve">morin khuur</t>
  </si>
  <si>
    <t xml:space="preserve">Older fiddle traditions; standard modern form 20th century</t>
  </si>
  <si>
    <t xml:space="preserve">A two-string bowed fiddle crowned with a horse head.</t>
  </si>
  <si>
    <t xml:space="preserve">wood; horsehair; skin</t>
  </si>
  <si>
    <t xml:space="preserve">Mongol morin khuur</t>
  </si>
  <si>
    <t xml:space="preserve">OBT267</t>
  </si>
  <si>
    <t xml:space="preserve">steelpan</t>
  </si>
  <si>
    <t xml:space="preserve">pan</t>
  </si>
  <si>
    <t xml:space="preserve">Trinidad c. 1930s–40s</t>
  </si>
  <si>
    <t xml:space="preserve">A tuned percussion instrument hammered from oil drums.</t>
  </si>
  <si>
    <t xml:space="preserve">oil-drum steel; hammering; tempering</t>
  </si>
  <si>
    <t xml:space="preserve">tenor pan</t>
  </si>
  <si>
    <t xml:space="preserve">F1.4;F1.22a</t>
  </si>
  <si>
    <t xml:space="preserve">OBT268</t>
  </si>
  <si>
    <t xml:space="preserve">balafon</t>
  </si>
  <si>
    <t xml:space="preserve">balafon; bala</t>
  </si>
  <si>
    <t xml:space="preserve">Sosso Bala tradition dates to the 13th century</t>
  </si>
  <si>
    <t xml:space="preserve">A frame xylophone with gourd resonators.</t>
  </si>
  <si>
    <t xml:space="preserve">wood keys; gourds; membranes</t>
  </si>
  <si>
    <t xml:space="preserve">Sosso Bala; Senufo balafon</t>
  </si>
  <si>
    <t xml:space="preserve">OBT269</t>
  </si>
  <si>
    <t xml:space="preserve">shadow puppet</t>
  </si>
  <si>
    <t xml:space="preserve">wayang kulit; Karagöz; sbek</t>
  </si>
  <si>
    <t xml:space="preserve">AS-ISE;AS-MSE;WA-ANA;AS-CHN</t>
  </si>
  <si>
    <t xml:space="preserve">Pierced and painted leather figures cast as shadows on a screen.</t>
  </si>
  <si>
    <t xml:space="preserve">buffalo hide; horn; paint</t>
  </si>
  <si>
    <t xml:space="preserve">wayang kulit; Karagöz; Sbek Thom</t>
  </si>
  <si>
    <t xml:space="preserve">Rijksmuseum (CC0); Wikimedia Commons; UNESCO ICH lists (link out; per-item photo licence)</t>
  </si>
  <si>
    <t xml:space="preserve">OBT270</t>
  </si>
  <si>
    <t xml:space="preserve">sound recording disc</t>
  </si>
  <si>
    <t xml:space="preserve">gramophone record</t>
  </si>
  <si>
    <t xml:space="preserve">Berliner 1887</t>
  </si>
  <si>
    <t xml:space="preserve">A disc storing sound that made music a commodity.</t>
  </si>
  <si>
    <t xml:space="preserve">shellac; vinyl</t>
  </si>
  <si>
    <t xml:space="preserve">78 rpm disc; LP</t>
  </si>
  <si>
    <t xml:space="preserve">play and music;exchange and value</t>
  </si>
  <si>
    <t xml:space="preserve">OBT271</t>
  </si>
  <si>
    <t xml:space="preserve">video game console</t>
  </si>
  <si>
    <t xml:space="preserve">console</t>
  </si>
  <si>
    <t xml:space="preserve">Magnavox Odyssey 1972</t>
  </si>
  <si>
    <t xml:space="preserve">A home machine for playing games on a screen.</t>
  </si>
  <si>
    <t xml:space="preserve">electronics; plastic</t>
  </si>
  <si>
    <t xml:space="preserve">Magnavox Odyssey; Famicom; PlayStation</t>
  </si>
  <si>
    <t xml:space="preserve">OBT272</t>
  </si>
  <si>
    <t xml:space="preserve">toe prosthesis</t>
  </si>
  <si>
    <t xml:space="preserve">Cairo toe; Greville Chester toe</t>
  </si>
  <si>
    <t xml:space="preserve">Carved wooden and cartonnage toes fitted to feet, among the earliest known functional prostheses.</t>
  </si>
  <si>
    <t xml:space="preserve">wood; leather; cartonnage</t>
  </si>
  <si>
    <t xml:space="preserve">Cairo toe (Tabaketenmut); Greville Chester toe (British Museum)</t>
  </si>
  <si>
    <t xml:space="preserve">OBT273</t>
  </si>
  <si>
    <t xml:space="preserve">prosthetic limb</t>
  </si>
  <si>
    <t xml:space="preserve">artificial leg; prosthesis</t>
  </si>
  <si>
    <t xml:space="preserve">Capua leg c. 300 BCE (destroyed 1941)</t>
  </si>
  <si>
    <t xml:space="preserve">An artificial limb replacing a lost one.</t>
  </si>
  <si>
    <t xml:space="preserve">wood; bronze; iron; carbon fibre</t>
  </si>
  <si>
    <t xml:space="preserve">Capua leg; Götz von Berlichingen's iron hand; Jaipur foot</t>
  </si>
  <si>
    <t xml:space="preserve">The Jaipur foot (1968) is a low-cost design.</t>
  </si>
  <si>
    <t xml:space="preserve">OBT274</t>
  </si>
  <si>
    <t xml:space="preserve">crutch</t>
  </si>
  <si>
    <t xml:space="preserve">A support under the arm for walking.</t>
  </si>
  <si>
    <t xml:space="preserve">wood; aluminium</t>
  </si>
  <si>
    <t xml:space="preserve">wooden underarm crutch; forearm crutch</t>
  </si>
  <si>
    <t xml:space="preserve">An often-cited Egyptian tomb depiction (c. 2830 BCE) needs checking.</t>
  </si>
  <si>
    <t xml:space="preserve">OBT275</t>
  </si>
  <si>
    <t xml:space="preserve">walking stick</t>
  </si>
  <si>
    <t xml:space="preserve">A stick for support, also a sign of age and status.</t>
  </si>
  <si>
    <t xml:space="preserve">wood; metal</t>
  </si>
  <si>
    <t xml:space="preserve">care and access;rule and display</t>
  </si>
  <si>
    <t xml:space="preserve">OBT276</t>
  </si>
  <si>
    <t xml:space="preserve">Pisa c. 1286</t>
  </si>
  <si>
    <t xml:space="preserve">Lenses mounted before the eyes to correct sight.</t>
  </si>
  <si>
    <t xml:space="preserve">glass; quartz; horn; metal</t>
  </si>
  <si>
    <t xml:space="preserve">rivet spectacles; Chinese aidai; mass-market frames</t>
  </si>
  <si>
    <t xml:space="preserve">Wellcome Collection (CC BY / PD); Wikimedia Commons; Science Museum Group collection (link out; data CC0)</t>
  </si>
  <si>
    <t xml:space="preserve">OBT277</t>
  </si>
  <si>
    <t xml:space="preserve">hearing trumpet</t>
  </si>
  <si>
    <t xml:space="preserve">ear trumpet</t>
  </si>
  <si>
    <t xml:space="preserve">17th century</t>
  </si>
  <si>
    <t xml:space="preserve">A funnel collecting sound into the ear.</t>
  </si>
  <si>
    <t xml:space="preserve">tin; silver; horn</t>
  </si>
  <si>
    <t xml:space="preserve">Beethoven's ear trumpets</t>
  </si>
  <si>
    <t xml:space="preserve">Wellcome Collection (CC BY / PD); Science Museum Group collection (link out; data CC0)</t>
  </si>
  <si>
    <t xml:space="preserve">OBT278</t>
  </si>
  <si>
    <t xml:space="preserve">hearing aid</t>
  </si>
  <si>
    <t xml:space="preserve">Electric carbon aid (Akouphone) 1898</t>
  </si>
  <si>
    <t xml:space="preserve">An electronic device amplifying sound.</t>
  </si>
  <si>
    <t xml:space="preserve">carbon; vacuum tubes; transistors</t>
  </si>
  <si>
    <t xml:space="preserve">Akouphone; Zenith Radionic</t>
  </si>
  <si>
    <t xml:space="preserve">OBT279</t>
  </si>
  <si>
    <t xml:space="preserve">wheelchair</t>
  </si>
  <si>
    <t xml:space="preserve">wheeled chair</t>
  </si>
  <si>
    <t xml:space="preserve">Philip II of Spain's chair 1595; earlier Chinese depictions claimed</t>
  </si>
  <si>
    <t xml:space="preserve">A wheeled seat for moving a person who cannot walk.</t>
  </si>
  <si>
    <t xml:space="preserve">wood; iron; steel; aluminium</t>
  </si>
  <si>
    <t xml:space="preserve">Philip II invalid chair; Everest and Jennings folding chair</t>
  </si>
  <si>
    <t xml:space="preserve">care and access;transport</t>
  </si>
  <si>
    <t xml:space="preserve">OBT280</t>
  </si>
  <si>
    <t xml:space="preserve">braille writing equipment</t>
  </si>
  <si>
    <t xml:space="preserve">braille slate; Perkins brailler</t>
  </si>
  <si>
    <t xml:space="preserve">Braille system 1829; Perkins brailler 1951</t>
  </si>
  <si>
    <t xml:space="preserve">Tools and type for writing and printing raised-dot text.</t>
  </si>
  <si>
    <t xml:space="preserve">slate; stylus; embossing</t>
  </si>
  <si>
    <t xml:space="preserve">braille slate; Perkins brailler; braille printing</t>
  </si>
  <si>
    <t xml:space="preserve">OBT281</t>
  </si>
  <si>
    <t xml:space="preserve">white cane</t>
  </si>
  <si>
    <t xml:space="preserve">long cane</t>
  </si>
  <si>
    <t xml:space="preserve">1921 (James Biggs); long-cane technique 1940s</t>
  </si>
  <si>
    <t xml:space="preserve">A cane that signals blindness and is used to navigate.</t>
  </si>
  <si>
    <t xml:space="preserve">aluminium; fibreglass</t>
  </si>
  <si>
    <t xml:space="preserve">OBT282</t>
  </si>
  <si>
    <t xml:space="preserve">cradleboard</t>
  </si>
  <si>
    <t xml:space="preserve">tikinagan; baby board</t>
  </si>
  <si>
    <t xml:space="preserve">AM-WST;AM-EWD;AM-NWC;AS-NTH</t>
  </si>
  <si>
    <t xml:space="preserve">A board to carry and protect an infant.</t>
  </si>
  <si>
    <t xml:space="preserve">wood; hide; beadwork</t>
  </si>
  <si>
    <t xml:space="preserve">Kiowa beaded cradleboard; Anishinaabe tikinagan</t>
  </si>
  <si>
    <t xml:space="preserve">Smithsonian Open Access (CC0); Smithsonian NMAI (link out; consult community)</t>
  </si>
  <si>
    <t xml:space="preserve">OBT283</t>
  </si>
  <si>
    <t xml:space="preserve">baby carrier</t>
  </si>
  <si>
    <t xml:space="preserve">sling; aguayo</t>
  </si>
  <si>
    <t xml:space="preserve">A cloth, net or basket used to carry infants while working.</t>
  </si>
  <si>
    <t xml:space="preserve">cloth; netting; basketry</t>
  </si>
  <si>
    <t xml:space="preserve">Andean aguayo; Hmong baby carrier; PNG bilum</t>
  </si>
  <si>
    <t xml:space="preserve">OBT284</t>
  </si>
  <si>
    <t xml:space="preserve">infant feeding vessel</t>
  </si>
  <si>
    <t xml:space="preserve">feeding bottle</t>
  </si>
  <si>
    <t xml:space="preserve">Bronze Age vessels with milk residues (c. 1200–800 BCE)</t>
  </si>
  <si>
    <t xml:space="preserve">A spouted vessel for feeding infants.</t>
  </si>
  <si>
    <t xml:space="preserve">clay; glass; plastic</t>
  </si>
  <si>
    <t xml:space="preserve">Bronze Age feeding vessels; 19th-century glass bottles</t>
  </si>
  <si>
    <t xml:space="preserve">OBT285</t>
  </si>
  <si>
    <t xml:space="preserve">medicine container</t>
  </si>
  <si>
    <t xml:space="preserve">albarello; pharmacy jar</t>
  </si>
  <si>
    <t xml:space="preserve">Jars and boxes that store drugs, from maiolica albarelli to gourds.</t>
  </si>
  <si>
    <t xml:space="preserve">maiolica; gourd; glass</t>
  </si>
  <si>
    <t xml:space="preserve">albarello; Chinese medicine chest</t>
  </si>
  <si>
    <t xml:space="preserve">care and access;food and storage</t>
  </si>
  <si>
    <t xml:space="preserve">Wellcome Collection (CC BY / PD); Met Open Access (CC0); Wikimedia Commons</t>
  </si>
  <si>
    <t xml:space="preserve">OBT286</t>
  </si>
  <si>
    <t xml:space="preserve">surgical instruments</t>
  </si>
  <si>
    <t xml:space="preserve">surgical tools</t>
  </si>
  <si>
    <t xml:space="preserve">EU-GRR;AF-EGY;WA-IRN;GL</t>
  </si>
  <si>
    <t xml:space="preserve">Roman sets (Pompeii); al-Zahrawi's illustrated instruments c. 1000</t>
  </si>
  <si>
    <t xml:space="preserve">Instruments for cutting, cautery and extraction.</t>
  </si>
  <si>
    <t xml:space="preserve">bronze; steel</t>
  </si>
  <si>
    <t xml:space="preserve">Pompeii surgeon's kit; al-Zahrawi illustrations</t>
  </si>
  <si>
    <t xml:space="preserve">care and access;tools</t>
  </si>
  <si>
    <t xml:space="preserve">OBT287</t>
  </si>
  <si>
    <t xml:space="preserve">healing bowl</t>
  </si>
  <si>
    <t xml:space="preserve">tasat al-sihha</t>
  </si>
  <si>
    <t xml:space="preserve">WA-IRN;WA-LEV;WA-ARB</t>
  </si>
  <si>
    <t xml:space="preserve">12th century onward</t>
  </si>
  <si>
    <t xml:space="preserve">Inscribed metal bowls whose water was believed to cure.</t>
  </si>
  <si>
    <t xml:space="preserve">Zangid healing bowls</t>
  </si>
  <si>
    <t xml:space="preserve">care and access;ritual and belief</t>
  </si>
  <si>
    <t xml:space="preserve">OBT288</t>
  </si>
  <si>
    <t xml:space="preserve">cupping vessel</t>
  </si>
  <si>
    <t xml:space="preserve">hijama cup</t>
  </si>
  <si>
    <t xml:space="preserve">WA-ARB;AS-CHN;GL</t>
  </si>
  <si>
    <t xml:space="preserve">Cups placed on the skin to draw blood or tissue.</t>
  </si>
  <si>
    <t xml:space="preserve">horn; glass; bronze</t>
  </si>
  <si>
    <t xml:space="preserve">hijama cups</t>
  </si>
  <si>
    <t xml:space="preserve">OBT289</t>
  </si>
  <si>
    <t xml:space="preserve">birthing stool</t>
  </si>
  <si>
    <t xml:space="preserve">birth chair</t>
  </si>
  <si>
    <t xml:space="preserve">A seat for giving birth upright.</t>
  </si>
  <si>
    <t xml:space="preserve">Wellcome Collection (CC BY / PD)</t>
  </si>
  <si>
    <t xml:space="preserve">OBT290</t>
  </si>
  <si>
    <t xml:space="preserve">denture</t>
  </si>
  <si>
    <t xml:space="preserve">false teeth</t>
  </si>
  <si>
    <t xml:space="preserve">Etruscan gold-band dental appliances c. 7th century BCE</t>
  </si>
  <si>
    <t xml:space="preserve">Replacement teeth and bridges.</t>
  </si>
  <si>
    <t xml:space="preserve">gold; ivory; porcelain; acrylic</t>
  </si>
  <si>
    <t xml:space="preserve">Etruscan gold bridges; Japanese wooden dentures</t>
  </si>
  <si>
    <t xml:space="preserve">OBT291</t>
  </si>
  <si>
    <t xml:space="preserve">mosquito net</t>
  </si>
  <si>
    <t xml:space="preserve">net</t>
  </si>
  <si>
    <t xml:space="preserve">Described in antiquity; now mass-made</t>
  </si>
  <si>
    <t xml:space="preserve">Netting over sleepers that prevents malaria.</t>
  </si>
  <si>
    <t xml:space="preserve">cotton; polyester; insecticide treatment</t>
  </si>
  <si>
    <t xml:space="preserve">long-lasting insecticidal net</t>
  </si>
  <si>
    <t xml:space="preserve">care and access;shelter</t>
  </si>
  <si>
    <t xml:space="preserve">OBT292</t>
  </si>
  <si>
    <t xml:space="preserve">chewing stick</t>
  </si>
  <si>
    <t xml:space="preserve">miswak; siwak</t>
  </si>
  <si>
    <t xml:space="preserve">WA-ARB;AF-HRN;AS-SAS</t>
  </si>
  <si>
    <t xml:space="preserve">A twig of Salvadora persica chewed to clean teeth.</t>
  </si>
  <si>
    <t xml:space="preserve">arak wood</t>
  </si>
  <si>
    <t xml:space="preserve">miswak</t>
  </si>
  <si>
    <t xml:space="preserve">OBT293</t>
  </si>
  <si>
    <t xml:space="preserve">vaka; waka ama; lakana</t>
  </si>
  <si>
    <t xml:space="preserve">F1.12;F1.9;F1.6</t>
  </si>
  <si>
    <t xml:space="preserve">OC-POL;OC-MEL;OC-MIC;AS-ISE;AF-MAD</t>
  </si>
  <si>
    <t xml:space="preserve">Austronesian; date of origin uncertain</t>
  </si>
  <si>
    <t xml:space="preserve">A hull stabilised by a float on booms.</t>
  </si>
  <si>
    <t xml:space="preserve">breadfruit wood; sennit; pandanus sail</t>
  </si>
  <si>
    <t xml:space="preserve">Marshallese walap; Malagasy lakana</t>
  </si>
  <si>
    <t xml:space="preserve">OBT294</t>
  </si>
  <si>
    <t xml:space="preserve">voyaging canoe</t>
  </si>
  <si>
    <t xml:space="preserve">drua; waʻa kaulua; vaka moana</t>
  </si>
  <si>
    <t xml:space="preserve">Pre-contact; revival with Hōkūleʻa 1975</t>
  </si>
  <si>
    <t xml:space="preserve">Two hulls joined by a platform that carried people across the Pacific.</t>
  </si>
  <si>
    <t xml:space="preserve">timber; sennit; pandanus sails</t>
  </si>
  <si>
    <t xml:space="preserve">Fijian drua; Hōkūleʻa</t>
  </si>
  <si>
    <t xml:space="preserve">OBT295</t>
  </si>
  <si>
    <t xml:space="preserve">dhow</t>
  </si>
  <si>
    <t xml:space="preserve">sambuk; boum; lenj; jalibut</t>
  </si>
  <si>
    <t xml:space="preserve">WA-ARB;WA-IRN;AF-SWA;AS-SAS</t>
  </si>
  <si>
    <t xml:space="preserve">Sewn-plank ships ancient; Belitung wreck 9th century</t>
  </si>
  <si>
    <t xml:space="preserve">Sewn or nailed plank ships with lateen sails that sailed the monsoon.</t>
  </si>
  <si>
    <t xml:space="preserve">teak; coir; nails</t>
  </si>
  <si>
    <t xml:space="preserve">Belitung wreck; boum; jahazi; Emirati jalibut</t>
  </si>
  <si>
    <t xml:space="preserve">OBT296</t>
  </si>
  <si>
    <t xml:space="preserve">junk</t>
  </si>
  <si>
    <t xml:space="preserve">chuan</t>
  </si>
  <si>
    <t xml:space="preserve">Song onward</t>
  </si>
  <si>
    <t xml:space="preserve">A sailing ship with battened sails and watertight bulkheads.</t>
  </si>
  <si>
    <t xml:space="preserve">timber; bulkheads; bamboo-battened sails</t>
  </si>
  <si>
    <t xml:space="preserve">Quanzhou ship; Nanhai One</t>
  </si>
  <si>
    <t xml:space="preserve">OBT297</t>
  </si>
  <si>
    <t xml:space="preserve">longship</t>
  </si>
  <si>
    <t xml:space="preserve">langskip</t>
  </si>
  <si>
    <t xml:space="preserve">c. 800–1100</t>
  </si>
  <si>
    <t xml:space="preserve">A clinker-built ship driven by oars and sail.</t>
  </si>
  <si>
    <t xml:space="preserve">oak; iron rivets; wool sail</t>
  </si>
  <si>
    <t xml:space="preserve">Oseberg ship; Gokstad ship; Skuldelev ships</t>
  </si>
  <si>
    <t xml:space="preserve">OBT298</t>
  </si>
  <si>
    <t xml:space="preserve">umiak</t>
  </si>
  <si>
    <t xml:space="preserve">umiaq</t>
  </si>
  <si>
    <t xml:space="preserve">An open skin boat for hunting and travel.</t>
  </si>
  <si>
    <t xml:space="preserve">walrus skin; driftwood</t>
  </si>
  <si>
    <t xml:space="preserve">OBT299</t>
  </si>
  <si>
    <t xml:space="preserve">kayak</t>
  </si>
  <si>
    <t xml:space="preserve">qajaq</t>
  </si>
  <si>
    <t xml:space="preserve">A covered skin boat fitted to one hunter.</t>
  </si>
  <si>
    <t xml:space="preserve">sealskin; driftwood; bone</t>
  </si>
  <si>
    <t xml:space="preserve">Greenlandic qajaq</t>
  </si>
  <si>
    <t xml:space="preserve">OBT300</t>
  </si>
  <si>
    <t xml:space="preserve">reed boat</t>
  </si>
  <si>
    <t xml:space="preserve">tankwa; balsa de totora; mashuf</t>
  </si>
  <si>
    <t xml:space="preserve">AM-AND;WA-MES;AF-HRN;WA-ARB</t>
  </si>
  <si>
    <t xml:space="preserve">Bitumen-coated reed boat remains at H3 As-Sabiyah (Kuwait) c. 5000 BCE</t>
  </si>
  <si>
    <t xml:space="preserve">Boats bound from reed bundles.</t>
  </si>
  <si>
    <t xml:space="preserve">totora; papyrus; bitumen</t>
  </si>
  <si>
    <t xml:space="preserve">Titicaca totora balsas; tankwa; Marsh Arab boats</t>
  </si>
  <si>
    <t xml:space="preserve">OBT301</t>
  </si>
  <si>
    <t xml:space="preserve">birchbark canoe</t>
  </si>
  <si>
    <t xml:space="preserve">wiigwaasi-jiimaan</t>
  </si>
  <si>
    <t xml:space="preserve">A light canoe of birchbark on a cedar frame.</t>
  </si>
  <si>
    <t xml:space="preserve">birchbark; spruce root; cedar; pitch</t>
  </si>
  <si>
    <t xml:space="preserve">Anishinaabe and Wabanaki canoes</t>
  </si>
  <si>
    <t xml:space="preserve">OBT302</t>
  </si>
  <si>
    <t xml:space="preserve">pirogue</t>
  </si>
  <si>
    <t xml:space="preserve">Pesse canoe c. 8000 BCE; Dufuna canoe c. 6000 BCE</t>
  </si>
  <si>
    <t xml:space="preserve">A boat carved from one log.</t>
  </si>
  <si>
    <t xml:space="preserve">tree trunk; adze; fire</t>
  </si>
  <si>
    <t xml:space="preserve">Pesse canoe; Dufuna canoe</t>
  </si>
  <si>
    <t xml:space="preserve">OBT303</t>
  </si>
  <si>
    <t xml:space="preserve">coracle</t>
  </si>
  <si>
    <t xml:space="preserve">quffa; thúng chai</t>
  </si>
  <si>
    <t xml:space="preserve">WA-MES;EU-BLC;AS-SAS;AS-MSE</t>
  </si>
  <si>
    <t xml:space="preserve">A round boat of woven frame covered with hide or pitch.</t>
  </si>
  <si>
    <t xml:space="preserve">willow; hide; bitumen</t>
  </si>
  <si>
    <t xml:space="preserve">Iraqi quffa; Welsh coracle; Vietnamese basket boat</t>
  </si>
  <si>
    <t xml:space="preserve">OBT304</t>
  </si>
  <si>
    <t xml:space="preserve">balsa raft</t>
  </si>
  <si>
    <t xml:space="preserve">jangada</t>
  </si>
  <si>
    <t xml:space="preserve">Pre-Hispanic</t>
  </si>
  <si>
    <t xml:space="preserve">Sailing rafts of balsa logs steered with centreboards.</t>
  </si>
  <si>
    <t xml:space="preserve">balsa; guares</t>
  </si>
  <si>
    <t xml:space="preserve">guares raft</t>
  </si>
  <si>
    <t xml:space="preserve">OBT305</t>
  </si>
  <si>
    <t xml:space="preserve">plank-built boat</t>
  </si>
  <si>
    <t xml:space="preserve">Khufu ship; Abydos boats</t>
  </si>
  <si>
    <t xml:space="preserve">Abydos boats c. 3000 BCE; Khufu ship c. 2500 BCE</t>
  </si>
  <si>
    <t xml:space="preserve">Boats of planks lashed and joined, some buried beside kings.</t>
  </si>
  <si>
    <t xml:space="preserve">cedar; rope lashing; mortise-and-tenon</t>
  </si>
  <si>
    <t xml:space="preserve">OBT306</t>
  </si>
  <si>
    <t xml:space="preserve">wheeled cart</t>
  </si>
  <si>
    <t xml:space="preserve">wagon; cart</t>
  </si>
  <si>
    <t xml:space="preserve">WA-MES;EU-EER;EU-WCE</t>
  </si>
  <si>
    <t xml:space="preserve">c. 3500–3300 BCE</t>
  </si>
  <si>
    <t xml:space="preserve">A wheeled vehicle drawn by animals.</t>
  </si>
  <si>
    <t xml:space="preserve">OBT307</t>
  </si>
  <si>
    <t xml:space="preserve">chariot</t>
  </si>
  <si>
    <t xml:space="preserve">AS-CEN;AF-EGY;AS-CHN</t>
  </si>
  <si>
    <t xml:space="preserve">Sintashta c. 2000 BCE</t>
  </si>
  <si>
    <t xml:space="preserve">A light two-wheeled spoked vehicle.</t>
  </si>
  <si>
    <t xml:space="preserve">spoked wheel; bent wood</t>
  </si>
  <si>
    <t xml:space="preserve">Sintashta burials; Tutankhamun's chariots; Shang chariot burials</t>
  </si>
  <si>
    <t xml:space="preserve">transport;war;rule and display</t>
  </si>
  <si>
    <t xml:space="preserve">OBT308</t>
  </si>
  <si>
    <t xml:space="preserve">Pazyryk soft saddles c. 5th–3rd century BCE</t>
  </si>
  <si>
    <t xml:space="preserve">A seat for riding.</t>
  </si>
  <si>
    <t xml:space="preserve">felt; leather; wooden tree</t>
  </si>
  <si>
    <t xml:space="preserve">OBT309</t>
  </si>
  <si>
    <t xml:space="preserve">AS-CHN;AS-KOR;AS-CEN</t>
  </si>
  <si>
    <t xml:space="preserve">Single mounting stirrup (Changsha figurine) 302; paired stirrups (Feng Sufu tomb) 415</t>
  </si>
  <si>
    <t xml:space="preserve">A foot support hung from the saddle.</t>
  </si>
  <si>
    <t xml:space="preserve">Lynn White's "stirrup thesis" on feudalism is a how-histories-get-written case (F1.3).</t>
  </si>
  <si>
    <t xml:space="preserve">OBT310</t>
  </si>
  <si>
    <t xml:space="preserve">bridle and bit</t>
  </si>
  <si>
    <t xml:space="preserve">bit</t>
  </si>
  <si>
    <t xml:space="preserve">AS-CEN;WA-ANA</t>
  </si>
  <si>
    <t xml:space="preserve">Bits and cheekpieces with Sintashta chariots; earlier bit wear debated</t>
  </si>
  <si>
    <t xml:space="preserve">A bit and headstall controlling a horse.</t>
  </si>
  <si>
    <t xml:space="preserve">bronze; iron; leather; antler cheekpieces</t>
  </si>
  <si>
    <t xml:space="preserve">Sintashta cheekpieces</t>
  </si>
  <si>
    <t xml:space="preserve">OBT311</t>
  </si>
  <si>
    <t xml:space="preserve">camel saddle</t>
  </si>
  <si>
    <t xml:space="preserve">shadad; North Arabian saddle; tamzak</t>
  </si>
  <si>
    <t xml:space="preserve">WA-ARB;AF-SAH</t>
  </si>
  <si>
    <t xml:space="preserve">North Arabian saddle c. 500–100 BCE (approximate)</t>
  </si>
  <si>
    <t xml:space="preserve">Saddles that made camels usable for war and caravan.</t>
  </si>
  <si>
    <t xml:space="preserve">Tuareg tamzak; Arabian shadad</t>
  </si>
  <si>
    <t xml:space="preserve">OBT312</t>
  </si>
  <si>
    <t xml:space="preserve">qamutiik; nart</t>
  </si>
  <si>
    <t xml:space="preserve">Zhokhov Island (Siberia) sled dogs c. 9,000 BP</t>
  </si>
  <si>
    <t xml:space="preserve">A sledge drawn by dogs.</t>
  </si>
  <si>
    <t xml:space="preserve">driftwood; bone; sinew</t>
  </si>
  <si>
    <t xml:space="preserve">qamutiik</t>
  </si>
  <si>
    <t xml:space="preserve">OBT313</t>
  </si>
  <si>
    <t xml:space="preserve">snowshoes</t>
  </si>
  <si>
    <t xml:space="preserve">snowshoe</t>
  </si>
  <si>
    <t xml:space="preserve">AM-EWD;AM-ARC;AS-NTH</t>
  </si>
  <si>
    <t xml:space="preserve">Frames spreading weight over snow.</t>
  </si>
  <si>
    <t xml:space="preserve">ash; rawhide</t>
  </si>
  <si>
    <t xml:space="preserve">OBT314</t>
  </si>
  <si>
    <t xml:space="preserve">ski</t>
  </si>
  <si>
    <t xml:space="preserve">EU-EER;EU-SCA;AS-NTH</t>
  </si>
  <si>
    <t xml:space="preserve">Vis I (Russia) c. 6300 BCE</t>
  </si>
  <si>
    <t xml:space="preserve">Boards for gliding over snow.</t>
  </si>
  <si>
    <t xml:space="preserve">Vis I ski; Kalvträsk ski</t>
  </si>
  <si>
    <t xml:space="preserve">OBT315</t>
  </si>
  <si>
    <t xml:space="preserve">travois</t>
  </si>
  <si>
    <t xml:space="preserve">A frame dragged by dog or horse.</t>
  </si>
  <si>
    <t xml:space="preserve">poles; hide</t>
  </si>
  <si>
    <t xml:space="preserve">OBT316</t>
  </si>
  <si>
    <t xml:space="preserve">palanquin</t>
  </si>
  <si>
    <t xml:space="preserve">palki; litter; gama</t>
  </si>
  <si>
    <t xml:space="preserve">AS-SAS;AS-KOR;AS-CHN;AM-AND</t>
  </si>
  <si>
    <t xml:space="preserve">A covered chair carried by bearers.</t>
  </si>
  <si>
    <t xml:space="preserve">wood; lacquer; textile</t>
  </si>
  <si>
    <t xml:space="preserve">Korean gama; Inka litter</t>
  </si>
  <si>
    <t xml:space="preserve">transport;rule and display</t>
  </si>
  <si>
    <t xml:space="preserve">OBT317</t>
  </si>
  <si>
    <t xml:space="preserve">rickshaw</t>
  </si>
  <si>
    <t xml:space="preserve">jinrikisha</t>
  </si>
  <si>
    <t xml:space="preserve">AS-JPN;AS-SAS</t>
  </si>
  <si>
    <t xml:space="preserve">Japan c. 1869</t>
  </si>
  <si>
    <t xml:space="preserve">A two-wheeled cart pulled by a runner, later by a cyclist.</t>
  </si>
  <si>
    <t xml:space="preserve">wood; iron; bicycle parts</t>
  </si>
  <si>
    <t xml:space="preserve">Dhaka cycle rickshaw</t>
  </si>
  <si>
    <t xml:space="preserve">OBT318</t>
  </si>
  <si>
    <t xml:space="preserve">Draisine 1817; safety bicycle 1885</t>
  </si>
  <si>
    <t xml:space="preserve">A human-powered two-wheeler.</t>
  </si>
  <si>
    <t xml:space="preserve">steel tubes</t>
  </si>
  <si>
    <t xml:space="preserve">Rover safety bicycle; Flying Pigeon</t>
  </si>
  <si>
    <t xml:space="preserve">OBT319</t>
  </si>
  <si>
    <t xml:space="preserve">motor car</t>
  </si>
  <si>
    <t xml:space="preserve">automobile</t>
  </si>
  <si>
    <t xml:space="preserve">Benz Patent-Motorwagen 1886</t>
  </si>
  <si>
    <t xml:space="preserve">A self-propelled road vehicle.</t>
  </si>
  <si>
    <t xml:space="preserve">steel; internal combustion engine</t>
  </si>
  <si>
    <t xml:space="preserve">Benz Patent-Motorwagen; Ford Model T</t>
  </si>
  <si>
    <t xml:space="preserve">OBT320</t>
  </si>
  <si>
    <t xml:space="preserve">railway locomotive</t>
  </si>
  <si>
    <t xml:space="preserve">locomotive</t>
  </si>
  <si>
    <t xml:space="preserve">Trevithick 1804</t>
  </si>
  <si>
    <t xml:space="preserve">A steam or electric engine that pulls trains.</t>
  </si>
  <si>
    <t xml:space="preserve">Rocket; Shinkansen 0 Series</t>
  </si>
  <si>
    <t xml:space="preserve">OBT321</t>
  </si>
  <si>
    <t xml:space="preserve">aircraft</t>
  </si>
  <si>
    <t xml:space="preserve">aeroplane</t>
  </si>
  <si>
    <t xml:space="preserve">Wright Flyer 1903</t>
  </si>
  <si>
    <t xml:space="preserve">A heavier-than-air flying machine.</t>
  </si>
  <si>
    <t xml:space="preserve">spruce; aluminium; composites</t>
  </si>
  <si>
    <t xml:space="preserve">Wright Flyer; DC-3</t>
  </si>
  <si>
    <t xml:space="preserve">OBT322</t>
  </si>
  <si>
    <t xml:space="preserve">intermodal container</t>
  </si>
  <si>
    <t xml:space="preserve">McLean 1956; ISO standard 1968</t>
  </si>
  <si>
    <t xml:space="preserve">A standard steel box that remade global trade.</t>
  </si>
  <si>
    <t xml:space="preserve">corrugated steel</t>
  </si>
  <si>
    <t xml:space="preserve">ISO 20-foot container</t>
  </si>
  <si>
    <t xml:space="preserve">OBT323</t>
  </si>
  <si>
    <t xml:space="preserve">compass</t>
  </si>
  <si>
    <t xml:space="preserve">Described by Shen Kuo 1088; navigation use by 1117</t>
  </si>
  <si>
    <t xml:space="preserve">A magnetised needle showing direction.</t>
  </si>
  <si>
    <t xml:space="preserve">lodestone; steel needle</t>
  </si>
  <si>
    <t xml:space="preserve">dry compass; wet compass</t>
  </si>
  <si>
    <t xml:space="preserve">PER001</t>
  </si>
  <si>
    <t xml:space="preserve">Imhotep</t>
  </si>
  <si>
    <t xml:space="preserve">Imhotep of Heliopolis</t>
  </si>
  <si>
    <t xml:space="preserve">fl.; reign of Djoser (3rd Dynasty), approximate</t>
  </si>
  <si>
    <t xml:space="preserve">Later Egyptian tradition credits the official Imhotep with designing the Step Pyramid of Djoser at Saqqara, the earliest large cut-stone monument in Egypt.</t>
  </si>
  <si>
    <t xml:space="preserve">cut limestone;stepped mastaba construction</t>
  </si>
  <si>
    <t xml:space="preserve">pyramid;funerary complex</t>
  </si>
  <si>
    <t xml:space="preserve">Egyptian tradition (Manetho); Egyptologists, from his name on a Djoser statue base</t>
  </si>
  <si>
    <t xml:space="preserve">the quarrymen, masons and rotating labour gangs who built the complex</t>
  </si>
  <si>
    <t xml:space="preserve">F1.23;F1.26</t>
  </si>
  <si>
    <t xml:space="preserve">His name and titles on a Djoser statue base are contemporary; the architect role is later tradition; he was later deified. links: DYN002; POL001</t>
  </si>
  <si>
    <t xml:space="preserve">PER002</t>
  </si>
  <si>
    <t xml:space="preserve">Irtysen</t>
  </si>
  <si>
    <t xml:space="preserve">Irtisen</t>
  </si>
  <si>
    <t xml:space="preserve">fl.; reign of Mentuhotep II (11th Dynasty), approximate</t>
  </si>
  <si>
    <t xml:space="preserve">His funerary stela (Louvre C 14) is a rare Egyptian text in which a craftsman describes his own skills in carving and in preparing materials, which he says he taught only to his eldest son.</t>
  </si>
  <si>
    <t xml:space="preserve">stone carving;pigment or inlay preparation</t>
  </si>
  <si>
    <t xml:space="preserve">stela;statue</t>
  </si>
  <si>
    <t xml:space="preserve">Egyptologists (Louvre stela C 14)</t>
  </si>
  <si>
    <t xml:space="preserve">the workshop whose methods were kept within the family; the labourers who quarried and moved stone</t>
  </si>
  <si>
    <t xml:space="preserve">Translations of the technical passage differ; check against the Louvre record. links: DYN003</t>
  </si>
  <si>
    <t xml:space="preserve">PER003</t>
  </si>
  <si>
    <t xml:space="preserve">Senenmut</t>
  </si>
  <si>
    <t xml:space="preserve">Senmut</t>
  </si>
  <si>
    <t xml:space="preserve">fl.; under Hatshepsut, death date unknown</t>
  </si>
  <si>
    <t xml:space="preserve">The steward of Hatshepsut is associated with the design of her temple at Deir el-Bahari and appears in unusual block statues holding the princess Neferure.</t>
  </si>
  <si>
    <t xml:space="preserve">limestone temple building;block statue</t>
  </si>
  <si>
    <t xml:space="preserve">temple;statue</t>
  </si>
  <si>
    <t xml:space="preserve">Egyptologists (titles, statues and tombs)</t>
  </si>
  <si>
    <t xml:space="preserve">the builders and quarry labourers; the uncertainty over how much he himself designed</t>
  </si>
  <si>
    <t xml:space="preserve">Architect attribution is inferred from titles and proximity. links: DYN004</t>
  </si>
  <si>
    <t xml:space="preserve">PER004</t>
  </si>
  <si>
    <t xml:space="preserve">Hatshepsut</t>
  </si>
  <si>
    <t xml:space="preserve">Maatkare Hatshepsut</t>
  </si>
  <si>
    <t xml:space="preserve">reign dates, approximate</t>
  </si>
  <si>
    <t xml:space="preserve">As king she commissioned the temple at Deir el-Bahari, obelisks at Karnak and an expedition to Punt whose return with incense trees is carved in her temple reliefs.</t>
  </si>
  <si>
    <t xml:space="preserve">limestone architecture;granite obelisks;relief carving</t>
  </si>
  <si>
    <t xml:space="preserve">temple;obelisk;statue</t>
  </si>
  <si>
    <t xml:space="preserve">Egyptologists; her own inscriptions</t>
  </si>
  <si>
    <t xml:space="preserve">the builders and voyagers; the people of Punt shown in the reliefs</t>
  </si>
  <si>
    <t xml:space="preserve">F1.17;F1.13</t>
  </si>
  <si>
    <t xml:space="preserve">The Met holds many statues from Deir el-Bahari. links: DYN004; POL001</t>
  </si>
  <si>
    <t xml:space="preserve">PER005</t>
  </si>
  <si>
    <t xml:space="preserve">Thutmose (sculptor)</t>
  </si>
  <si>
    <t xml:space="preserve">Djehutymose</t>
  </si>
  <si>
    <t xml:space="preserve">fl.; Amarna period, approximate</t>
  </si>
  <si>
    <t xml:space="preserve">Excavators identified a house and workshop at Amarna as his from an inscribed fragment; it held plaster studies and the painted bust of Nefertiti.</t>
  </si>
  <si>
    <t xml:space="preserve">limestone;gypsum plaster;painted surface</t>
  </si>
  <si>
    <t xml:space="preserve">bust;portrait head;plaster study</t>
  </si>
  <si>
    <t xml:space="preserve">German excavators under Ludwig Borchardt (1912)</t>
  </si>
  <si>
    <t xml:space="preserve">the assistants whose plaster and stone studies were found in the workshop</t>
  </si>
  <si>
    <t xml:space="preserve">F1.26;F1.24</t>
  </si>
  <si>
    <t xml:space="preserve">Identification rests on an ivory horse blinker naming a sculptor Thutmose; the bust is in Berlin and Egypt has asked for its return. links: STY082</t>
  </si>
  <si>
    <t xml:space="preserve">PER006</t>
  </si>
  <si>
    <t xml:space="preserve">Sennedjem</t>
  </si>
  <si>
    <t xml:space="preserve">Sennedjem of Deir el-Medina</t>
  </si>
  <si>
    <t xml:space="preserve">fl.; reigns of Seti I and Ramesses II, approximate</t>
  </si>
  <si>
    <t xml:space="preserve">A workman of the royal tomb-builders' village, his painted tomb (TT1) and its coffins and furniture show what the royal craftsmen made for their own families.</t>
  </si>
  <si>
    <t xml:space="preserve">wall painting;painted wooden coffins;rock-cut tomb</t>
  </si>
  <si>
    <t xml:space="preserve">tomb painting;coffin;shabti;furniture</t>
  </si>
  <si>
    <t xml:space="preserve">Egyptologists (tomb found intact in 1886); his own titles ("Servant in the Place of Truth")</t>
  </si>
  <si>
    <t xml:space="preserve">his wife Iyneferti and relatives shown in the tomb; the fellow workmen who helped cut and paint it</t>
  </si>
  <si>
    <t xml:space="preserve">Verified round 2: the Met holds about 29 items from TT1, including the coffin sets of Iyneferti and of Khonsu; Sennedjem's own coffin set and sarcophagus are in Cairo (National Museum of Egyptian Civilization). links: MKR090</t>
  </si>
  <si>
    <t xml:space="preserve">PER007</t>
  </si>
  <si>
    <t xml:space="preserve">Amanishakheto</t>
  </si>
  <si>
    <t xml:space="preserve">Kandake Amanishakheto</t>
  </si>
  <si>
    <t xml:space="preserve">fl.; late 1st century BCE to early 1st century CE, approximate</t>
  </si>
  <si>
    <t xml:space="preserve">The Meroitic queen's pyramid at Meroe held gold jewellery that Giuseppe Ferlini found when he pulled down its top in 1834; the pieces are now in Munich and Berlin.</t>
  </si>
  <si>
    <t xml:space="preserve">gold;cloisonné;glass inlay</t>
  </si>
  <si>
    <t xml:space="preserve">jewellery;shield ring;armlet</t>
  </si>
  <si>
    <t xml:space="preserve">Meroitic inscriptions; Egyptologists</t>
  </si>
  <si>
    <t xml:space="preserve">the Meroitic goldsmiths; Sudanese claims to objects now held abroad</t>
  </si>
  <si>
    <t xml:space="preserve">Reign dates uncertain; parts of Ferlini's account are doubted. links: POL003</t>
  </si>
  <si>
    <t xml:space="preserve">PER008</t>
  </si>
  <si>
    <t xml:space="preserve">Giuseppe Ferlini</t>
  </si>
  <si>
    <t xml:space="preserve">birth year given as 1797 or 1800</t>
  </si>
  <si>
    <t xml:space="preserve">The Italian physician and treasure hunter pulled down pyramids at Meroe in 1834 and sold the gold he found to the royal collections in Munich and Berlin.</t>
  </si>
  <si>
    <t xml:space="preserve">demolition;treasure hunting</t>
  </si>
  <si>
    <t xml:space="preserve">jewellery</t>
  </si>
  <si>
    <t xml:space="preserve">himself (his published account); museum records</t>
  </si>
  <si>
    <t xml:space="preserve">the Meroitic makers and the people buried there; Sudanese claims to the objects</t>
  </si>
  <si>
    <t xml:space="preserve">Treated as looting in current scholarship. links: POL003</t>
  </si>
  <si>
    <t xml:space="preserve">PER009</t>
  </si>
  <si>
    <t xml:space="preserve">Gebre Mesqel Lalibela</t>
  </si>
  <si>
    <t xml:space="preserve">Lalibela</t>
  </si>
  <si>
    <t xml:space="preserve">Ethiopian tradition credits the Zagwe king with ordering the rock-hewn churches of Lalibela, though archaeologists date parts of the complex earlier.</t>
  </si>
  <si>
    <t xml:space="preserve">rock-cut architecture;relief carving</t>
  </si>
  <si>
    <t xml:space="preserve">church</t>
  </si>
  <si>
    <t xml:space="preserve">Ethiopian Orthodox tradition; hagiography (Gadla Lalibela)</t>
  </si>
  <si>
    <t xml:space="preserve">the stone-cutters, whose names do not survive; builders of the earlier parts of the complex</t>
  </si>
  <si>
    <t xml:space="preserve">The churches are active places of worship. links: DYN033</t>
  </si>
  <si>
    <t xml:space="preserve">PER010</t>
  </si>
  <si>
    <t xml:space="preserve">Zara Yaqob</t>
  </si>
  <si>
    <t xml:space="preserve">Zar'a Ya'eqob</t>
  </si>
  <si>
    <t xml:space="preserve">reign dates</t>
  </si>
  <si>
    <t xml:space="preserve">The Solomonic emperor promoted devotion to Mary, which increased demand for painted Marian icons and illuminated books of the Miracles of Mary.</t>
  </si>
  <si>
    <t xml:space="preserve">panel painting;manuscript illumination</t>
  </si>
  <si>
    <t xml:space="preserve">icon;manuscript</t>
  </si>
  <si>
    <t xml:space="preserve">Ethiopian royal chronicles; art historians</t>
  </si>
  <si>
    <t xml:space="preserve">the monastic painters, among them Fre Seyon, and the scribes</t>
  </si>
  <si>
    <t xml:space="preserve">Wikimedia Commons;Walters Art Museum (CC0)</t>
  </si>
  <si>
    <t xml:space="preserve">links: POL007</t>
  </si>
  <si>
    <t xml:space="preserve">PER011</t>
  </si>
  <si>
    <t xml:space="preserve">Fre Seyon</t>
  </si>
  <si>
    <t xml:space="preserve">fl.; approximate</t>
  </si>
  <si>
    <t xml:space="preserve">The monk-painter is the earliest named Ethiopian painter to whom surviving icons of Mary and Child are attributed, working in the reign of Zara Yaqob.</t>
  </si>
  <si>
    <t xml:space="preserve">tempera on gessoed panel</t>
  </si>
  <si>
    <t xml:space="preserve">icon;diptych</t>
  </si>
  <si>
    <t xml:space="preserve">art historians (Marilyn Heldman), from inscriptions naming him</t>
  </si>
  <si>
    <t xml:space="preserve">workshop assistants and unnamed monastic painters</t>
  </si>
  <si>
    <t xml:space="preserve">Attributions rest on a few inscribed icons.</t>
  </si>
  <si>
    <t xml:space="preserve">PER012</t>
  </si>
  <si>
    <t xml:space="preserve">Tewodros II</t>
  </si>
  <si>
    <t xml:space="preserve">Kassa Hailu</t>
  </si>
  <si>
    <t xml:space="preserve">born c. 1818; reigned 1855–1868</t>
  </si>
  <si>
    <t xml:space="preserve">The emperor gathered manuscripts, crowns and church objects at Maqdala, which British forces took after his death in 1868; hundreds of manuscripts went to British libraries and museums.</t>
  </si>
  <si>
    <t xml:space="preserve">manuscript collecting;court patronage</t>
  </si>
  <si>
    <t xml:space="preserve">manuscript;crown;tabot</t>
  </si>
  <si>
    <t xml:space="preserve">Ethiopian chronicles; British expedition records</t>
  </si>
  <si>
    <t xml:space="preserve">the scribes and craftsmen whose work he gathered; the Ethiopian Church's claim to the tabotat</t>
  </si>
  <si>
    <t xml:space="preserve">British Library digitised manuscripts (public-domain items);Wikimedia Commons</t>
  </si>
  <si>
    <t xml:space="preserve">Tabotat must not be displayed. links: POL007</t>
  </si>
  <si>
    <t xml:space="preserve">PER013</t>
  </si>
  <si>
    <t xml:space="preserve">Richard Rivington Holmes</t>
  </si>
  <si>
    <t xml:space="preserve">Richard Holmes</t>
  </si>
  <si>
    <t xml:space="preserve">The British Museum's representative on the 1868 Maqdala expedition bought looted manuscripts and objects at the army's prize auction for British collections.</t>
  </si>
  <si>
    <t xml:space="preserve">purchase at prize auction</t>
  </si>
  <si>
    <t xml:space="preserve">manuscript;processional cross;crown</t>
  </si>
  <si>
    <t xml:space="preserve">British Museum records</t>
  </si>
  <si>
    <t xml:space="preserve">the Ethiopian makers and owners; the soldiers' looting that came before the auction</t>
  </si>
  <si>
    <t xml:space="preserve">British Museum Collection Online (CC BY-NC-SA, link out);Wikimedia Commons</t>
  </si>
  <si>
    <t xml:space="preserve">Later Royal Librarian at Windsor.</t>
  </si>
  <si>
    <t xml:space="preserve">PER014</t>
  </si>
  <si>
    <t xml:space="preserve">Olowe of Ise</t>
  </si>
  <si>
    <t xml:space="preserve">Olowe</t>
  </si>
  <si>
    <t xml:space="preserve">born c. 1873–75, died 1938</t>
  </si>
  <si>
    <t xml:space="preserve">The Yorùbá carver made palace doors, veranda posts and lidded bowls for Ekiti rulers; a door he carved for the Ogoga of Ikere went to the British Empire Exhibition in 1924 and then to the British Museum.</t>
  </si>
  <si>
    <t xml:space="preserve">wood carving;high relief;polychromy</t>
  </si>
  <si>
    <t xml:space="preserve">veranda post;palace door;lidded bowl</t>
  </si>
  <si>
    <t xml:space="preserve">Yorùbá oral praise (oriki); art historians (Roslyn Walker)</t>
  </si>
  <si>
    <t xml:space="preserve">the assistants who roughed out his work; the exchange by which the Ikere door left Nigeria</t>
  </si>
  <si>
    <t xml:space="preserve">British Museum Collection Online (CC BY-NC-SA, link out);Wikimedia Commons;collection search link-out only (works in copyright)</t>
  </si>
  <si>
    <t xml:space="preserve">F1.26;F1.24;F1.17</t>
  </si>
  <si>
    <t xml:space="preserve">Useful for attribution: named by praise poetry, not signature. links: EVT012</t>
  </si>
  <si>
    <t xml:space="preserve">PER015</t>
  </si>
  <si>
    <t xml:space="preserve">Areogun</t>
  </si>
  <si>
    <t xml:space="preserve">Areogun of Osi-Ilorin</t>
  </si>
  <si>
    <t xml:space="preserve">The Yorùbá carver from Osi-Ilorin made Epa masks, doors and figures for shrines and palaces, and later also for church and colonial patrons.</t>
  </si>
  <si>
    <t xml:space="preserve">Epa mask;door;figure</t>
  </si>
  <si>
    <t xml:space="preserve">art historians; Yorùbá oral record</t>
  </si>
  <si>
    <t xml:space="preserve">his workshop, including his son George Bandele</t>
  </si>
  <si>
    <t xml:space="preserve">PER016</t>
  </si>
  <si>
    <t xml:space="preserve">Lamidi Olonade Fakeye</t>
  </si>
  <si>
    <t xml:space="preserve">The Yorùbá carver trained at the Oye-Ekiti Catholic workshop and made doors and figures for churches, universities and collectors, carrying an Ekiti carving lineage into modern institutions.</t>
  </si>
  <si>
    <t xml:space="preserve">door;panel;figure</t>
  </si>
  <si>
    <t xml:space="preserve">himself; art historians</t>
  </si>
  <si>
    <t xml:space="preserve">his teacher George Bandele and the lineage workshop</t>
  </si>
  <si>
    <t xml:space="preserve">F1.29;F1.17</t>
  </si>
  <si>
    <t xml:space="preserve">PER017</t>
  </si>
  <si>
    <t xml:space="preserve">Esigie</t>
  </si>
  <si>
    <t xml:space="preserve">Oba Esigie</t>
  </si>
  <si>
    <t xml:space="preserve">Benin tradition links the Oba's reign to brass plaques, ivory pendant masks made for his mother Idia and early trade with the Portuguese that brought brass in quantity.</t>
  </si>
  <si>
    <t xml:space="preserve">plaque;pendant mask;commemorative head</t>
  </si>
  <si>
    <t xml:space="preserve">Benin court historians; art historians</t>
  </si>
  <si>
    <t xml:space="preserve">the Igun Eronmwon casters and Igbesanmwan carvers who made the works</t>
  </si>
  <si>
    <t xml:space="preserve">Digital Benin (licence per lending museum);Met Open Access (CC0);British Museum Collection Online (CC BY-NC-SA, link out);Wikimedia Commons</t>
  </si>
  <si>
    <t xml:space="preserve">Dating plaques to his reign is debated. links: DYN038; POL026; MKR001; MKR002</t>
  </si>
  <si>
    <t xml:space="preserve">PER018</t>
  </si>
  <si>
    <t xml:space="preserve">Idia</t>
  </si>
  <si>
    <t xml:space="preserve">Iyoba Idia</t>
  </si>
  <si>
    <t xml:space="preserve">fl.; mother of Esigie, approximate</t>
  </si>
  <si>
    <t xml:space="preserve">The first Iyoba (Queen Mother) of Benin is associated with ivory pendant masks worn at court, several of which were taken in 1897.</t>
  </si>
  <si>
    <t xml:space="preserve">ivory carving;iron inlay</t>
  </si>
  <si>
    <t xml:space="preserve">pendant mask;commemorative head</t>
  </si>
  <si>
    <t xml:space="preserve">Benin court tradition; art historians</t>
  </si>
  <si>
    <t xml:space="preserve">the ivory carvers; the women of the court beyond royal title-holders</t>
  </si>
  <si>
    <t xml:space="preserve">Met Open Access (CC0);British Museum Collection Online (CC BY-NC-SA, link out);Digital Benin (licence per lending museum);Wikimedia Commons</t>
  </si>
  <si>
    <t xml:space="preserve">F1.17;F1.24;F1.18</t>
  </si>
  <si>
    <t xml:space="preserve">The masks' identification with Idia is traditional. links: MKR002</t>
  </si>
  <si>
    <t xml:space="preserve">PER019</t>
  </si>
  <si>
    <t xml:space="preserve">Ovonramwen Nogbaisi</t>
  </si>
  <si>
    <t xml:space="preserve">Oba Ovonramwen</t>
  </si>
  <si>
    <t xml:space="preserve">born c. 1857; reigned 1888–1897</t>
  </si>
  <si>
    <t xml:space="preserve">The Oba reigned when British forces took Benin City in 1897 and removed thousands of court objects; he died in exile in Calabar.</t>
  </si>
  <si>
    <t xml:space="preserve">court patronage</t>
  </si>
  <si>
    <t xml:space="preserve">altar object;plaque;commemorative head</t>
  </si>
  <si>
    <t xml:space="preserve">Benin court; British records</t>
  </si>
  <si>
    <t xml:space="preserve">the guild casters and carvers whose work was taken</t>
  </si>
  <si>
    <t xml:space="preserve">Digital Benin (licence per lending museum);Wikimedia Commons</t>
  </si>
  <si>
    <t xml:space="preserve">links: DYN038; POL026</t>
  </si>
  <si>
    <t xml:space="preserve">PER020</t>
  </si>
  <si>
    <t xml:space="preserve">Ewuare II</t>
  </si>
  <si>
    <t xml:space="preserve">Oba Ewuare II</t>
  </si>
  <si>
    <t xml:space="preserve">born 1953; crowned 2016; living</t>
  </si>
  <si>
    <t xml:space="preserve">The present Oba is a leading claimant for the return of Benin works taken in 1897 and the head of the court under which the casting and carving guilds still work.</t>
  </si>
  <si>
    <t xml:space="preserve">altar object</t>
  </si>
  <si>
    <t xml:space="preserve">Benin palace</t>
  </si>
  <si>
    <t xml:space="preserve">the guild members; other Nigerian bodies in disputes over custody</t>
  </si>
  <si>
    <t xml:space="preserve">Digital Benin (licence per lending museum);community-published site (link-out)</t>
  </si>
  <si>
    <t xml:space="preserve">Custody of returned objects has been disputed between the palace and state bodies. links: INS082</t>
  </si>
  <si>
    <t xml:space="preserve">PER021</t>
  </si>
  <si>
    <t xml:space="preserve">Harry Rawson</t>
  </si>
  <si>
    <t xml:space="preserve">Sir Harry Holdsworth Rawson</t>
  </si>
  <si>
    <t xml:space="preserve">The British admiral commanded the 1897 punitive expedition that burned Benin City and removed its brass and ivory works, many later auctioned in London.</t>
  </si>
  <si>
    <t xml:space="preserve">military expedition</t>
  </si>
  <si>
    <t xml:space="preserve">British Admiralty records</t>
  </si>
  <si>
    <t xml:space="preserve">the Benin guild makers; the people killed in the attack</t>
  </si>
  <si>
    <t xml:space="preserve">links: POL026; POL137</t>
  </si>
  <si>
    <t xml:space="preserve">PER022</t>
  </si>
  <si>
    <t xml:space="preserve">Felix von Luschan</t>
  </si>
  <si>
    <t xml:space="preserve">EU-WCE;AF-GUI</t>
  </si>
  <si>
    <t xml:space="preserve">The Berlin museum curator acquired hundreds of Benin works after 1897 and published Die Altertümer von Benin (1919), building one of the largest holdings.</t>
  </si>
  <si>
    <t xml:space="preserve">museum acquisition;catalogue</t>
  </si>
  <si>
    <t xml:space="preserve">himself</t>
  </si>
  <si>
    <t xml:space="preserve">the Benin makers; the soldiers and dealers who supplied him</t>
  </si>
  <si>
    <t xml:space="preserve">Digital Benin (licence per lending museum);Internet Archive (public-domain scans)</t>
  </si>
  <si>
    <t xml:space="preserve">He also collected human remains; that collection raises further issues.</t>
  </si>
  <si>
    <t xml:space="preserve">PER023</t>
  </si>
  <si>
    <t xml:space="preserve">Augustus Henry Lane Fox Pitt Rivers</t>
  </si>
  <si>
    <t xml:space="preserve">The army officer and collector arranged objects in typological series meant to show technical evolution and gave his collection to Oxford in 1884.</t>
  </si>
  <si>
    <t xml:space="preserve">typological display;excavation</t>
  </si>
  <si>
    <t xml:space="preserve">weapon;tool;lock and key</t>
  </si>
  <si>
    <t xml:space="preserve">himself; Oxford University</t>
  </si>
  <si>
    <t xml:space="preserve">the makers of the objects; the people from whom Benin and other works were taken</t>
  </si>
  <si>
    <t xml:space="preserve">Pitt Rivers Museum Collections Online (link out);Wikimedia Commons</t>
  </si>
  <si>
    <t xml:space="preserve">He bought Benin works after 1897 for his second, private museum at Farnham. links: INS053</t>
  </si>
  <si>
    <t xml:space="preserve">PER024</t>
  </si>
  <si>
    <t xml:space="preserve">Mansa Musa</t>
  </si>
  <si>
    <t xml:space="preserve">Musa Keita I</t>
  </si>
  <si>
    <t xml:space="preserve">The Mali ruler's pilgrimage to Mecca in 1324 spent so much gold in Cairo that chroniclers noted its effect, and tradition says he brought the poet-architect al-Sahili back with him.</t>
  </si>
  <si>
    <t xml:space="preserve">patronage;gold exchange</t>
  </si>
  <si>
    <t xml:space="preserve">Arabic chroniclers (al-Umari); the Catalan Atlas (1375)</t>
  </si>
  <si>
    <t xml:space="preserve">the gold miners of Bambuk and Bure; the enslaved people who travelled in his caravan</t>
  </si>
  <si>
    <t xml:space="preserve">links: POL036; DYN034; NET010</t>
  </si>
  <si>
    <t xml:space="preserve">PER025</t>
  </si>
  <si>
    <t xml:space="preserve">Abu Ishaq al-Sahili</t>
  </si>
  <si>
    <t xml:space="preserve">Abu Ishaq Ibrahim al-Sahili</t>
  </si>
  <si>
    <t xml:space="preserve">AF-SAH;EU-IBE</t>
  </si>
  <si>
    <t xml:space="preserve">born c. 1290 in Granada; died 1346 in Timbuktu</t>
  </si>
  <si>
    <t xml:space="preserve">The Andalusi poet is credited by tradition with designing a palace and the Djinguereber mosque for Mansa Musa, though the earthen building tradition he worked in was local.</t>
  </si>
  <si>
    <t xml:space="preserve">earthen architecture</t>
  </si>
  <si>
    <t xml:space="preserve">mosque;palace</t>
  </si>
  <si>
    <t xml:space="preserve">Ibn Battuta and Ibn Khaldun; later tradition</t>
  </si>
  <si>
    <t xml:space="preserve">the local masons who built and maintain the mosques</t>
  </si>
  <si>
    <t xml:space="preserve">F1.26;F1.13</t>
  </si>
  <si>
    <t xml:space="preserve">Attribution is traditional and debated. links: POL036</t>
  </si>
  <si>
    <t xml:space="preserve">PER026</t>
  </si>
  <si>
    <t xml:space="preserve">Ismaila Traoré</t>
  </si>
  <si>
    <t xml:space="preserve">Ismaïla Traoré</t>
  </si>
  <si>
    <t xml:space="preserve">fl.; life dates unknown</t>
  </si>
  <si>
    <t xml:space="preserve">As head of the Djenné masons' guild he led the rebuilding of the Great Mosque of Djenné, completed in 1907.</t>
  </si>
  <si>
    <t xml:space="preserve">mud brick;earth plaster;toron beams</t>
  </si>
  <si>
    <t xml:space="preserve">mosque</t>
  </si>
  <si>
    <t xml:space="preserve">Djenné oral tradition; French colonial records</t>
  </si>
  <si>
    <t xml:space="preserve">the masons' guild and the townspeople who replaster the mosque each year</t>
  </si>
  <si>
    <t xml:space="preserve">Dates are his floruit only.</t>
  </si>
  <si>
    <t xml:space="preserve">PER027</t>
  </si>
  <si>
    <t xml:space="preserve">Abdel Kader Haidara</t>
  </si>
  <si>
    <t xml:space="preserve">fl.; took charge of his family library in 1981; birth year not verified; living</t>
  </si>
  <si>
    <t xml:space="preserve">The Timbuktu librarian organised the evacuation of hundreds of thousands of manuscripts to Bamako in 2012–13 to protect them from occupying armed groups.</t>
  </si>
  <si>
    <t xml:space="preserve">conservation;manuscript rescue</t>
  </si>
  <si>
    <t xml:space="preserve">himself; press reports</t>
  </si>
  <si>
    <t xml:space="preserve">the families who own the manuscripts and the couriers who carried them</t>
  </si>
  <si>
    <t xml:space="preserve">Figures for manuscripts moved vary (about 350,000–377,000). links: MKR010</t>
  </si>
  <si>
    <t xml:space="preserve">PER028</t>
  </si>
  <si>
    <t xml:space="preserve">Osei Tutu</t>
  </si>
  <si>
    <t xml:space="preserve">approximate; died c. 1717</t>
  </si>
  <si>
    <t xml:space="preserve">The founder of the Asante state is linked by tradition with the Golden Stool, the sacred seat of the nation, and with the rise of Kumasi's goldsmith and weaving crafts.</t>
  </si>
  <si>
    <t xml:space="preserve">gold casting;regalia</t>
  </si>
  <si>
    <t xml:space="preserve">stool;regalia</t>
  </si>
  <si>
    <t xml:space="preserve">Asante oral tradition</t>
  </si>
  <si>
    <t xml:space="preserve">the priest Okomfo Anokye whom tradition credits with bringing the Stool; the goldsmiths</t>
  </si>
  <si>
    <t xml:space="preserve">The Golden Stool is not displayed; do not illustrate. links: POL029; DYN039</t>
  </si>
  <si>
    <t xml:space="preserve">PER029</t>
  </si>
  <si>
    <t xml:space="preserve">Njoya</t>
  </si>
  <si>
    <t xml:space="preserve">Ibrahim Njoya</t>
  </si>
  <si>
    <t xml:space="preserve">born c. 1860s; ruled from c. 1886/89</t>
  </si>
  <si>
    <t xml:space="preserve">The Bamum king created the Bamum script, ran royal workshops for brass casting, beadwork and weaving at Foumban and designed a new palace.</t>
  </si>
  <si>
    <t xml:space="preserve">script invention;brass casting;beadwork</t>
  </si>
  <si>
    <t xml:space="preserve">throne;manuscript;palace</t>
  </si>
  <si>
    <t xml:space="preserve">Bamum court; German and French colonial records</t>
  </si>
  <si>
    <t xml:space="preserve">the palace artisans and scribes; the women of the court who did much of the beadwork</t>
  </si>
  <si>
    <t xml:space="preserve">His beaded throne was given to Kaiser Wilhelm II in 1908 (now Berlin). links: MKR004; POL025</t>
  </si>
  <si>
    <t xml:space="preserve">PER030</t>
  </si>
  <si>
    <t xml:space="preserve">Emil Torday</t>
  </si>
  <si>
    <t xml:space="preserve">Torday Emil</t>
  </si>
  <si>
    <t xml:space="preserve">The Hungarian ethnographer collected thousands of Kuba and other Congo objects for the British Museum in 1907–09, including ndop figures.</t>
  </si>
  <si>
    <t xml:space="preserve">collecting;ethnography</t>
  </si>
  <si>
    <t xml:space="preserve">ndop figure;textile;cup</t>
  </si>
  <si>
    <t xml:space="preserve">himself; British Museum</t>
  </si>
  <si>
    <t xml:space="preserve">the Kuba makers; the colonial conditions of acquisition</t>
  </si>
  <si>
    <t xml:space="preserve">links: POL022; POL140</t>
  </si>
  <si>
    <t xml:space="preserve">PER031</t>
  </si>
  <si>
    <t xml:space="preserve">Leo Frobenius</t>
  </si>
  <si>
    <t xml:space="preserve">The German ethnologist removed objects from Ife in 1910 and built theories of African culture circles from collections gathered on his expeditions.</t>
  </si>
  <si>
    <t xml:space="preserve">expedition collecting;rock-art copying</t>
  </si>
  <si>
    <t xml:space="preserve">head;rock-art copy</t>
  </si>
  <si>
    <t xml:space="preserve">the Ife people and court from whom works were taken; his African assistants</t>
  </si>
  <si>
    <t xml:space="preserve">The Olokun head he acquired was seized by the colonial authorities; the one in Ife may be a later copy. links: CIV011</t>
  </si>
  <si>
    <t xml:space="preserve">PER032</t>
  </si>
  <si>
    <t xml:space="preserve">Ladi Kwali</t>
  </si>
  <si>
    <t xml:space="preserve">Hadiza Ladi Kwali</t>
  </si>
  <si>
    <t xml:space="preserve">born c. 1925</t>
  </si>
  <si>
    <t xml:space="preserve">The Gbari potter from Kwali made hand-built water pots and then, at the Abuja Pottery Training Centre, glazed stoneware that was shown in London (Berkeley Galleries, 1958–62), Paris and Washington.</t>
  </si>
  <si>
    <t xml:space="preserve">coil building;wheel throwing;stoneware glaze</t>
  </si>
  <si>
    <t xml:space="preserve">water pot;jar;bowl</t>
  </si>
  <si>
    <t xml:space="preserve">herself; Michael Cardew; exhibitions</t>
  </si>
  <si>
    <t xml:space="preserve">the Gbari women potters, including her aunt, from whom she learned</t>
  </si>
  <si>
    <t xml:space="preserve">F1.18;F1.26;F1.20</t>
  </si>
  <si>
    <t xml:space="preserve">Pictured on the Nigerian 20 naira note.</t>
  </si>
  <si>
    <t xml:space="preserve">PER033</t>
  </si>
  <si>
    <t xml:space="preserve">Michael Cardew</t>
  </si>
  <si>
    <t xml:space="preserve">EU-BLC;AF-GUI</t>
  </si>
  <si>
    <t xml:space="preserve">The English potter ran the Abuja Pottery Training Centre in northern Nigeria from 1951, after working at Vumë in Ghana, joining Leach-style stoneware to local potters' skills.</t>
  </si>
  <si>
    <t xml:space="preserve">wheel throwing;stoneware;wood firing</t>
  </si>
  <si>
    <t xml:space="preserve">jar;bowl;teapot</t>
  </si>
  <si>
    <t xml:space="preserve">himself (Pioneer Pottery, 1969)</t>
  </si>
  <si>
    <t xml:space="preserve">the Nigerian and Ghanaian potters at Abuja and Vumë, few of whom are named</t>
  </si>
  <si>
    <t xml:space="preserve">links: MOV041</t>
  </si>
  <si>
    <t xml:space="preserve">PER034</t>
  </si>
  <si>
    <t xml:space="preserve">Uche Okeke</t>
  </si>
  <si>
    <t xml:space="preserve">The Nigerian artist adapted Igbo uli body and wall designs, traditionally painted by women, into modern drawing and painting and taught this approach at Nsukka.</t>
  </si>
  <si>
    <t xml:space="preserve">uli line drawing;ink</t>
  </si>
  <si>
    <t xml:space="preserve">drawing;painting</t>
  </si>
  <si>
    <t xml:space="preserve">himself; the Zaria Art Society</t>
  </si>
  <si>
    <t xml:space="preserve">the Igbo women uli painters whose motifs he adapted</t>
  </si>
  <si>
    <t xml:space="preserve">F1.20;F1.2;F1.18</t>
  </si>
  <si>
    <t xml:space="preserve">links: MOV072; SCH015</t>
  </si>
  <si>
    <t xml:space="preserve">PER035</t>
  </si>
  <si>
    <t xml:space="preserve">Ben Enwonwu</t>
  </si>
  <si>
    <t xml:space="preserve">The Nigerian sculptor and painter, son of an Igbo carver, made public sculptures such as Anyanwu (1955) and had an early international career.</t>
  </si>
  <si>
    <t xml:space="preserve">bronze casting;wood carving;painting</t>
  </si>
  <si>
    <t xml:space="preserve">public sculpture;painting</t>
  </si>
  <si>
    <t xml:space="preserve">himself; art historians (Sylvester Ogbechie)</t>
  </si>
  <si>
    <t xml:space="preserve">his father's carving practice; the Onitsha masquerade makers whose forms he painted</t>
  </si>
  <si>
    <t xml:space="preserve">PER036</t>
  </si>
  <si>
    <t xml:space="preserve">El Anatsui</t>
  </si>
  <si>
    <t xml:space="preserve">born 1944; living</t>
  </si>
  <si>
    <t xml:space="preserve">The Ghanaian artist, long based at Nsukka, joins flattened bottle caps and foil seals with copper wire into large hangings that recall kente cloth and trade histories.</t>
  </si>
  <si>
    <t xml:space="preserve">aluminium bottle caps;copper wire;assemblage</t>
  </si>
  <si>
    <t xml:space="preserve">himself; museums</t>
  </si>
  <si>
    <t xml:space="preserve">the studio assistants who cut, fold and join the caps</t>
  </si>
  <si>
    <t xml:space="preserve">F1.20;F1.22;F1.13</t>
  </si>
  <si>
    <t xml:space="preserve">links: MKR003; SCH015</t>
  </si>
  <si>
    <t xml:space="preserve">PER037</t>
  </si>
  <si>
    <t xml:space="preserve">Demas Nwoko</t>
  </si>
  <si>
    <t xml:space="preserve">born 1935; living</t>
  </si>
  <si>
    <t xml:space="preserve">The Nigerian artist and architect built the Dominican Chapel in Ibadan and his New Culture Studio, using local materials and forms shaped by climate.</t>
  </si>
  <si>
    <t xml:space="preserve">architecture;concrete;earth;carving</t>
  </si>
  <si>
    <t xml:space="preserve">chapel;studio;furniture</t>
  </si>
  <si>
    <t xml:space="preserve">himself; architectural critics</t>
  </si>
  <si>
    <t xml:space="preserve">the builders and craftsmen who worked on his buildings</t>
  </si>
  <si>
    <t xml:space="preserve">links: MOV072</t>
  </si>
  <si>
    <t xml:space="preserve">PER038</t>
  </si>
  <si>
    <t xml:space="preserve">Ibrahim El-Salahi</t>
  </si>
  <si>
    <t xml:space="preserve">born 1930; living</t>
  </si>
  <si>
    <t xml:space="preserve">The Sudanese painter drew on Arabic calligraphy and Sudanese decorative forms to help found the modernism of the Khartoum School.</t>
  </si>
  <si>
    <t xml:space="preserve">drawing;painting;calligraphic line</t>
  </si>
  <si>
    <t xml:space="preserve">painting;drawing</t>
  </si>
  <si>
    <t xml:space="preserve">himself; art historians (Salah Hassan)</t>
  </si>
  <si>
    <t xml:space="preserve">the calligraphers and craft makers whose forms he adapted</t>
  </si>
  <si>
    <t xml:space="preserve">links: SCH017; MOV077</t>
  </si>
  <si>
    <t xml:space="preserve">PER039</t>
  </si>
  <si>
    <t xml:space="preserve">Kamala Ibrahim Ishaq</t>
  </si>
  <si>
    <t xml:space="preserve">born 1939; living</t>
  </si>
  <si>
    <t xml:space="preserve">The Sudanese painter co-founded the Crystalist group in 1976 and drew on women's zar spirit-possession gatherings in her work.</t>
  </si>
  <si>
    <t xml:space="preserve">herself; the Crystalist Manifesto</t>
  </si>
  <si>
    <t xml:space="preserve">the women of the zar gatherings she painted</t>
  </si>
  <si>
    <t xml:space="preserve">F1.20;F1.18</t>
  </si>
  <si>
    <t xml:space="preserve">PER040</t>
  </si>
  <si>
    <t xml:space="preserve">Chaibia Tallal</t>
  </si>
  <si>
    <t xml:space="preserve">Chaïbia Talal</t>
  </si>
  <si>
    <t xml:space="preserve">The self-taught Moroccan painter began in the 1960s and was exhibited in Europe, where critics framed her work as 'naive' or art brut, a label later questioned.</t>
  </si>
  <si>
    <t xml:space="preserve">herself; critics (Pierre Gaudibert)</t>
  </si>
  <si>
    <t xml:space="preserve">the rural colour and textile traditions she drew on</t>
  </si>
  <si>
    <t xml:space="preserve">F1.26;F1.20</t>
  </si>
  <si>
    <t xml:space="preserve">Check the critic credited with her 1966 debut.</t>
  </si>
  <si>
    <t xml:space="preserve">PER041</t>
  </si>
  <si>
    <t xml:space="preserve">Farid Belkahia</t>
  </si>
  <si>
    <t xml:space="preserve">The Casablanca School artist worked on hammered copper and on lambskin coloured with henna, taking materials and signs from Amazigh and urban crafts.</t>
  </si>
  <si>
    <t xml:space="preserve">copper repoussé;henna on skin;natural dyes</t>
  </si>
  <si>
    <t xml:space="preserve">wall piece;relief</t>
  </si>
  <si>
    <t xml:space="preserve">himself; the Casablanca School</t>
  </si>
  <si>
    <t xml:space="preserve">the tanners, dyers and coppersmiths of Marrakech who prepared his materials</t>
  </si>
  <si>
    <t xml:space="preserve">links: SCH018</t>
  </si>
  <si>
    <t xml:space="preserve">PER042</t>
  </si>
  <si>
    <t xml:space="preserve">Mohamed Melehi</t>
  </si>
  <si>
    <t xml:space="preserve">The Moroccan painter and designer of the Casablanca School made hard-edge wave paintings and covers for the review Souffles, and brought Amazigh crafts into art teaching.</t>
  </si>
  <si>
    <t xml:space="preserve">painting;graphic design</t>
  </si>
  <si>
    <t xml:space="preserve">painting;magazine cover;poster</t>
  </si>
  <si>
    <t xml:space="preserve">fellow teachers Farid Belkahia, Toni Maraini and Bert Flint; the artisans whose work entered the syllabus</t>
  </si>
  <si>
    <t xml:space="preserve">PER043</t>
  </si>
  <si>
    <t xml:space="preserve">Hassan Fathy</t>
  </si>
  <si>
    <t xml:space="preserve">The Egyptian architect built New Gourna (from 1946) in mud brick with Nubian vault-building masons and argued for local building in Architecture for the Poor.</t>
  </si>
  <si>
    <t xml:space="preserve">mud brick;Nubian vault;dome</t>
  </si>
  <si>
    <t xml:space="preserve">house;village;mosque</t>
  </si>
  <si>
    <t xml:space="preserve">himself (Gourna: A Tale of Two Villages, 1969)</t>
  </si>
  <si>
    <t xml:space="preserve">the Nubian masons whose vaulting technique he used; the Gourna residents who resisted being moved</t>
  </si>
  <si>
    <t xml:space="preserve">links: STY054</t>
  </si>
  <si>
    <t xml:space="preserve">PER044</t>
  </si>
  <si>
    <t xml:space="preserve">Ramses Wissa Wassef</t>
  </si>
  <si>
    <t xml:space="preserve">The Egyptian architect founded a tapestry workshop at Harrania in 1952 where village children learned to weave their own designs directly on the loom without cartoons.</t>
  </si>
  <si>
    <t xml:space="preserve">tapestry weaving;natural dyes</t>
  </si>
  <si>
    <t xml:space="preserve">himself; the art centre</t>
  </si>
  <si>
    <t xml:space="preserve">his wife Sophie Habib Gorgy, who continued the centre; the weavers themselves</t>
  </si>
  <si>
    <t xml:space="preserve">links: MKR017</t>
  </si>
  <si>
    <t xml:space="preserve">PER045</t>
  </si>
  <si>
    <t xml:space="preserve">Susanne Wenger</t>
  </si>
  <si>
    <t xml:space="preserve">Adunni Olorisha</t>
  </si>
  <si>
    <t xml:space="preserve">The Austrian artist, who became an Osun priestess, worked with Yorùbá builders and sculptors of the New Sacred Art group to rebuild shrines in the Osun-Osogbo grove.</t>
  </si>
  <si>
    <t xml:space="preserve">cement sculpture;earth architecture</t>
  </si>
  <si>
    <t xml:space="preserve">shrine;sculpture</t>
  </si>
  <si>
    <t xml:space="preserve">herself; the Osun-Osogbo community</t>
  </si>
  <si>
    <t xml:space="preserve">the Nigerian artists of the New Sacred Art group, such as Adebisi Akanji</t>
  </si>
  <si>
    <t xml:space="preserve">The grove is a World Heritage site and active shrine.</t>
  </si>
  <si>
    <t xml:space="preserve">PER046</t>
  </si>
  <si>
    <t xml:space="preserve">Ulli Beier</t>
  </si>
  <si>
    <t xml:space="preserve">F1.6;F1.12</t>
  </si>
  <si>
    <t xml:space="preserve">AF-GUI;OC-MEL</t>
  </si>
  <si>
    <t xml:space="preserve">The German editor co-founded the Mbari Club in Ibadan and the journal Black Orpheus and backed the Oshogbo workshops, shaping how Nigerian modern art reached foreign audiences; he later worked in Papua New Guinea.</t>
  </si>
  <si>
    <t xml:space="preserve">editing;workshop organising</t>
  </si>
  <si>
    <t xml:space="preserve">journal;exhibition</t>
  </si>
  <si>
    <t xml:space="preserve">Georgina Beier, who ran workshops; the Nigerian co-founders of Mbari</t>
  </si>
  <si>
    <t xml:space="preserve">links: INS001; SCH014</t>
  </si>
  <si>
    <t xml:space="preserve">PER047</t>
  </si>
  <si>
    <t xml:space="preserve">Nike Davies-Okundaye</t>
  </si>
  <si>
    <t xml:space="preserve">Nike Okundaye</t>
  </si>
  <si>
    <t xml:space="preserve">born 1951; living</t>
  </si>
  <si>
    <t xml:space="preserve">The Yorùbá textile artist teaches adire indigo resist-dyeing through art centres in Osogbo, Lagos and elsewhere, keeping a women's craft in active training.</t>
  </si>
  <si>
    <t xml:space="preserve">adire resist-dyeing;indigo;batik</t>
  </si>
  <si>
    <t xml:space="preserve">textile;wrapper</t>
  </si>
  <si>
    <t xml:space="preserve">herself</t>
  </si>
  <si>
    <t xml:space="preserve">the women dyers of Osogbo from whom she learned</t>
  </si>
  <si>
    <t xml:space="preserve">links: MKR006</t>
  </si>
  <si>
    <t xml:space="preserve">PER048</t>
  </si>
  <si>
    <t xml:space="preserve">Esther Mahlangu</t>
  </si>
  <si>
    <t xml:space="preserve">The Ndebele painter carried women's homestead-painting designs onto canvas and objects, including a BMW Art Car in 1991.</t>
  </si>
  <si>
    <t xml:space="preserve">wall painting;acrylic;feather brush</t>
  </si>
  <si>
    <t xml:space="preserve">mural;car;canvas</t>
  </si>
  <si>
    <t xml:space="preserve">herself; museums</t>
  </si>
  <si>
    <t xml:space="preserve">the Ndebele women who paint homesteads without public credit</t>
  </si>
  <si>
    <t xml:space="preserve">links: STY090</t>
  </si>
  <si>
    <t xml:space="preserve">PER049</t>
  </si>
  <si>
    <t xml:space="preserve">Noria Mabasa</t>
  </si>
  <si>
    <t xml:space="preserve">born 1938; living</t>
  </si>
  <si>
    <t xml:space="preserve">The Venda artist worked first in clay and then in wood, a medium locally reserved for men, making large carved figures.</t>
  </si>
  <si>
    <t xml:space="preserve">clay modelling;wood carving</t>
  </si>
  <si>
    <t xml:space="preserve">figure;sculpture</t>
  </si>
  <si>
    <t xml:space="preserve">the women potters whose practice she began in</t>
  </si>
  <si>
    <t xml:space="preserve">PER050</t>
  </si>
  <si>
    <t xml:space="preserve">Nesta Nala</t>
  </si>
  <si>
    <t xml:space="preserve">The Zulu potter made burnished beer vessels (izinkamba) with raised amasumpa patterns and trained her daughters in the craft.</t>
  </si>
  <si>
    <t xml:space="preserve">coil building;burnishing;pit firing</t>
  </si>
  <si>
    <t xml:space="preserve">beer vessel</t>
  </si>
  <si>
    <t xml:space="preserve">the women potters who taught her, including her mother</t>
  </si>
  <si>
    <t xml:space="preserve">PER051</t>
  </si>
  <si>
    <t xml:space="preserve">Bonnie Ntshalintshali</t>
  </si>
  <si>
    <t xml:space="preserve">The Ardmore ceramicist made painted figurative sculptures of biblical and everyday scenes.</t>
  </si>
  <si>
    <t xml:space="preserve">modelled earthenware;painted glaze</t>
  </si>
  <si>
    <t xml:space="preserve">figure group</t>
  </si>
  <si>
    <t xml:space="preserve">herself; Ardmore studio</t>
  </si>
  <si>
    <t xml:space="preserve">Fée Halsted, who founded Ardmore, and the other Ardmore artists</t>
  </si>
  <si>
    <t xml:space="preserve">PER052</t>
  </si>
  <si>
    <t xml:space="preserve">Kane Kwei</t>
  </si>
  <si>
    <t xml:space="preserve">Seth Kane Kwei</t>
  </si>
  <si>
    <t xml:space="preserve">The Ga carpenter from Teshie is credited with popularising figurative coffins shaped as objects linked to the dead person's life.</t>
  </si>
  <si>
    <t xml:space="preserve">wood carving;carpentry;painting</t>
  </si>
  <si>
    <t xml:space="preserve">himself; Western collectors after 1974</t>
  </si>
  <si>
    <t xml:space="preserve">other carpenters making such coffins, such as Ataa Oko; his apprentices, including Paa Joe</t>
  </si>
  <si>
    <t xml:space="preserve">Who first made such coffins is disputed. links: STY179</t>
  </si>
  <si>
    <t xml:space="preserve">PER053</t>
  </si>
  <si>
    <t xml:space="preserve">Edward Saidi Tingatinga</t>
  </si>
  <si>
    <t xml:space="preserve">The Tanzanian painter began painting with enamel house paint on ceiling board in Dar es Salaam around 1968, founding a style continued by a cooperative.</t>
  </si>
  <si>
    <t xml:space="preserve">enamel paint;board</t>
  </si>
  <si>
    <t xml:space="preserve">himself; the Tingatinga cooperative</t>
  </si>
  <si>
    <t xml:space="preserve">the relatives and apprentices who continued the style</t>
  </si>
  <si>
    <t xml:space="preserve">links: SCH013</t>
  </si>
  <si>
    <t xml:space="preserve">PER054</t>
  </si>
  <si>
    <t xml:space="preserve">Chéri Samba</t>
  </si>
  <si>
    <t xml:space="preserve">born 1956; living</t>
  </si>
  <si>
    <t xml:space="preserve">The Kinshasa painter started as a sign painter and made text-and-image paintings central to Congolese popular painting.</t>
  </si>
  <si>
    <t xml:space="preserve">acrylic painting;sign painting</t>
  </si>
  <si>
    <t xml:space="preserve">himself; exhibitions (Magiciens de la Terre, 1989)</t>
  </si>
  <si>
    <t xml:space="preserve">the sign-painting workshops and fellow popular painters</t>
  </si>
  <si>
    <t xml:space="preserve">F1.21;F1.20</t>
  </si>
  <si>
    <t xml:space="preserve">links: STY093; EVT027</t>
  </si>
  <si>
    <t xml:space="preserve">PER055</t>
  </si>
  <si>
    <t xml:space="preserve">Papa Ibra Tall</t>
  </si>
  <si>
    <t xml:space="preserve">The Senegalese artist directed the tapestry workshop at Thiès from 1966, turning paintings of the École de Dakar into woven hangings.</t>
  </si>
  <si>
    <t xml:space="preserve">tapestry weaving</t>
  </si>
  <si>
    <t xml:space="preserve">himself; the Senegalese state</t>
  </si>
  <si>
    <t xml:space="preserve">the weavers of Thiès who wove the tapestries</t>
  </si>
  <si>
    <t xml:space="preserve">links: SCH016; POL240</t>
  </si>
  <si>
    <t xml:space="preserve">PER056</t>
  </si>
  <si>
    <t xml:space="preserve">Léopold Sédar Senghor</t>
  </si>
  <si>
    <t xml:space="preserve">As Senegal's first president he funded the École de Dakar, the Thiès tapestry works and the 1966 World Festival of Negro Arts as state cultural policy.</t>
  </si>
  <si>
    <t xml:space="preserve">state patronage</t>
  </si>
  <si>
    <t xml:space="preserve">tapestry;painting</t>
  </si>
  <si>
    <t xml:space="preserve">artists working outside the Negritude style the state favoured</t>
  </si>
  <si>
    <t xml:space="preserve">F1.17;F1.15</t>
  </si>
  <si>
    <t xml:space="preserve">links: MOV073; EVT022; POL240</t>
  </si>
  <si>
    <t xml:space="preserve">PER057</t>
  </si>
  <si>
    <t xml:space="preserve">Felwine Sarr</t>
  </si>
  <si>
    <t xml:space="preserve">born 1972; living</t>
  </si>
  <si>
    <t xml:space="preserve">The Senegalese economist co-wrote with Bénédicte Savoy the 2018 report to the French president that recommended returning African objects taken in the colonial period.</t>
  </si>
  <si>
    <t xml:space="preserve">report writing;provenance review</t>
  </si>
  <si>
    <t xml:space="preserve">report</t>
  </si>
  <si>
    <t xml:space="preserve">himself; the French presidency</t>
  </si>
  <si>
    <t xml:space="preserve">the communities of origin consulted unevenly; museum staff in Africa</t>
  </si>
  <si>
    <t xml:space="preserve">open-access report or journal article (link out)</t>
  </si>
  <si>
    <t xml:space="preserve">The report is openly available.</t>
  </si>
  <si>
    <t xml:space="preserve">PER058</t>
  </si>
  <si>
    <t xml:space="preserve">Bénédicte Savoy</t>
  </si>
  <si>
    <t xml:space="preserve">The French art historian co-wrote the 2018 restitution report and has written on the history of European museums' demands for and refusals of returns.</t>
  </si>
  <si>
    <t xml:space="preserve">report;book</t>
  </si>
  <si>
    <t xml:space="preserve">earlier African restitution claims and claimants, such as those of the 1970s</t>
  </si>
  <si>
    <t xml:space="preserve">PER059</t>
  </si>
  <si>
    <t xml:space="preserve">Nana Oforiatta Ayim</t>
  </si>
  <si>
    <t xml:space="preserve">fl.; curated Ghana's first Venice Biennale pavilion in 2019; birth year not verified; living</t>
  </si>
  <si>
    <t xml:space="preserve">The Ghanaian writer and art historian curated Ghana's first Venice Biennale pavilion (2019) and leads a pan-African cultural encyclopaedia project.</t>
  </si>
  <si>
    <t xml:space="preserve">curating;writing</t>
  </si>
  <si>
    <t xml:space="preserve">exhibition;encyclopaedia</t>
  </si>
  <si>
    <t xml:space="preserve">the makers and archivists documented by the encyclopaedia</t>
  </si>
  <si>
    <t xml:space="preserve">Birth year could not be verified from a reliable source in the round-2 check, so a floruit is given.</t>
  </si>
  <si>
    <t xml:space="preserve">PER060</t>
  </si>
  <si>
    <t xml:space="preserve">Ranavalona I</t>
  </si>
  <si>
    <t xml:space="preserve">born c. 1778; reigned 1828–1861</t>
  </si>
  <si>
    <t xml:space="preserve">The Merina queen used forced labour (fanompoana) to build Jean Laborde's foundries and workshops at Mantasoa, which made guns, glass, soap and textiles.</t>
  </si>
  <si>
    <t xml:space="preserve">state workshops;forced labour</t>
  </si>
  <si>
    <t xml:space="preserve">gun;glass;cloth</t>
  </si>
  <si>
    <t xml:space="preserve">Merina court records; missionary accounts</t>
  </si>
  <si>
    <t xml:space="preserve">the forced labourers at Mantasoa, many of whom died</t>
  </si>
  <si>
    <t xml:space="preserve">links: POL018</t>
  </si>
  <si>
    <t xml:space="preserve">PER061</t>
  </si>
  <si>
    <t xml:space="preserve">Jean Laborde</t>
  </si>
  <si>
    <t xml:space="preserve">The French adventurer built an industrial complex at Mantasoa for Ranavalona I, casting cannon and making glass, soap and silk with thousands of forced labourers.</t>
  </si>
  <si>
    <t xml:space="preserve">iron founding;glassmaking;soap making</t>
  </si>
  <si>
    <t xml:space="preserve">cannon;glass;soap</t>
  </si>
  <si>
    <t xml:space="preserve">himself; Merina court</t>
  </si>
  <si>
    <t xml:space="preserve">the forced labourers who did the work</t>
  </si>
  <si>
    <t xml:space="preserve">PER062</t>
  </si>
  <si>
    <t xml:space="preserve">Tippu Tip</t>
  </si>
  <si>
    <t xml:space="preserve">Hamad bin Muhammad al-Murjabi</t>
  </si>
  <si>
    <t xml:space="preserve">born c. 1837</t>
  </si>
  <si>
    <t xml:space="preserve">The Zanzibari trader ran caravans into the Congo basin that moved ivory to the coast for Indian, European and American workshops, using enslaved porters and trading enslaved people.</t>
  </si>
  <si>
    <t xml:space="preserve">ivory trade;caravan trade</t>
  </si>
  <si>
    <t xml:space="preserve">ivory tusk</t>
  </si>
  <si>
    <t xml:space="preserve">himself (his autobiography); colonial records</t>
  </si>
  <si>
    <t xml:space="preserve">the enslaved porters and captives; the elephant hunters</t>
  </si>
  <si>
    <t xml:space="preserve">links: NET014; POL011</t>
  </si>
  <si>
    <t xml:space="preserve">PER063</t>
  </si>
  <si>
    <t xml:space="preserve">Ghezo</t>
  </si>
  <si>
    <t xml:space="preserve">Guezo</t>
  </si>
  <si>
    <t xml:space="preserve">The Dahomey king's reign saw court appliqué cloths and brass works expand, funded in part by the Atlantic trade in enslaved people.</t>
  </si>
  <si>
    <t xml:space="preserve">appliqué;brass casting</t>
  </si>
  <si>
    <t xml:space="preserve">appliqué cloth;brass figure</t>
  </si>
  <si>
    <t xml:space="preserve">Dahomey court; European visitors' accounts</t>
  </si>
  <si>
    <t xml:space="preserve">the enslaved people sold; the Yemadje and other court artisans</t>
  </si>
  <si>
    <t xml:space="preserve">links: POL030; MKR005</t>
  </si>
  <si>
    <t xml:space="preserve">PER064</t>
  </si>
  <si>
    <t xml:space="preserve">Béhanzin</t>
  </si>
  <si>
    <t xml:space="preserve">Gbêhanzin</t>
  </si>
  <si>
    <t xml:space="preserve">born c. 1845; reigned 1889–1894</t>
  </si>
  <si>
    <t xml:space="preserve">The last independent king of Dahomey's palace works, including royal statues, were taken by French forces in 1892; 26 of them were returned to Benin in 2021.</t>
  </si>
  <si>
    <t xml:space="preserve">court patronage;wood carving;appliqué</t>
  </si>
  <si>
    <t xml:space="preserve">royal statue;throne;door</t>
  </si>
  <si>
    <t xml:space="preserve">Dahomey court; French military records</t>
  </si>
  <si>
    <t xml:space="preserve">the court artists who carved the royal statues, such as Sosa Adede</t>
  </si>
  <si>
    <t xml:space="preserve">Attributions of the royal statues to named carvers need checking. links: POL030</t>
  </si>
  <si>
    <t xml:space="preserve">PER065</t>
  </si>
  <si>
    <t xml:space="preserve">Ibn Khaldun</t>
  </si>
  <si>
    <t xml:space="preserve">Abd al-Rahman ibn Khaldun</t>
  </si>
  <si>
    <t xml:space="preserve">F1.10;F1.6;THEME</t>
  </si>
  <si>
    <t xml:space="preserve">The North African historian's Muqaddimah (1377) treats crafts as a product of settled urban life and explains their decline with the decline of cities.</t>
  </si>
  <si>
    <t xml:space="preserve">historiography</t>
  </si>
  <si>
    <t xml:space="preserve">text</t>
  </si>
  <si>
    <t xml:space="preserve">rural and nomadic makers whom his model ranked below urban crafts</t>
  </si>
  <si>
    <t xml:space="preserve">PER066</t>
  </si>
  <si>
    <t xml:space="preserve">Muhammad Ali Pasha</t>
  </si>
  <si>
    <t xml:space="preserve">Muhammad Ali of Egypt</t>
  </si>
  <si>
    <t xml:space="preserve">The governor of Egypt set up state factories for cotton spinning and weaving, arms and shipbuilding from the 1810s, staffed largely with conscripted workers.</t>
  </si>
  <si>
    <t xml:space="preserve">state factories;cotton spinning;weaving</t>
  </si>
  <si>
    <t xml:space="preserve">cloth;gun;ship</t>
  </si>
  <si>
    <t xml:space="preserve">the conscripted workers and the peasants forced to grow cotton</t>
  </si>
  <si>
    <t xml:space="preserve">links: DYN008</t>
  </si>
  <si>
    <t xml:space="preserve">PER067</t>
  </si>
  <si>
    <t xml:space="preserve">Amina of Zazzau</t>
  </si>
  <si>
    <t xml:space="preserve">Queen Amina</t>
  </si>
  <si>
    <t xml:space="preserve">fl.; dates disputed: often given as reign c. 1576–1610 (16th century), but the Kano Chronicle makes her a contemporary of Muhammad Dauda (r. 1421–38)</t>
  </si>
  <si>
    <t xml:space="preserve">Hausa tradition credits the queen of Zazzau with fortifying towns with earthen walls (ganuwar Amina).</t>
  </si>
  <si>
    <t xml:space="preserve">earthen walls</t>
  </si>
  <si>
    <t xml:space="preserve">town wall</t>
  </si>
  <si>
    <t xml:space="preserve">war;shelter</t>
  </si>
  <si>
    <t xml:space="preserve">Hausa oral tradition; the Kano Chronicle</t>
  </si>
  <si>
    <t xml:space="preserve">the labourers and later rulers who built and kept the walls</t>
  </si>
  <si>
    <t xml:space="preserve">Historicity is debated; written accounts are late. links: POL032</t>
  </si>
  <si>
    <t xml:space="preserve">PER068</t>
  </si>
  <si>
    <t xml:space="preserve">Reinata Sadimba</t>
  </si>
  <si>
    <t xml:space="preserve">born 1945; living</t>
  </si>
  <si>
    <t xml:space="preserve">The Makonde artist makes figurative ceramic sculptures, extending a pot-making practice associated with Makonde women.</t>
  </si>
  <si>
    <t xml:space="preserve">coil-built clay;open firing</t>
  </si>
  <si>
    <t xml:space="preserve">sculpture;pot</t>
  </si>
  <si>
    <t xml:space="preserve">the Makonde women potters from whom she learned</t>
  </si>
  <si>
    <t xml:space="preserve">Birth year verified (AWARE). links: STY177</t>
  </si>
  <si>
    <t xml:space="preserve">PER069</t>
  </si>
  <si>
    <t xml:space="preserve">Magdalene Odundo</t>
  </si>
  <si>
    <t xml:space="preserve">AF-SWA;EU-BLC</t>
  </si>
  <si>
    <t xml:space="preserve">born 1950; living</t>
  </si>
  <si>
    <t xml:space="preserve">The Kenyan-born potter, based in Britain, makes hand-built burnished vessels fired to black and orange, drawing on potters she studied in Nigeria and Kenya.</t>
  </si>
  <si>
    <t xml:space="preserve">coil building;burnishing;reduction firing</t>
  </si>
  <si>
    <t xml:space="preserve">vessel</t>
  </si>
  <si>
    <t xml:space="preserve">the Gbari and other potters she learned from, including at Abuja</t>
  </si>
  <si>
    <t xml:space="preserve">PER070</t>
  </si>
  <si>
    <t xml:space="preserve">The British teacher started art classes at Makerere in Kampala in 1937 that became East Africa's leading art school.</t>
  </si>
  <si>
    <t xml:space="preserve">art teaching</t>
  </si>
  <si>
    <t xml:space="preserve">painting;craft</t>
  </si>
  <si>
    <t xml:space="preserve">herself (African Tapestry, 1957)</t>
  </si>
  <si>
    <t xml:space="preserve">the Ugandan students and teachers who shaped the school</t>
  </si>
  <si>
    <t xml:space="preserve">links: INS002</t>
  </si>
  <si>
    <t xml:space="preserve">PER071</t>
  </si>
  <si>
    <t xml:space="preserve">K'inich Janaab Pakal</t>
  </si>
  <si>
    <t xml:space="preserve">Pakal the Great</t>
  </si>
  <si>
    <t xml:space="preserve">reigned 615–683</t>
  </si>
  <si>
    <t xml:space="preserve">The Palenque king commissioned the Temple of the Inscriptions, whose tomb held his jade mosaic mask and a carved sarcophagus lid.</t>
  </si>
  <si>
    <t xml:space="preserve">limestone relief;jade mosaic;stucco</t>
  </si>
  <si>
    <t xml:space="preserve">sarcophagus;funerary mask;temple</t>
  </si>
  <si>
    <t xml:space="preserve">Maya inscriptions; epigraphers</t>
  </si>
  <si>
    <t xml:space="preserve">the sculptors and stucco workers of Palenque</t>
  </si>
  <si>
    <t xml:space="preserve">links: CIV018</t>
  </si>
  <si>
    <t xml:space="preserve">PER072</t>
  </si>
  <si>
    <t xml:space="preserve">Lady Six Sky</t>
  </si>
  <si>
    <t xml:space="preserve">Ix Wak Chanil Ajaw</t>
  </si>
  <si>
    <t xml:space="preserve">fl.; arrived at Naranjo 682, died 741</t>
  </si>
  <si>
    <t xml:space="preserve">The noblewoman from Dos Pilas held power at Naranjo and is shown on stelae she commissioned standing over a captive.</t>
  </si>
  <si>
    <t xml:space="preserve">stela</t>
  </si>
  <si>
    <t xml:space="preserve">the sculptors of the Naranjo stelae; the captives shown</t>
  </si>
  <si>
    <t xml:space="preserve">Her exact title and role are debated. links: CIV018</t>
  </si>
  <si>
    <t xml:space="preserve">PER073</t>
  </si>
  <si>
    <t xml:space="preserve">Aj Maxam</t>
  </si>
  <si>
    <t xml:space="preserve">Ah Maxam</t>
  </si>
  <si>
    <t xml:space="preserve">fl.; mid-to-late 8th century (Art Institute of Chicago); his father acceded at Naranjo in 765 and one study puts his birth in the 770s, so activity may run to c. 800</t>
  </si>
  <si>
    <t xml:space="preserve">A painter-scribe of Naranjo, son of a Naranjo king and a noblewoman from Yaxha, signed polychrome drinking vessels, showing that elite Maya painters could be named.</t>
  </si>
  <si>
    <t xml:space="preserve">slip painting;polychrome ceramic</t>
  </si>
  <si>
    <t xml:space="preserve">cylinder vessel</t>
  </si>
  <si>
    <t xml:space="preserve">epigraphers, from signatures on vessels</t>
  </si>
  <si>
    <t xml:space="preserve">the potters who formed the vessels he painted</t>
  </si>
  <si>
    <t xml:space="preserve">Verified round 2: the Water-Lily Vessel inscription names him, his royal Naranjo lineage and his parents; his mother was a lady of Yaxha. links: MKR021</t>
  </si>
  <si>
    <t xml:space="preserve">PER074</t>
  </si>
  <si>
    <t xml:space="preserve">Moctezuma II</t>
  </si>
  <si>
    <t xml:space="preserve">Motecuhzoma Xocoyotzin</t>
  </si>
  <si>
    <t xml:space="preserve">reigned 1502–1520</t>
  </si>
  <si>
    <t xml:space="preserve">The Mexica ruler kept featherworkers, goldsmiths and lapidaries whose work reached Europe through Cortés; a feather headdress in Vienna was later linked to him by tradition.</t>
  </si>
  <si>
    <t xml:space="preserve">featherwork;gold casting;turquoise mosaic</t>
  </si>
  <si>
    <t xml:space="preserve">headdress;shield;mosaic mask</t>
  </si>
  <si>
    <t xml:space="preserve">Spanish chroniclers; Nahua accounts (Florentine Codex)</t>
  </si>
  <si>
    <t xml:space="preserve">the amanteca featherworkers and other artisans who made the objects</t>
  </si>
  <si>
    <t xml:space="preserve">Wikimedia Commons;Digital Florentine Codex, Getty Research Institute (link out)</t>
  </si>
  <si>
    <t xml:space="preserve">The Vienna headdress's link to him is not proven; Mexico has asked for its return. links: POL051; MKR019</t>
  </si>
  <si>
    <t xml:space="preserve">PER075</t>
  </si>
  <si>
    <t xml:space="preserve">Diego de Alvarado Huanitzin</t>
  </si>
  <si>
    <t xml:space="preserve">Huanitzin</t>
  </si>
  <si>
    <t xml:space="preserve">born c. 1500</t>
  </si>
  <si>
    <t xml:space="preserve">The Nahua governor of Mexico-Tenochtitlan sent the feather mosaic Mass of Saint Gregory (1539) to Pope Paul III, the earliest dated colonial featherwork.</t>
  </si>
  <si>
    <t xml:space="preserve">feather mosaic</t>
  </si>
  <si>
    <t xml:space="preserve">feather painting</t>
  </si>
  <si>
    <t xml:space="preserve">inscription on the work; art historians</t>
  </si>
  <si>
    <t xml:space="preserve">the amanteca featherworkers who made it</t>
  </si>
  <si>
    <t xml:space="preserve">F1.17;F1.2</t>
  </si>
  <si>
    <t xml:space="preserve">The work is in the Musée des Jacobins, Auch. links: MKR019</t>
  </si>
  <si>
    <t xml:space="preserve">PER076</t>
  </si>
  <si>
    <t xml:space="preserve">Bernardino de Sahagún</t>
  </si>
  <si>
    <t xml:space="preserve">The Franciscan friar directed the Florentine Codex (completed c. 1577), in which Nahua scholars and painters recorded crafts such as featherwork, goldsmithing and lapidary work.</t>
  </si>
  <si>
    <t xml:space="preserve">ethnographic compilation;manuscript</t>
  </si>
  <si>
    <t xml:space="preserve">the Nahua scholars (Antonio Valeriano, Martín Jacobita, Pedro de San Buenaventura, Alonso Vegerano), the painters and the elders they interviewed</t>
  </si>
  <si>
    <t xml:space="preserve">Digital Florentine Codex, Getty Research Institute (link out);Wikimedia Commons</t>
  </si>
  <si>
    <t xml:space="preserve">F1.28;F1.3;F1.26</t>
  </si>
  <si>
    <t xml:space="preserve">links: INS009</t>
  </si>
  <si>
    <t xml:space="preserve">PER077</t>
  </si>
  <si>
    <t xml:space="preserve">Martín de la Cruz</t>
  </si>
  <si>
    <t xml:space="preserve">fl.; 1552</t>
  </si>
  <si>
    <t xml:space="preserve">A Nahua physician at Tlatelolco wrote the illustrated herbal known as the Libellus de Medicinalibus Indorum Herbis (1552), translated into Latin by Juan Badiano.</t>
  </si>
  <si>
    <t xml:space="preserve">herbal compilation;manuscript painting</t>
  </si>
  <si>
    <t xml:space="preserve">herbal manuscript</t>
  </si>
  <si>
    <t xml:space="preserve">the manuscript; historians</t>
  </si>
  <si>
    <t xml:space="preserve">the unnamed painters of the plant images; the translator Juan Badiano</t>
  </si>
  <si>
    <t xml:space="preserve">The manuscript was returned from the Vatican to Mexico in 1990. links: INS009</t>
  </si>
  <si>
    <t xml:space="preserve">PER078</t>
  </si>
  <si>
    <t xml:space="preserve">Felipe Guaman Poma de Ayala</t>
  </si>
  <si>
    <t xml:space="preserve">born c. 1535; died after 1615</t>
  </si>
  <si>
    <t xml:space="preserve">The Andean author drew nearly 400 pages of images in his letter to the Spanish king, the Nueva corónica y buen gobierno (c. 1615), recording Andean labour, crafts and colonial abuse.</t>
  </si>
  <si>
    <t xml:space="preserve">pen drawing;manuscript</t>
  </si>
  <si>
    <t xml:space="preserve">chronicle</t>
  </si>
  <si>
    <t xml:space="preserve">himself; the Royal Danish Library, which holds it</t>
  </si>
  <si>
    <t xml:space="preserve">the Andean weavers, khipu keepers and workers he drew</t>
  </si>
  <si>
    <t xml:space="preserve">community-published site (link-out);Wikimedia Commons</t>
  </si>
  <si>
    <t xml:space="preserve">F1.28;F1.23</t>
  </si>
  <si>
    <t xml:space="preserve">The Royal Danish Library publishes a free facsimile; the drawings show forced labour. links: MKR024; MKR023</t>
  </si>
  <si>
    <t xml:space="preserve">PER079</t>
  </si>
  <si>
    <t xml:space="preserve">Pachacuti</t>
  </si>
  <si>
    <t xml:space="preserve">Pachacuti Inca Yupanqui</t>
  </si>
  <si>
    <t xml:space="preserve">Inca tradition credits the ruler with rebuilding Cuzco in fitted stone masonry and expanding a state that moved craft specialists and organised cloth production across the Andes.</t>
  </si>
  <si>
    <t xml:space="preserve">fitted stone masonry;state cloth production</t>
  </si>
  <si>
    <t xml:space="preserve">palace;terrace;textile</t>
  </si>
  <si>
    <t xml:space="preserve">Spanish chroniclers from Inca oral histories</t>
  </si>
  <si>
    <t xml:space="preserve">the mit'a labourers, aqllakuna and relocated artisans who did the work</t>
  </si>
  <si>
    <t xml:space="preserve">Chronology is from chroniclers and debated. links: POL061; MKR023; MKR025</t>
  </si>
  <si>
    <t xml:space="preserve">PER080</t>
  </si>
  <si>
    <t xml:space="preserve">Diego Quispe Tito</t>
  </si>
  <si>
    <t xml:space="preserve">died c. 1681</t>
  </si>
  <si>
    <t xml:space="preserve">The Quechua painter was a leading master of the Cuzco School, signing religious paintings that set European print compositions among Andean birds and landscapes.</t>
  </si>
  <si>
    <t xml:space="preserve">oil painting;print-based composition</t>
  </si>
  <si>
    <t xml:space="preserve">religious painting</t>
  </si>
  <si>
    <t xml:space="preserve">signatures; art historians</t>
  </si>
  <si>
    <t xml:space="preserve">workshop assistants; the European printmakers whose compositions he adapted</t>
  </si>
  <si>
    <t xml:space="preserve">F1.26;F1.14</t>
  </si>
  <si>
    <t xml:space="preserve">links: SCH004</t>
  </si>
  <si>
    <t xml:space="preserve">PER081</t>
  </si>
  <si>
    <t xml:space="preserve">Aleijadinho</t>
  </si>
  <si>
    <t xml:space="preserve">Antônio Francisco Lisboa</t>
  </si>
  <si>
    <t xml:space="preserve">born c. 1738</t>
  </si>
  <si>
    <t xml:space="preserve">The Brazilian sculptor and architect, son of a Portuguese builder and an enslaved African woman, carved soapstone prophets at Congonhas and church façades in Minas Gerais.</t>
  </si>
  <si>
    <t xml:space="preserve">soapstone carving;wood carving;architecture</t>
  </si>
  <si>
    <t xml:space="preserve">church façade;statue</t>
  </si>
  <si>
    <t xml:space="preserve">contracts; an 1858 biography by Rodrigo Bretas</t>
  </si>
  <si>
    <t xml:space="preserve">the enslaved assistants in his workshop</t>
  </si>
  <si>
    <t xml:space="preserve">Some biographical details rest on the 1858 biography. links: POL072</t>
  </si>
  <si>
    <t xml:space="preserve">PER082</t>
  </si>
  <si>
    <t xml:space="preserve">Juan Correa</t>
  </si>
  <si>
    <t xml:space="preserve">The Afro-Mexican painter ran a large Mexico City workshop producing altarpieces, folding screens and religious paintings.</t>
  </si>
  <si>
    <t xml:space="preserve">oil painting;folding screen</t>
  </si>
  <si>
    <t xml:space="preserve">altarpiece;folding screen</t>
  </si>
  <si>
    <t xml:space="preserve">his workshop assistants</t>
  </si>
  <si>
    <t xml:space="preserve">Wikimedia Commons;LACMA Collections Online (public-domain images)</t>
  </si>
  <si>
    <t xml:space="preserve">links: POL069</t>
  </si>
  <si>
    <t xml:space="preserve">PER083</t>
  </si>
  <si>
    <t xml:space="preserve">José Guadalupe Posada</t>
  </si>
  <si>
    <t xml:space="preserve">The Mexican printmaker engraved images for cheap broadsides, including the calavera skeletons later taken up as national symbols.</t>
  </si>
  <si>
    <t xml:space="preserve">type-metal engraving;zinc etching</t>
  </si>
  <si>
    <t xml:space="preserve">broadside;print</t>
  </si>
  <si>
    <t xml:space="preserve">himself; later artists who promoted him (Diego Rivera, Jean Charlot)</t>
  </si>
  <si>
    <t xml:space="preserve">his publisher Antonio Vanegas Arroyo and other workshop engravers</t>
  </si>
  <si>
    <t xml:space="preserve">PER084</t>
  </si>
  <si>
    <t xml:space="preserve">Gerardo Murillo</t>
  </si>
  <si>
    <t xml:space="preserve">Dr. Atl</t>
  </si>
  <si>
    <t xml:space="preserve">The Mexican painter co-organised the 1921 exhibition of popular arts and wrote Las artes populares en México (1922), helping make folk craft a national emblem.</t>
  </si>
  <si>
    <t xml:space="preserve">exhibition;writing</t>
  </si>
  <si>
    <t xml:space="preserve">book;painting</t>
  </si>
  <si>
    <t xml:space="preserve">himself; the Mexican state</t>
  </si>
  <si>
    <t xml:space="preserve">the makers whose work was shown, often without names</t>
  </si>
  <si>
    <t xml:space="preserve">links: POL076</t>
  </si>
  <si>
    <t xml:space="preserve">PER085</t>
  </si>
  <si>
    <t xml:space="preserve">Frida Kahlo</t>
  </si>
  <si>
    <t xml:space="preserve">The Mexican painter wore Tehuana dress from the Isthmus of Tehuantepec as self-presentation, making Zapotec women's clothing an internationally known image.</t>
  </si>
  <si>
    <t xml:space="preserve">painting;dress</t>
  </si>
  <si>
    <t xml:space="preserve">painting;huipil</t>
  </si>
  <si>
    <t xml:space="preserve">herself; museums (her clothes shown from 2004)</t>
  </si>
  <si>
    <t xml:space="preserve">the Zapotec women who wove and embroidered the huipiles and skirts she wore</t>
  </si>
  <si>
    <t xml:space="preserve">F1.2;F1.18</t>
  </si>
  <si>
    <t xml:space="preserve">PER086</t>
  </si>
  <si>
    <t xml:space="preserve">Clara Porset</t>
  </si>
  <si>
    <t xml:space="preserve">AM-LAT;AM-CAR</t>
  </si>
  <si>
    <t xml:space="preserve">The Cuban-born designer, working in Mexico, redesigned the butaque chair with rural makers and organised the exhibition El arte en la vida diaria (1952).</t>
  </si>
  <si>
    <t xml:space="preserve">furniture design;woven palm and ixtle</t>
  </si>
  <si>
    <t xml:space="preserve">chair;furniture</t>
  </si>
  <si>
    <t xml:space="preserve">the rural carpenters and weavers who made her furniture</t>
  </si>
  <si>
    <t xml:space="preserve">PER087</t>
  </si>
  <si>
    <t xml:space="preserve">Pedro Friedeberg</t>
  </si>
  <si>
    <t xml:space="preserve">born 11 January 1936 in Florence; died 5 March 2026</t>
  </si>
  <si>
    <t xml:space="preserve">The Italian-born Mexican artist is known for the Hand-Foot Chair (from 1962), a carved sculptural chair made by artisans.</t>
  </si>
  <si>
    <t xml:space="preserve">carved wood;gilding</t>
  </si>
  <si>
    <t xml:space="preserve">the carpenters who carve the chairs</t>
  </si>
  <si>
    <t xml:space="preserve">PER088</t>
  </si>
  <si>
    <t xml:space="preserve">Juan Quezada</t>
  </si>
  <si>
    <t xml:space="preserve">The Chihuahua potter taught himself to make pots in the manner of ancient Paquimé (Casas Grandes) ware, starting the Mata Ortiz pottery revival in the 1970s.</t>
  </si>
  <si>
    <t xml:space="preserve">coil building;burnishing;mineral paint</t>
  </si>
  <si>
    <t xml:space="preserve">jar</t>
  </si>
  <si>
    <t xml:space="preserve">himself; the promoter Spencer MacCallum</t>
  </si>
  <si>
    <t xml:space="preserve">the family potters of Mata Ortiz, such as his sister Lydia Quezada</t>
  </si>
  <si>
    <t xml:space="preserve">PER089</t>
  </si>
  <si>
    <t xml:space="preserve">Teodora Blanco</t>
  </si>
  <si>
    <t xml:space="preserve">The Oaxacan potter of Santa María Atzompa modelled clay figures of women with applied decoration that became widely collected.</t>
  </si>
  <si>
    <t xml:space="preserve">modelled clay;appliqué</t>
  </si>
  <si>
    <t xml:space="preserve">herself; collectors</t>
  </si>
  <si>
    <t xml:space="preserve">the Atzompa family potters who continued her designs</t>
  </si>
  <si>
    <t xml:space="preserve">F1.29;F1.18</t>
  </si>
  <si>
    <t xml:space="preserve">PER090</t>
  </si>
  <si>
    <t xml:space="preserve">Rosa Real Mateo</t>
  </si>
  <si>
    <t xml:space="preserve">Doña Rosa</t>
  </si>
  <si>
    <t xml:space="preserve">born c. 1900</t>
  </si>
  <si>
    <t xml:space="preserve">The potter of San Bartolo Coyotepec is credited with burnishing black clay before firing to give it a shiny surface in the 1950s.</t>
  </si>
  <si>
    <t xml:space="preserve">burnishing;reduction firing</t>
  </si>
  <si>
    <t xml:space="preserve">jar;figure</t>
  </si>
  <si>
    <t xml:space="preserve">her family workshop; tourism writers</t>
  </si>
  <si>
    <t xml:space="preserve">the earlier Coyotepec potters whose matte black ware she changed</t>
  </si>
  <si>
    <t xml:space="preserve">PER091</t>
  </si>
  <si>
    <t xml:space="preserve">Hector Hyppolite</t>
  </si>
  <si>
    <t xml:space="preserve">The Haitian Vodou priest and painter joined the Centre d'Art in 1944 and became its best-known artist, painting the lwa with house paint and feathers.</t>
  </si>
  <si>
    <t xml:space="preserve">enamel house paint;painting</t>
  </si>
  <si>
    <t xml:space="preserve">himself; the Centre d'Art; André Breton</t>
  </si>
  <si>
    <t xml:space="preserve">the Vodou communities whose spirits he painted</t>
  </si>
  <si>
    <t xml:space="preserve">links: INS018</t>
  </si>
  <si>
    <t xml:space="preserve">PER092</t>
  </si>
  <si>
    <t xml:space="preserve">Edna Manley</t>
  </si>
  <si>
    <t xml:space="preserve">The English-born Jamaican sculptor carved figures such as Negro Aroused (1935) and helped found Jamaica's school of art.</t>
  </si>
  <si>
    <t xml:space="preserve">wood carving;bronze</t>
  </si>
  <si>
    <t xml:space="preserve">the Jamaican students and artists at the school</t>
  </si>
  <si>
    <t xml:space="preserve">PER093</t>
  </si>
  <si>
    <t xml:space="preserve">Amelia Peláez</t>
  </si>
  <si>
    <t xml:space="preserve">The Cuban painter took the stained-glass fanlights and ironwork of colonial Havana houses into paintings, ceramics and murals.</t>
  </si>
  <si>
    <t xml:space="preserve">painting;ceramics;mural</t>
  </si>
  <si>
    <t xml:space="preserve">painting;ceramic;mural</t>
  </si>
  <si>
    <t xml:space="preserve">the anonymous glaziers and ironworkers of colonial Havana</t>
  </si>
  <si>
    <t xml:space="preserve">F1.20;F1.15</t>
  </si>
  <si>
    <t xml:space="preserve">PER094</t>
  </si>
  <si>
    <t xml:space="preserve">Lina Bo Bardi</t>
  </si>
  <si>
    <t xml:space="preserve">The Italian-born Brazilian architect designed the São Paulo Museum of Art and SESC Pompéia and collected and exhibited northeastern Brazilian popular objects.</t>
  </si>
  <si>
    <t xml:space="preserve">concrete;architecture;exhibition design</t>
  </si>
  <si>
    <t xml:space="preserve">museum;chair;exhibition</t>
  </si>
  <si>
    <t xml:space="preserve">the northeastern makers whose objects she exhibited</t>
  </si>
  <si>
    <t xml:space="preserve">PER095</t>
  </si>
  <si>
    <t xml:space="preserve">Oscar Niemeyer</t>
  </si>
  <si>
    <t xml:space="preserve">The Brazilian architect designed the main buildings of Brasília in curved reinforced concrete.</t>
  </si>
  <si>
    <t xml:space="preserve">public building;church</t>
  </si>
  <si>
    <t xml:space="preserve">the migrant workers (candangos) who built Brasília; engineer Joaquim Cardozo</t>
  </si>
  <si>
    <t xml:space="preserve">links: STY075</t>
  </si>
  <si>
    <t xml:space="preserve">PER096</t>
  </si>
  <si>
    <t xml:space="preserve">Roberto Burle Marx</t>
  </si>
  <si>
    <t xml:space="preserve">The Brazilian landscape designer planted gardens with native species and designed the wave-patterned pavements of Copacabana.</t>
  </si>
  <si>
    <t xml:space="preserve">landscape design;mosaic paving;tile</t>
  </si>
  <si>
    <t xml:space="preserve">garden;pavement</t>
  </si>
  <si>
    <t xml:space="preserve">the gardeners and plant collectors, and local plant knowledge he drew on</t>
  </si>
  <si>
    <t xml:space="preserve">PER097</t>
  </si>
  <si>
    <t xml:space="preserve">Lygia Clark</t>
  </si>
  <si>
    <t xml:space="preserve">The Brazilian artist moved from hinged metal Bichos (1960) to objects made to be handled by participants in therapeutic sessions.</t>
  </si>
  <si>
    <t xml:space="preserve">hinged metal;fabric;found materials</t>
  </si>
  <si>
    <t xml:space="preserve">sculpture;relational object</t>
  </si>
  <si>
    <t xml:space="preserve">care and access;play and music</t>
  </si>
  <si>
    <t xml:space="preserve">the participants whose handling completed the works</t>
  </si>
  <si>
    <t xml:space="preserve">links: MOV064</t>
  </si>
  <si>
    <t xml:space="preserve">PER098</t>
  </si>
  <si>
    <t xml:space="preserve">Hélio Oiticica</t>
  </si>
  <si>
    <t xml:space="preserve">The Brazilian artist made the Parangolés (from 1964), capes and banners worn in movement by samba dancers of Mangueira.</t>
  </si>
  <si>
    <t xml:space="preserve">fabric;plastic;paint</t>
  </si>
  <si>
    <t xml:space="preserve">cape;banner;installation</t>
  </si>
  <si>
    <t xml:space="preserve">the Mangueira samba school members who wore and helped shape the capes</t>
  </si>
  <si>
    <t xml:space="preserve">F1.20;F1.4</t>
  </si>
  <si>
    <t xml:space="preserve">links: MOV064; MOV065</t>
  </si>
  <si>
    <t xml:space="preserve">PER099</t>
  </si>
  <si>
    <t xml:space="preserve">Lygia Pape</t>
  </si>
  <si>
    <t xml:space="preserve">The Brazilian artist made the Livro da criação and Divisor (1968), a huge cloth pierced for many heads worn by a crowd.</t>
  </si>
  <si>
    <t xml:space="preserve">woodcut;book object;cloth</t>
  </si>
  <si>
    <t xml:space="preserve">book;performance cloth</t>
  </si>
  <si>
    <t xml:space="preserve">the participants who wore Divisor</t>
  </si>
  <si>
    <t xml:space="preserve">PER100</t>
  </si>
  <si>
    <t xml:space="preserve">Geraldo de Barros</t>
  </si>
  <si>
    <t xml:space="preserve">The Brazilian artist co-founded the furniture cooperative Unilabor in 1954, where workers shared ownership of production.</t>
  </si>
  <si>
    <t xml:space="preserve">furniture design;cooperative production</t>
  </si>
  <si>
    <t xml:space="preserve">chair;table</t>
  </si>
  <si>
    <t xml:space="preserve">the Unilabor workers and the Dominican friar João Batista Pereira dos Santos who co-founded it</t>
  </si>
  <si>
    <t xml:space="preserve">links: MOV063</t>
  </si>
  <si>
    <t xml:space="preserve">PER101</t>
  </si>
  <si>
    <t xml:space="preserve">Tarsila do Amaral</t>
  </si>
  <si>
    <t xml:space="preserve">The Brazilian painter's Abaporu (1928) prompted the Antropofagia movement's idea of 'devouring' European culture.</t>
  </si>
  <si>
    <t xml:space="preserve">herself; Oswald de Andrade</t>
  </si>
  <si>
    <t xml:space="preserve">the Afro-Brazilian and Indigenous imagery she drew on</t>
  </si>
  <si>
    <t xml:space="preserve">links: MOV060</t>
  </si>
  <si>
    <t xml:space="preserve">PER102</t>
  </si>
  <si>
    <t xml:space="preserve">Joaquín Torres-García</t>
  </si>
  <si>
    <t xml:space="preserve">The Uruguayan artist made wooden toys and constructive paintings and ran a workshop in Montevideo (from 1943) joining Andean signs with modernist grids.</t>
  </si>
  <si>
    <t xml:space="preserve">painting;wood toys;workshop teaching</t>
  </si>
  <si>
    <t xml:space="preserve">painting;toy</t>
  </si>
  <si>
    <t xml:space="preserve">the workshop members; the Andean makers whose signs he borrowed</t>
  </si>
  <si>
    <t xml:space="preserve">links: SCH007</t>
  </si>
  <si>
    <t xml:space="preserve">PER103</t>
  </si>
  <si>
    <t xml:space="preserve">Gego</t>
  </si>
  <si>
    <t xml:space="preserve">Gertrud Goldschmidt</t>
  </si>
  <si>
    <t xml:space="preserve">The German-born Venezuelan artist, trained as an architect, made the Reticulárea, room-filling nets of linked wire (from 1969).</t>
  </si>
  <si>
    <t xml:space="preserve">wire;linking</t>
  </si>
  <si>
    <t xml:space="preserve">the assistants who helped assemble the nets</t>
  </si>
  <si>
    <t xml:space="preserve">PER104</t>
  </si>
  <si>
    <t xml:space="preserve">Olga de Amaral</t>
  </si>
  <si>
    <t xml:space="preserve">born 1932; living</t>
  </si>
  <si>
    <t xml:space="preserve">The Colombian textile artist makes woven and gilded hangings that combine fibre, gesso and gold leaf.</t>
  </si>
  <si>
    <t xml:space="preserve">weaving;gold leaf;gesso</t>
  </si>
  <si>
    <t xml:space="preserve">wall hanging</t>
  </si>
  <si>
    <t xml:space="preserve">the weavers who work in her studio</t>
  </si>
  <si>
    <t xml:space="preserve">F1.18;F1.20</t>
  </si>
  <si>
    <t xml:space="preserve">PER105</t>
  </si>
  <si>
    <t xml:space="preserve">Violeta Parra</t>
  </si>
  <si>
    <t xml:space="preserve">The Chilean singer and artist made embroidered arpilleras and wool tapestries, shown at the Musée des Arts Décoratifs in Paris in 1964.</t>
  </si>
  <si>
    <t xml:space="preserve">embroidery;arpillera;wool</t>
  </si>
  <si>
    <t xml:space="preserve">the rural women embroiderers whose techniques she used</t>
  </si>
  <si>
    <t xml:space="preserve">PER106</t>
  </si>
  <si>
    <t xml:space="preserve">Sheila Hicks</t>
  </si>
  <si>
    <t xml:space="preserve">AM-EWD;EU-WCE</t>
  </si>
  <si>
    <t xml:space="preserve">born 1934; living</t>
  </si>
  <si>
    <t xml:space="preserve">The American textile artist studied Andean weaving and worked in Mexico, Chile and India, making woven and wrapped works from miniatures to architectural scale.</t>
  </si>
  <si>
    <t xml:space="preserve">weaving;wrapping</t>
  </si>
  <si>
    <t xml:space="preserve">textile;wall hanging</t>
  </si>
  <si>
    <t xml:space="preserve">the Andean weavers she studied; the workshops that wove her designs</t>
  </si>
  <si>
    <t xml:space="preserve">PER107</t>
  </si>
  <si>
    <t xml:space="preserve">Nampeyo</t>
  </si>
  <si>
    <t xml:space="preserve">born c. 1859</t>
  </si>
  <si>
    <t xml:space="preserve">The Hopi-Tewa potter of Hano developed a style from ancient Sikyatki pottery designs, starting a family line of potters.</t>
  </si>
  <si>
    <t xml:space="preserve">coil building;polished slip;mineral paint</t>
  </si>
  <si>
    <t xml:space="preserve">herself; archaeologists and tourist promoters</t>
  </si>
  <si>
    <t xml:space="preserve">her daughters, who painted her pots as her eyesight failed; the Hopi women potters around her</t>
  </si>
  <si>
    <t xml:space="preserve">Smithsonian Open Access (CC0);Smithsonian NMNH Anthropology via Smithsonian Open Access (CC0 where marked);community-published site (link-out)</t>
  </si>
  <si>
    <t xml:space="preserve">F1.26;F1.29;F1.2</t>
  </si>
  <si>
    <t xml:space="preserve">Some communities follow protocols about images of the deceased; consult. links: MKR028; STY077</t>
  </si>
  <si>
    <t xml:space="preserve">PER108</t>
  </si>
  <si>
    <t xml:space="preserve">Maria Martinez</t>
  </si>
  <si>
    <t xml:space="preserve">The San Ildefonso Pueblo potter and her husband Julian developed polished black-on-black ware around 1918–19, and her signature on pots from the 1920s changed how Pueblo pottery was sold.</t>
  </si>
  <si>
    <t xml:space="preserve">coil building;burnishing;smudge firing</t>
  </si>
  <si>
    <t xml:space="preserve">jar;plate</t>
  </si>
  <si>
    <t xml:space="preserve">herself; museum and dealer promotion</t>
  </si>
  <si>
    <t xml:space="preserve">Julian and later relatives who painted her pots; other San Ildefonso potters whose pots she is said to have signed</t>
  </si>
  <si>
    <t xml:space="preserve">Smithsonian Open Access (CC0);Smithsonian NMNH Anthropology via Smithsonian Open Access (CC0 where marked);collection search link-out only (works in copyright)</t>
  </si>
  <si>
    <t xml:space="preserve">F1.26;F1.29;F1.18</t>
  </si>
  <si>
    <t xml:space="preserve">Signing of other potters' work is reported; verify. links: STY077</t>
  </si>
  <si>
    <t xml:space="preserve">PER109</t>
  </si>
  <si>
    <t xml:space="preserve">Julian Martinez</t>
  </si>
  <si>
    <t xml:space="preserve">The San Ildefonso painter decorated Maria Martinez's pots, developing matte-on-polished black designs such as the avanyu water serpent.</t>
  </si>
  <si>
    <t xml:space="preserve">mineral paint;slip painting</t>
  </si>
  <si>
    <t xml:space="preserve">museum records</t>
  </si>
  <si>
    <t xml:space="preserve">his role, often hidden by Maria's signature</t>
  </si>
  <si>
    <t xml:space="preserve">links: STY077</t>
  </si>
  <si>
    <t xml:space="preserve">PER110</t>
  </si>
  <si>
    <t xml:space="preserve">Margaret Tafoya</t>
  </si>
  <si>
    <t xml:space="preserve">The Santa Clara Pueblo potter made large carved and polished black and red storage jars and passed her techniques to many descendants.</t>
  </si>
  <si>
    <t xml:space="preserve">coil building;carving;burnishing</t>
  </si>
  <si>
    <t xml:space="preserve">storage jar</t>
  </si>
  <si>
    <t xml:space="preserve">herself; family</t>
  </si>
  <si>
    <t xml:space="preserve">the older Santa Clara potters she learned from</t>
  </si>
  <si>
    <t xml:space="preserve">collection search link-out only (works in copyright);Smithsonian Open Access (CC0)</t>
  </si>
  <si>
    <t xml:space="preserve">PER111</t>
  </si>
  <si>
    <t xml:space="preserve">Lucy M. Lewis</t>
  </si>
  <si>
    <t xml:space="preserve">birth year given as 1890 to 1898</t>
  </si>
  <si>
    <t xml:space="preserve">The Acoma Pueblo potter revived fine-line black-on-white designs from ancient Mimbres and other sherds.</t>
  </si>
  <si>
    <t xml:space="preserve">coil building;fine-line painting</t>
  </si>
  <si>
    <t xml:space="preserve">the ancestral potters whose designs she studied</t>
  </si>
  <si>
    <t xml:space="preserve">PER112</t>
  </si>
  <si>
    <t xml:space="preserve">Hosteen Klah</t>
  </si>
  <si>
    <t xml:space="preserve">Hastiin Tłʼah</t>
  </si>
  <si>
    <t xml:space="preserve">The Diné medicine man and weaver, recognised as nádleehí, wove textiles with sandpainting designs, which many Diné thought improper, and co-founded a museum with Mary Cabot Wheelwright.</t>
  </si>
  <si>
    <t xml:space="preserve">handspun wool;tapestry weaving</t>
  </si>
  <si>
    <t xml:space="preserve">rug;sandpainting textile</t>
  </si>
  <si>
    <t xml:space="preserve">himself; Wheelwright Museum</t>
  </si>
  <si>
    <t xml:space="preserve">the Diné singers whose ceremonies the designs come from; his nieces who helped weave</t>
  </si>
  <si>
    <t xml:space="preserve">Ceremonial designs are sacred; consult before showing. links: STY078</t>
  </si>
  <si>
    <t xml:space="preserve">PER113</t>
  </si>
  <si>
    <t xml:space="preserve">Mary Cabot Wheelwright</t>
  </si>
  <si>
    <t xml:space="preserve">The Boston collector founded the House of Navajo Religion (1937, now the Wheelwright Museum) in Santa Fe with Hosteen Klah.</t>
  </si>
  <si>
    <t xml:space="preserve">collecting;museum founding</t>
  </si>
  <si>
    <t xml:space="preserve">sandpainting textile;recording</t>
  </si>
  <si>
    <t xml:space="preserve">the Diné singers whose knowledge she recorded</t>
  </si>
  <si>
    <t xml:space="preserve">Museum returned some ceremonial items in the 1970s; verify.</t>
  </si>
  <si>
    <t xml:space="preserve">PER114</t>
  </si>
  <si>
    <t xml:space="preserve">Daisy Taugelchee</t>
  </si>
  <si>
    <t xml:space="preserve">The Diné weaver from Two Grey Hills spun very fine wool and wove tapestries of exceptional thread count in natural fleece colours.</t>
  </si>
  <si>
    <t xml:space="preserve">handspinning;tapestry weaving</t>
  </si>
  <si>
    <t xml:space="preserve">rug;tapestry</t>
  </si>
  <si>
    <t xml:space="preserve">the Two Grey Hills weavers and traders who set the regional style</t>
  </si>
  <si>
    <t xml:space="preserve">links: STY078</t>
  </si>
  <si>
    <t xml:space="preserve">PER115</t>
  </si>
  <si>
    <t xml:space="preserve">Juan Lorenzo Hubbell</t>
  </si>
  <si>
    <t xml:space="preserve">The trader at Ganado encouraged Diné weavers to make rugs from designs painted for his catalogue, steering weaving towards a market of floor rugs.</t>
  </si>
  <si>
    <t xml:space="preserve">trading;design catalogue</t>
  </si>
  <si>
    <t xml:space="preserve">himself; trading post records</t>
  </si>
  <si>
    <t xml:space="preserve">the weavers, whose names were rarely recorded</t>
  </si>
  <si>
    <t xml:space="preserve">links: INS013</t>
  </si>
  <si>
    <t xml:space="preserve">PER116</t>
  </si>
  <si>
    <t xml:space="preserve">Sequoyah</t>
  </si>
  <si>
    <t xml:space="preserve">born c. 1770</t>
  </si>
  <si>
    <t xml:space="preserve">The Cherokee silversmith devised the Cherokee syllabary (1821), which spread quickly and was cast in type for the Cherokee Phoenix (1828).</t>
  </si>
  <si>
    <t xml:space="preserve">syllabary design;silversmithing</t>
  </si>
  <si>
    <t xml:space="preserve">syllabary;newspaper</t>
  </si>
  <si>
    <t xml:space="preserve">Cherokee Nation; historians</t>
  </si>
  <si>
    <t xml:space="preserve">the Cherokee printers and his daughter Ayoka who helped demonstrate it</t>
  </si>
  <si>
    <t xml:space="preserve">links: POL065</t>
  </si>
  <si>
    <t xml:space="preserve">PER117</t>
  </si>
  <si>
    <t xml:space="preserve">Dat So La Lee</t>
  </si>
  <si>
    <t xml:space="preserve">Louisa Keyser</t>
  </si>
  <si>
    <t xml:space="preserve">birth year uncertain; promoters claimed c. 1829</t>
  </si>
  <si>
    <t xml:space="preserve">The Washoe basket weaver made fine coiled degikup baskets sold by the Carson City dealers Abe and Amy Cohn, who invented stories about her age and her designs' meanings.</t>
  </si>
  <si>
    <t xml:space="preserve">coiled basketry;willow;bracken fern root</t>
  </si>
  <si>
    <t xml:space="preserve">herself; her dealers' certificates</t>
  </si>
  <si>
    <t xml:space="preserve">the Washoe women weavers whose tradition she worked in; the dealers' fabrications</t>
  </si>
  <si>
    <t xml:space="preserve">F1.26;F1.21</t>
  </si>
  <si>
    <t xml:space="preserve">Useful for how dealers built authorship.</t>
  </si>
  <si>
    <t xml:space="preserve">PER118</t>
  </si>
  <si>
    <t xml:space="preserve">Elsie Allen</t>
  </si>
  <si>
    <t xml:space="preserve">The Pomo basket weaver broke with the custom of destroying a weaver's baskets at death and taught Pomo basketry to keep it alive.</t>
  </si>
  <si>
    <t xml:space="preserve">coiled and twined basketry;sedge root;feathers</t>
  </si>
  <si>
    <t xml:space="preserve">herself (Pomo Basketmaking, 1972)</t>
  </si>
  <si>
    <t xml:space="preserve">her mother and grandmother, whose baskets she kept</t>
  </si>
  <si>
    <t xml:space="preserve">PER119</t>
  </si>
  <si>
    <t xml:space="preserve">Charles Edenshaw</t>
  </si>
  <si>
    <t xml:space="preserve">Da.axiigang</t>
  </si>
  <si>
    <t xml:space="preserve">born c. 1839</t>
  </si>
  <si>
    <t xml:space="preserve">The Haida carver and jeweller made argillite carvings, engraved silver bracelets and painted hats, and drew designs for anthropologists Franz Boas and John Swanton.</t>
  </si>
  <si>
    <t xml:space="preserve">argillite carving;silver engraving;painting</t>
  </si>
  <si>
    <t xml:space="preserve">bracelet;argillite carving;hat</t>
  </si>
  <si>
    <t xml:space="preserve">himself; anthropologists; museums</t>
  </si>
  <si>
    <t xml:space="preserve">his wife Isabella Edenshaw, who wove the spruce-root hats he painted</t>
  </si>
  <si>
    <t xml:space="preserve">links: STY076</t>
  </si>
  <si>
    <t xml:space="preserve">PER120</t>
  </si>
  <si>
    <t xml:space="preserve">Isabella Edenshaw</t>
  </si>
  <si>
    <t xml:space="preserve">Kwii.aang</t>
  </si>
  <si>
    <t xml:space="preserve">born c. 1858 (Museum of Anthropology, UBC; some sources give c. 1842); died 1926</t>
  </si>
  <si>
    <t xml:space="preserve">The Haida weaver made spruce-root hats and baskets, several painted by her husband Charles Edenshaw, and is often left out of attributions to him.</t>
  </si>
  <si>
    <t xml:space="preserve">spruce-root weaving</t>
  </si>
  <si>
    <t xml:space="preserve">hat;basket</t>
  </si>
  <si>
    <t xml:space="preserve">museum records; Haida family history</t>
  </si>
  <si>
    <t xml:space="preserve">herself, when works are credited to Charles alone</t>
  </si>
  <si>
    <t xml:space="preserve">Dates checked round 2: MOA gives 1858–1926; birth year is disputed.</t>
  </si>
  <si>
    <t xml:space="preserve">PER121</t>
  </si>
  <si>
    <t xml:space="preserve">Willie Seaweed</t>
  </si>
  <si>
    <t xml:space="preserve">Hilamas</t>
  </si>
  <si>
    <t xml:space="preserve">born c. 1873</t>
  </si>
  <si>
    <t xml:space="preserve">The Kwakwaka'wakw carver made masks, poles and potlatch objects with compass-drawn forms and continued carving while potlatches were banned.</t>
  </si>
  <si>
    <t xml:space="preserve">mask;pole;headdress</t>
  </si>
  <si>
    <t xml:space="preserve">himself; art historian Bill Holm</t>
  </si>
  <si>
    <t xml:space="preserve">the potlatch hosts and dancers for whom the masks were made</t>
  </si>
  <si>
    <t xml:space="preserve">PER122</t>
  </si>
  <si>
    <t xml:space="preserve">Mungo Martin</t>
  </si>
  <si>
    <t xml:space="preserve">Nakapankam</t>
  </si>
  <si>
    <t xml:space="preserve">born c. 1879</t>
  </si>
  <si>
    <t xml:space="preserve">The Kwakwaka'wakw carver restored and replicated poles for the University of British Columbia and the BC Provincial Museum from 1947 and built a big house in Victoria in 1953.</t>
  </si>
  <si>
    <t xml:space="preserve">totem pole;house</t>
  </si>
  <si>
    <t xml:space="preserve">himself; museum programmes</t>
  </si>
  <si>
    <t xml:space="preserve">the apprentices he trained, including Henry Hunt and Tony Hunt</t>
  </si>
  <si>
    <t xml:space="preserve">PER123</t>
  </si>
  <si>
    <t xml:space="preserve">Ellen Neel</t>
  </si>
  <si>
    <t xml:space="preserve">The Kwakwaka'wakw carver, among the first women to carve totem poles professionally, ran a carving business in Vancouver's Stanley Park and carved poles for public sites.</t>
  </si>
  <si>
    <t xml:space="preserve">totem pole;souvenir carving</t>
  </si>
  <si>
    <t xml:space="preserve">the family carvers who worked with her</t>
  </si>
  <si>
    <t xml:space="preserve">PER124</t>
  </si>
  <si>
    <t xml:space="preserve">Bill Reid</t>
  </si>
  <si>
    <t xml:space="preserve">The Haida artist relearned Haida design from museum pieces and made jewellery and large sculptures such as The Spirit of Haida Gwaii (1991).</t>
  </si>
  <si>
    <t xml:space="preserve">gold and silver engraving;wood carving;bronze casting</t>
  </si>
  <si>
    <t xml:space="preserve">jewellery;sculpture</t>
  </si>
  <si>
    <t xml:space="preserve">the many assistants who carved and cast his large works</t>
  </si>
  <si>
    <t xml:space="preserve">PER125</t>
  </si>
  <si>
    <t xml:space="preserve">Florence Davidson</t>
  </si>
  <si>
    <t xml:space="preserve">Jaadal q'egangaa</t>
  </si>
  <si>
    <t xml:space="preserve">The Haida button-blanket maker, daughter of Charles and Isabella Edenshaw, kept regalia making alive in Old Massett.</t>
  </si>
  <si>
    <t xml:space="preserve">appliqué;button blanket</t>
  </si>
  <si>
    <t xml:space="preserve">button blanket</t>
  </si>
  <si>
    <t xml:space="preserve">her life history recorded by Margaret Blackman (During My Time, 1982)</t>
  </si>
  <si>
    <t xml:space="preserve">the other women regalia makers</t>
  </si>
  <si>
    <t xml:space="preserve">PER126</t>
  </si>
  <si>
    <t xml:space="preserve">Jennie Thlunaut</t>
  </si>
  <si>
    <t xml:space="preserve">Shax'saani Keek'</t>
  </si>
  <si>
    <t xml:space="preserve">born c. 1890–92</t>
  </si>
  <si>
    <t xml:space="preserve">The Tlingit weaver made some fifty Chilkat robes and taught the technique to younger weavers in the 1980s.</t>
  </si>
  <si>
    <t xml:space="preserve">Chilkat weaving;mountain goat wool;cedar bark</t>
  </si>
  <si>
    <t xml:space="preserve">robe;tunic</t>
  </si>
  <si>
    <t xml:space="preserve">herself; weaving students</t>
  </si>
  <si>
    <t xml:space="preserve">the earlier Chilkat weavers she learned from</t>
  </si>
  <si>
    <t xml:space="preserve">PER127</t>
  </si>
  <si>
    <t xml:space="preserve">George Hunt</t>
  </si>
  <si>
    <t xml:space="preserve">The Tlingit-English Kwakwaka'wakw interpreter collected objects for museums and wrote much of the Kwakwaka'wakw material published under Franz Boas's name.</t>
  </si>
  <si>
    <t xml:space="preserve">collecting;ethnographic writing</t>
  </si>
  <si>
    <t xml:space="preserve">mask;text</t>
  </si>
  <si>
    <t xml:space="preserve">Boas's publications; historians</t>
  </si>
  <si>
    <t xml:space="preserve">himself, as uncredited co-author; the families from whom objects were bought</t>
  </si>
  <si>
    <t xml:space="preserve">PER128</t>
  </si>
  <si>
    <t xml:space="preserve">Franz Boas</t>
  </si>
  <si>
    <t xml:space="preserve">AM-NWC;AM-EWD</t>
  </si>
  <si>
    <t xml:space="preserve">The German-American anthropologist's Primitive Art (1927) analysed Northwest Coast design as a formal system and shaped museum collecting in New York.</t>
  </si>
  <si>
    <t xml:space="preserve">ethnography;museum collecting</t>
  </si>
  <si>
    <t xml:space="preserve">George Hunt and other Indigenous co-researchers</t>
  </si>
  <si>
    <t xml:space="preserve">PER129</t>
  </si>
  <si>
    <t xml:space="preserve">Kenojuak Ashevak</t>
  </si>
  <si>
    <t xml:space="preserve">The Inuk artist from Kinngait (Cape Dorset) made drawings translated into prints such as The Enchanted Owl (1960).</t>
  </si>
  <si>
    <t xml:space="preserve">drawing;stone-cut print;stencil</t>
  </si>
  <si>
    <t xml:space="preserve">print;drawing</t>
  </si>
  <si>
    <t xml:space="preserve">herself; West Baffin Eskimo Co-operative</t>
  </si>
  <si>
    <t xml:space="preserve">the printmakers who cut the stones from her drawings</t>
  </si>
  <si>
    <t xml:space="preserve">links: MKR029</t>
  </si>
  <si>
    <t xml:space="preserve">PER130</t>
  </si>
  <si>
    <t xml:space="preserve">Pitseolak Ashoona</t>
  </si>
  <si>
    <t xml:space="preserve">born c. 1904</t>
  </si>
  <si>
    <t xml:space="preserve">The Inuk artist of Kinngait made thousands of drawings of camp life that were printed by the co-operative.</t>
  </si>
  <si>
    <t xml:space="preserve">drawing;print</t>
  </si>
  <si>
    <t xml:space="preserve">herself (Pictures Out of My Life, 1971)</t>
  </si>
  <si>
    <t xml:space="preserve">the printmakers who cut her images</t>
  </si>
  <si>
    <t xml:space="preserve">PER131</t>
  </si>
  <si>
    <t xml:space="preserve">Jessie Oonark</t>
  </si>
  <si>
    <t xml:space="preserve">The Inuk artist of Qamani'tuaq (Baker Lake) made drawings, prints and large wall hangings of appliquéd felt and stroud.</t>
  </si>
  <si>
    <t xml:space="preserve">appliqué;drawing;stencil print</t>
  </si>
  <si>
    <t xml:space="preserve">wall hanging;print</t>
  </si>
  <si>
    <t xml:space="preserve">herself; Baker Lake studio</t>
  </si>
  <si>
    <t xml:space="preserve">her children, several of whom became artists; the women sewers of Baker Lake</t>
  </si>
  <si>
    <t xml:space="preserve">PER132</t>
  </si>
  <si>
    <t xml:space="preserve">Aron of Kangeq</t>
  </si>
  <si>
    <t xml:space="preserve">The Greenlandic hunter and artist made woodcuts and watercolours of Inuit tales for Hinrich Rink's collection, printed at Godthåb (Nuuk).</t>
  </si>
  <si>
    <t xml:space="preserve">woodcut;watercolour</t>
  </si>
  <si>
    <t xml:space="preserve">print;illustration</t>
  </si>
  <si>
    <t xml:space="preserve">Hinrich Rink; Greenland National Museum</t>
  </si>
  <si>
    <t xml:space="preserve">other Greenlandic contributors to Rink's collection</t>
  </si>
  <si>
    <t xml:space="preserve">links: POL080</t>
  </si>
  <si>
    <t xml:space="preserve">PER133</t>
  </si>
  <si>
    <t xml:space="preserve">David Drake</t>
  </si>
  <si>
    <t xml:space="preserve">Dave the Potter</t>
  </si>
  <si>
    <t xml:space="preserve">born c. 1801; died c. 1870s</t>
  </si>
  <si>
    <t xml:space="preserve">An enslaved potter at Edgefield, South Carolina, he turned large alkaline-glazed stoneware storage jars and inscribed some with his name, dates and couplets, though literacy was banned for enslaved people.</t>
  </si>
  <si>
    <t xml:space="preserve">wheel throwing;alkaline glaze</t>
  </si>
  <si>
    <t xml:space="preserve">his inscriptions; museums</t>
  </si>
  <si>
    <t xml:space="preserve">the other enslaved potters of Edgefield whose names are not on their jars</t>
  </si>
  <si>
    <t xml:space="preserve">Met Open Access (CC0);Smithsonian Open Access (CC0)</t>
  </si>
  <si>
    <t xml:space="preserve">F1.23;F1.26;F1.28</t>
  </si>
  <si>
    <t xml:space="preserve">Content note needed.</t>
  </si>
  <si>
    <t xml:space="preserve">PER134</t>
  </si>
  <si>
    <t xml:space="preserve">Harriet Powers</t>
  </si>
  <si>
    <t xml:space="preserve">Born enslaved in Georgia, she made appliqué quilts with Bible and local scenes; two survive, in the Smithsonian and the Museum of Fine Arts, Boston.</t>
  </si>
  <si>
    <t xml:space="preserve">appliqué;hand and machine stitching</t>
  </si>
  <si>
    <t xml:space="preserve">herself; Jennie Smith, who bought and described a quilt</t>
  </si>
  <si>
    <t xml:space="preserve">the enslaved women quilters whose names are lost</t>
  </si>
  <si>
    <t xml:space="preserve">Content note needed. links: MKR034</t>
  </si>
  <si>
    <t xml:space="preserve">PER135</t>
  </si>
  <si>
    <t xml:space="preserve">Elizabeth Keckley</t>
  </si>
  <si>
    <t xml:space="preserve">born c. 1818</t>
  </si>
  <si>
    <t xml:space="preserve">Born enslaved, she bought her freedom through dressmaking and became Mary Todd Lincoln's dressmaker, writing Behind the Scenes (1868).</t>
  </si>
  <si>
    <t xml:space="preserve">dressmaking</t>
  </si>
  <si>
    <t xml:space="preserve">dress</t>
  </si>
  <si>
    <t xml:space="preserve">herself (Behind the Scenes)</t>
  </si>
  <si>
    <t xml:space="preserve">the seamstresses she employed; the enslaved women whose sewing supported slaveholding households</t>
  </si>
  <si>
    <t xml:space="preserve">PER136</t>
  </si>
  <si>
    <t xml:space="preserve">Thomas Day</t>
  </si>
  <si>
    <t xml:space="preserve">died c. 1861</t>
  </si>
  <si>
    <t xml:space="preserve">The free Black cabinetmaker of Milton, North Carolina, ran one of the state's largest furniture workshops and himself held enslaved workers.</t>
  </si>
  <si>
    <t xml:space="preserve">cabinetmaking;joinery</t>
  </si>
  <si>
    <t xml:space="preserve">chair;cabinet;interior woodwork</t>
  </si>
  <si>
    <t xml:space="preserve">historians; museum records</t>
  </si>
  <si>
    <t xml:space="preserve">the enslaved and hired workers in his shop</t>
  </si>
  <si>
    <t xml:space="preserve">Context: he both faced racial restriction and enslaved others.</t>
  </si>
  <si>
    <t xml:space="preserve">PER137</t>
  </si>
  <si>
    <t xml:space="preserve">John Hemmings</t>
  </si>
  <si>
    <t xml:space="preserve">The enslaved joiner at Monticello made furniture and woodwork for Thomas Jefferson's houses and was freed by Jefferson's will.</t>
  </si>
  <si>
    <t xml:space="preserve">joinery;cabinetmaking</t>
  </si>
  <si>
    <t xml:space="preserve">furniture;interior woodwork</t>
  </si>
  <si>
    <t xml:space="preserve">Monticello records</t>
  </si>
  <si>
    <t xml:space="preserve">the other enslaved craftsmen at Monticello</t>
  </si>
  <si>
    <t xml:space="preserve">PER138</t>
  </si>
  <si>
    <t xml:space="preserve">Mary Lee Bendolph</t>
  </si>
  <si>
    <t xml:space="preserve">The Gee's Bend quilter makes quilts from worn clothing and scraps in improvised patterns, shown in museums since 2002.</t>
  </si>
  <si>
    <t xml:space="preserve">piecing;quilting;reused cloth</t>
  </si>
  <si>
    <t xml:space="preserve">the other Gee's Bend quilters and the collectors who framed their work as art</t>
  </si>
  <si>
    <t xml:space="preserve">links: MKR034</t>
  </si>
  <si>
    <t xml:space="preserve">PER139</t>
  </si>
  <si>
    <t xml:space="preserve">Annie Mae Young</t>
  </si>
  <si>
    <t xml:space="preserve">The Gee's Bend quilter pieced quilts from work clothes, including a well-known quilt of denim and corduroy made around 1976.</t>
  </si>
  <si>
    <t xml:space="preserve">the other Gee's Bend quilters</t>
  </si>
  <si>
    <t xml:space="preserve">PER140</t>
  </si>
  <si>
    <t xml:space="preserve">Faith Ringgold</t>
  </si>
  <si>
    <t xml:space="preserve">The American artist made story quilts from 1980, joining painting with quilting learned from her mother's family.</t>
  </si>
  <si>
    <t xml:space="preserve">painting on cloth;quilting</t>
  </si>
  <si>
    <t xml:space="preserve">story quilt</t>
  </si>
  <si>
    <t xml:space="preserve">her mother Willi Posey, a dressmaker who sewed early quilts with her</t>
  </si>
  <si>
    <t xml:space="preserve">PER141</t>
  </si>
  <si>
    <t xml:space="preserve">Ann Lee</t>
  </si>
  <si>
    <t xml:space="preserve">Mother Ann Lee</t>
  </si>
  <si>
    <t xml:space="preserve">The English-born founder of the Shakers in America led the community whose rules later shaped its plain furniture, oval boxes and tools.</t>
  </si>
  <si>
    <t xml:space="preserve">religious leadership</t>
  </si>
  <si>
    <t xml:space="preserve">chair;box</t>
  </si>
  <si>
    <t xml:space="preserve">Shaker tradition</t>
  </si>
  <si>
    <t xml:space="preserve">the Shaker makers, many unnamed, who made the objects after her death</t>
  </si>
  <si>
    <t xml:space="preserve">links: MKR030</t>
  </si>
  <si>
    <t xml:space="preserve">PER142</t>
  </si>
  <si>
    <t xml:space="preserve">Eli Whitney</t>
  </si>
  <si>
    <t xml:space="preserve">The American inventor patented a cotton gin (1794) that made short-staple cotton profitable and helped expand slavery in the US South.</t>
  </si>
  <si>
    <t xml:space="preserve">cotton ginning</t>
  </si>
  <si>
    <t xml:space="preserve">cotton gin</t>
  </si>
  <si>
    <t xml:space="preserve">patent records; historians</t>
  </si>
  <si>
    <t xml:space="preserve">the enslaved people whose forced labour grew the cotton; earlier gin makers</t>
  </si>
  <si>
    <t xml:space="preserve">His claims about interchangeable musket parts are exaggerated. links: NET056</t>
  </si>
  <si>
    <t xml:space="preserve">PER143</t>
  </si>
  <si>
    <t xml:space="preserve">Henry Ford</t>
  </si>
  <si>
    <t xml:space="preserve">The American manufacturer introduced the moving assembly line at Highland Park in 1913 to build the Model T.</t>
  </si>
  <si>
    <t xml:space="preserve">himself; Ford Motor Company</t>
  </si>
  <si>
    <t xml:space="preserve">the engineers who designed the line and the workers who ran it; the rubber workers at Fordlândia</t>
  </si>
  <si>
    <t xml:space="preserve">links: INS065</t>
  </si>
  <si>
    <t xml:space="preserve">PER144</t>
  </si>
  <si>
    <t xml:space="preserve">Candace Wheeler</t>
  </si>
  <si>
    <t xml:space="preserve">The American textile designer co-founded the Society of Decorative Art (1877) to sell women's needlework and directed the Women's Building interiors at the 1893 Chicago fair.</t>
  </si>
  <si>
    <t xml:space="preserve">textile design;embroidery</t>
  </si>
  <si>
    <t xml:space="preserve">textile;interior</t>
  </si>
  <si>
    <t xml:space="preserve">the women needleworkers whose work the society sold</t>
  </si>
  <si>
    <t xml:space="preserve">Met Open Access (CC0);Cooper Hewitt Open Access (CC0 metadata, images where PD)</t>
  </si>
  <si>
    <t xml:space="preserve">links: EVT007</t>
  </si>
  <si>
    <t xml:space="preserve">PER145</t>
  </si>
  <si>
    <t xml:space="preserve">Louis Comfort Tiffany</t>
  </si>
  <si>
    <t xml:space="preserve">The American designer ran the studios whose leaded-glass windows and lamps used opalescent glass made in his own furnaces.</t>
  </si>
  <si>
    <t xml:space="preserve">opalescent glass;leaded glass;favrile glass</t>
  </si>
  <si>
    <t xml:space="preserve">lamp;window;vase</t>
  </si>
  <si>
    <t xml:space="preserve">himself; Tiffany Studios</t>
  </si>
  <si>
    <t xml:space="preserve">Clara Driscoll and the women glass cutters who designed and made many lamps</t>
  </si>
  <si>
    <t xml:space="preserve">links: MKR032</t>
  </si>
  <si>
    <t xml:space="preserve">PER146</t>
  </si>
  <si>
    <t xml:space="preserve">Clara Driscoll</t>
  </si>
  <si>
    <t xml:space="preserve">She headed Tiffany Studios' women's glass-cutting department and designed lamps such as the Dragonfly, credited only after her letters were found in 2005.</t>
  </si>
  <si>
    <t xml:space="preserve">leaded glass;design</t>
  </si>
  <si>
    <t xml:space="preserve">lamp</t>
  </si>
  <si>
    <t xml:space="preserve">her letters (found 2005); curators</t>
  </si>
  <si>
    <t xml:space="preserve">herself and the 'Tiffany Girls' she supervised</t>
  </si>
  <si>
    <t xml:space="preserve">F1.26;F1.18;F1.23</t>
  </si>
  <si>
    <t xml:space="preserve">PER147</t>
  </si>
  <si>
    <t xml:space="preserve">Maria Longworth Nichols</t>
  </si>
  <si>
    <t xml:space="preserve">The Cincinnati heiress founded Rookwood Pottery in 1880, employing decorators, many of them women, to paint underglaze art pottery.</t>
  </si>
  <si>
    <t xml:space="preserve">underglaze slip painting</t>
  </si>
  <si>
    <t xml:space="preserve">vase</t>
  </si>
  <si>
    <t xml:space="preserve">the Rookwood decorators and throwers, including many women</t>
  </si>
  <si>
    <t xml:space="preserve">PER148</t>
  </si>
  <si>
    <t xml:space="preserve">Adelaide Alsop Robineau</t>
  </si>
  <si>
    <t xml:space="preserve">The American potter carved porcelain with great patience, including the Scarab Vase (1910), and edited the magazine Keramic Studio.</t>
  </si>
  <si>
    <t xml:space="preserve">carved porcelain;high-fire glaze</t>
  </si>
  <si>
    <t xml:space="preserve">the china painters who read and wrote for her magazine</t>
  </si>
  <si>
    <t xml:space="preserve">collection search link-out only (works in copyright);Cooper Hewitt Open Access (CC0 metadata, images where PD)</t>
  </si>
  <si>
    <t xml:space="preserve">PER149</t>
  </si>
  <si>
    <t xml:space="preserve">Marion Mahony Griffin</t>
  </si>
  <si>
    <t xml:space="preserve">AM-EWD;OC-AUS</t>
  </si>
  <si>
    <t xml:space="preserve">The American architect made many of the presentation drawings for Frank Lloyd Wright's early work and co-designed Canberra's plan with Walter Burley Griffin.</t>
  </si>
  <si>
    <t xml:space="preserve">architectural drawing;town planning</t>
  </si>
  <si>
    <t xml:space="preserve">drawing;house;town plan</t>
  </si>
  <si>
    <t xml:space="preserve">herself (The Magic of America)</t>
  </si>
  <si>
    <t xml:space="preserve">herself, when drawings are credited to Wright or Griffin</t>
  </si>
  <si>
    <t xml:space="preserve">PER150</t>
  </si>
  <si>
    <t xml:space="preserve">Raymond Loewy</t>
  </si>
  <si>
    <t xml:space="preserve">The French-born American industrial designer restyled products from locomotives to the Coldspot refrigerator (1934) to sell them, calling his rule 'most advanced yet acceptable'.</t>
  </si>
  <si>
    <t xml:space="preserve">industrial design;streamlining</t>
  </si>
  <si>
    <t xml:space="preserve">refrigerator;locomotive;logo</t>
  </si>
  <si>
    <t xml:space="preserve">himself (Never Leave Well Enough Alone, 1951)</t>
  </si>
  <si>
    <t xml:space="preserve">the staff designers in his firm</t>
  </si>
  <si>
    <t xml:space="preserve">links: STY043</t>
  </si>
  <si>
    <t xml:space="preserve">PER151</t>
  </si>
  <si>
    <t xml:space="preserve">Henry Dreyfuss</t>
  </si>
  <si>
    <t xml:space="preserve">The American industrial designer published body-measurement charts (The Measure of Man, 1960) and designed telephones for Bell and tractors for John Deere.</t>
  </si>
  <si>
    <t xml:space="preserve">industrial design;anthropometry</t>
  </si>
  <si>
    <t xml:space="preserve">telephone;tractor</t>
  </si>
  <si>
    <t xml:space="preserve">himself (Designing for People, 1955)</t>
  </si>
  <si>
    <t xml:space="preserve">Alvin Tilley and the staff who drew the anthropometric charts</t>
  </si>
  <si>
    <t xml:space="preserve">Cooper Hewitt Open Access (CC0 metadata, images where PD);collection search link-out only (works in copyright)</t>
  </si>
  <si>
    <t xml:space="preserve">links: MOV047</t>
  </si>
  <si>
    <t xml:space="preserve">PER152</t>
  </si>
  <si>
    <t xml:space="preserve">Charles Eames</t>
  </si>
  <si>
    <t xml:space="preserve">AM-WST;AS-SAS</t>
  </si>
  <si>
    <t xml:space="preserve">The American designer, with Ray Eames, developed moulded plywood and fibreglass furniture, films and the 1958 India Report that led to the National Institute of Design.</t>
  </si>
  <si>
    <t xml:space="preserve">moulded plywood;fibreglass;film</t>
  </si>
  <si>
    <t xml:space="preserve">chair;film;exhibition</t>
  </si>
  <si>
    <t xml:space="preserve">himself and Ray Eames; Herman Miller</t>
  </si>
  <si>
    <t xml:space="preserve">Ray Eames, often cast as his assistant; the office staff</t>
  </si>
  <si>
    <t xml:space="preserve">links: INS033</t>
  </si>
  <si>
    <t xml:space="preserve">PER153</t>
  </si>
  <si>
    <t xml:space="preserve">Ray Eames</t>
  </si>
  <si>
    <t xml:space="preserve">Bernice Alexandra Kaiser</t>
  </si>
  <si>
    <t xml:space="preserve">The American designer and painter was an equal partner in the Eames Office's furniture, films and exhibitions, a role long described as secondary.</t>
  </si>
  <si>
    <t xml:space="preserve">moulded plywood;graphic design;film</t>
  </si>
  <si>
    <t xml:space="preserve">chair;textile;film</t>
  </si>
  <si>
    <t xml:space="preserve">herself; historians</t>
  </si>
  <si>
    <t xml:space="preserve">herself, when work is credited to Charles alone</t>
  </si>
  <si>
    <t xml:space="preserve">PER154</t>
  </si>
  <si>
    <t xml:space="preserve">Florence Knoll</t>
  </si>
  <si>
    <t xml:space="preserve">Florence Knoll Bassett</t>
  </si>
  <si>
    <t xml:space="preserve">The American architect and designer ran Knoll's Planning Unit, shaping the modern office interior and its furniture.</t>
  </si>
  <si>
    <t xml:space="preserve">interior planning;furniture design</t>
  </si>
  <si>
    <t xml:space="preserve">office interior;table;sofa</t>
  </si>
  <si>
    <t xml:space="preserve">the designers and upholsterers in the Planning Unit</t>
  </si>
  <si>
    <t xml:space="preserve">PER155</t>
  </si>
  <si>
    <t xml:space="preserve">Eva Zeisel</t>
  </si>
  <si>
    <t xml:space="preserve">The Hungarian-born ceramic designer worked in German and Soviet factories, was imprisoned in the Soviet Union in 1936–37, and designed mass-produced tableware in the US.</t>
  </si>
  <si>
    <t xml:space="preserve">slip casting;industrial ceramic design</t>
  </si>
  <si>
    <t xml:space="preserve">tableware</t>
  </si>
  <si>
    <t xml:space="preserve">the factory workers who made her designs</t>
  </si>
  <si>
    <t xml:space="preserve">PER156</t>
  </si>
  <si>
    <t xml:space="preserve">Ruth Asawa</t>
  </si>
  <si>
    <t xml:space="preserve">The Japanese American artist, interned as a teenager, made looped-wire hanging sculptures from a crochet technique she learned from basket makers in Toluca, Mexico, in 1947.</t>
  </si>
  <si>
    <t xml:space="preserve">looped wire</t>
  </si>
  <si>
    <t xml:space="preserve">hanging sculpture</t>
  </si>
  <si>
    <t xml:space="preserve">the Toluca basket makers whose loop she adapted</t>
  </si>
  <si>
    <t xml:space="preserve">PER157</t>
  </si>
  <si>
    <t xml:space="preserve">Isamu Noguchi</t>
  </si>
  <si>
    <t xml:space="preserve">AM-EWD;AS-JPN</t>
  </si>
  <si>
    <t xml:space="preserve">The Japanese American sculptor designed the Akari paper lanterns (from 1951), made in Gifu by lantern workshops such as Ozeki.</t>
  </si>
  <si>
    <t xml:space="preserve">washi paper;bamboo;stone carving</t>
  </si>
  <si>
    <t xml:space="preserve">lamp;table;garden</t>
  </si>
  <si>
    <t xml:space="preserve">the Gifu lantern makers who make the Akari</t>
  </si>
  <si>
    <t xml:space="preserve">F1.20;F1.14</t>
  </si>
  <si>
    <t xml:space="preserve">PER158</t>
  </si>
  <si>
    <t xml:space="preserve">George Gustav Heye</t>
  </si>
  <si>
    <t xml:space="preserve">The American collector amassed hundreds of thousands of Indigenous objects for his Museum of the American Indian (1916), now part of the Smithsonian's NMAI.</t>
  </si>
  <si>
    <t xml:space="preserve">ceremonial object;textile</t>
  </si>
  <si>
    <t xml:space="preserve">the communities whose objects, including burial goods, he bought</t>
  </si>
  <si>
    <t xml:space="preserve">links: INS080</t>
  </si>
  <si>
    <t xml:space="preserve">PER159</t>
  </si>
  <si>
    <t xml:space="preserve">Leizu</t>
  </si>
  <si>
    <t xml:space="preserve">Xiling Shi</t>
  </si>
  <si>
    <t xml:space="preserve">legendary; traditional date only</t>
  </si>
  <si>
    <t xml:space="preserve">Chinese legend credits the consort of the Yellow Emperor with discovering silk reeling and starting sericulture, a story used to give silk an origin in women's work.</t>
  </si>
  <si>
    <t xml:space="preserve">sericulture;silk reeling</t>
  </si>
  <si>
    <t xml:space="preserve">Chinese tradition; later ritual cult of the silkworm deity</t>
  </si>
  <si>
    <t xml:space="preserve">the unnamed Neolithic women and men who domesticated the silkworm, shown by archaeology</t>
  </si>
  <si>
    <t xml:space="preserve">Legend, not a historical person; archaeological silk is older than the traditional date. links: POL156</t>
  </si>
  <si>
    <t xml:space="preserve">PER160</t>
  </si>
  <si>
    <t xml:space="preserve">Lu Ban</t>
  </si>
  <si>
    <t xml:space="preserve">Gongshu Ban</t>
  </si>
  <si>
    <t xml:space="preserve">traditional dates; attributions legendary</t>
  </si>
  <si>
    <t xml:space="preserve">Chinese tradition names Lu Ban as the patron of carpenters and credits him with tools such as the saw and carpenter's square; the Lu Ban Jing building manual was attributed to him centuries later.</t>
  </si>
  <si>
    <t xml:space="preserve">carpentry;joinery</t>
  </si>
  <si>
    <t xml:space="preserve">tool;building manual</t>
  </si>
  <si>
    <t xml:space="preserve">carpenters' guild tradition; later texts (Lu Ban Jing, Ming)</t>
  </si>
  <si>
    <t xml:space="preserve">the carpenters whose inventions were gathered under his name</t>
  </si>
  <si>
    <t xml:space="preserve">Wikimedia Commons;Chinese Text Project (link out)</t>
  </si>
  <si>
    <t xml:space="preserve">Treat as legend; the Lu Ban Jing is a Ming compilation.</t>
  </si>
  <si>
    <t xml:space="preserve">PER161</t>
  </si>
  <si>
    <t xml:space="preserve">Cai Lun</t>
  </si>
  <si>
    <t xml:space="preserve">born c. 50–62, died 121</t>
  </si>
  <si>
    <t xml:space="preserve">The Han court eunuch is credited in the Hou Hanshu with presenting an improved paper made from bark, hemp and rags in 105 CE, though earlier paper has been excavated.</t>
  </si>
  <si>
    <t xml:space="preserve">papermaking</t>
  </si>
  <si>
    <t xml:space="preserve">the Hou Hanshu (5th century); later tradition</t>
  </si>
  <si>
    <t xml:space="preserve">the earlier, unnamed papermakers whose paper predates him</t>
  </si>
  <si>
    <t xml:space="preserve">links: POL160</t>
  </si>
  <si>
    <t xml:space="preserve">PER162</t>
  </si>
  <si>
    <t xml:space="preserve">Bi Sheng</t>
  </si>
  <si>
    <t xml:space="preserve">fl. 1040s; dates approximate</t>
  </si>
  <si>
    <t xml:space="preserve">Shen Kuo's Dream Pool Essays credits the commoner Bi Sheng with printing from movable type made of baked clay in the 1040s.</t>
  </si>
  <si>
    <t xml:space="preserve">movable clay type</t>
  </si>
  <si>
    <t xml:space="preserve">Shen Kuo's Dream Pool Essays</t>
  </si>
  <si>
    <t xml:space="preserve">the printers who kept using woodblocks, which suited Chinese script better</t>
  </si>
  <si>
    <t xml:space="preserve">No book printed by him survives. links: POL166</t>
  </si>
  <si>
    <t xml:space="preserve">PER163</t>
  </si>
  <si>
    <t xml:space="preserve">Shen Kuo</t>
  </si>
  <si>
    <t xml:space="preserve">The Song official's Dream Pool Essays (c. 1088) record techniques including movable type, the magnetic needle and steelmaking.</t>
  </si>
  <si>
    <t xml:space="preserve">observation;technical writing</t>
  </si>
  <si>
    <t xml:space="preserve">the craftsmen whose methods he recorded, such as Bi Sheng and the builder Yu Hao</t>
  </si>
  <si>
    <t xml:space="preserve">Chinese Text Project (link out);Wikimedia Commons</t>
  </si>
  <si>
    <t xml:space="preserve">links: POL166</t>
  </si>
  <si>
    <t xml:space="preserve">PER164</t>
  </si>
  <si>
    <t xml:space="preserve">Li Jie</t>
  </si>
  <si>
    <t xml:space="preserve">The Song court architect compiled the Yingzao fashi (1103), a building standard with modular timber units and labour quotas.</t>
  </si>
  <si>
    <t xml:space="preserve">timber framing;modular bracketing</t>
  </si>
  <si>
    <t xml:space="preserve">building manual</t>
  </si>
  <si>
    <t xml:space="preserve">himself; the Song court</t>
  </si>
  <si>
    <t xml:space="preserve">the carpenters whose practice the manual codified</t>
  </si>
  <si>
    <t xml:space="preserve">F1.28;F1.19</t>
  </si>
  <si>
    <t xml:space="preserve">PER165</t>
  </si>
  <si>
    <t xml:space="preserve">Huang Daopo</t>
  </si>
  <si>
    <t xml:space="preserve">approximate; partly legendary</t>
  </si>
  <si>
    <t xml:space="preserve">Songjiang tradition credits her with bringing cotton ginning, spinning and weaving tools and methods from the Li people of Hainan, founding the Songjiang cotton industry.</t>
  </si>
  <si>
    <t xml:space="preserve">cotton ginning;spinning;weaving</t>
  </si>
  <si>
    <t xml:space="preserve">cloth;tool</t>
  </si>
  <si>
    <t xml:space="preserve">local gazetteers; a Yuan poem by Tao Zongyi</t>
  </si>
  <si>
    <t xml:space="preserve">the Li women of Hainan who taught her</t>
  </si>
  <si>
    <t xml:space="preserve">Details are traditional.</t>
  </si>
  <si>
    <t xml:space="preserve">PER166</t>
  </si>
  <si>
    <t xml:space="preserve">Huizong</t>
  </si>
  <si>
    <t xml:space="preserve">Emperor Huizong of Song</t>
  </si>
  <si>
    <t xml:space="preserve">The Song emperor collected antiquities, ran a painting academy and is associated with Ru ware made for the court.</t>
  </si>
  <si>
    <t xml:space="preserve">calligraphy (slender gold script);court patronage</t>
  </si>
  <si>
    <t xml:space="preserve">painting;ceramic;catalogue</t>
  </si>
  <si>
    <t xml:space="preserve">Song court records; historians</t>
  </si>
  <si>
    <t xml:space="preserve">the academy painters and Ru kiln potters</t>
  </si>
  <si>
    <t xml:space="preserve">National Palace Museum Taipei Open Data (check per-item terms);Wikimedia Commons</t>
  </si>
  <si>
    <t xml:space="preserve">PER167</t>
  </si>
  <si>
    <t xml:space="preserve">Song Yingxing</t>
  </si>
  <si>
    <t xml:space="preserve">died c. 1666</t>
  </si>
  <si>
    <t xml:space="preserve">The Ming scholar's Tiangong kaiwu (1637) describes and illustrates crafts from rice growing and silk weaving to ceramics, metal casting and papermaking.</t>
  </si>
  <si>
    <t xml:space="preserve">technical writing;illustration</t>
  </si>
  <si>
    <t xml:space="preserve">the artisans he watched and drew, who are unnamed</t>
  </si>
  <si>
    <t xml:space="preserve">Chinese Text Project (link out);Internet Archive (public-domain scans);Wikimedia Commons</t>
  </si>
  <si>
    <t xml:space="preserve">links: POL168</t>
  </si>
  <si>
    <t xml:space="preserve">PER168</t>
  </si>
  <si>
    <t xml:space="preserve">Tang Ying</t>
  </si>
  <si>
    <t xml:space="preserve">The superintendent of the imperial kilns at Jingdezhen wrote captions for the illustrated Taoye tushuo (1743) describing twenty stages of porcelain making.</t>
  </si>
  <si>
    <t xml:space="preserve">porcelain production;technical writing</t>
  </si>
  <si>
    <t xml:space="preserve">porcelain;treatise</t>
  </si>
  <si>
    <t xml:space="preserve">himself; Qing court</t>
  </si>
  <si>
    <t xml:space="preserve">the potters, painters and kiln workers, divided into many specialisms</t>
  </si>
  <si>
    <t xml:space="preserve">links: MKR036</t>
  </si>
  <si>
    <t xml:space="preserve">PER169</t>
  </si>
  <si>
    <t xml:space="preserve">Qianlong Emperor</t>
  </si>
  <si>
    <t xml:space="preserve">The Qing emperor ordered objects and archaistic copies from the palace workshops, inscribed poems on antiques and catalogued a large collection.</t>
  </si>
  <si>
    <t xml:space="preserve">court patronage;cataloguing</t>
  </si>
  <si>
    <t xml:space="preserve">porcelain;jade;catalogue</t>
  </si>
  <si>
    <t xml:space="preserve">Qing court records</t>
  </si>
  <si>
    <t xml:space="preserve">the workshop artisans and the Uyghur jade carvers whose stone came from Khotan</t>
  </si>
  <si>
    <t xml:space="preserve">National Palace Museum Taipei Open Data (check per-item terms);Met Open Access (CC0)</t>
  </si>
  <si>
    <t xml:space="preserve">links: INS020; POL169</t>
  </si>
  <si>
    <t xml:space="preserve">PER170</t>
  </si>
  <si>
    <t xml:space="preserve">Giuseppe Castiglione</t>
  </si>
  <si>
    <t xml:space="preserve">Lang Shining</t>
  </si>
  <si>
    <t xml:space="preserve">The Italian Jesuit painter at the Qing court joined European perspective with Chinese painting and helped design the European-style palaces at the Yuanmingyuan.</t>
  </si>
  <si>
    <t xml:space="preserve">painting;architectural design</t>
  </si>
  <si>
    <t xml:space="preserve">painting;palace</t>
  </si>
  <si>
    <t xml:space="preserve">Qing court records; art historians</t>
  </si>
  <si>
    <t xml:space="preserve">the Chinese court painters who worked with him</t>
  </si>
  <si>
    <t xml:space="preserve">The Yuanmingyuan was looted and burned in 1860.</t>
  </si>
  <si>
    <t xml:space="preserve">PER171</t>
  </si>
  <si>
    <t xml:space="preserve">Empress Dowager Cixi</t>
  </si>
  <si>
    <t xml:space="preserve">The Qing empress dowager commissioned porcelain with her Dayazhai mark and had Western-style portraits painted and photographed for display.</t>
  </si>
  <si>
    <t xml:space="preserve">court patronage;photography</t>
  </si>
  <si>
    <t xml:space="preserve">porcelain;portrait</t>
  </si>
  <si>
    <t xml:space="preserve">the court painters and potters; the photographer Xunling</t>
  </si>
  <si>
    <t xml:space="preserve">links: POL169</t>
  </si>
  <si>
    <t xml:space="preserve">PER172</t>
  </si>
  <si>
    <t xml:space="preserve">Lu Yu</t>
  </si>
  <si>
    <t xml:space="preserve">The Tang writer's Classic of Tea (Chajing) set out the equipment and ceramics for preparing tea, ranking kiln wares by how they showed the tea's colour.</t>
  </si>
  <si>
    <t xml:space="preserve">technical writing</t>
  </si>
  <si>
    <t xml:space="preserve">treatise;tea bowl</t>
  </si>
  <si>
    <t xml:space="preserve">the tea pickers and potters of Yue and Xing kilns</t>
  </si>
  <si>
    <t xml:space="preserve">links: POL162</t>
  </si>
  <si>
    <t xml:space="preserve">PER173</t>
  </si>
  <si>
    <t xml:space="preserve">Zheng He</t>
  </si>
  <si>
    <t xml:space="preserve">died 1433 or 1435</t>
  </si>
  <si>
    <t xml:space="preserve">The Ming admiral led seven fleets across the Indian Ocean (1405–33) that carried porcelain and silk as gifts and brought back goods and animals.</t>
  </si>
  <si>
    <t xml:space="preserve">shipbuilding;navigation</t>
  </si>
  <si>
    <t xml:space="preserve">treasure ship;porcelain</t>
  </si>
  <si>
    <t xml:space="preserve">Ming records; stelae he set up</t>
  </si>
  <si>
    <t xml:space="preserve">the shipwrights and sailors; the Hui Muslim and other interpreters</t>
  </si>
  <si>
    <t xml:space="preserve">links: NET005; NET054</t>
  </si>
  <si>
    <t xml:space="preserve">PER174</t>
  </si>
  <si>
    <t xml:space="preserve">Liang Sicheng</t>
  </si>
  <si>
    <t xml:space="preserve">The Chinese architectural historian surveyed early timber buildings in the 1930s and decoded the Yingzao fashi.</t>
  </si>
  <si>
    <t xml:space="preserve">building survey;architectural history</t>
  </si>
  <si>
    <t xml:space="preserve">measured drawing;text</t>
  </si>
  <si>
    <t xml:space="preserve">himself; Society for Research in Chinese Architecture</t>
  </si>
  <si>
    <t xml:space="preserve">Lin Huiyin and the surveyors who worked with him</t>
  </si>
  <si>
    <t xml:space="preserve">PER175</t>
  </si>
  <si>
    <t xml:space="preserve">Lin Huiyin</t>
  </si>
  <si>
    <t xml:space="preserve">The Chinese architect and historian surveyed early temples with Liang Sicheng and helped design the national emblem of the People's Republic (1950).</t>
  </si>
  <si>
    <t xml:space="preserve">building survey;design</t>
  </si>
  <si>
    <t xml:space="preserve">measured drawing;emblem</t>
  </si>
  <si>
    <t xml:space="preserve">herself, when survey work is credited to Liang alone</t>
  </si>
  <si>
    <t xml:space="preserve">links: POL171</t>
  </si>
  <si>
    <t xml:space="preserve">PER176</t>
  </si>
  <si>
    <t xml:space="preserve">Wang Shixiang</t>
  </si>
  <si>
    <t xml:space="preserve">The Chinese scholar's studies of Ming furniture and lacquer established how these crafts were constructed and dated.</t>
  </si>
  <si>
    <t xml:space="preserve">furniture study;lacquer study</t>
  </si>
  <si>
    <t xml:space="preserve">chair;table;lacquer</t>
  </si>
  <si>
    <t xml:space="preserve">the cabinetmakers and lacquerers whose techniques he recorded</t>
  </si>
  <si>
    <t xml:space="preserve">PER177</t>
  </si>
  <si>
    <t xml:space="preserve">Xu Bing</t>
  </si>
  <si>
    <t xml:space="preserve">born 1955; living</t>
  </si>
  <si>
    <t xml:space="preserve">The Chinese artist hand-carved thousands of invented characters for Book from the Sky (1987–91), printed and bound in traditional form.</t>
  </si>
  <si>
    <t xml:space="preserve">woodblock carving;printing;bookbinding</t>
  </si>
  <si>
    <t xml:space="preserve">book;installation</t>
  </si>
  <si>
    <t xml:space="preserve">the printers and binders who helped produce the books</t>
  </si>
  <si>
    <t xml:space="preserve">F1.5;F1.20</t>
  </si>
  <si>
    <t xml:space="preserve">PER178</t>
  </si>
  <si>
    <t xml:space="preserve">Ai Weiwei</t>
  </si>
  <si>
    <t xml:space="preserve">born 1957; living</t>
  </si>
  <si>
    <t xml:space="preserve">The Chinese artist had about 1,600 Jingdezhen artisans make some 100 million porcelain seeds for Sunflower Seeds (2010).</t>
  </si>
  <si>
    <t xml:space="preserve">porcelain;hand painting</t>
  </si>
  <si>
    <t xml:space="preserve">the Jingdezhen workers who made the seeds</t>
  </si>
  <si>
    <t xml:space="preserve">PER179</t>
  </si>
  <si>
    <t xml:space="preserve">Wang Shu</t>
  </si>
  <si>
    <t xml:space="preserve">born 1963; living</t>
  </si>
  <si>
    <t xml:space="preserve">The Chinese architect built the Ningbo History Museum (2008) with walls of salvaged bricks and tiles laid by local masons in the wapan technique.</t>
  </si>
  <si>
    <t xml:space="preserve">reused brick and tile;wapan masonry</t>
  </si>
  <si>
    <t xml:space="preserve">museum;campus</t>
  </si>
  <si>
    <t xml:space="preserve">himself; Pritzker Prize (2012)</t>
  </si>
  <si>
    <t xml:space="preserve">Lu Wenyu, his partner, who was not named in the prize; the masons</t>
  </si>
  <si>
    <t xml:space="preserve">PER180</t>
  </si>
  <si>
    <t xml:space="preserve">Lu Wenyu</t>
  </si>
  <si>
    <t xml:space="preserve">born 1967; living</t>
  </si>
  <si>
    <t xml:space="preserve">The Chinese architect co-founded Amateur Architecture Studio with Wang Shu and co-designed its buildings, though the 2012 Pritzker Prize went to him alone.</t>
  </si>
  <si>
    <t xml:space="preserve">herself; press</t>
  </si>
  <si>
    <t xml:space="preserve">herself, when the studio's work is credited to Wang alone</t>
  </si>
  <si>
    <t xml:space="preserve">Birth year 1967 per Wikipedia and Bloomsbury Encyclopedia; some web sources give 1966.</t>
  </si>
  <si>
    <t xml:space="preserve">PER181</t>
  </si>
  <si>
    <t xml:space="preserve">Aurel Stein</t>
  </si>
  <si>
    <t xml:space="preserve">The Hungarian-British archaeologist bought thousands of manuscripts and paintings from the Dunhuang library cave in 1907 and removed murals and objects from Silk Road sites.</t>
  </si>
  <si>
    <t xml:space="preserve">expedition collecting</t>
  </si>
  <si>
    <t xml:space="preserve">manuscript;painting;textile</t>
  </si>
  <si>
    <t xml:space="preserve">the monks and communities of Dunhuang; Chinese scholars who later called it plunder</t>
  </si>
  <si>
    <t xml:space="preserve">International Dunhuang Programme (link out);British Museum Collection Online (CC BY-NC-SA, link out)</t>
  </si>
  <si>
    <t xml:space="preserve">Whether to call this looting is debated; the flag follows Chinese claims. links: NET001</t>
  </si>
  <si>
    <t xml:space="preserve">PER182</t>
  </si>
  <si>
    <t xml:space="preserve">Wang Yuanlu</t>
  </si>
  <si>
    <t xml:space="preserve">born c. 1849</t>
  </si>
  <si>
    <t xml:space="preserve">The Daoist abbot who looked after the Mogao caves found the sealed library cave in 1900 and sold much of its contents to Stein, Pelliot and others to fund repairs.</t>
  </si>
  <si>
    <t xml:space="preserve">custodianship;sale</t>
  </si>
  <si>
    <t xml:space="preserve">Stein's and Pelliot's accounts</t>
  </si>
  <si>
    <t xml:space="preserve">the Buddhist monks who sealed the cave; Chinese officials who failed to protect it</t>
  </si>
  <si>
    <t xml:space="preserve">International Dunhuang Programme (link out)</t>
  </si>
  <si>
    <t xml:space="preserve">PER183</t>
  </si>
  <si>
    <t xml:space="preserve">Albert von Le Coq</t>
  </si>
  <si>
    <t xml:space="preserve">The German archaeologist led Turfan expeditions (1904–14) that sawed Buddhist murals from the walls of Bezeklik and other caves and took them to Berlin, where some were destroyed in 1945.</t>
  </si>
  <si>
    <t xml:space="preserve">mural removal;expedition collecting</t>
  </si>
  <si>
    <t xml:space="preserve">mural;manuscript</t>
  </si>
  <si>
    <t xml:space="preserve">the Uyghur communities of Turfan; the painters of the murals</t>
  </si>
  <si>
    <t xml:space="preserve">Staatliche Museen zu Berlin SMB-digital (check per-item terms);International Dunhuang Programme (link out)</t>
  </si>
  <si>
    <t xml:space="preserve">links: POL231</t>
  </si>
  <si>
    <t xml:space="preserve">PER184</t>
  </si>
  <si>
    <t xml:space="preserve">Kublai Khan</t>
  </si>
  <si>
    <t xml:space="preserve">Emperor Shizu of Yuan</t>
  </si>
  <si>
    <t xml:space="preserve">The Mongol ruler of China brought artisans from across his empire to his capital Dadu, including the Nepalese maker Araniko.</t>
  </si>
  <si>
    <t xml:space="preserve">court patronage;artisan relocation</t>
  </si>
  <si>
    <t xml:space="preserve">temple;stupa;textile</t>
  </si>
  <si>
    <t xml:space="preserve">Yuan records; historians</t>
  </si>
  <si>
    <t xml:space="preserve">the artisans moved or registered in hereditary artisan households</t>
  </si>
  <si>
    <t xml:space="preserve">links: POL167; MKR092</t>
  </si>
  <si>
    <t xml:space="preserve">PER185</t>
  </si>
  <si>
    <t xml:space="preserve">Zanabazar</t>
  </si>
  <si>
    <t xml:space="preserve">Öndör Gegeen</t>
  </si>
  <si>
    <t xml:space="preserve">The first Mongolian Jebtsundamba Khutuktu cast gilt-bronze Buddhist figures and created the Soyombo script.</t>
  </si>
  <si>
    <t xml:space="preserve">lost-wax casting;gilding;script design</t>
  </si>
  <si>
    <t xml:space="preserve">gilt-bronze figure;script</t>
  </si>
  <si>
    <t xml:space="preserve">Mongolian Buddhist tradition; art historians</t>
  </si>
  <si>
    <t xml:space="preserve">the workshop casters; Newar and Tibetan traditions he learned from</t>
  </si>
  <si>
    <t xml:space="preserve">F1.16;F1.5</t>
  </si>
  <si>
    <t xml:space="preserve">links: SCH045</t>
  </si>
  <si>
    <t xml:space="preserve">PER186</t>
  </si>
  <si>
    <t xml:space="preserve">François Xavier d'Entrecolles</t>
  </si>
  <si>
    <t xml:space="preserve">The French Jesuit's letters from Jingdezhen (1712, 1722) described porcelain making in detail and were read in Europe during the search for its recipe.</t>
  </si>
  <si>
    <t xml:space="preserve">observation;letter writing</t>
  </si>
  <si>
    <t xml:space="preserve">letter</t>
  </si>
  <si>
    <t xml:space="preserve">himself; Jesuit publications</t>
  </si>
  <si>
    <t xml:space="preserve">the Jingdezhen potters who showed him their methods</t>
  </si>
  <si>
    <t xml:space="preserve">PER187</t>
  </si>
  <si>
    <t xml:space="preserve">Sejong</t>
  </si>
  <si>
    <t xml:space="preserve">King Sejong the Great</t>
  </si>
  <si>
    <t xml:space="preserve">The Joseon king had the Korean alphabet (Hunminjeongeum) created and promulgated (1443–46) and sponsored instruments for astronomy and rain gauging.</t>
  </si>
  <si>
    <t xml:space="preserve">alphabet design;instrument making</t>
  </si>
  <si>
    <t xml:space="preserve">script;rain gauge;water clock</t>
  </si>
  <si>
    <t xml:space="preserve">Joseon royal records</t>
  </si>
  <si>
    <t xml:space="preserve">the scholars of the Hall of Worthies and craftsmen such as Jang Yeong-sil</t>
  </si>
  <si>
    <t xml:space="preserve">National Museum of Korea e-museum (KOGL Type 1 where marked);Wikimedia Commons</t>
  </si>
  <si>
    <t xml:space="preserve">links: POL177</t>
  </si>
  <si>
    <t xml:space="preserve">PER188</t>
  </si>
  <si>
    <t xml:space="preserve">Jang Yeong-sil</t>
  </si>
  <si>
    <t xml:space="preserve">born c. 1390; last recorded 1442</t>
  </si>
  <si>
    <t xml:space="preserve">Born to a government slave mother, the Joseon craftsman built water clocks and astronomical instruments for King Sejong.</t>
  </si>
  <si>
    <t xml:space="preserve">water clock;bronze casting;instrument making</t>
  </si>
  <si>
    <t xml:space="preserve">water clock;sundial</t>
  </si>
  <si>
    <t xml:space="preserve">the other state artisans; his own lowborn status, which limited his records</t>
  </si>
  <si>
    <t xml:space="preserve">Birth and death dates unknown.</t>
  </si>
  <si>
    <t xml:space="preserve">PER189</t>
  </si>
  <si>
    <t xml:space="preserve">Baegun Gyeonghan</t>
  </si>
  <si>
    <t xml:space="preserve">The Korean Seon monk compiled the Jikji, printed with metal movable type at Heungdeok temple in 1377, the oldest surviving book printed that way.</t>
  </si>
  <si>
    <t xml:space="preserve">metal movable type</t>
  </si>
  <si>
    <t xml:space="preserve">colophon of the Jikji; UNESCO</t>
  </si>
  <si>
    <t xml:space="preserve">his disciples Seokchan and Daldam and the nun Myodeok who funded the printing</t>
  </si>
  <si>
    <t xml:space="preserve">Gallica BnF (public-domain items, link out for reuse);Wikimedia Commons</t>
  </si>
  <si>
    <t xml:space="preserve">The only known copy is in the Bibliothèque nationale de France; Korea seeks it. links: POL176</t>
  </si>
  <si>
    <t xml:space="preserve">PER190</t>
  </si>
  <si>
    <t xml:space="preserve">Sin Saimdang</t>
  </si>
  <si>
    <t xml:space="preserve">The Joseon painter and calligrapher is known for paintings of plants and insects, with embroidery also attributed to her.</t>
  </si>
  <si>
    <t xml:space="preserve">ink and colour painting;embroidery</t>
  </si>
  <si>
    <t xml:space="preserve">painting;screen</t>
  </si>
  <si>
    <t xml:space="preserve">later Confucian writers who framed her as the model mother</t>
  </si>
  <si>
    <t xml:space="preserve">the unnamed women embroiderers of Joseon households</t>
  </si>
  <si>
    <t xml:space="preserve">Several attributions are uncertain.</t>
  </si>
  <si>
    <t xml:space="preserve">PER191</t>
  </si>
  <si>
    <t xml:space="preserve">Yi Sam-pyeong</t>
  </si>
  <si>
    <t xml:space="preserve">Kanagae Sanbei</t>
  </si>
  <si>
    <t xml:space="preserve">fl.; taken to Japan c. 1598, died 1655</t>
  </si>
  <si>
    <t xml:space="preserve">A Korean potter taken to Japan during the 1592–98 invasions, he is credited by tradition with finding porcelain clay at Izumiyama and starting porcelain production at Arita around 1616.</t>
  </si>
  <si>
    <t xml:space="preserve">porcelain;kaolin prospecting;climbing kiln</t>
  </si>
  <si>
    <t xml:space="preserve">Arita tradition; the Nabeshima domain; a 20th-century monument</t>
  </si>
  <si>
    <t xml:space="preserve">the hundreds of other Korean potters taken to Japan, such as those settled in Satsuma</t>
  </si>
  <si>
    <t xml:space="preserve">ColBase Japan national museums (check per-item terms);Wikimedia Commons</t>
  </si>
  <si>
    <t xml:space="preserve">Founding story is traditional. links: MKR039; MKR040; DIA012</t>
  </si>
  <si>
    <t xml:space="preserve">PER192</t>
  </si>
  <si>
    <t xml:space="preserve">Asakawa Takumi</t>
  </si>
  <si>
    <t xml:space="preserve">The Japanese forester in Seoul collected Joseon everyday wares and helped Yanagi found the Joseon Folk Art Museum (1924).</t>
  </si>
  <si>
    <t xml:space="preserve">collecting;writing</t>
  </si>
  <si>
    <t xml:space="preserve">ceramic;furniture</t>
  </si>
  <si>
    <t xml:space="preserve">himself (books on Joseon tableware and furniture)</t>
  </si>
  <si>
    <t xml:space="preserve">the Korean makers of the everyday wares he collected</t>
  </si>
  <si>
    <t xml:space="preserve">links: MOV096</t>
  </si>
  <si>
    <t xml:space="preserve">PER193</t>
  </si>
  <si>
    <t xml:space="preserve">Tori Busshi</t>
  </si>
  <si>
    <t xml:space="preserve">Kuratsukuri no Tori</t>
  </si>
  <si>
    <t xml:space="preserve">fl.; early 7th century</t>
  </si>
  <si>
    <t xml:space="preserve">The sculptor of Korean or Chinese immigrant descent cast the Shaka Triad at Hōryūji (623).</t>
  </si>
  <si>
    <t xml:space="preserve">bronze casting;gilding</t>
  </si>
  <si>
    <t xml:space="preserve">Buddhist figure</t>
  </si>
  <si>
    <t xml:space="preserve">inscription on the halo</t>
  </si>
  <si>
    <t xml:space="preserve">the immigrant craft lineages (saddle makers) from which he came</t>
  </si>
  <si>
    <t xml:space="preserve">links: POL178</t>
  </si>
  <si>
    <t xml:space="preserve">PER194</t>
  </si>
  <si>
    <t xml:space="preserve">Jōchō</t>
  </si>
  <si>
    <t xml:space="preserve">fl.; died 1057</t>
  </si>
  <si>
    <t xml:space="preserve">The Heian sculptor carved the Amida at the Byōdōin (1053) and is credited with refining the joined-block (yosegi-zukuri) technique used by workshops.</t>
  </si>
  <si>
    <t xml:space="preserve">joined-block wood carving;gilding</t>
  </si>
  <si>
    <t xml:space="preserve">Heian records; later sculptors' lineages</t>
  </si>
  <si>
    <t xml:space="preserve">the workshop carvers who made the separate blocks</t>
  </si>
  <si>
    <t xml:space="preserve">F1.19;F1.16</t>
  </si>
  <si>
    <t xml:space="preserve">links: POL180</t>
  </si>
  <si>
    <t xml:space="preserve">PER195</t>
  </si>
  <si>
    <t xml:space="preserve">Unkei</t>
  </si>
  <si>
    <t xml:space="preserve">born c. 1150</t>
  </si>
  <si>
    <t xml:space="preserve">The Kei school sculptor made realistic Buddhist and guardian figures, including with Kaikei the Nandaimon guardians at Tōdaiji (1203).</t>
  </si>
  <si>
    <t xml:space="preserve">joined-block wood carving;crystal eyes</t>
  </si>
  <si>
    <t xml:space="preserve">Buddhist figure;guardian figure</t>
  </si>
  <si>
    <t xml:space="preserve">inscriptions; temple records</t>
  </si>
  <si>
    <t xml:space="preserve">the workshop of about 20 carvers who helped make the guardians</t>
  </si>
  <si>
    <t xml:space="preserve">links: SCH039</t>
  </si>
  <si>
    <t xml:space="preserve">PER196</t>
  </si>
  <si>
    <t xml:space="preserve">Ashikaga Yoshimasa</t>
  </si>
  <si>
    <t xml:space="preserve">The Muromachi shogun built the Ginkakuji retreat and sponsored the tea gatherings, flower arranging and collections of Chinese objects known as Higashiyama culture.</t>
  </si>
  <si>
    <t xml:space="preserve">patronage;collecting</t>
  </si>
  <si>
    <t xml:space="preserve">tea utensil;painting;building</t>
  </si>
  <si>
    <t xml:space="preserve">the dōbōshū advisers of low rank who judged and arranged the objects</t>
  </si>
  <si>
    <t xml:space="preserve">links: DYN069</t>
  </si>
  <si>
    <t xml:space="preserve">PER197</t>
  </si>
  <si>
    <t xml:space="preserve">Sen no Rikyū</t>
  </si>
  <si>
    <t xml:space="preserve">The tea master shaped wabi tea, commissioning plain objects such as Chōjirō's tea bowls and a two-mat tea room.</t>
  </si>
  <si>
    <t xml:space="preserve">tea practice;commissioning</t>
  </si>
  <si>
    <t xml:space="preserve">tea bowl;tea room;bamboo utensil</t>
  </si>
  <si>
    <t xml:space="preserve">tea school tradition</t>
  </si>
  <si>
    <t xml:space="preserve">the potters, bamboo cutters and carpenters who made his utensils</t>
  </si>
  <si>
    <t xml:space="preserve">Met Open Access (CC0);ColBase Japan national museums (check per-item terms)</t>
  </si>
  <si>
    <t xml:space="preserve">links: STY150</t>
  </si>
  <si>
    <t xml:space="preserve">PER198</t>
  </si>
  <si>
    <t xml:space="preserve">Raku Chōjirō</t>
  </si>
  <si>
    <t xml:space="preserve">Chōjirō</t>
  </si>
  <si>
    <t xml:space="preserve">fl.; earliest dated work 1574, died 1589</t>
  </si>
  <si>
    <t xml:space="preserve">The Kyoto tile maker hand-built low-fired tea bowls for Sen no Rikyū, the start of the Raku family line.</t>
  </si>
  <si>
    <t xml:space="preserve">hand building;low-temperature firing</t>
  </si>
  <si>
    <t xml:space="preserve">Raku family tradition</t>
  </si>
  <si>
    <t xml:space="preserve">his father Ameya, said to be an immigrant, and the family members who worked with him</t>
  </si>
  <si>
    <t xml:space="preserve">F1.26;F1.17</t>
  </si>
  <si>
    <t xml:space="preserve">Early history is traditional. links: MKR041</t>
  </si>
  <si>
    <t xml:space="preserve">PER199</t>
  </si>
  <si>
    <t xml:space="preserve">Toyotomi Hideyoshi</t>
  </si>
  <si>
    <t xml:space="preserve">The Japanese ruler had a portable golden tea room built and invaded Korea (1592–98), during which Korean potters were taken to Japan.</t>
  </si>
  <si>
    <t xml:space="preserve">patronage;war</t>
  </si>
  <si>
    <t xml:space="preserve">tea room;tea utensil</t>
  </si>
  <si>
    <t xml:space="preserve">the Korean potters taken to Japan; the people killed in Korea</t>
  </si>
  <si>
    <t xml:space="preserve">F1.17;F1.19a</t>
  </si>
  <si>
    <t xml:space="preserve">links: DYN070; DIA012</t>
  </si>
  <si>
    <t xml:space="preserve">PER200</t>
  </si>
  <si>
    <t xml:space="preserve">Hon'ami Kōetsu</t>
  </si>
  <si>
    <t xml:space="preserve">The Kyoto calligrapher, potter and lacquer designer founded an artists' community at Takagamine and is credited with designs for lacquer and tea bowls.</t>
  </si>
  <si>
    <t xml:space="preserve">calligraphy;raku ware;lacquer design</t>
  </si>
  <si>
    <t xml:space="preserve">tea bowl;writing box;scroll</t>
  </si>
  <si>
    <t xml:space="preserve">record and writing;food and storage</t>
  </si>
  <si>
    <t xml:space="preserve">Rinpa tradition; art historians</t>
  </si>
  <si>
    <t xml:space="preserve">Sōtatsu and the lacquerers who made his designs</t>
  </si>
  <si>
    <t xml:space="preserve">links: STY147</t>
  </si>
  <si>
    <t xml:space="preserve">PER201</t>
  </si>
  <si>
    <t xml:space="preserve">Sakaida Kakiemon I</t>
  </si>
  <si>
    <t xml:space="preserve">The Arita potter is credited with developing overglaze enamels on porcelain in the 1640s, the start of the Kakiemon style exported to Europe.</t>
  </si>
  <si>
    <t xml:space="preserve">overglaze enamel;porcelain</t>
  </si>
  <si>
    <t xml:space="preserve">dish;figure</t>
  </si>
  <si>
    <t xml:space="preserve">Kakiemon family tradition</t>
  </si>
  <si>
    <t xml:space="preserve">the other Arita workshops and the Chinese enamel methods he learned</t>
  </si>
  <si>
    <t xml:space="preserve">Met Open Access (CC0);Rijksmuseum (CC0);ColBase Japan national museums (check per-item terms)</t>
  </si>
  <si>
    <t xml:space="preserve">Early attribution is traditional. links: MKR040</t>
  </si>
  <si>
    <t xml:space="preserve">PER202</t>
  </si>
  <si>
    <t xml:space="preserve">Nonomura Ninsei</t>
  </si>
  <si>
    <t xml:space="preserve">The Kyoto potter at Omuro was among the first Japanese potters to mark his wares with his name, making enamelled tea-ceremony stoneware for aristocrats.</t>
  </si>
  <si>
    <t xml:space="preserve">wheel throwing;overglaze enamel</t>
  </si>
  <si>
    <t xml:space="preserve">tea jar;incense burner</t>
  </si>
  <si>
    <t xml:space="preserve">his seal; art historians</t>
  </si>
  <si>
    <t xml:space="preserve">the kiln workers of the Omuro workshop</t>
  </si>
  <si>
    <t xml:space="preserve">PER203</t>
  </si>
  <si>
    <t xml:space="preserve">Ogata Kōrin</t>
  </si>
  <si>
    <t xml:space="preserve">The Kyoto painter designed screens, kimono and lacquer in the Rinpa manner and painted designs on his brother Kenzan's ceramics.</t>
  </si>
  <si>
    <t xml:space="preserve">painting;textile design;lacquer design</t>
  </si>
  <si>
    <t xml:space="preserve">folding screen;kosode;lacquer box</t>
  </si>
  <si>
    <t xml:space="preserve">art historians; later Rinpa followers</t>
  </si>
  <si>
    <t xml:space="preserve">the textile dyers and lacquerers who made his designs</t>
  </si>
  <si>
    <t xml:space="preserve">PER204</t>
  </si>
  <si>
    <t xml:space="preserve">Ogata Kenzan</t>
  </si>
  <si>
    <t xml:space="preserve">The Kyoto potter ran a workshop making painted stoneware dishes, many signed with his name but made by his assistants.</t>
  </si>
  <si>
    <t xml:space="preserve">stoneware;underglaze painting</t>
  </si>
  <si>
    <t xml:space="preserve">dish;tea bowl</t>
  </si>
  <si>
    <t xml:space="preserve">his signatures; art historians</t>
  </si>
  <si>
    <t xml:space="preserve">the workshop potters, and later makers who used the Kenzan name</t>
  </si>
  <si>
    <t xml:space="preserve">The Kenzan name was inherited and copied, which makes attribution hard. links: STY147</t>
  </si>
  <si>
    <t xml:space="preserve">PER205</t>
  </si>
  <si>
    <t xml:space="preserve">Tsutaya Jūzaburō</t>
  </si>
  <si>
    <t xml:space="preserve">The Edo publisher commissioned and sold woodblock prints and books by Utamaro, Sharaku and others.</t>
  </si>
  <si>
    <t xml:space="preserve">publishing;woodblock printing</t>
  </si>
  <si>
    <t xml:space="preserve">publishers' seals on prints</t>
  </si>
  <si>
    <t xml:space="preserve">the block carvers and printers whose names were not printed</t>
  </si>
  <si>
    <t xml:space="preserve">Met Open Access (CC0);Art Institute of Chicago (CC0)</t>
  </si>
  <si>
    <t xml:space="preserve">links: MKR043</t>
  </si>
  <si>
    <t xml:space="preserve">PER206</t>
  </si>
  <si>
    <t xml:space="preserve">Katsushika Hokusai</t>
  </si>
  <si>
    <t xml:space="preserve">The Edo artist designed prints and design books such as the Hokusai Manga, which circulated in Europe and fed Japonisme.</t>
  </si>
  <si>
    <t xml:space="preserve">woodblock print design</t>
  </si>
  <si>
    <t xml:space="preserve">print;design book</t>
  </si>
  <si>
    <t xml:space="preserve">himself; publishers; European collectors</t>
  </si>
  <si>
    <t xml:space="preserve">the carvers and printers who turned his drawings into prints; his daughter Katsushika Ōi</t>
  </si>
  <si>
    <t xml:space="preserve">Met Open Access (CC0);Art Institute of Chicago (CC0);National Museum of Asian Art via Smithsonian Open Access (CC0 where marked)</t>
  </si>
  <si>
    <t xml:space="preserve">links: STY148; STY030</t>
  </si>
  <si>
    <t xml:space="preserve">PER207</t>
  </si>
  <si>
    <t xml:space="preserve">Katsushika Ōi</t>
  </si>
  <si>
    <t xml:space="preserve">Oei</t>
  </si>
  <si>
    <t xml:space="preserve">The painter, Hokusai's daughter, worked in his studio and made her own paintings with strong light effects; some works credited to him may be hers.</t>
  </si>
  <si>
    <t xml:space="preserve">painting;print design</t>
  </si>
  <si>
    <t xml:space="preserve">herself, when studio work is credited to her father</t>
  </si>
  <si>
    <t xml:space="preserve">Birth and death dates uncertain.</t>
  </si>
  <si>
    <t xml:space="preserve">PER208</t>
  </si>
  <si>
    <t xml:space="preserve">Okakura Kakuzō</t>
  </si>
  <si>
    <t xml:space="preserve">Okakura Tenshin</t>
  </si>
  <si>
    <t xml:space="preserve">The Japanese art critic helped found the Tokyo School of Fine Arts and wrote The Book of Tea (1906) in English, presenting tea and craft as Asian ideals.</t>
  </si>
  <si>
    <t xml:space="preserve">criticism;museum curating</t>
  </si>
  <si>
    <t xml:space="preserve">the artists and craftsmen he wrote about; the colonial politics of 'Asia is one'</t>
  </si>
  <si>
    <t xml:space="preserve">Project Gutenberg;Internet Archive (public-domain scans)</t>
  </si>
  <si>
    <t xml:space="preserve">links: INS026; MOV093</t>
  </si>
  <si>
    <t xml:space="preserve">PER209</t>
  </si>
  <si>
    <t xml:space="preserve">Sōetsu Yanagi</t>
  </si>
  <si>
    <t xml:space="preserve">Muneyoshi Yanagi</t>
  </si>
  <si>
    <t xml:space="preserve">The Japanese philosopher named mingei (folk craft) in 1925, founded the Japan Folk Crafts Museum and argued that anonymous makers made the most beautiful things.</t>
  </si>
  <si>
    <t xml:space="preserve">criticism;collecting;museum founding</t>
  </si>
  <si>
    <t xml:space="preserve">ceramic;textile;writing</t>
  </si>
  <si>
    <t xml:space="preserve">the named women weavers and rural makers his theory of anonymity left unnamed; Korean makers whose work he collected</t>
  </si>
  <si>
    <t xml:space="preserve">F1.3;F1.29;F1.26</t>
  </si>
  <si>
    <t xml:space="preserve">Kim Brandt's work shows mingei's links with empire. links: MOV096; INS027</t>
  </si>
  <si>
    <t xml:space="preserve">PER210</t>
  </si>
  <si>
    <t xml:space="preserve">Shōji Hamada</t>
  </si>
  <si>
    <t xml:space="preserve">The potter set up his workshop at Mashiko in 1924, joining local folk-pottery methods to mingei ideas, and was named a Living National Treasure in 1955.</t>
  </si>
  <si>
    <t xml:space="preserve">stoneware;wheel throwing;poured glaze</t>
  </si>
  <si>
    <t xml:space="preserve">vessel;plate</t>
  </si>
  <si>
    <t xml:space="preserve">himself; Mingei movement</t>
  </si>
  <si>
    <t xml:space="preserve">the Mashiko potters whose kilns and methods he used</t>
  </si>
  <si>
    <t xml:space="preserve">links: MOV096; INS028</t>
  </si>
  <si>
    <t xml:space="preserve">PER211</t>
  </si>
  <si>
    <t xml:space="preserve">Kawai Kanjirō</t>
  </si>
  <si>
    <t xml:space="preserve">The Kyoto potter co-founded the mingei movement and made stoneware and wood carvings, refusing honours such as Living National Treasure.</t>
  </si>
  <si>
    <t xml:space="preserve">stoneware;glaze research;wood carving</t>
  </si>
  <si>
    <t xml:space="preserve">vessel;carving</t>
  </si>
  <si>
    <t xml:space="preserve">his kiln workers</t>
  </si>
  <si>
    <t xml:space="preserve">PER212</t>
  </si>
  <si>
    <t xml:space="preserve">Serizawa Keisuke</t>
  </si>
  <si>
    <t xml:space="preserve">The textile artist adapted Okinawan bingata stencil dyeing into katazome, making kimono, screens and books, and was a Living National Treasure.</t>
  </si>
  <si>
    <t xml:space="preserve">katazome stencil dyeing</t>
  </si>
  <si>
    <t xml:space="preserve">kimono;screen;book</t>
  </si>
  <si>
    <t xml:space="preserve">the Okinawan bingata dyers he learned from</t>
  </si>
  <si>
    <t xml:space="preserve">F1.29;F1.14</t>
  </si>
  <si>
    <t xml:space="preserve">PER213</t>
  </si>
  <si>
    <t xml:space="preserve">Bernard Leach</t>
  </si>
  <si>
    <t xml:space="preserve">The British potter trained in Japan and set up the Leach Pottery at St Ives with Shōji Hamada in 1920, spreading East Asian stoneware ideas to studio potters through A Potter's Book (1940).</t>
  </si>
  <si>
    <t xml:space="preserve">stoneware;wheel throwing</t>
  </si>
  <si>
    <t xml:space="preserve">Hamada, Matsubayashi Tsurunosuke and the St Ives apprentices; the Japanese and Korean potters he copied</t>
  </si>
  <si>
    <t xml:space="preserve">PER214</t>
  </si>
  <si>
    <t xml:space="preserve">Kayano Shigeru</t>
  </si>
  <si>
    <t xml:space="preserve">The Ainu craftsman and collector built up the Nibutani Ainu Culture Museum and campaigned for Ainu rights, becoming the first Ainu member of Japan's national parliament.</t>
  </si>
  <si>
    <t xml:space="preserve">wood carving;collecting</t>
  </si>
  <si>
    <t xml:space="preserve">carving;utensil</t>
  </si>
  <si>
    <t xml:space="preserve">the Ainu makers of the objects he gathered</t>
  </si>
  <si>
    <t xml:space="preserve">PER215</t>
  </si>
  <si>
    <t xml:space="preserve">Kenzo Tange</t>
  </si>
  <si>
    <t xml:space="preserve">The Japanese architect designed the Hiroshima Peace Memorial Park and the Yoyogi National Gymnasium for the 1964 Tokyo Olympics.</t>
  </si>
  <si>
    <t xml:space="preserve">reinforced concrete;suspension roof</t>
  </si>
  <si>
    <t xml:space="preserve">stadium;memorial</t>
  </si>
  <si>
    <t xml:space="preserve">the engineer Yoshikatsu Tsuboi and the Metabolist architects in his office</t>
  </si>
  <si>
    <t xml:space="preserve">links: MOV026; EVT021</t>
  </si>
  <si>
    <t xml:space="preserve">PER216</t>
  </si>
  <si>
    <t xml:space="preserve">Sori Yanagi</t>
  </si>
  <si>
    <t xml:space="preserve">The Japanese industrial designer, son of Sōetsu Yanagi, designed the plywood Butterfly Stool (1954) and kitchenware developed from full-size models.</t>
  </si>
  <si>
    <t xml:space="preserve">moulded plywood;model making</t>
  </si>
  <si>
    <t xml:space="preserve">stool;kettle;cutlery</t>
  </si>
  <si>
    <t xml:space="preserve">the Tendo Mokko workers who made the stool</t>
  </si>
  <si>
    <t xml:space="preserve">PER217</t>
  </si>
  <si>
    <t xml:space="preserve">Kenji Ekuan</t>
  </si>
  <si>
    <t xml:space="preserve">The Japanese industrial designer led GK Design, whose Kikkoman soy sauce bottle (1961) became a standard table object.</t>
  </si>
  <si>
    <t xml:space="preserve">industrial design;glass bottle</t>
  </si>
  <si>
    <t xml:space="preserve">bottle;motorcycle;train</t>
  </si>
  <si>
    <t xml:space="preserve">himself; GK Design</t>
  </si>
  <si>
    <t xml:space="preserve">the GK team members who co-designed the bottle</t>
  </si>
  <si>
    <t xml:space="preserve">PER218</t>
  </si>
  <si>
    <t xml:space="preserve">Issey Miyake</t>
  </si>
  <si>
    <t xml:space="preserve">The Japanese designer developed garment-pleating methods (Pleats Please, 1993) and A-POC, clothing cut from one continuous tube of knitted cloth.</t>
  </si>
  <si>
    <t xml:space="preserve">heat pleating;machine knitting</t>
  </si>
  <si>
    <t xml:space="preserve">textile engineer Makiko Minagawa and Dai Fujiwara who co-developed the techniques</t>
  </si>
  <si>
    <t xml:space="preserve">F1.21;F1.18</t>
  </si>
  <si>
    <t xml:space="preserve">PER219</t>
  </si>
  <si>
    <t xml:space="preserve">Rei Kawakubo</t>
  </si>
  <si>
    <t xml:space="preserve">born 1942; living</t>
  </si>
  <si>
    <t xml:space="preserve">The Japanese designer founded Comme des Garçons and showed black, torn and asymmetric clothing in Paris from 1981.</t>
  </si>
  <si>
    <t xml:space="preserve">garment construction;distressed textile</t>
  </si>
  <si>
    <t xml:space="preserve">the pattern makers and textile mills she works with</t>
  </si>
  <si>
    <t xml:space="preserve">PER220</t>
  </si>
  <si>
    <t xml:space="preserve">Hanae Mori</t>
  </si>
  <si>
    <t xml:space="preserve">The Japanese fashion designer became the first Asian woman admitted to the Paris haute couture federation (1977), with clothes using butterfly motifs and Japanese textiles.</t>
  </si>
  <si>
    <t xml:space="preserve">couture;textile printing</t>
  </si>
  <si>
    <t xml:space="preserve">the Japanese textile workshops that made her fabrics</t>
  </si>
  <si>
    <t xml:space="preserve">PER221</t>
  </si>
  <si>
    <t xml:space="preserve">Eiko Ishioka</t>
  </si>
  <si>
    <t xml:space="preserve">The Japanese designer worked in advertising, stage and film costume, including costumes for Bram Stoker's Dracula (1992).</t>
  </si>
  <si>
    <t xml:space="preserve">art direction;costume design</t>
  </si>
  <si>
    <t xml:space="preserve">poster;costume</t>
  </si>
  <si>
    <t xml:space="preserve">the costume makers who built her designs</t>
  </si>
  <si>
    <t xml:space="preserve">F1.4;F1.18</t>
  </si>
  <si>
    <t xml:space="preserve">PER222</t>
  </si>
  <si>
    <t xml:space="preserve">Kazuyo Sejima</t>
  </si>
  <si>
    <t xml:space="preserve">The Japanese architect co-founded SANAA, designing light, thin-walled buildings such as the 21st Century Museum in Kanazawa.</t>
  </si>
  <si>
    <t xml:space="preserve">steel;glass;thin structure</t>
  </si>
  <si>
    <t xml:space="preserve">museum;house</t>
  </si>
  <si>
    <t xml:space="preserve">herself; Pritzker Prize (2010, with Ryue Nishizawa)</t>
  </si>
  <si>
    <t xml:space="preserve">the engineers such as Mutsuro Sasaki</t>
  </si>
  <si>
    <t xml:space="preserve">PER223</t>
  </si>
  <si>
    <t xml:space="preserve">Kim Brandt</t>
  </si>
  <si>
    <t xml:space="preserve">THEME;F1.8</t>
  </si>
  <si>
    <t xml:space="preserve">AS-JPN;AM-EWD</t>
  </si>
  <si>
    <t xml:space="preserve">fl.; Kingdom of Beauty published 2007; birth year not recorded here; living</t>
  </si>
  <si>
    <t xml:space="preserve">The American historian's Kingdom of Beauty (2007) showed how the Japanese folk craft movement was tied to imperial expansion and consumer markets.</t>
  </si>
  <si>
    <t xml:space="preserve">the Korean, Okinawan and Ainu makers drawn into mingei collecting</t>
  </si>
  <si>
    <t xml:space="preserve">library link-out (in copyright); open-access articles where they exist</t>
  </si>
  <si>
    <t xml:space="preserve">Verify author details. links: MOV096</t>
  </si>
  <si>
    <t xml:space="preserve">PER224</t>
  </si>
  <si>
    <t xml:space="preserve">Ashoka</t>
  </si>
  <si>
    <t xml:space="preserve">Aśoka Maurya</t>
  </si>
  <si>
    <t xml:space="preserve">The Maurya emperor had edicts cut on rocks and polished sandstone pillars crowned with animal capitals across the subcontinent.</t>
  </si>
  <si>
    <t xml:space="preserve">stone polishing;rock inscription;pillar carving</t>
  </si>
  <si>
    <t xml:space="preserve">pillar;capital;edict</t>
  </si>
  <si>
    <t xml:space="preserve">his own inscriptions; historians</t>
  </si>
  <si>
    <t xml:space="preserve">the stone-cutters of the Chunar quarries and the scribes who adapted the texts to local scripts</t>
  </si>
  <si>
    <t xml:space="preserve">Wikimedia Commons;Indian Culture portal, Ministry of Culture (link out)</t>
  </si>
  <si>
    <t xml:space="preserve">links: POL186</t>
  </si>
  <si>
    <t xml:space="preserve">PER225</t>
  </si>
  <si>
    <t xml:space="preserve">Sembiyan Mahadevi</t>
  </si>
  <si>
    <t xml:space="preserve">The Chola queen dowager paid for temples to be rebuilt in stone and for bronze festival images, named in inscriptions as her gifts.</t>
  </si>
  <si>
    <t xml:space="preserve">bronze casting;stone temple building</t>
  </si>
  <si>
    <t xml:space="preserve">temple;festival bronze</t>
  </si>
  <si>
    <t xml:space="preserve">temple inscriptions</t>
  </si>
  <si>
    <t xml:space="preserve">the sthapati bronze casters, who are not named</t>
  </si>
  <si>
    <t xml:space="preserve">A bronze in the Freer is traditionally identified as her portrait. links: STY120; MKR051</t>
  </si>
  <si>
    <t xml:space="preserve">PER226</t>
  </si>
  <si>
    <t xml:space="preserve">Rajaraja Chola I</t>
  </si>
  <si>
    <t xml:space="preserve">The Chola king built the Brihadisvara temple at Thanjavur (completed c. 1010), whose inscriptions list donated bronzes, jewels and temple staff.</t>
  </si>
  <si>
    <t xml:space="preserve">granite temple building;bronze casting</t>
  </si>
  <si>
    <t xml:space="preserve">the architect named in inscriptions as Kunjara Mallan Raja Raja Perunthachan, and the dancers and servants listed</t>
  </si>
  <si>
    <t xml:space="preserve">links: POL192</t>
  </si>
  <si>
    <t xml:space="preserve">PER227</t>
  </si>
  <si>
    <t xml:space="preserve">Akbar</t>
  </si>
  <si>
    <t xml:space="preserve">Jalal-ud-din Muhammad Akbar</t>
  </si>
  <si>
    <t xml:space="preserve">The Mughal emperor organised imperial workshops for painting, textiles and metalwork and commissioned large illustrated manuscripts such as the Hamzanama.</t>
  </si>
  <si>
    <t xml:space="preserve">court workshop;manuscript painting</t>
  </si>
  <si>
    <t xml:space="preserve">manuscript;textile;carpet</t>
  </si>
  <si>
    <t xml:space="preserve">Abu'l Fazl's Ain-i Akbari</t>
  </si>
  <si>
    <t xml:space="preserve">the painters, weavers and artisans of the karkhanas, many named only in manuscript margins</t>
  </si>
  <si>
    <t xml:space="preserve">links: POL197; MKR044</t>
  </si>
  <si>
    <t xml:space="preserve">PER228</t>
  </si>
  <si>
    <t xml:space="preserve">Jahangir</t>
  </si>
  <si>
    <t xml:space="preserve">The Mughal emperor valued single-artist paintings, recorded his judgements of painters in his memoirs and ordered natural history studies from Mansur.</t>
  </si>
  <si>
    <t xml:space="preserve">court patronage;album making</t>
  </si>
  <si>
    <t xml:space="preserve">album;painting</t>
  </si>
  <si>
    <t xml:space="preserve">his memoirs (Jahangirnama)</t>
  </si>
  <si>
    <t xml:space="preserve">the painters, gilders and margin-painters of the albums</t>
  </si>
  <si>
    <t xml:space="preserve">links: POL197</t>
  </si>
  <si>
    <t xml:space="preserve">PER229</t>
  </si>
  <si>
    <t xml:space="preserve">Nur Jahan</t>
  </si>
  <si>
    <t xml:space="preserve">The Mughal empress commissioned the tomb of her father Itmad-ud-Daulah at Agra and is credited by tradition with textile and dress designs.</t>
  </si>
  <si>
    <t xml:space="preserve">inlaid marble;architecture;textile design</t>
  </si>
  <si>
    <t xml:space="preserve">tomb;textile</t>
  </si>
  <si>
    <t xml:space="preserve">Mughal chronicles; tradition</t>
  </si>
  <si>
    <t xml:space="preserve">the stone inlayers and weavers</t>
  </si>
  <si>
    <t xml:space="preserve">Design attributions are traditional. links: POL197</t>
  </si>
  <si>
    <t xml:space="preserve">PER230</t>
  </si>
  <si>
    <t xml:space="preserve">Shah Jahan</t>
  </si>
  <si>
    <t xml:space="preserve">The Mughal emperor commissioned the Taj Mahal, the Red Fort at Delhi and the Peacock Throne.</t>
  </si>
  <si>
    <t xml:space="preserve">white marble;pietra dura;architecture</t>
  </si>
  <si>
    <t xml:space="preserve">tomb;fort;throne</t>
  </si>
  <si>
    <t xml:space="preserve">Mughal chronicles</t>
  </si>
  <si>
    <t xml:space="preserve">the builders led by Ustad Ahmad Lahauri and the thousands of stone-cutters and inlayers</t>
  </si>
  <si>
    <t xml:space="preserve">PER231</t>
  </si>
  <si>
    <t xml:space="preserve">Jahanara Begum</t>
  </si>
  <si>
    <t xml:space="preserve">The Mughal princess funded the design of Chandni Chowk market street in Delhi, a caravanserai and a mosque in Agra.</t>
  </si>
  <si>
    <t xml:space="preserve">urban planning;architecture</t>
  </si>
  <si>
    <t xml:space="preserve">market street;caravanserai;mosque</t>
  </si>
  <si>
    <t xml:space="preserve">the builders and merchants who made the market</t>
  </si>
  <si>
    <t xml:space="preserve">PER232</t>
  </si>
  <si>
    <t xml:space="preserve">Basawan</t>
  </si>
  <si>
    <t xml:space="preserve">The Hindu painter was one of Akbar's leading artists, known for modelling and space learned in part from European prints.</t>
  </si>
  <si>
    <t xml:space="preserve">names in manuscript margins; Abu'l Fazl</t>
  </si>
  <si>
    <t xml:space="preserve">the colourists and assistants who completed his compositions</t>
  </si>
  <si>
    <t xml:space="preserve">links: SCH022</t>
  </si>
  <si>
    <t xml:space="preserve">PER233</t>
  </si>
  <si>
    <t xml:space="preserve">Daswanth</t>
  </si>
  <si>
    <t xml:space="preserve">fl.; died 1584</t>
  </si>
  <si>
    <t xml:space="preserve">The son of a palanquin bearer, he was praised by Abu'l Fazl as a leading painter of Akbar's workshop and designed many Razmnama images.</t>
  </si>
  <si>
    <t xml:space="preserve">Abu'l Fazl's Ain-i Akbari; marginal inscriptions</t>
  </si>
  <si>
    <t xml:space="preserve">the colourists who painted his designs</t>
  </si>
  <si>
    <t xml:space="preserve">PER234</t>
  </si>
  <si>
    <t xml:space="preserve">Mansur</t>
  </si>
  <si>
    <t xml:space="preserve">Ustad Mansur</t>
  </si>
  <si>
    <t xml:space="preserve">Jahangir's painter of animals and plants made precise studies of birds, flowers and a zebra and turkey brought to the court.</t>
  </si>
  <si>
    <t xml:space="preserve">natural history painting</t>
  </si>
  <si>
    <t xml:space="preserve">Jahangir's memoirs; signatures</t>
  </si>
  <si>
    <t xml:space="preserve">the traders and keepers who brought the animals</t>
  </si>
  <si>
    <t xml:space="preserve">PER235</t>
  </si>
  <si>
    <t xml:space="preserve">Bishandas</t>
  </si>
  <si>
    <t xml:space="preserve">The Mughal portrait painter was sent with Jahangir's embassy to Shah Abbas (1613–19) to paint portraits of the Safavid court.</t>
  </si>
  <si>
    <t xml:space="preserve">opaque watercolour;portraiture</t>
  </si>
  <si>
    <t xml:space="preserve">portrait</t>
  </si>
  <si>
    <t xml:space="preserve">assistants who painted borders</t>
  </si>
  <si>
    <t xml:space="preserve">PER236</t>
  </si>
  <si>
    <t xml:space="preserve">Sahifa Banu</t>
  </si>
  <si>
    <t xml:space="preserve">One of the few named women painters at the Mughal court, known from an early 17th-century portrait of Shah Tahmasp (V&amp;A) whose inscription names her as its painter.</t>
  </si>
  <si>
    <t xml:space="preserve">a signature on one or two works</t>
  </si>
  <si>
    <t xml:space="preserve">the other women of the zenana whose painting went unrecorded</t>
  </si>
  <si>
    <t xml:space="preserve">Few works attributed.</t>
  </si>
  <si>
    <t xml:space="preserve">PER237</t>
  </si>
  <si>
    <t xml:space="preserve">Ustad Ahmad Lahauri</t>
  </si>
  <si>
    <t xml:space="preserve">The architect is named in a later text by his son as chief builder of the Taj Mahal and the Red Fort at Delhi.</t>
  </si>
  <si>
    <t xml:space="preserve">architecture;geometry</t>
  </si>
  <si>
    <t xml:space="preserve">tomb;fort</t>
  </si>
  <si>
    <t xml:space="preserve">a 17th-century text by his son Lutfullah Muhandis</t>
  </si>
  <si>
    <t xml:space="preserve">the calligrapher Amanat Khan and the many masons and inlayers</t>
  </si>
  <si>
    <t xml:space="preserve">Attribution rests on one source.</t>
  </si>
  <si>
    <t xml:space="preserve">PER238</t>
  </si>
  <si>
    <t xml:space="preserve">Nainsukh</t>
  </si>
  <si>
    <t xml:space="preserve">The Pahari painter of the Guler family worked for Raja Balwant Singh of Jasrota, painting intimate scenes of his patron's daily life.</t>
  </si>
  <si>
    <t xml:space="preserve">album painting</t>
  </si>
  <si>
    <t xml:space="preserve">art historian B. N. Goswamy, from inscriptions and records</t>
  </si>
  <si>
    <t xml:space="preserve">the family workshop of Pandit Seu</t>
  </si>
  <si>
    <t xml:space="preserve">links: SCH025; SCH026</t>
  </si>
  <si>
    <t xml:space="preserve">PER239</t>
  </si>
  <si>
    <t xml:space="preserve">Tipu Sultan</t>
  </si>
  <si>
    <t xml:space="preserve">The ruler of Mysore commissioned tiger-emblem arms and the mechanical organ Tipu's Tiger; British troops took his treasury after the siege of Seringapatam in 1799.</t>
  </si>
  <si>
    <t xml:space="preserve">gun making;mechanical organ;gold</t>
  </si>
  <si>
    <t xml:space="preserve">gun;throne finial;automaton</t>
  </si>
  <si>
    <t xml:space="preserve">British and Mysore records</t>
  </si>
  <si>
    <t xml:space="preserve">the Mysore gunsmiths and makers of the Tiger; French craftsmen at his court</t>
  </si>
  <si>
    <t xml:space="preserve">V&amp;A collections (link out);Wikimedia Commons</t>
  </si>
  <si>
    <t xml:space="preserve">links: POL199</t>
  </si>
  <si>
    <t xml:space="preserve">PER240</t>
  </si>
  <si>
    <t xml:space="preserve">Raja Ravi Varma</t>
  </si>
  <si>
    <t xml:space="preserve">The Indian painter set up a lithographic press near Bombay (1894) that printed his images of Hindu gods for mass sale.</t>
  </si>
  <si>
    <t xml:space="preserve">oil painting;chromolithography</t>
  </si>
  <si>
    <t xml:space="preserve">the press workers and the German technician Fritz Schleicher, who later took over the press</t>
  </si>
  <si>
    <t xml:space="preserve">PER241</t>
  </si>
  <si>
    <t xml:space="preserve">John Lockwood Kipling</t>
  </si>
  <si>
    <t xml:space="preserve">The British teacher headed the Mayo School of Art in Lahore (1875–93) and the Lahore Museum, recording Punjabi crafts.</t>
  </si>
  <si>
    <t xml:space="preserve">art teaching;craft survey</t>
  </si>
  <si>
    <t xml:space="preserve">text;drawing</t>
  </si>
  <si>
    <t xml:space="preserve">the Punjabi artisans and his assistant Ram Singh</t>
  </si>
  <si>
    <t xml:space="preserve">links: INS031</t>
  </si>
  <si>
    <t xml:space="preserve">PER242</t>
  </si>
  <si>
    <t xml:space="preserve">George Birdwood</t>
  </si>
  <si>
    <t xml:space="preserve">The British official's The Industrial Arts of India (1880) catalogued Indian crafts for British design education and praised village work as timeless.</t>
  </si>
  <si>
    <t xml:space="preserve">cataloguing</t>
  </si>
  <si>
    <t xml:space="preserve">himself; South Kensington Museum</t>
  </si>
  <si>
    <t xml:space="preserve">the makers he described as unchanging, denying them history</t>
  </si>
  <si>
    <t xml:space="preserve">links: INS052</t>
  </si>
  <si>
    <t xml:space="preserve">PER243</t>
  </si>
  <si>
    <t xml:space="preserve">Abanindranath Tagore</t>
  </si>
  <si>
    <t xml:space="preserve">The Calcutta painter led the Bengal School, adapting Mughal and Japanese wash techniques for a national style.</t>
  </si>
  <si>
    <t xml:space="preserve">watercolour wash;tempera</t>
  </si>
  <si>
    <t xml:space="preserve">himself; E. B. Havell</t>
  </si>
  <si>
    <t xml:space="preserve">the artisans and folk painters outside the school's elite nationalism</t>
  </si>
  <si>
    <t xml:space="preserve">links: MOV082</t>
  </si>
  <si>
    <t xml:space="preserve">PER244</t>
  </si>
  <si>
    <t xml:space="preserve">Nandalal Bose</t>
  </si>
  <si>
    <t xml:space="preserve">The Indian artist led Kala Bhavana at Santiniketan, made posters for the 1938 Haripura Congress and illuminated the Constitution of India.</t>
  </si>
  <si>
    <t xml:space="preserve">tempera;woodcut;mural</t>
  </si>
  <si>
    <t xml:space="preserve">poster;mural;manuscript</t>
  </si>
  <si>
    <t xml:space="preserve">his students who illuminated the Constitution pages with him</t>
  </si>
  <si>
    <t xml:space="preserve">links: INS032; SCH028</t>
  </si>
  <si>
    <t xml:space="preserve">PER245</t>
  </si>
  <si>
    <t xml:space="preserve">Rabindranath Tagore</t>
  </si>
  <si>
    <t xml:space="preserve">The Bengali poet founded Visva-Bharati at Santiniketan and the rural centre Sriniketan, where crafts like leather, weaving and batik were taught.</t>
  </si>
  <si>
    <t xml:space="preserve">institution founding</t>
  </si>
  <si>
    <t xml:space="preserve">the teachers and village craftspeople of Sriniketan</t>
  </si>
  <si>
    <t xml:space="preserve">PER246</t>
  </si>
  <si>
    <t xml:space="preserve">Ananda Coomaraswamy</t>
  </si>
  <si>
    <t xml:space="preserve">AS-SAS;AM-EWD</t>
  </si>
  <si>
    <t xml:space="preserve">The Ceylonese-born scholar's Mediaeval Sinhalese Art (1908) and later writing described craft as traditional knowledge threatened by industry; he later curated at Boston.</t>
  </si>
  <si>
    <t xml:space="preserve">craft survey;criticism;curating</t>
  </si>
  <si>
    <t xml:space="preserve">the Kandyan craftsmen whose knowledge he recorded</t>
  </si>
  <si>
    <t xml:space="preserve">PER247</t>
  </si>
  <si>
    <t xml:space="preserve">Mohandas Karamchand Gandhi</t>
  </si>
  <si>
    <t xml:space="preserve">Mahatma Gandhi</t>
  </si>
  <si>
    <t xml:space="preserve">The Indian leader made hand-spinning and khadi cloth a political act against imported British cloth.</t>
  </si>
  <si>
    <t xml:space="preserve">hand spinning;charkha</t>
  </si>
  <si>
    <t xml:space="preserve">khadi cloth;spinning wheel</t>
  </si>
  <si>
    <t xml:space="preserve">the women spinners whose paid labour khadi depended on</t>
  </si>
  <si>
    <t xml:space="preserve">links: MOV081</t>
  </si>
  <si>
    <t xml:space="preserve">PER248</t>
  </si>
  <si>
    <t xml:space="preserve">Kamaladevi Chattopadhyay</t>
  </si>
  <si>
    <t xml:space="preserve">The Indian activist chaired the All India Handicrafts Board from 1952 and built cooperatives, emporia and institutions to support craft workers.</t>
  </si>
  <si>
    <t xml:space="preserve">policy;cooperatives</t>
  </si>
  <si>
    <t xml:space="preserve">textile;craft emporium</t>
  </si>
  <si>
    <t xml:space="preserve">the craft workers whose names rarely appeared on the goods</t>
  </si>
  <si>
    <t xml:space="preserve">F1.17;F1.18;F1.29</t>
  </si>
  <si>
    <t xml:space="preserve">links: INS034; MOV086</t>
  </si>
  <si>
    <t xml:space="preserve">PER249</t>
  </si>
  <si>
    <t xml:space="preserve">Pupul Jayakar</t>
  </si>
  <si>
    <t xml:space="preserve">The Indian cultural administrator directed handloom and handicraft bodies and the Festivals of India abroad in the 1980s.</t>
  </si>
  <si>
    <t xml:space="preserve">policy;exhibition</t>
  </si>
  <si>
    <t xml:space="preserve">textile;exhibition</t>
  </si>
  <si>
    <t xml:space="preserve">the weavers and artisans shown abroad</t>
  </si>
  <si>
    <t xml:space="preserve">links: MOV086</t>
  </si>
  <si>
    <t xml:space="preserve">PER250</t>
  </si>
  <si>
    <t xml:space="preserve">Gira Sarabhai</t>
  </si>
  <si>
    <t xml:space="preserve">The Indian designer co-founded the Calico Museum of Textiles (1949) and the National Institute of Design in Ahmedabad.</t>
  </si>
  <si>
    <t xml:space="preserve">institution founding;architecture</t>
  </si>
  <si>
    <t xml:space="preserve">museum;textile</t>
  </si>
  <si>
    <t xml:space="preserve">the weavers and dyers whose textiles the museum holds</t>
  </si>
  <si>
    <t xml:space="preserve">PER251</t>
  </si>
  <si>
    <t xml:space="preserve">Gautam Sarabhai</t>
  </si>
  <si>
    <t xml:space="preserve">The Indian industrialist co-founded the National Institute of Design (1961) after inviting Charles and Ray Eames to write the India Report (1958).</t>
  </si>
  <si>
    <t xml:space="preserve">the craftspeople studied by the institute</t>
  </si>
  <si>
    <t xml:space="preserve">PER252</t>
  </si>
  <si>
    <t xml:space="preserve">Charles Correa</t>
  </si>
  <si>
    <t xml:space="preserve">The Indian architect designed the Gandhi Smarak Sangrahalaya and Jawahar Kala Kendra and low-rise housing using courtyards and open-to-sky space.</t>
  </si>
  <si>
    <t xml:space="preserve">architecture;brick;climatic design</t>
  </si>
  <si>
    <t xml:space="preserve">museum;housing</t>
  </si>
  <si>
    <t xml:space="preserve">the builders and masons</t>
  </si>
  <si>
    <t xml:space="preserve">links: STY055</t>
  </si>
  <si>
    <t xml:space="preserve">PER253</t>
  </si>
  <si>
    <t xml:space="preserve">Balkrishna Doshi</t>
  </si>
  <si>
    <t xml:space="preserve">B. V. Doshi</t>
  </si>
  <si>
    <t xml:space="preserve">The Indian architect worked with Le Corbusier and Louis Kahn and designed the Aranya low-cost housing in Indore, the first Indian to win the Pritzker Prize (2018).</t>
  </si>
  <si>
    <t xml:space="preserve">architecture;concrete;site-and-services housing</t>
  </si>
  <si>
    <t xml:space="preserve">housing;school</t>
  </si>
  <si>
    <t xml:space="preserve">the residents who built their own houses at Aranya</t>
  </si>
  <si>
    <t xml:space="preserve">PER254</t>
  </si>
  <si>
    <t xml:space="preserve">Laurie Baker</t>
  </si>
  <si>
    <t xml:space="preserve">The British-born Indian architect built cheap brick buildings in Kerala with rat-trap bond and jali walls, cutting cement and steel.</t>
  </si>
  <si>
    <t xml:space="preserve">brick masonry;rat-trap bond;jali</t>
  </si>
  <si>
    <t xml:space="preserve">house;church;school</t>
  </si>
  <si>
    <t xml:space="preserve">the Kerala masons whose methods he learned</t>
  </si>
  <si>
    <t xml:space="preserve">PER255</t>
  </si>
  <si>
    <t xml:space="preserve">Pierre Jeanneret</t>
  </si>
  <si>
    <t xml:space="preserve">The Swiss architect worked in Chandigarh (1951–65), designing furniture of teak and cane made by local carpenters, much later resold abroad.</t>
  </si>
  <si>
    <t xml:space="preserve">teak;cane;carpentry</t>
  </si>
  <si>
    <t xml:space="preserve">himself; auction market</t>
  </si>
  <si>
    <t xml:space="preserve">the Chandigarh carpenters who made the furniture</t>
  </si>
  <si>
    <t xml:space="preserve">links: STY056</t>
  </si>
  <si>
    <t xml:space="preserve">PER256</t>
  </si>
  <si>
    <t xml:space="preserve">Maqbool Fida Husain</t>
  </si>
  <si>
    <t xml:space="preserve">M. F. Husain</t>
  </si>
  <si>
    <t xml:space="preserve">The Indian painter began as a painter of cinema hoardings and made furniture and toys before becoming a leading member of the Progressive Artists' Group.</t>
  </si>
  <si>
    <t xml:space="preserve">oil painting;hoarding painting;toy making</t>
  </si>
  <si>
    <t xml:space="preserve">the hoarding painters' workshops he trained in</t>
  </si>
  <si>
    <t xml:space="preserve">links: MOV083</t>
  </si>
  <si>
    <t xml:space="preserve">PER257</t>
  </si>
  <si>
    <t xml:space="preserve">Jangarh Singh Shyam</t>
  </si>
  <si>
    <t xml:space="preserve">The Pardhan Gond artist moved from wall painting to paper and canvas at Bharat Bhavan in Bhopal, founding the Jangarh Kalam.</t>
  </si>
  <si>
    <t xml:space="preserve">acrylic;ink;wall painting</t>
  </si>
  <si>
    <t xml:space="preserve">himself; J. Swaminathan</t>
  </si>
  <si>
    <t xml:space="preserve">the Gond artists who followed him; the dealers who controlled his contracts</t>
  </si>
  <si>
    <t xml:space="preserve">links: SCH027</t>
  </si>
  <si>
    <t xml:space="preserve">PER258</t>
  </si>
  <si>
    <t xml:space="preserve">Sita Devi</t>
  </si>
  <si>
    <t xml:space="preserve">The Mithila painter from Jitwarpur was among the first to move the region's wall painting onto paper for sale after the 1966–68 drought.</t>
  </si>
  <si>
    <t xml:space="preserve">ink and colour on paper</t>
  </si>
  <si>
    <t xml:space="preserve">herself; the All India Handicrafts Board</t>
  </si>
  <si>
    <t xml:space="preserve">the Mithila women painters of earlier generations</t>
  </si>
  <si>
    <t xml:space="preserve">links: STY124</t>
  </si>
  <si>
    <t xml:space="preserve">PER259</t>
  </si>
  <si>
    <t xml:space="preserve">Ganga Devi</t>
  </si>
  <si>
    <t xml:space="preserve">The Mithila painter from a Kayastha family made line paintings and large series, including a series on her travels and her illness.</t>
  </si>
  <si>
    <t xml:space="preserve">ink line painting</t>
  </si>
  <si>
    <t xml:space="preserve">the Mithila women painters</t>
  </si>
  <si>
    <t xml:space="preserve">PER260</t>
  </si>
  <si>
    <t xml:space="preserve">Jivya Soma Mashe</t>
  </si>
  <si>
    <t xml:space="preserve">The Warli artist was among the first men to take up the Warli wedding painting practice and bring it onto paper for sale.</t>
  </si>
  <si>
    <t xml:space="preserve">rice paste;ink on paper</t>
  </si>
  <si>
    <t xml:space="preserve">the Warli women who painted the chowk for weddings</t>
  </si>
  <si>
    <t xml:space="preserve">links: STY125</t>
  </si>
  <si>
    <t xml:space="preserve">PER261</t>
  </si>
  <si>
    <t xml:space="preserve">Mrinalini Mukherjee</t>
  </si>
  <si>
    <t xml:space="preserve">The Indian sculptor knotted dyed hemp into large figures, and later worked in ceramics and bronze.</t>
  </si>
  <si>
    <t xml:space="preserve">hemp knotting;ceramics;bronze</t>
  </si>
  <si>
    <t xml:space="preserve">the rope makers and knotting traditions she drew on</t>
  </si>
  <si>
    <t xml:space="preserve">PER262</t>
  </si>
  <si>
    <t xml:space="preserve">Martand Singh</t>
  </si>
  <si>
    <t xml:space="preserve">The Indian textile revivalist curated the Vishwakarma exhibitions (1980s), commissioning weavers to recreate historic Indian textiles.</t>
  </si>
  <si>
    <t xml:space="preserve">exhibition;revival weaving</t>
  </si>
  <si>
    <t xml:space="preserve">the weavers who made the pieces</t>
  </si>
  <si>
    <t xml:space="preserve">F1.18;F1.28a</t>
  </si>
  <si>
    <t xml:space="preserve">PER263</t>
  </si>
  <si>
    <t xml:space="preserve">Jasleen Dhamija</t>
  </si>
  <si>
    <t xml:space="preserve">The Indian textile historian worked for the handicrafts board and the UN on crafts across Asia and Africa and wrote on Indian textiles.</t>
  </si>
  <si>
    <t xml:space="preserve">textile research</t>
  </si>
  <si>
    <t xml:space="preserve">the makers she documented</t>
  </si>
  <si>
    <t xml:space="preserve">PER264</t>
  </si>
  <si>
    <t xml:space="preserve">Nelly Sethna</t>
  </si>
  <si>
    <t xml:space="preserve">The Indian textile designer, trained in weaving at Cranbrook, designed for Bombay Dyeing, helped set up textile design at the National Institute of Design (1966) and researched kalamkari printing at Masulipatnam, bringing disused carved blocks back into use.</t>
  </si>
  <si>
    <t xml:space="preserve">textile design;handloom</t>
  </si>
  <si>
    <t xml:space="preserve">textile;tapestry</t>
  </si>
  <si>
    <t xml:space="preserve">the weavers and kalamkari printers who made her designs</t>
  </si>
  <si>
    <t xml:space="preserve">Round 2: the earlier claim about Weavers' Service Centres could not be sourced and was replaced.</t>
  </si>
  <si>
    <t xml:space="preserve">PER265</t>
  </si>
  <si>
    <t xml:space="preserve">Minnette de Silva</t>
  </si>
  <si>
    <t xml:space="preserve">The Sri Lankan architect built modern houses in Kandy using local craftsmen, lacquer and dumbara weaving, and was the first Asian woman member of RIBA.</t>
  </si>
  <si>
    <t xml:space="preserve">architecture;craft integration</t>
  </si>
  <si>
    <t xml:space="preserve">house</t>
  </si>
  <si>
    <t xml:space="preserve">the Kandyan craftsmen she employed</t>
  </si>
  <si>
    <t xml:space="preserve">PER266</t>
  </si>
  <si>
    <t xml:space="preserve">Geoffrey Bawa</t>
  </si>
  <si>
    <t xml:space="preserve">The Sri Lankan architect designed houses, hotels and the Parliament at Kotte shaped by climate, gardens and local craft.</t>
  </si>
  <si>
    <t xml:space="preserve">architecture;landscape</t>
  </si>
  <si>
    <t xml:space="preserve">house;hotel;parliament</t>
  </si>
  <si>
    <t xml:space="preserve">the craftsmen and artists such as Laki Senanayake and Barbara Sansoni who worked on his buildings</t>
  </si>
  <si>
    <t xml:space="preserve">PER267</t>
  </si>
  <si>
    <t xml:space="preserve">Barbara Sansoni</t>
  </si>
  <si>
    <t xml:space="preserve">The Sri Lankan designer founded Barefoot (1964), a handloom enterprise whose colour-block cottons are woven by rural women.</t>
  </si>
  <si>
    <t xml:space="preserve">handloom;colour design</t>
  </si>
  <si>
    <t xml:space="preserve">the weavers of Barefoot</t>
  </si>
  <si>
    <t xml:space="preserve">PER268</t>
  </si>
  <si>
    <t xml:space="preserve">Ena de Silva</t>
  </si>
  <si>
    <t xml:space="preserve">The Sri Lankan batik artist made large batik hangings and set up a village workshop at Aluvihare employing local people.</t>
  </si>
  <si>
    <t xml:space="preserve">batik;wax resist</t>
  </si>
  <si>
    <t xml:space="preserve">the village workers of Aluvihare</t>
  </si>
  <si>
    <t xml:space="preserve">PER269</t>
  </si>
  <si>
    <t xml:space="preserve">Situ Panchen Chökyi Jungne</t>
  </si>
  <si>
    <t xml:space="preserve">The Tibetan lama revived the Karma Gadri painting style and edited the Derge edition of the Kangyur printed from woodblocks.</t>
  </si>
  <si>
    <t xml:space="preserve">thangka painting;woodblock printing</t>
  </si>
  <si>
    <t xml:space="preserve">thangka;printed canon</t>
  </si>
  <si>
    <t xml:space="preserve">Tibetan tradition</t>
  </si>
  <si>
    <t xml:space="preserve">the Derge block carvers and his painting assistants</t>
  </si>
  <si>
    <t xml:space="preserve">links: SCH031; INS037</t>
  </si>
  <si>
    <t xml:space="preserve">PER270</t>
  </si>
  <si>
    <t xml:space="preserve">Thangtong Gyalpo</t>
  </si>
  <si>
    <t xml:space="preserve">traditional dates; some sources give a much longer life</t>
  </si>
  <si>
    <t xml:space="preserve">The Tibetan engineer-saint is credited with building iron-chain suspension bridges and founding Tibetan opera.</t>
  </si>
  <si>
    <t xml:space="preserve">iron chain forging;bridge building</t>
  </si>
  <si>
    <t xml:space="preserve">bridge;stupa</t>
  </si>
  <si>
    <t xml:space="preserve">Tibetan and Bhutanese tradition</t>
  </si>
  <si>
    <t xml:space="preserve">the ironworkers and villagers who built the bridges</t>
  </si>
  <si>
    <t xml:space="preserve">PER271</t>
  </si>
  <si>
    <t xml:space="preserve">Araniko</t>
  </si>
  <si>
    <t xml:space="preserve">Anige</t>
  </si>
  <si>
    <t xml:space="preserve">The Newar artisan led craftsmen from Nepal to the Mongol court, where he designed the White Stupa in Beijing and headed imperial workshops.</t>
  </si>
  <si>
    <t xml:space="preserve">bronze casting;architecture</t>
  </si>
  <si>
    <t xml:space="preserve">stupa;Buddhist figure</t>
  </si>
  <si>
    <t xml:space="preserve">Yuan records</t>
  </si>
  <si>
    <t xml:space="preserve">the Newar craftsmen who travelled with him</t>
  </si>
  <si>
    <t xml:space="preserve">links: SCH032; POL167</t>
  </si>
  <si>
    <t xml:space="preserve">PER272</t>
  </si>
  <si>
    <t xml:space="preserve">Suryavarman II</t>
  </si>
  <si>
    <t xml:space="preserve">The Khmer king built Angkor Wat, with its long bas-reliefs, as his state temple.</t>
  </si>
  <si>
    <t xml:space="preserve">sandstone construction;relief carving</t>
  </si>
  <si>
    <t xml:space="preserve">inscriptions; historians</t>
  </si>
  <si>
    <t xml:space="preserve">the quarry workers, carvers and bonded labourers</t>
  </si>
  <si>
    <t xml:space="preserve">links: POL209</t>
  </si>
  <si>
    <t xml:space="preserve">PER273</t>
  </si>
  <si>
    <t xml:space="preserve">Jayavarman VII</t>
  </si>
  <si>
    <t xml:space="preserve">The Khmer king built Angkor Thom and the Bayon and founded hospitals and rest houses listed in inscriptions.</t>
  </si>
  <si>
    <t xml:space="preserve">laterite and sandstone construction</t>
  </si>
  <si>
    <t xml:space="preserve">temple;hospital</t>
  </si>
  <si>
    <t xml:space="preserve">the labourers and temple servants listed in inscriptions</t>
  </si>
  <si>
    <t xml:space="preserve">Temple inscriptions list bonded workers. links: POL209</t>
  </si>
  <si>
    <t xml:space="preserve">PER274</t>
  </si>
  <si>
    <t xml:space="preserve">Kartini</t>
  </si>
  <si>
    <t xml:space="preserve">Raden Ajeng Kartini</t>
  </si>
  <si>
    <t xml:space="preserve">The Javanese writer arranged sales of Jepara woodcarving to Dutch buyers through the Oost en West society.</t>
  </si>
  <si>
    <t xml:space="preserve">woodcarving promotion</t>
  </si>
  <si>
    <t xml:space="preserve">carving;furniture</t>
  </si>
  <si>
    <t xml:space="preserve">her letters (published 1911)</t>
  </si>
  <si>
    <t xml:space="preserve">the Jepara carvers whose work she promoted, few of them named</t>
  </si>
  <si>
    <t xml:space="preserve">Round 2: sources confirm she marketed Jepara carving to Semarang, Batavia and the Netherlands and worked with the Oost en West association; the scale of her role beyond that is less documented.</t>
  </si>
  <si>
    <t xml:space="preserve">PER275</t>
  </si>
  <si>
    <t xml:space="preserve">Eliza van Zuylen</t>
  </si>
  <si>
    <t xml:space="preserve">The Indo-European batik entrepreneur ran a large workshop in Pekalongan producing floral batik signed with her name.</t>
  </si>
  <si>
    <t xml:space="preserve">sarong;batik cloth</t>
  </si>
  <si>
    <t xml:space="preserve">her signature on cloths</t>
  </si>
  <si>
    <t xml:space="preserve">the Javanese women who drew the wax and dyed the cloth</t>
  </si>
  <si>
    <t xml:space="preserve">Tropenmuseum/Wereldmuseum photos on Wikimedia Commons (CC BY-SA);Wikimedia Commons</t>
  </si>
  <si>
    <t xml:space="preserve">links: MKR054</t>
  </si>
  <si>
    <t xml:space="preserve">PER276</t>
  </si>
  <si>
    <t xml:space="preserve">Nguyễn Gia Trí</t>
  </si>
  <si>
    <t xml:space="preserve">The Vietnamese painter turned traditional lacquer into a painting medium with large layered and polished panels.</t>
  </si>
  <si>
    <t xml:space="preserve">lacquer;eggshell inlay;polishing</t>
  </si>
  <si>
    <t xml:space="preserve">panel;screen</t>
  </si>
  <si>
    <t xml:space="preserve">the lacquer craftsmen of Hanoi</t>
  </si>
  <si>
    <t xml:space="preserve">links: SCH033</t>
  </si>
  <si>
    <t xml:space="preserve">PER277</t>
  </si>
  <si>
    <t xml:space="preserve">Lang Dulay</t>
  </si>
  <si>
    <t xml:space="preserve">born c. 1928</t>
  </si>
  <si>
    <t xml:space="preserve">The T'boli weaver of t'nalak abaca cloth received the National Living Treasures award of the Philippines (1998).</t>
  </si>
  <si>
    <t xml:space="preserve">abaca;ikat;tie-dye</t>
  </si>
  <si>
    <t xml:space="preserve">cloth</t>
  </si>
  <si>
    <t xml:space="preserve">herself; T'boli community</t>
  </si>
  <si>
    <t xml:space="preserve">the T'boli women weavers whose designs come in dreams</t>
  </si>
  <si>
    <t xml:space="preserve">PER278</t>
  </si>
  <si>
    <t xml:space="preserve">Whang-od Oggay</t>
  </si>
  <si>
    <t xml:space="preserve">born c. 1917; living</t>
  </si>
  <si>
    <t xml:space="preserve">The Kalinga tattooist of Buscalan practises batok hand-tapped tattooing and has trained younger relatives.</t>
  </si>
  <si>
    <t xml:space="preserve">hand-tapped tattoo;soot ink</t>
  </si>
  <si>
    <t xml:space="preserve">tattoo</t>
  </si>
  <si>
    <t xml:space="preserve">herself; the Buscalan community</t>
  </si>
  <si>
    <t xml:space="preserve">the Kalinga tattooists before her</t>
  </si>
  <si>
    <t xml:space="preserve">PER279</t>
  </si>
  <si>
    <t xml:space="preserve">Puabi</t>
  </si>
  <si>
    <t xml:space="preserve">The woman buried in tomb PG 800 at Ur, named on a cylinder seal, was laid out with a headdress of gold leaves and beaded capes of lapis lazuli and carnelian.</t>
  </si>
  <si>
    <t xml:space="preserve">gold sheet;lapis lazuli;carnelian beadwork</t>
  </si>
  <si>
    <t xml:space="preserve">headdress;bead cape;cylinder seal</t>
  </si>
  <si>
    <t xml:space="preserve">Leonard Woolley's excavation (1927–28); her seal</t>
  </si>
  <si>
    <t xml:space="preserve">the attendants buried with her; the metalworkers and bead makers</t>
  </si>
  <si>
    <t xml:space="preserve">Her title (queen) comes from the seal; finds are split among Baghdad, London and Philadelphia. links: CIV056; NET018</t>
  </si>
  <si>
    <t xml:space="preserve">PER280</t>
  </si>
  <si>
    <t xml:space="preserve">Enheduanna</t>
  </si>
  <si>
    <t xml:space="preserve">The daughter of Sargon of Akkad, high priestess at Ur, is shown on an inscribed alabaster disc and is credited with hymns, often called the earliest named author.</t>
  </si>
  <si>
    <t xml:space="preserve">relief carving;cuneiform</t>
  </si>
  <si>
    <t xml:space="preserve">disc;hymn</t>
  </si>
  <si>
    <t xml:space="preserve">the disc's inscription; later copies of hymns</t>
  </si>
  <si>
    <t xml:space="preserve">the scribes who copied the hymns centuries later; the carver of the disc</t>
  </si>
  <si>
    <t xml:space="preserve">F1.5;F1.18;F1.28</t>
  </si>
  <si>
    <t xml:space="preserve">Authorship of the hymns is debated. links: POL093</t>
  </si>
  <si>
    <t xml:space="preserve">PER281</t>
  </si>
  <si>
    <t xml:space="preserve">Gudea</t>
  </si>
  <si>
    <t xml:space="preserve">Gudea of Lagash</t>
  </si>
  <si>
    <t xml:space="preserve">The ruler of Lagash had many diorite statues of himself carved, with inscriptions saying the stone and timber for his temple came from distant lands such as Magan.</t>
  </si>
  <si>
    <t xml:space="preserve">diorite carving;temple building</t>
  </si>
  <si>
    <t xml:space="preserve">statue;foundation peg</t>
  </si>
  <si>
    <t xml:space="preserve">his own inscriptions</t>
  </si>
  <si>
    <t xml:space="preserve">the sculptors and the traders who brought diorite from Magan</t>
  </si>
  <si>
    <t xml:space="preserve">links: POL092; CIV061</t>
  </si>
  <si>
    <t xml:space="preserve">PER282</t>
  </si>
  <si>
    <t xml:space="preserve">Ea-nasir</t>
  </si>
  <si>
    <t xml:space="preserve">The Ur merchant dealt in copper from Dilmun and is known from tablets, including a customer's complaint about poor-quality ingots.</t>
  </si>
  <si>
    <t xml:space="preserve">copper trade</t>
  </si>
  <si>
    <t xml:space="preserve">ingot;letter tablet</t>
  </si>
  <si>
    <t xml:space="preserve">cuneiform tablets from his house; historians</t>
  </si>
  <si>
    <t xml:space="preserve">the miners and smelters of Magan; the customers who wrote to him</t>
  </si>
  <si>
    <t xml:space="preserve">Cuneiform Digital Library Initiative (link out);British Museum Collection Online (CC BY-NC-SA, link out)</t>
  </si>
  <si>
    <t xml:space="preserve">links: NET016; POL095</t>
  </si>
  <si>
    <t xml:space="preserve">PER283</t>
  </si>
  <si>
    <t xml:space="preserve">Lamassī</t>
  </si>
  <si>
    <t xml:space="preserve">The Assur woman, wife of the merchant Pūšu-kēn, wove textiles for export to Kanesh and wrote letters about cloth, prices and household matters.</t>
  </si>
  <si>
    <t xml:space="preserve">wool weaving;letter writing</t>
  </si>
  <si>
    <t xml:space="preserve">textile;letter tablet</t>
  </si>
  <si>
    <t xml:space="preserve">the Kanesh archive; Assyriologists</t>
  </si>
  <si>
    <t xml:space="preserve">the other Assur women weavers and the enslaved workers in their houses</t>
  </si>
  <si>
    <t xml:space="preserve">Cuneiform Digital Library Initiative (link out)</t>
  </si>
  <si>
    <t xml:space="preserve">Old Assyrian households held enslaved people. links: INS093; NET017</t>
  </si>
  <si>
    <t xml:space="preserve">PER284</t>
  </si>
  <si>
    <t xml:space="preserve">Tapputi</t>
  </si>
  <si>
    <t xml:space="preserve">Tapputi-Belatekallim</t>
  </si>
  <si>
    <t xml:space="preserve">A cuneiform tablet names Tapputi, a palace overseer, as a perfume maker and records her distillation-like method, often cited as the earliest named chemist.</t>
  </si>
  <si>
    <t xml:space="preserve">perfume making;extraction</t>
  </si>
  <si>
    <t xml:space="preserve">perfume;tablet</t>
  </si>
  <si>
    <t xml:space="preserve">a cuneiform text; historians of chemistry</t>
  </si>
  <si>
    <t xml:space="preserve">the assistant named with her and other palace perfumers</t>
  </si>
  <si>
    <t xml:space="preserve">Claims of 'first chemist' are later framing.</t>
  </si>
  <si>
    <t xml:space="preserve">PER285</t>
  </si>
  <si>
    <t xml:space="preserve">Ashurbanipal</t>
  </si>
  <si>
    <t xml:space="preserve">The Assyrian king gathered cuneiform tablets at Nineveh into a library and commissioned the lion-hunt reliefs.</t>
  </si>
  <si>
    <t xml:space="preserve">tablet collecting;relief carving</t>
  </si>
  <si>
    <t xml:space="preserve">tablet;relief</t>
  </si>
  <si>
    <t xml:space="preserve">his own inscriptions; excavators</t>
  </si>
  <si>
    <t xml:space="preserve">the scribes who copied the tablets and the sculptors of the reliefs</t>
  </si>
  <si>
    <t xml:space="preserve">British Museum Collection Online (CC BY-NC-SA, link out);Cuneiform Digital Library Initiative (link out)</t>
  </si>
  <si>
    <t xml:space="preserve">links: POL096</t>
  </si>
  <si>
    <t xml:space="preserve">PER286</t>
  </si>
  <si>
    <t xml:space="preserve">Nebuchadnezzar II</t>
  </si>
  <si>
    <t xml:space="preserve">The Babylonian king rebuilt Babylon with glazed-brick gates and processional walls such as the Ishtar Gate, stamped bricks naming him.</t>
  </si>
  <si>
    <t xml:space="preserve">glazed moulded brick;stamped brick</t>
  </si>
  <si>
    <t xml:space="preserve">gate;wall</t>
  </si>
  <si>
    <t xml:space="preserve">the brickmakers and deported people, including Judaeans, in Babylon</t>
  </si>
  <si>
    <t xml:space="preserve">links: POL097</t>
  </si>
  <si>
    <t xml:space="preserve">PER287</t>
  </si>
  <si>
    <t xml:space="preserve">Ennigaldi-Nanna</t>
  </si>
  <si>
    <t xml:space="preserve">The priestess at Ur, daughter of Nabonidus, lived where Woolley found older objects kept together with a labelled clay cylinder, which he called a museum.</t>
  </si>
  <si>
    <t xml:space="preserve">collecting;labelling</t>
  </si>
  <si>
    <t xml:space="preserve">clay cylinder;antiquity</t>
  </si>
  <si>
    <t xml:space="preserve">Leonard Woolley's excavation report</t>
  </si>
  <si>
    <t xml:space="preserve">the older makers whose objects were gathered</t>
  </si>
  <si>
    <t xml:space="preserve">The 'first museum' label is Woolley's interpretation.</t>
  </si>
  <si>
    <t xml:space="preserve">PER288</t>
  </si>
  <si>
    <t xml:space="preserve">Darius I</t>
  </si>
  <si>
    <t xml:space="preserve">The Achaemenid king's foundation charter at Susa lists the craftsmen and materials brought from across the empire to build his palace.</t>
  </si>
  <si>
    <t xml:space="preserve">palace building;glazed brick;stone carving</t>
  </si>
  <si>
    <t xml:space="preserve">palace;relief;foundation text</t>
  </si>
  <si>
    <t xml:space="preserve">the workers of Persepolis paid in rations (kurtas)</t>
  </si>
  <si>
    <t xml:space="preserve">Status of the workers varied; some were deportees. links: POL105; MKR091</t>
  </si>
  <si>
    <t xml:space="preserve">PER289</t>
  </si>
  <si>
    <t xml:space="preserve">Ennion</t>
  </si>
  <si>
    <t xml:space="preserve">fl.; first half of the 1st century CE</t>
  </si>
  <si>
    <t xml:space="preserve">The glassmaker from Sidon signed mould-blown cups and jugs with his name in Greek, one of the first known glass signatures.</t>
  </si>
  <si>
    <t xml:space="preserve">mould-blown glass</t>
  </si>
  <si>
    <t xml:space="preserve">cup;jug</t>
  </si>
  <si>
    <t xml:space="preserve">signatures on vessels; archaeologists</t>
  </si>
  <si>
    <t xml:space="preserve">the workshop blowers and the copyists of his moulds</t>
  </si>
  <si>
    <t xml:space="preserve">links: POL120</t>
  </si>
  <si>
    <t xml:space="preserve">PER290</t>
  </si>
  <si>
    <t xml:space="preserve">Toros Roslin</t>
  </si>
  <si>
    <t xml:space="preserve">The Armenian manuscript painter at Hromkla in Cilicia signed Gospel books with rich colour and figures.</t>
  </si>
  <si>
    <t xml:space="preserve">illumination;gold leaf</t>
  </si>
  <si>
    <t xml:space="preserve">Gospel book</t>
  </si>
  <si>
    <t xml:space="preserve">colophons</t>
  </si>
  <si>
    <t xml:space="preserve">the scribes and binders</t>
  </si>
  <si>
    <t xml:space="preserve">links: SCH046; POL110</t>
  </si>
  <si>
    <t xml:space="preserve">PER291</t>
  </si>
  <si>
    <t xml:space="preserve">Momik</t>
  </si>
  <si>
    <t xml:space="preserve">died 1333; birth date unknown</t>
  </si>
  <si>
    <t xml:space="preserve">The Armenian architect, sculptor and illuminator carved khachkars and worked on the church at Noravank.</t>
  </si>
  <si>
    <t xml:space="preserve">stone carving;architecture;illumination</t>
  </si>
  <si>
    <t xml:space="preserve">khachkar;church</t>
  </si>
  <si>
    <t xml:space="preserve">inscriptions; Armenian tradition</t>
  </si>
  <si>
    <t xml:space="preserve">his workshop</t>
  </si>
  <si>
    <t xml:space="preserve">PER292</t>
  </si>
  <si>
    <t xml:space="preserve">Austen Henry Layard</t>
  </si>
  <si>
    <t xml:space="preserve">WA-MES;EU-BLC</t>
  </si>
  <si>
    <t xml:space="preserve">The British excavator dug at Nimrud and Nineveh (1845–51) and shipped reliefs and colossi to the British Museum.</t>
  </si>
  <si>
    <t xml:space="preserve">excavation;removal</t>
  </si>
  <si>
    <t xml:space="preserve">relief;lamassu</t>
  </si>
  <si>
    <t xml:space="preserve">himself (Nineveh and Its Remains)</t>
  </si>
  <si>
    <t xml:space="preserve">the local labourers and Hormuzd Rassam, who ran the digs</t>
  </si>
  <si>
    <t xml:space="preserve">British Museum Collection Online (CC BY-NC-SA, link out);Internet Archive (public-domain scans)</t>
  </si>
  <si>
    <t xml:space="preserve">Excavated under Ottoman permits.</t>
  </si>
  <si>
    <t xml:space="preserve">PER293</t>
  </si>
  <si>
    <t xml:space="preserve">Hormuzd Rassam</t>
  </si>
  <si>
    <t xml:space="preserve">WA-MES;AF-HRN</t>
  </si>
  <si>
    <t xml:space="preserve">The Assyrian Christian archaeologist from Mosul found the Ashurbanipal library tablets and the lion-hunt reliefs, but was long overshadowed by British excavators.</t>
  </si>
  <si>
    <t xml:space="preserve">himself, when finds were credited to Layard</t>
  </si>
  <si>
    <t xml:space="preserve">British Museum Collection Online (CC BY-NC-SA, link out)</t>
  </si>
  <si>
    <t xml:space="preserve">He was also a British envoy held captive by Tewodros II before Maqdala.</t>
  </si>
  <si>
    <t xml:space="preserve">PER294</t>
  </si>
  <si>
    <t xml:space="preserve">Gertrude Bell</t>
  </si>
  <si>
    <t xml:space="preserve">The British official and archaeologist set up the Iraq Museum's collection and drafted Iraq's antiquities law, passed in 1924.</t>
  </si>
  <si>
    <t xml:space="preserve">museum founding;antiquities law</t>
  </si>
  <si>
    <t xml:space="preserve">Iraqi archaeologists and the division of finds that favoured foreign excavators</t>
  </si>
  <si>
    <t xml:space="preserve">PER295</t>
  </si>
  <si>
    <t xml:space="preserve">Leonard Woolley</t>
  </si>
  <si>
    <t xml:space="preserve">The British archaeologist excavated the Royal Cemetery of Ur (1922–34), whose finds were divided between Baghdad, London and Philadelphia.</t>
  </si>
  <si>
    <t xml:space="preserve">excavation;reconstruction</t>
  </si>
  <si>
    <t xml:space="preserve">headdress;lyre;gaming board</t>
  </si>
  <si>
    <t xml:space="preserve">Katharine Woolley and the Iraqi workforce led by foreman Hamoudi</t>
  </si>
  <si>
    <t xml:space="preserve">British Museum Collection Online (CC BY-NC-SA, link out);open-access excavation reports</t>
  </si>
  <si>
    <t xml:space="preserve">F1.24;F1.28a</t>
  </si>
  <si>
    <t xml:space="preserve">links: CIV056</t>
  </si>
  <si>
    <t xml:space="preserve">PER296</t>
  </si>
  <si>
    <t xml:space="preserve">Katharine Woolley</t>
  </si>
  <si>
    <t xml:space="preserve">The British archaeologist worked on the Ur excavations and drew reconstructions of finds such as Puabi's headdress.</t>
  </si>
  <si>
    <t xml:space="preserve">archaeological drawing;reconstruction</t>
  </si>
  <si>
    <t xml:space="preserve">herself, when work is credited to Leonard alone</t>
  </si>
  <si>
    <t xml:space="preserve">Round 2: an early reconstruction of Puabi's headdress by Katharine Woolley is documented (ISAW exhibition).</t>
  </si>
  <si>
    <t xml:space="preserve">PER297</t>
  </si>
  <si>
    <t xml:space="preserve">Heinrich Schliemann</t>
  </si>
  <si>
    <t xml:space="preserve">The German businessman dug at Troy (Hisarlik) and Mycenae, smuggled 'Priam's Treasure' out of the Ottoman Empire, and its removal to Moscow in 1945 made it wartime loot as well.</t>
  </si>
  <si>
    <t xml:space="preserve">gold jewellery;vessel</t>
  </si>
  <si>
    <t xml:space="preserve">the Ottoman authorities and local workers; Sophia Schliemann, pictured in the jewels; the Bronze Age makers</t>
  </si>
  <si>
    <t xml:space="preserve">links: POL116; POL150</t>
  </si>
  <si>
    <t xml:space="preserve">PER298</t>
  </si>
  <si>
    <t xml:space="preserve">Ibn Muqla</t>
  </si>
  <si>
    <t xml:space="preserve">Abu Ali Muhammad ibn Muqla</t>
  </si>
  <si>
    <t xml:space="preserve">The Abbasid vizier is credited with a proportioned system for Arabic scripts, measuring letters in rhombic dots of the pen.</t>
  </si>
  <si>
    <t xml:space="preserve">calligraphy;proportion system</t>
  </si>
  <si>
    <t xml:space="preserve">Qur'an;document</t>
  </si>
  <si>
    <t xml:space="preserve">later calligraphic tradition</t>
  </si>
  <si>
    <t xml:space="preserve">the scribes who used and refined the system</t>
  </si>
  <si>
    <t xml:space="preserve">F1.5;F1.15</t>
  </si>
  <si>
    <t xml:space="preserve">No works securely by him survive. links: DYN010</t>
  </si>
  <si>
    <t xml:space="preserve">PER299</t>
  </si>
  <si>
    <t xml:space="preserve">Ibn al-Bawwab</t>
  </si>
  <si>
    <t xml:space="preserve">born c. 960s; died 1022</t>
  </si>
  <si>
    <t xml:space="preserve">The Baghdad calligrapher refined proportioned scripts; a Qur'an copied by him in 1000–01 is in the Chester Beatty Library.</t>
  </si>
  <si>
    <t xml:space="preserve">calligraphy;illumination</t>
  </si>
  <si>
    <t xml:space="preserve">Qur'an</t>
  </si>
  <si>
    <t xml:space="preserve">colophon; later tradition</t>
  </si>
  <si>
    <t xml:space="preserve">the paper makers and illuminators; his early trade as a house painter</t>
  </si>
  <si>
    <t xml:space="preserve">links: DYN013</t>
  </si>
  <si>
    <t xml:space="preserve">PER300</t>
  </si>
  <si>
    <t xml:space="preserve">Yaqut al-Musta'simi</t>
  </si>
  <si>
    <t xml:space="preserve">The Abbasid court calligrapher refined the six scripts, and his name was later forged on many manuscripts.</t>
  </si>
  <si>
    <t xml:space="preserve">calligraphy;cut reed pen</t>
  </si>
  <si>
    <t xml:space="preserve">Qur'an;manuscript</t>
  </si>
  <si>
    <t xml:space="preserve">his students; the many copyists whose work carries his name</t>
  </si>
  <si>
    <t xml:space="preserve">links: DYN010</t>
  </si>
  <si>
    <t xml:space="preserve">PER301</t>
  </si>
  <si>
    <t xml:space="preserve">Zubaidah bint Ja'far</t>
  </si>
  <si>
    <t xml:space="preserve">WA-ARB;WA-MES</t>
  </si>
  <si>
    <t xml:space="preserve">born c. 766</t>
  </si>
  <si>
    <t xml:space="preserve">The Abbasid princess funded wells, cisterns and stations along the pilgrim road from Kufa to Mecca, later called Darb Zubaydah.</t>
  </si>
  <si>
    <t xml:space="preserve">cistern;well building</t>
  </si>
  <si>
    <t xml:space="preserve">road station;cistern</t>
  </si>
  <si>
    <t xml:space="preserve">Arabic chroniclers</t>
  </si>
  <si>
    <t xml:space="preserve">the builders and the Bedouin who maintained the route</t>
  </si>
  <si>
    <t xml:space="preserve">PER302</t>
  </si>
  <si>
    <t xml:space="preserve">Fatima al-Fihri</t>
  </si>
  <si>
    <t xml:space="preserve">fl.; mosque founded 859</t>
  </si>
  <si>
    <t xml:space="preserve">Tradition credits the woman from Kairouan with founding the Qarawiyyin mosque in Fez in 859, later a centre of learning.</t>
  </si>
  <si>
    <t xml:space="preserve">patronage;architecture</t>
  </si>
  <si>
    <t xml:space="preserve">later historians (Ibn Abi Zar, 14th century)</t>
  </si>
  <si>
    <t xml:space="preserve">the builders; the lack of contemporary sources</t>
  </si>
  <si>
    <t xml:space="preserve">Early sources are thin.</t>
  </si>
  <si>
    <t xml:space="preserve">PER303</t>
  </si>
  <si>
    <t xml:space="preserve">al-ʿIjliyya bint al-ʿIjliyy</t>
  </si>
  <si>
    <t xml:space="preserve">Mariam al-Ijliya; Mariam al-Asturlabiyya (modern names)</t>
  </si>
  <si>
    <t xml:space="preserve">Ibn al-Nadim names her, the daughter of the astrolabe maker al-ʿIjliyy and like him a pupil of Nastulus, as an astrolabe maker employed by Sayf al-Dawla in Aleppo.</t>
  </si>
  <si>
    <t xml:space="preserve">astrolabe making;brass engraving</t>
  </si>
  <si>
    <t xml:space="preserve">Ibn al-Nadim's Fihrist</t>
  </si>
  <si>
    <t xml:space="preserve">the other women instrument makers unrecorded</t>
  </si>
  <si>
    <t xml:space="preserve">Known from one source (Ibn al-Nadim, Fihrist); the first name 'Mariam' is a modern addition not found there.</t>
  </si>
  <si>
    <t xml:space="preserve">PER304</t>
  </si>
  <si>
    <t xml:space="preserve">Al-Jazari</t>
  </si>
  <si>
    <t xml:space="preserve">Ismail ibn al-Razzaz al-Jazari</t>
  </si>
  <si>
    <t xml:space="preserve">The engineer at the Artuqid court wrote The Book of Knowledge of Ingenious Mechanical Devices (1206), with drawings of clocks, pumps and automata.</t>
  </si>
  <si>
    <t xml:space="preserve">mechanical engineering;technical drawing</t>
  </si>
  <si>
    <t xml:space="preserve">treatise;water clock;automaton</t>
  </si>
  <si>
    <t xml:space="preserve">the craftsmen who built the machines; the painters of later copies</t>
  </si>
  <si>
    <t xml:space="preserve">links: DYN019</t>
  </si>
  <si>
    <t xml:space="preserve">PER305</t>
  </si>
  <si>
    <t xml:space="preserve">Abu Zayd al-Kashani</t>
  </si>
  <si>
    <t xml:space="preserve">fl.; dated works</t>
  </si>
  <si>
    <t xml:space="preserve">The Kashan potter signed and dated more lustre and mina'i wares than any other potter of the period.</t>
  </si>
  <si>
    <t xml:space="preserve">lustre;mina'i overglaze;fritware</t>
  </si>
  <si>
    <t xml:space="preserve">bowl;tile</t>
  </si>
  <si>
    <t xml:space="preserve">signatures on wares</t>
  </si>
  <si>
    <t xml:space="preserve">the family potters and the painters he worked with</t>
  </si>
  <si>
    <t xml:space="preserve">links: MKR056</t>
  </si>
  <si>
    <t xml:space="preserve">PER306</t>
  </si>
  <si>
    <t xml:space="preserve">Abu'l Qasim Kashani</t>
  </si>
  <si>
    <t xml:space="preserve">fl.; treatise 1301</t>
  </si>
  <si>
    <t xml:space="preserve">A member of a Kashan potters' family wrote a treatise on precious stones (1301) with a chapter on how fritware and lustre were made.</t>
  </si>
  <si>
    <t xml:space="preserve">technical writing;fritware;lustre</t>
  </si>
  <si>
    <t xml:space="preserve">treatise</t>
  </si>
  <si>
    <t xml:space="preserve">the potters whose recipes he recorded</t>
  </si>
  <si>
    <t xml:space="preserve">PER307</t>
  </si>
  <si>
    <t xml:space="preserve">Muhammad ibn al-Zayn</t>
  </si>
  <si>
    <t xml:space="preserve">The Mamluk metalworker signed the brass basin inlaid with silver and gold known as the Baptistère de Saint Louis, now in the Louvre.</t>
  </si>
  <si>
    <t xml:space="preserve">brass;silver and gold inlay</t>
  </si>
  <si>
    <t xml:space="preserve">basin</t>
  </si>
  <si>
    <t xml:space="preserve">signatures on the basin</t>
  </si>
  <si>
    <t xml:space="preserve">workshop inlayers</t>
  </si>
  <si>
    <t xml:space="preserve">links: STY104</t>
  </si>
  <si>
    <t xml:space="preserve">PER308</t>
  </si>
  <si>
    <t xml:space="preserve">Sultan Hasan</t>
  </si>
  <si>
    <t xml:space="preserve">al-Nasir Hasan</t>
  </si>
  <si>
    <t xml:space="preserve">The Mamluk sultan built the huge madrasa-mosque in Cairo (1356–63), funded in part, historians suggest, from estates left by plague victims.</t>
  </si>
  <si>
    <t xml:space="preserve">stone masonry;carved stucco;inlaid metal doors</t>
  </si>
  <si>
    <t xml:space="preserve">mosque;madrasa</t>
  </si>
  <si>
    <t xml:space="preserve">Mamluk chroniclers</t>
  </si>
  <si>
    <t xml:space="preserve">the masons and the workers who died in the plague years</t>
  </si>
  <si>
    <t xml:space="preserve">Wikimedia Commons;Archnet (link-out)</t>
  </si>
  <si>
    <t xml:space="preserve">links: POL042</t>
  </si>
  <si>
    <t xml:space="preserve">PER309</t>
  </si>
  <si>
    <t xml:space="preserve">Baysunghur</t>
  </si>
  <si>
    <t xml:space="preserve">The Timurid prince ran a library-workshop at Herat whose calligraphers, painters and binders made manuscripts such as his Shahnama (1430).</t>
  </si>
  <si>
    <t xml:space="preserve">court workshop;manuscript</t>
  </si>
  <si>
    <t xml:space="preserve">a report (arzadasht) from his workshop</t>
  </si>
  <si>
    <t xml:space="preserve">the forty calligraphers and the painters named in the report</t>
  </si>
  <si>
    <t xml:space="preserve">links: INS043; SCH019</t>
  </si>
  <si>
    <t xml:space="preserve">PER310</t>
  </si>
  <si>
    <t xml:space="preserve">Kamal ud-Din Bihzad</t>
  </si>
  <si>
    <t xml:space="preserve">The Herat painter, later head of the Safavid royal library at Tabriz, was praised for painting that later artists copied and forged.</t>
  </si>
  <si>
    <t xml:space="preserve">Persian writers; signatures</t>
  </si>
  <si>
    <t xml:space="preserve">his workshop and the many painters later credited in his name</t>
  </si>
  <si>
    <t xml:space="preserve">links: SCH019</t>
  </si>
  <si>
    <t xml:space="preserve">PER311</t>
  </si>
  <si>
    <t xml:space="preserve">Shah Tahmasp I</t>
  </si>
  <si>
    <t xml:space="preserve">The Safavid shah commissioned a Shahnama with 258 paintings, which he later gave to the Ottoman sultan.</t>
  </si>
  <si>
    <t xml:space="preserve">court patronage;manuscript</t>
  </si>
  <si>
    <t xml:space="preserve">manuscript;carpet</t>
  </si>
  <si>
    <t xml:space="preserve">Safavid chronicles</t>
  </si>
  <si>
    <t xml:space="preserve">the painters, gilders and binders of his workshop</t>
  </si>
  <si>
    <t xml:space="preserve">The manuscript was later broken up (Houghton Shahnama). links: POL236</t>
  </si>
  <si>
    <t xml:space="preserve">PER312</t>
  </si>
  <si>
    <t xml:space="preserve">Maqsud Kashani</t>
  </si>
  <si>
    <t xml:space="preserve">fl.; dated 946 AH</t>
  </si>
  <si>
    <t xml:space="preserve">The name woven into the Ardabil carpets with the date 946 AH (1539–40), whether as weaver, designer or overseer.</t>
  </si>
  <si>
    <t xml:space="preserve">knotted wool pile;silk</t>
  </si>
  <si>
    <t xml:space="preserve">carpet</t>
  </si>
  <si>
    <t xml:space="preserve">the woven inscription</t>
  </si>
  <si>
    <t xml:space="preserve">the many weavers who knotted the carpets</t>
  </si>
  <si>
    <t xml:space="preserve">His role is uncertain. links: POL236</t>
  </si>
  <si>
    <t xml:space="preserve">PER313</t>
  </si>
  <si>
    <t xml:space="preserve">Shah Abbas I</t>
  </si>
  <si>
    <t xml:space="preserve">The Safavid shah rebuilt Isfahan and moved Armenian merchants and craftsmen from Julfa to New Julfa (1604–05) to run the silk trade.</t>
  </si>
  <si>
    <t xml:space="preserve">urban planning;silk trade</t>
  </si>
  <si>
    <t xml:space="preserve">mosque;bazaar;silk</t>
  </si>
  <si>
    <t xml:space="preserve">the deported Armenians and Georgians</t>
  </si>
  <si>
    <t xml:space="preserve">links: POL236; INS046</t>
  </si>
  <si>
    <t xml:space="preserve">PER314</t>
  </si>
  <si>
    <t xml:space="preserve">Reza Abbasi</t>
  </si>
  <si>
    <t xml:space="preserve">The Isfahan painter made single-page drawings and paintings for albums, sold to a wider market than the royal library.</t>
  </si>
  <si>
    <t xml:space="preserve">ink drawing;opaque watercolour</t>
  </si>
  <si>
    <t xml:space="preserve">signatures</t>
  </si>
  <si>
    <t xml:space="preserve">his workshop and students</t>
  </si>
  <si>
    <t xml:space="preserve">links: SCH021</t>
  </si>
  <si>
    <t xml:space="preserve">PER315</t>
  </si>
  <si>
    <t xml:space="preserve">Mir Emad Hasani</t>
  </si>
  <si>
    <t xml:space="preserve">The Safavid calligrapher is regarded as a master of nastaliq; his samples were collected and copied widely.</t>
  </si>
  <si>
    <t xml:space="preserve">calligraphy;nastaliq</t>
  </si>
  <si>
    <t xml:space="preserve">students who continued his style</t>
  </si>
  <si>
    <t xml:space="preserve">PER316</t>
  </si>
  <si>
    <t xml:space="preserve">Suleiman I</t>
  </si>
  <si>
    <t xml:space="preserve">Süleyman the Magnificent</t>
  </si>
  <si>
    <t xml:space="preserve">The Ottoman sultan's court workshops (ehl-i hiref) set the court style in tiles, textiles, book arts and metalwork.</t>
  </si>
  <si>
    <t xml:space="preserve">court workshops;Iznik tile</t>
  </si>
  <si>
    <t xml:space="preserve">mosque;tile;kaftan</t>
  </si>
  <si>
    <t xml:space="preserve">Ottoman registers</t>
  </si>
  <si>
    <t xml:space="preserve">the paid artisans listed in court registers</t>
  </si>
  <si>
    <t xml:space="preserve">links: INS041; STY109</t>
  </si>
  <si>
    <t xml:space="preserve">PER317</t>
  </si>
  <si>
    <t xml:space="preserve">Hürrem Sultan</t>
  </si>
  <si>
    <t xml:space="preserve">Roxelana</t>
  </si>
  <si>
    <t xml:space="preserve">born c. 1502–04</t>
  </si>
  <si>
    <t xml:space="preserve">The wife of Suleiman, taken captive as a young woman, funded the Haseki Hürrem complex in Istanbul and charitable foundations in Jerusalem, Mecca and Edirne.</t>
  </si>
  <si>
    <t xml:space="preserve">patronage</t>
  </si>
  <si>
    <t xml:space="preserve">mosque;soup kitchen;bath</t>
  </si>
  <si>
    <t xml:space="preserve">Ottoman records</t>
  </si>
  <si>
    <t xml:space="preserve">the builders; the other enslaved women of the harem</t>
  </si>
  <si>
    <t xml:space="preserve">links: INS044</t>
  </si>
  <si>
    <t xml:space="preserve">PER318</t>
  </si>
  <si>
    <t xml:space="preserve">Mihrimah Sultan</t>
  </si>
  <si>
    <t xml:space="preserve">The Ottoman princess commissioned two mosques by Sinan in Istanbul, at Üsküdar and Edirnekapı.</t>
  </si>
  <si>
    <t xml:space="preserve">PER319</t>
  </si>
  <si>
    <t xml:space="preserve">Mimar Sinan</t>
  </si>
  <si>
    <t xml:space="preserve">born c. 1490</t>
  </si>
  <si>
    <t xml:space="preserve">The Ottoman chief architect, recruited through the devshirme levy of Christian boys, designed hundreds of buildings, including the Süleymaniye and Selimiye mosques.</t>
  </si>
  <si>
    <t xml:space="preserve">stone masonry;dome construction</t>
  </si>
  <si>
    <t xml:space="preserve">mosque;bridge;bath</t>
  </si>
  <si>
    <t xml:space="preserve">his autobiographies (tezkire)</t>
  </si>
  <si>
    <t xml:space="preserve">the corps of court architects, masons and labourers</t>
  </si>
  <si>
    <t xml:space="preserve">Devshirme was a forced levy. links: STY109</t>
  </si>
  <si>
    <t xml:space="preserve">PER320</t>
  </si>
  <si>
    <t xml:space="preserve">Şahkulu</t>
  </si>
  <si>
    <t xml:space="preserve">Shahkulu</t>
  </si>
  <si>
    <t xml:space="preserve">fl.; brought to Istanbul 1515; died by 1555–56; birth date unknown</t>
  </si>
  <si>
    <t xml:space="preserve">The Iranian court painter, trained in Tabriz and brought to Istanbul in 1515, led the saz style of feathery leaves and fantastic creatures used in tiles and textiles.</t>
  </si>
  <si>
    <t xml:space="preserve">ink drawing;design</t>
  </si>
  <si>
    <t xml:space="preserve">Ottoman palace registers</t>
  </si>
  <si>
    <t xml:space="preserve">the tile makers and weavers who used his designs</t>
  </si>
  <si>
    <t xml:space="preserve">links: STY110; INS042</t>
  </si>
  <si>
    <t xml:space="preserve">PER321</t>
  </si>
  <si>
    <t xml:space="preserve">Kara Memi</t>
  </si>
  <si>
    <t xml:space="preserve">The Ottoman court illuminator developed the floral style of tulips, carnations and hyacinths that spread to tiles and textiles.</t>
  </si>
  <si>
    <t xml:space="preserve">illumination;gold</t>
  </si>
  <si>
    <t xml:space="preserve">manuscript;tile design</t>
  </si>
  <si>
    <t xml:space="preserve">the tile painters and weavers who used the designs</t>
  </si>
  <si>
    <t xml:space="preserve">links: INS042</t>
  </si>
  <si>
    <t xml:space="preserve">PER322</t>
  </si>
  <si>
    <t xml:space="preserve">Şeyh Hamdullah</t>
  </si>
  <si>
    <t xml:space="preserve">Sheikh Hamdullah</t>
  </si>
  <si>
    <t xml:space="preserve">The Ottoman calligrapher reworked Yaqut's six scripts into the Ottoman style taught for centuries.</t>
  </si>
  <si>
    <t xml:space="preserve">calligraphy</t>
  </si>
  <si>
    <t xml:space="preserve">Qur'an;album</t>
  </si>
  <si>
    <t xml:space="preserve">Ottoman calligraphic tradition</t>
  </si>
  <si>
    <t xml:space="preserve">his students</t>
  </si>
  <si>
    <t xml:space="preserve">PER323</t>
  </si>
  <si>
    <t xml:space="preserve">Timur</t>
  </si>
  <si>
    <t xml:space="preserve">Tamerlane</t>
  </si>
  <si>
    <t xml:space="preserve">The conqueror took craftsmen from captured cities such as Damascus to Samarkand to build and decorate his capital.</t>
  </si>
  <si>
    <t xml:space="preserve">tile mosaic;architecture</t>
  </si>
  <si>
    <t xml:space="preserve">mosque;tomb</t>
  </si>
  <si>
    <t xml:space="preserve">Clavijo and Persian chroniclers</t>
  </si>
  <si>
    <t xml:space="preserve">the deported craftsmen</t>
  </si>
  <si>
    <t xml:space="preserve">links: POL235</t>
  </si>
  <si>
    <t xml:space="preserve">PER324</t>
  </si>
  <si>
    <t xml:space="preserve">Chinggis Khan</t>
  </si>
  <si>
    <t xml:space="preserve">Genghis Khan</t>
  </si>
  <si>
    <t xml:space="preserve">born c. 1162</t>
  </si>
  <si>
    <t xml:space="preserve">The Mongol ruler's armies spared and deported artisans from conquered cities, forming artisan colonies across the empire.</t>
  </si>
  <si>
    <t xml:space="preserve">artisan relocation</t>
  </si>
  <si>
    <t xml:space="preserve">textile;metalwork</t>
  </si>
  <si>
    <t xml:space="preserve">Persian and Chinese chroniclers</t>
  </si>
  <si>
    <t xml:space="preserve">links: POL233; MKR092</t>
  </si>
  <si>
    <t xml:space="preserve">PER325</t>
  </si>
  <si>
    <t xml:space="preserve">Ibn Battuta</t>
  </si>
  <si>
    <t xml:space="preserve">AF-MAG;GL</t>
  </si>
  <si>
    <t xml:space="preserve">died 1368 or 1369</t>
  </si>
  <si>
    <t xml:space="preserve">The Moroccan traveller's Rihla describes goods and makers from Mali to China, including cloth, copper and porcelain.</t>
  </si>
  <si>
    <t xml:space="preserve">travel writing</t>
  </si>
  <si>
    <t xml:space="preserve">himself; his editor Ibn Juzayy</t>
  </si>
  <si>
    <t xml:space="preserve">his editor who shaped the text</t>
  </si>
  <si>
    <t xml:space="preserve">links: NET005</t>
  </si>
  <si>
    <t xml:space="preserve">PER326</t>
  </si>
  <si>
    <t xml:space="preserve">Abraham Ben Yiju</t>
  </si>
  <si>
    <t xml:space="preserve">AF-MAG;AS-SAS</t>
  </si>
  <si>
    <t xml:space="preserve">The Tunisian Jewish merchant ran a bronze workshop in Mangalore and traded with Aden, as recorded in Cairo Geniza letters.</t>
  </si>
  <si>
    <t xml:space="preserve">bronze casting;trade</t>
  </si>
  <si>
    <t xml:space="preserve">bronze vessel;letter</t>
  </si>
  <si>
    <t xml:space="preserve">Cairo Geniza letters; S. D. Goitein</t>
  </si>
  <si>
    <t xml:space="preserve">Ashu, the enslaved Nair woman he freed and married, and his Indian slave-agent Bomma</t>
  </si>
  <si>
    <t xml:space="preserve">links: DIA004</t>
  </si>
  <si>
    <t xml:space="preserve">PER327</t>
  </si>
  <si>
    <t xml:space="preserve">Hassan Massoudy</t>
  </si>
  <si>
    <t xml:space="preserve">WA-MES;EU-WCE</t>
  </si>
  <si>
    <t xml:space="preserve">The Iraqi calligrapher, based in Paris, makes large Arabic calligraphies with wide reed and card tools.</t>
  </si>
  <si>
    <t xml:space="preserve">work on paper</t>
  </si>
  <si>
    <t xml:space="preserve">the Baghdad calligraphers he trained with</t>
  </si>
  <si>
    <t xml:space="preserve">PER328</t>
  </si>
  <si>
    <t xml:space="preserve">Mohammad Ehsai</t>
  </si>
  <si>
    <t xml:space="preserve">The Iranian calligrapher-painter turns nastaliq letters into large abstract compositions.</t>
  </si>
  <si>
    <t xml:space="preserve">the calligraphic lineage he trained in</t>
  </si>
  <si>
    <t xml:space="preserve">links: MOV077</t>
  </si>
  <si>
    <t xml:space="preserve">PER329</t>
  </si>
  <si>
    <t xml:space="preserve">Monir Shahroudy Farmanfarmaian</t>
  </si>
  <si>
    <t xml:space="preserve">The Iranian artist made mirror mosaics with craftsmen trained in shrine mirror work (ayeneh-kari).</t>
  </si>
  <si>
    <t xml:space="preserve">mirror mosaic;reverse glass painting</t>
  </si>
  <si>
    <t xml:space="preserve">mosaic;relief</t>
  </si>
  <si>
    <t xml:space="preserve">the mirror craftsmen who cut and set the pieces</t>
  </si>
  <si>
    <t xml:space="preserve">PER330</t>
  </si>
  <si>
    <t xml:space="preserve">Jewad Selim</t>
  </si>
  <si>
    <t xml:space="preserve">The Iraqi sculptor co-founded the Baghdad Modern Art Group and designed the Monument of Freedom in Baghdad.</t>
  </si>
  <si>
    <t xml:space="preserve">bronze;relief</t>
  </si>
  <si>
    <t xml:space="preserve">the Italian foundry and workers who cast the figures</t>
  </si>
  <si>
    <t xml:space="preserve">links: MOV078</t>
  </si>
  <si>
    <t xml:space="preserve">PER331</t>
  </si>
  <si>
    <t xml:space="preserve">Lorna Selim</t>
  </si>
  <si>
    <t xml:space="preserve">The British-born painter married the sculptor Jewad Selim, taught drawing to architecture students at Baghdad University in the 1960s and painted the city's vernacular buildings.</t>
  </si>
  <si>
    <t xml:space="preserve">herself, as the partner of a famous sculptor</t>
  </si>
  <si>
    <t xml:space="preserve">PER332</t>
  </si>
  <si>
    <t xml:space="preserve">Shakir Hassan Al Said</t>
  </si>
  <si>
    <t xml:space="preserve">The Iraqi painter and theorist developed the One Dimension group (1971), using Arabic letters and wall surfaces.</t>
  </si>
  <si>
    <t xml:space="preserve">painting;theory</t>
  </si>
  <si>
    <t xml:space="preserve">the calligraphers and wall writers whose marks he used</t>
  </si>
  <si>
    <t xml:space="preserve">F1.20;F1.5</t>
  </si>
  <si>
    <t xml:space="preserve">links: MOV078; MOV077</t>
  </si>
  <si>
    <t xml:space="preserve">PER333</t>
  </si>
  <si>
    <t xml:space="preserve">Madiha Omar</t>
  </si>
  <si>
    <t xml:space="preserve">The Syrian-born Iraqi painter exhibited abstractions of Arabic letters in 1949, an early example of the hurufiyya movement.</t>
  </si>
  <si>
    <t xml:space="preserve">painting;letter forms</t>
  </si>
  <si>
    <t xml:space="preserve">the calligraphers whose letters she reshaped</t>
  </si>
  <si>
    <t xml:space="preserve">PER334</t>
  </si>
  <si>
    <t xml:space="preserve">Saloua Raouda Choucair</t>
  </si>
  <si>
    <t xml:space="preserve">The Lebanese artist made modular sculptures of interlocking parts, drawing on Islamic geometry and poetry.</t>
  </si>
  <si>
    <t xml:space="preserve">stone;wood;modular sculpture</t>
  </si>
  <si>
    <t xml:space="preserve">the craftsmen who cut her pieces</t>
  </si>
  <si>
    <t xml:space="preserve">PER335</t>
  </si>
  <si>
    <t xml:space="preserve">Fahrelnissa Zeid</t>
  </si>
  <si>
    <t xml:space="preserve">WA-ANA;WA-LEV</t>
  </si>
  <si>
    <t xml:space="preserve">The Turkish painter made large abstract paintings and later painted chicken bones and resin works in Amman.</t>
  </si>
  <si>
    <t xml:space="preserve">painting;resin</t>
  </si>
  <si>
    <t xml:space="preserve">her students in Amman</t>
  </si>
  <si>
    <t xml:space="preserve">PER336</t>
  </si>
  <si>
    <t xml:space="preserve">Wijdan Ali</t>
  </si>
  <si>
    <t xml:space="preserve">The Jordanian artist and art historian founded the Jordan National Gallery of Fine Arts and wrote on modern art in the Islamic world.</t>
  </si>
  <si>
    <t xml:space="preserve">painting;art history</t>
  </si>
  <si>
    <t xml:space="preserve">the artists outside capitals left out of national surveys</t>
  </si>
  <si>
    <t xml:space="preserve">PER337</t>
  </si>
  <si>
    <t xml:space="preserve">Hassan Sharif</t>
  </si>
  <si>
    <t xml:space="preserve">The Emirati artist made 'Objects', bundles of cheap manufactured goods woven and tied, a comment on consumer culture in Dubai.</t>
  </si>
  <si>
    <t xml:space="preserve">weaving;tying;assemblage</t>
  </si>
  <si>
    <t xml:space="preserve">object;installation</t>
  </si>
  <si>
    <t xml:space="preserve">the migrant workers and makers of the goods he used</t>
  </si>
  <si>
    <t xml:space="preserve">PER338</t>
  </si>
  <si>
    <t xml:space="preserve">Abdulqader Al Rais</t>
  </si>
  <si>
    <t xml:space="preserve">The Emirati painter is known for watercolours of old Dubai houses and later for abstractions with Arabic letters.</t>
  </si>
  <si>
    <t xml:space="preserve">watercolour;painting</t>
  </si>
  <si>
    <t xml:space="preserve">the builders of the coral and gypsum houses he painted</t>
  </si>
  <si>
    <t xml:space="preserve">PER339</t>
  </si>
  <si>
    <t xml:space="preserve">Najat Makki</t>
  </si>
  <si>
    <t xml:space="preserve">The Emirati painter was the first Emirati woman to receive a government scholarship to study art abroad (1977), later took a doctorate in Cairo (2001), and works with colour, light and Emirati settings and folklore.</t>
  </si>
  <si>
    <t xml:space="preserve">painting;relief</t>
  </si>
  <si>
    <t xml:space="preserve">the women's crafts she drew on</t>
  </si>
  <si>
    <t xml:space="preserve">Biography checked round 2 (Wikipedia).</t>
  </si>
  <si>
    <t xml:space="preserve">PER340</t>
  </si>
  <si>
    <t xml:space="preserve">Safeya Binzagr</t>
  </si>
  <si>
    <t xml:space="preserve">The Saudi painter documented Hijazi dress, houses and customs and opened a cultural centre in Jeddah (Darat Safeya Binzagr).</t>
  </si>
  <si>
    <t xml:space="preserve">painting;etching;costume collection</t>
  </si>
  <si>
    <t xml:space="preserve">the women whose dress and customs she recorded</t>
  </si>
  <si>
    <t xml:space="preserve">Death year 2024 verified.</t>
  </si>
  <si>
    <t xml:space="preserve">PER341</t>
  </si>
  <si>
    <t xml:space="preserve">Sergei Rudenko</t>
  </si>
  <si>
    <t xml:space="preserve">The Soviet archaeologist excavated the frozen Pazyryk tombs in the Altai (1929, 1947–49), finding the oldest known knotted pile carpet.</t>
  </si>
  <si>
    <t xml:space="preserve">carpet;saddle;felt</t>
  </si>
  <si>
    <t xml:space="preserve">the Altai peoples who regard the burials as ancestral</t>
  </si>
  <si>
    <t xml:space="preserve">links: CIV087; STY098</t>
  </si>
  <si>
    <t xml:space="preserve">PER342</t>
  </si>
  <si>
    <t xml:space="preserve">Peter I</t>
  </si>
  <si>
    <t xml:space="preserve">Peter the Great</t>
  </si>
  <si>
    <t xml:space="preserve">The Russian tsar founded the Kunstkamera and gathered Siberian gold from burial mounds, now in the Hermitage.</t>
  </si>
  <si>
    <t xml:space="preserve">collecting;shipbuilding</t>
  </si>
  <si>
    <t xml:space="preserve">gold plaque;ship</t>
  </si>
  <si>
    <t xml:space="preserve">himself; Russian state</t>
  </si>
  <si>
    <t xml:space="preserve">the grave robbers and Siberian peoples; the makers of the Scythian-Siberian gold</t>
  </si>
  <si>
    <t xml:space="preserve">links: POL144</t>
  </si>
  <si>
    <t xml:space="preserve">PER343</t>
  </si>
  <si>
    <t xml:space="preserve">Tupaia</t>
  </si>
  <si>
    <t xml:space="preserve">born c. 1725; died 1770 in Batavia</t>
  </si>
  <si>
    <t xml:space="preserve">The Raiatean navigator and priest sailed with Cook in 1769, drew a chart of some 70 Pacific islands from his knowledge and made drawings of the voyage once credited to Joseph Banks.</t>
  </si>
  <si>
    <t xml:space="preserve">wayfinding;drawing</t>
  </si>
  <si>
    <t xml:space="preserve">chart;drawing</t>
  </si>
  <si>
    <t xml:space="preserve">transport;record and writing</t>
  </si>
  <si>
    <t xml:space="preserve">the voyage records; historians (drawings reattributed in 1997)</t>
  </si>
  <si>
    <t xml:space="preserve">himself, when his drawings were credited to Banks; the navigators whose knowledge he held</t>
  </si>
  <si>
    <t xml:space="preserve">links: NET045</t>
  </si>
  <si>
    <t xml:space="preserve">PER344</t>
  </si>
  <si>
    <t xml:space="preserve">Mau Piailug</t>
  </si>
  <si>
    <t xml:space="preserve">Pius Mau Piailug</t>
  </si>
  <si>
    <t xml:space="preserve">The navigator from Satawal guided the voyaging canoe Hōkūleʻa from Hawaiʻi to Tahiti in 1976 without instruments and later taught Hawaiian navigators.</t>
  </si>
  <si>
    <t xml:space="preserve">wayfinding;canoe sailing</t>
  </si>
  <si>
    <t xml:space="preserve">himself; the Polynesian Voyaging Society</t>
  </si>
  <si>
    <t xml:space="preserve">the Satawal navigators who taught him; his breaking of the rule that such knowledge stayed in the lineage</t>
  </si>
  <si>
    <t xml:space="preserve">PER345</t>
  </si>
  <si>
    <t xml:space="preserve">Herb Kawainui Kāne</t>
  </si>
  <si>
    <t xml:space="preserve">The Hawaiian artist designed the voyaging canoe Hōkūleʻa from historical drawings and co-founded the Polynesian Voyaging Society (1973).</t>
  </si>
  <si>
    <t xml:space="preserve">canoe design;painting</t>
  </si>
  <si>
    <t xml:space="preserve">voyaging canoe;painting</t>
  </si>
  <si>
    <t xml:space="preserve">the builders of Hōkūleʻa; the Pacific canoe-builders whose designs were drawn by Europeans</t>
  </si>
  <si>
    <t xml:space="preserve">F1.28a;F1.29</t>
  </si>
  <si>
    <t xml:space="preserve">PER346</t>
  </si>
  <si>
    <t xml:space="preserve">James Cook</t>
  </si>
  <si>
    <t xml:space="preserve">OC-POL;EU-BLC</t>
  </si>
  <si>
    <t xml:space="preserve">The British naval officer's three Pacific voyages (1768–79) brought back thousands of Pacific objects to Britain, now spread across many museums.</t>
  </si>
  <si>
    <t xml:space="preserve">voyaging;collecting by exchange and seizure</t>
  </si>
  <si>
    <t xml:space="preserve">cloak;headdress;adze</t>
  </si>
  <si>
    <t xml:space="preserve">voyage journals; museums</t>
  </si>
  <si>
    <t xml:space="preserve">the Pacific makers and Tupaia; the objects taken by force or in unequal exchange</t>
  </si>
  <si>
    <t xml:space="preserve">PER347</t>
  </si>
  <si>
    <t xml:space="preserve">Liliʻuokalani</t>
  </si>
  <si>
    <t xml:space="preserve">The last queen of the Hawaiian Kingdom made a signed crazy quilt with her companions while imprisoned in ʻIolani Palace after the 1895 uprising.</t>
  </si>
  <si>
    <t xml:space="preserve">quilting;embroidery</t>
  </si>
  <si>
    <t xml:space="preserve">herself; ʻIolani Palace</t>
  </si>
  <si>
    <t xml:space="preserve">the women who stitched with her</t>
  </si>
  <si>
    <t xml:space="preserve">links: POL083; DYN095</t>
  </si>
  <si>
    <t xml:space="preserve">PER348</t>
  </si>
  <si>
    <t xml:space="preserve">Sālote Tupou III</t>
  </si>
  <si>
    <t xml:space="preserve">The Queen of Tonga supported women's production of barkcloth (ngatu) and fine mats and founded the Langafonua women's association (1953).</t>
  </si>
  <si>
    <t xml:space="preserve">barkcloth;mat weaving</t>
  </si>
  <si>
    <t xml:space="preserve">ngatu;fine mat</t>
  </si>
  <si>
    <t xml:space="preserve">Tongan state</t>
  </si>
  <si>
    <t xml:space="preserve">the women's kautaha groups who made the cloth</t>
  </si>
  <si>
    <t xml:space="preserve">links: POL085; MKR088</t>
  </si>
  <si>
    <t xml:space="preserve">PER349</t>
  </si>
  <si>
    <t xml:space="preserve">Āpirana Ngata</t>
  </si>
  <si>
    <t xml:space="preserve">The Māori politician set up the School of Māori Arts and Crafts at Rotorua (1926) to train carvers and build meeting houses.</t>
  </si>
  <si>
    <t xml:space="preserve">whakairo;meeting house building</t>
  </si>
  <si>
    <t xml:space="preserve">meeting house;carving</t>
  </si>
  <si>
    <t xml:space="preserve">himself; New Zealand government</t>
  </si>
  <si>
    <t xml:space="preserve">the tohunga whakairo who taught; iwi styles narrowed by one school's teaching</t>
  </si>
  <si>
    <t xml:space="preserve">Te Papa Collections Online (CC BY items, taonga Maori images for research and education only)</t>
  </si>
  <si>
    <t xml:space="preserve">links: INS085</t>
  </si>
  <si>
    <t xml:space="preserve">PER350</t>
  </si>
  <si>
    <t xml:space="preserve">Te Puea Hērangi</t>
  </si>
  <si>
    <t xml:space="preserve">The Waikato leader built Tūrangawaewae marae at Ngāruawāhia and brought carvers to decorate its buildings.</t>
  </si>
  <si>
    <t xml:space="preserve">patronage;marae building</t>
  </si>
  <si>
    <t xml:space="preserve">meeting house;canoe</t>
  </si>
  <si>
    <t xml:space="preserve">Waikato-Tainui</t>
  </si>
  <si>
    <t xml:space="preserve">the carvers and the community labour that built the marae</t>
  </si>
  <si>
    <t xml:space="preserve">PER351</t>
  </si>
  <si>
    <t xml:space="preserve">Tene Waitere</t>
  </si>
  <si>
    <t xml:space="preserve">born c. 1853–54</t>
  </si>
  <si>
    <t xml:space="preserve">The Ngāti Tarawhai carver made meeting-house carvings and pieces for tourists and collectors, including for Hinemihi, now at Clandon Park in England.</t>
  </si>
  <si>
    <t xml:space="preserve">whakairo</t>
  </si>
  <si>
    <t xml:space="preserve">meeting house carving;panel</t>
  </si>
  <si>
    <t xml:space="preserve">the carving school he trained in</t>
  </si>
  <si>
    <t xml:space="preserve">links: SCH044</t>
  </si>
  <si>
    <t xml:space="preserve">PER352</t>
  </si>
  <si>
    <t xml:space="preserve">Pine Taiapa</t>
  </si>
  <si>
    <t xml:space="preserve">The Ngāti Porou carver trained at the Rotorua school and carved many meeting houses across New Zealand.</t>
  </si>
  <si>
    <t xml:space="preserve">the carvers who worked under him</t>
  </si>
  <si>
    <t xml:space="preserve">PER353</t>
  </si>
  <si>
    <t xml:space="preserve">Rangimārie Hetet</t>
  </si>
  <si>
    <t xml:space="preserve">The Ngāti Maniapoto weaver kept kākahu (cloak) weaving alive and taught her daughter Diggeress Te Kanawa.</t>
  </si>
  <si>
    <t xml:space="preserve">harakeke fibre;finger weaving</t>
  </si>
  <si>
    <t xml:space="preserve">cloak</t>
  </si>
  <si>
    <t xml:space="preserve">the women weavers who taught her</t>
  </si>
  <si>
    <t xml:space="preserve">PER354</t>
  </si>
  <si>
    <t xml:space="preserve">Diggeress Te Kanawa</t>
  </si>
  <si>
    <t xml:space="preserve">The Ngāti Maniapoto weaver taught cloak-weaving widely and wrote a book on Māori fibre weaving (1992).</t>
  </si>
  <si>
    <t xml:space="preserve">cloak;kete</t>
  </si>
  <si>
    <t xml:space="preserve">the weavers of her family lineage</t>
  </si>
  <si>
    <t xml:space="preserve">PER355</t>
  </si>
  <si>
    <t xml:space="preserve">Emily Schuster</t>
  </si>
  <si>
    <t xml:space="preserve">The Te Arawa weaver headed weaving at the New Zealand Māori Arts and Crafts Institute in Rotorua.</t>
  </si>
  <si>
    <t xml:space="preserve">harakeke fibre;weaving</t>
  </si>
  <si>
    <t xml:space="preserve">cloak;kete;tukutuku panel</t>
  </si>
  <si>
    <t xml:space="preserve">the weavers who trained there</t>
  </si>
  <si>
    <t xml:space="preserve">PER356</t>
  </si>
  <si>
    <t xml:space="preserve">Gordon Walters</t>
  </si>
  <si>
    <t xml:space="preserve">The Pākehā painter used the Māori koru form in hard-edge paintings from the 1950s, later criticised as appropriation.</t>
  </si>
  <si>
    <t xml:space="preserve">himself; critics</t>
  </si>
  <si>
    <t xml:space="preserve">the Māori carvers and kowhaiwhai painters whose form he took</t>
  </si>
  <si>
    <t xml:space="preserve">PER357</t>
  </si>
  <si>
    <t xml:space="preserve">Linda Tuhiwai Smith</t>
  </si>
  <si>
    <t xml:space="preserve">THEME;F1.12</t>
  </si>
  <si>
    <t xml:space="preserve">The Māori scholar's Decolonizing Methodologies (1999) set out how research on Indigenous peoples can be done with and for them.</t>
  </si>
  <si>
    <t xml:space="preserve">research methodology</t>
  </si>
  <si>
    <t xml:space="preserve">earlier Indigenous thinkers she builds on</t>
  </si>
  <si>
    <t xml:space="preserve">PER358</t>
  </si>
  <si>
    <t xml:space="preserve">Te Rangi Hīroa</t>
  </si>
  <si>
    <t xml:space="preserve">Peter Buck</t>
  </si>
  <si>
    <t xml:space="preserve">born c. 1877</t>
  </si>
  <si>
    <t xml:space="preserve">The Māori doctor and anthropologist studied Pacific material culture and directed the Bishop Museum in Honolulu, writing on Pacific voyaging and crafts.</t>
  </si>
  <si>
    <t xml:space="preserve">ethnography;museum direction</t>
  </si>
  <si>
    <t xml:space="preserve">the makers and communities he studied</t>
  </si>
  <si>
    <t xml:space="preserve">PER359</t>
  </si>
  <si>
    <t xml:space="preserve">Albert Namatjira</t>
  </si>
  <si>
    <t xml:space="preserve">The Western Arrernte painter from Hermannsburg made watercolour landscapes of Country and lost control of his copyright after his death until it was returned to his family in 2017.</t>
  </si>
  <si>
    <t xml:space="preserve">himself; Rex Battarbee who taught him</t>
  </si>
  <si>
    <t xml:space="preserve">the Hermannsburg family painters; his family, long denied copyright</t>
  </si>
  <si>
    <t xml:space="preserve">Some communities avoid naming or showing images of the deceased; check family wishes. links: SCH042</t>
  </si>
  <si>
    <t xml:space="preserve">PER360</t>
  </si>
  <si>
    <t xml:space="preserve">Emily Kame Kngwarreye</t>
  </si>
  <si>
    <t xml:space="preserve">born c. 1910</t>
  </si>
  <si>
    <t xml:space="preserve">The Anmatyerre artist from Utopia moved from batik to painting in 1988 and made thousands of paintings rooted in body designs and Country.</t>
  </si>
  <si>
    <t xml:space="preserve">painting;batik</t>
  </si>
  <si>
    <t xml:space="preserve">herself; Utopia community; dealers</t>
  </si>
  <si>
    <t xml:space="preserve">the Utopia women whose batik group she came from</t>
  </si>
  <si>
    <t xml:space="preserve">Some communities avoid naming the deceased; check protocol. links: MKR085</t>
  </si>
  <si>
    <t xml:space="preserve">PER361</t>
  </si>
  <si>
    <t xml:space="preserve">Clifford Possum Tjapaltjarri</t>
  </si>
  <si>
    <t xml:space="preserve">born c. 1932</t>
  </si>
  <si>
    <t xml:space="preserve">The Anmatyerre artist was a founding painter of Papunya Tula, making large map-like paintings of Country; forgeries of his work led to court cases.</t>
  </si>
  <si>
    <t xml:space="preserve">acrylic dot painting</t>
  </si>
  <si>
    <t xml:space="preserve">himself; Papunya Tula Artists</t>
  </si>
  <si>
    <t xml:space="preserve">the Papunya men and women painters; the family members who helped paint</t>
  </si>
  <si>
    <t xml:space="preserve">Some communities avoid naming the deceased; check protocol. links: MKR080; MOV100</t>
  </si>
  <si>
    <t xml:space="preserve">PER362</t>
  </si>
  <si>
    <t xml:space="preserve">Geoffrey Bardon</t>
  </si>
  <si>
    <t xml:space="preserve">The art teacher at Papunya in 1971 encouraged men to paint a school mural and then boards, the start of the Papunya Tula movement.</t>
  </si>
  <si>
    <t xml:space="preserve">mural;painting</t>
  </si>
  <si>
    <t xml:space="preserve">the Papunya men who painted, who led the movement</t>
  </si>
  <si>
    <t xml:space="preserve">links: MKR080; MOV100</t>
  </si>
  <si>
    <t xml:space="preserve">PER363</t>
  </si>
  <si>
    <t xml:space="preserve">Rover Thomas</t>
  </si>
  <si>
    <t xml:space="preserve">Joolama</t>
  </si>
  <si>
    <t xml:space="preserve">born c. 1926</t>
  </si>
  <si>
    <t xml:space="preserve">The Kukatja-Wangkajunga artist began painting in the East Kimberley after a 1970s dream, founding the Krill Krill ceremony and painting its boards in ochre.</t>
  </si>
  <si>
    <t xml:space="preserve">natural ochre;painting</t>
  </si>
  <si>
    <t xml:space="preserve">painting;ceremonial board</t>
  </si>
  <si>
    <t xml:space="preserve">himself; Warmun community</t>
  </si>
  <si>
    <t xml:space="preserve">Paddy Jaminji, who first painted the boards</t>
  </si>
  <si>
    <t xml:space="preserve">Some communities avoid naming the deceased. links: STY157; MKR086</t>
  </si>
  <si>
    <t xml:space="preserve">PER364</t>
  </si>
  <si>
    <t xml:space="preserve">Yirawala</t>
  </si>
  <si>
    <t xml:space="preserve">born c. 1897</t>
  </si>
  <si>
    <t xml:space="preserve">The Kuninjku bark painter from western Arnhem Land painted spirit beings and ancestral stories.</t>
  </si>
  <si>
    <t xml:space="preserve">bark painting;ochre</t>
  </si>
  <si>
    <t xml:space="preserve">himself; collector Sandra Holmes</t>
  </si>
  <si>
    <t xml:space="preserve">his family painters</t>
  </si>
  <si>
    <t xml:space="preserve">Some communities avoid naming the deceased. links: STY155</t>
  </si>
  <si>
    <t xml:space="preserve">PER365</t>
  </si>
  <si>
    <t xml:space="preserve">Wandjuk Marika</t>
  </si>
  <si>
    <t xml:space="preserve">The Yolŋu artist campaigned for artists' copyright after finding his clan design reproduced on tea towels without consent.</t>
  </si>
  <si>
    <t xml:space="preserve">bark painting;advocacy</t>
  </si>
  <si>
    <t xml:space="preserve">himself; Aboriginal Arts Board</t>
  </si>
  <si>
    <t xml:space="preserve">his clan, the owners of the designs</t>
  </si>
  <si>
    <t xml:space="preserve">Some communities avoid naming the deceased. links: MKR084</t>
  </si>
  <si>
    <t xml:space="preserve">PER366</t>
  </si>
  <si>
    <t xml:space="preserve">Narritjin Maymuru</t>
  </si>
  <si>
    <t xml:space="preserve">born c. 1916</t>
  </si>
  <si>
    <t xml:space="preserve">The Yolŋu painter from Yirrkala made bark paintings for sale and helped paint the Yirrkala Church Panels (1962–63).</t>
  </si>
  <si>
    <t xml:space="preserve">bark painting;panel</t>
  </si>
  <si>
    <t xml:space="preserve">the clan leaders who painted the panels together</t>
  </si>
  <si>
    <t xml:space="preserve">Some communities avoid naming the deceased. links: STY156</t>
  </si>
  <si>
    <t xml:space="preserve">PER367</t>
  </si>
  <si>
    <t xml:space="preserve">Gulumbu Yunupingu</t>
  </si>
  <si>
    <t xml:space="preserve">born c. 1943</t>
  </si>
  <si>
    <t xml:space="preserve">The Yolŋu artist painted star-filled barks and larrakitj poles and won the Telstra award in 2004.</t>
  </si>
  <si>
    <t xml:space="preserve">bark painting;larrakitj</t>
  </si>
  <si>
    <t xml:space="preserve">herself; Buku-Larrnggay Mulka</t>
  </si>
  <si>
    <t xml:space="preserve">the Yolŋu women painters of Yirrkala</t>
  </si>
  <si>
    <t xml:space="preserve">PER368</t>
  </si>
  <si>
    <t xml:space="preserve">Yvonne Koolmatrie</t>
  </si>
  <si>
    <t xml:space="preserve">The Ngarrindjeri weaver revived coiled sedge basketry and eel traps learned from elder Dorothy Kartinyeri.</t>
  </si>
  <si>
    <t xml:space="preserve">coiled sedge weaving</t>
  </si>
  <si>
    <t xml:space="preserve">basket;eel trap</t>
  </si>
  <si>
    <t xml:space="preserve">the Ngarrindjeri elders who taught her</t>
  </si>
  <si>
    <t xml:space="preserve">PER369</t>
  </si>
  <si>
    <t xml:space="preserve">Ken Thaiday Sr</t>
  </si>
  <si>
    <t xml:space="preserve">OC-MEL;OC-AUS</t>
  </si>
  <si>
    <t xml:space="preserve">The Torres Strait Islander artist makes kinetic dance headdresses (dhari) and hammerhead shark sculptures from mixed materials.</t>
  </si>
  <si>
    <t xml:space="preserve">wood;plywood;feathers;moving parts</t>
  </si>
  <si>
    <t xml:space="preserve">headdress;dance machine</t>
  </si>
  <si>
    <t xml:space="preserve">the dancers who wear the headdresses</t>
  </si>
  <si>
    <t xml:space="preserve">F1.4;F1.16</t>
  </si>
  <si>
    <t xml:space="preserve">PER370</t>
  </si>
  <si>
    <t xml:space="preserve">Margaret Preston</t>
  </si>
  <si>
    <t xml:space="preserve">The Australian modernist urged the use of Aboriginal designs in national design from 1925 and used them in prints and textiles.</t>
  </si>
  <si>
    <t xml:space="preserve">woodcut;stencil;painting</t>
  </si>
  <si>
    <t xml:space="preserve">print;textile</t>
  </si>
  <si>
    <t xml:space="preserve">the Aboriginal artists whose designs she used without consent</t>
  </si>
  <si>
    <t xml:space="preserve">PER371</t>
  </si>
  <si>
    <t xml:space="preserve">Baldwin Spencer</t>
  </si>
  <si>
    <t xml:space="preserve">The biologist-anthropologist collected sacred and everyday objects in central and northern Australia for the Melbourne museum and published with Francis Gillen.</t>
  </si>
  <si>
    <t xml:space="preserve">tjurunga;bark painting</t>
  </si>
  <si>
    <t xml:space="preserve">Francis Gillen and the Arrernte men whose objects and ceremonies he recorded</t>
  </si>
  <si>
    <t xml:space="preserve">Sacred objects must not be displayed.</t>
  </si>
  <si>
    <t xml:space="preserve">PER372</t>
  </si>
  <si>
    <t xml:space="preserve">Jean-Marie Tjibaou</t>
  </si>
  <si>
    <t xml:space="preserve">The Kanak leader organised the Mélanésia 2000 festival (1975); the Tjibaou Cultural Centre in Nouméa (1998) is named after him.</t>
  </si>
  <si>
    <t xml:space="preserve">festival organising</t>
  </si>
  <si>
    <t xml:space="preserve">festival;cultural centre</t>
  </si>
  <si>
    <t xml:space="preserve">the Kanak makers whose work the festival showed</t>
  </si>
  <si>
    <t xml:space="preserve">F1.24;F1.15</t>
  </si>
  <si>
    <t xml:space="preserve">PER373</t>
  </si>
  <si>
    <t xml:space="preserve">Emmanuel Kasarhérou</t>
  </si>
  <si>
    <t xml:space="preserve">OC-MEL;EU-WCE</t>
  </si>
  <si>
    <t xml:space="preserve">born 1960; living</t>
  </si>
  <si>
    <t xml:space="preserve">The Kanak curator directed the Tjibaou Cultural Centre and became president of the Musée du quai Branly in 2020.</t>
  </si>
  <si>
    <t xml:space="preserve">curating;provenance research</t>
  </si>
  <si>
    <t xml:space="preserve">the Kanak communities whose objects are in Paris</t>
  </si>
  <si>
    <t xml:space="preserve">Musee du quai Branly (link out)</t>
  </si>
  <si>
    <t xml:space="preserve">PER374</t>
  </si>
  <si>
    <t xml:space="preserve">Exekias</t>
  </si>
  <si>
    <t xml:space="preserve">The Athenian potter and painter signed black-figure vases as both maker and painter, including the Dionysos cup and the amphora of Achilles and Ajax playing a board game.</t>
  </si>
  <si>
    <t xml:space="preserve">black-figure painting;incision;wheel throwing</t>
  </si>
  <si>
    <t xml:space="preserve">amphora;kylix</t>
  </si>
  <si>
    <t xml:space="preserve">signatures on vases; art historians</t>
  </si>
  <si>
    <t xml:space="preserve">the workshop hands and the enslaved or foreign workers common in Athenian potteries</t>
  </si>
  <si>
    <t xml:space="preserve">Athenian workshops used enslaved labour; content note. links: STY003; POL117</t>
  </si>
  <si>
    <t xml:space="preserve">PER375</t>
  </si>
  <si>
    <t xml:space="preserve">Euphronios</t>
  </si>
  <si>
    <t xml:space="preserve">The Athenian red-figure painter, later a potter, signed vases including a calyx krater that the Metropolitan Museum returned to Italy in 2008 after evidence it had been looted from an Etruscan tomb.</t>
  </si>
  <si>
    <t xml:space="preserve">red-figure painting;relief line</t>
  </si>
  <si>
    <t xml:space="preserve">calyx krater;kylix</t>
  </si>
  <si>
    <t xml:space="preserve">the potters whose shapes he painted; the Etruscan buyers and tomb context destroyed by looters</t>
  </si>
  <si>
    <t xml:space="preserve">Looted from Cerveteri in 1971; returned 2008. links: STY003</t>
  </si>
  <si>
    <t xml:space="preserve">PER376</t>
  </si>
  <si>
    <t xml:space="preserve">John Beazley</t>
  </si>
  <si>
    <t xml:space="preserve">Sir John Davidson Beazley</t>
  </si>
  <si>
    <t xml:space="preserve">EU-BLC;EU-GRR</t>
  </si>
  <si>
    <t xml:space="preserve">The Oxford scholar attributed tens of thousands of Athenian vases to named and nicknamed painters (such as the Berlin Painter) by drawing style, a method that also shaped the antiquities market.</t>
  </si>
  <si>
    <t xml:space="preserve">stylistic attribution</t>
  </si>
  <si>
    <t xml:space="preserve">himself; the Beazley Archive</t>
  </si>
  <si>
    <t xml:space="preserve">the workshop members and potters whom individual-painter attribution hides</t>
  </si>
  <si>
    <t xml:space="preserve">The Beazley Archive database is free to search.</t>
  </si>
  <si>
    <t xml:space="preserve">PER377</t>
  </si>
  <si>
    <t xml:space="preserve">Pheidias</t>
  </si>
  <si>
    <t xml:space="preserve">Phidias</t>
  </si>
  <si>
    <t xml:space="preserve">The Athenian sculptor oversaw the Parthenon sculptures and made the gold and ivory statues of Athena Parthenos and Zeus at Olympia, whose workshop has been excavated.</t>
  </si>
  <si>
    <t xml:space="preserve">chryselephantine;marble carving;bronze</t>
  </si>
  <si>
    <t xml:space="preserve">cult statue;frieze</t>
  </si>
  <si>
    <t xml:space="preserve">ancient writers (Plutarch, Pausanias); archaeologists</t>
  </si>
  <si>
    <t xml:space="preserve">the many carvers who worked the Parthenon marbles under him</t>
  </si>
  <si>
    <t xml:space="preserve">A cup inscribed 'I belong to Pheidias' was found in the Olympia workshop. links: POL117</t>
  </si>
  <si>
    <t xml:space="preserve">PER378</t>
  </si>
  <si>
    <t xml:space="preserve">Vitruvius</t>
  </si>
  <si>
    <t xml:space="preserve">Marcus Vitruvius Pollio</t>
  </si>
  <si>
    <t xml:space="preserve">born c. 80–70 BCE; died after c. 15 BCE</t>
  </si>
  <si>
    <t xml:space="preserve">The Roman architect-engineer wrote De architectura, the only architectural treatise surviving from antiquity, on building, materials and machines.</t>
  </si>
  <si>
    <t xml:space="preserve">technical writing;architecture;engineering</t>
  </si>
  <si>
    <t xml:space="preserve">himself; Renaissance readers</t>
  </si>
  <si>
    <t xml:space="preserve">the builders and slaves whose practice he wrote about</t>
  </si>
  <si>
    <t xml:space="preserve">LacusCurtius (public-domain translations);Internet Archive (public-domain scans)</t>
  </si>
  <si>
    <t xml:space="preserve">F1.28;F1.3</t>
  </si>
  <si>
    <t xml:space="preserve">PER379</t>
  </si>
  <si>
    <t xml:space="preserve">Pliny the Elder</t>
  </si>
  <si>
    <t xml:space="preserve">Gaius Plinius Secundus</t>
  </si>
  <si>
    <t xml:space="preserve">The Roman writer's Natural History (77 CE) records materials and crafts from dyes and glass to bronze and pigments, and includes stories of named Greek artists.</t>
  </si>
  <si>
    <t xml:space="preserve">encyclopedic writing</t>
  </si>
  <si>
    <t xml:space="preserve">the craftspeople whose techniques he reported second-hand</t>
  </si>
  <si>
    <t xml:space="preserve">PER380</t>
  </si>
  <si>
    <t xml:space="preserve">Marcus Perennius</t>
  </si>
  <si>
    <t xml:space="preserve">Perennius</t>
  </si>
  <si>
    <t xml:space="preserve">The Arretine pottery's stamps show the workshop passing to men who had worked in it: first Perennius's freedman Marcus Perennius Tigranus, then Marcus Perennius Bargathes.</t>
  </si>
  <si>
    <t xml:space="preserve">mould-made red gloss ware;stamps</t>
  </si>
  <si>
    <t xml:space="preserve">bowl;cup</t>
  </si>
  <si>
    <t xml:space="preserve">stamps on the ware; archaeologists</t>
  </si>
  <si>
    <t xml:space="preserve">the enslaved workers whose names appear only in stamps</t>
  </si>
  <si>
    <t xml:space="preserve">Round 2: Tigranus is described as a freedman of M. Perennius; Bargathes followed him as owner (Phase 3, c. 25–30 CE per Porten Palange). Earlier enslaved status is likely but not explicitly sourced here. links: POL120</t>
  </si>
  <si>
    <t xml:space="preserve">PER381</t>
  </si>
  <si>
    <t xml:space="preserve">Eurysaces</t>
  </si>
  <si>
    <t xml:space="preserve">Marcus Vergilius Eurysaces</t>
  </si>
  <si>
    <t xml:space="preserve">The freedman baker built a tomb at Rome's Porta Maggiore with a frieze showing the stages of bread making in his bakery.</t>
  </si>
  <si>
    <t xml:space="preserve">travertine;relief carving</t>
  </si>
  <si>
    <t xml:space="preserve">tomb;relief</t>
  </si>
  <si>
    <t xml:space="preserve">his tomb inscription</t>
  </si>
  <si>
    <t xml:space="preserve">the enslaved workers shown in the frieze</t>
  </si>
  <si>
    <t xml:space="preserve">F1.23;F1.19</t>
  </si>
  <si>
    <t xml:space="preserve">PER382</t>
  </si>
  <si>
    <t xml:space="preserve">Theodora</t>
  </si>
  <si>
    <t xml:space="preserve">Empress Theodora</t>
  </si>
  <si>
    <t xml:space="preserve">born c. 500</t>
  </si>
  <si>
    <t xml:space="preserve">The Byzantine empress, co-ruler with Justinian, is shown with her court in the mosaic at San Vitale, Ravenna, during a reign that rebuilt Hagia Sophia.</t>
  </si>
  <si>
    <t xml:space="preserve">mosaic;silk</t>
  </si>
  <si>
    <t xml:space="preserve">mosaic;church</t>
  </si>
  <si>
    <t xml:space="preserve">Procopius; mosaics</t>
  </si>
  <si>
    <t xml:space="preserve">the mosaicists; the architects Anthemius and Isidore of Hagia Sophia</t>
  </si>
  <si>
    <t xml:space="preserve">links: POL121</t>
  </si>
  <si>
    <t xml:space="preserve">PER383</t>
  </si>
  <si>
    <t xml:space="preserve">Ende</t>
  </si>
  <si>
    <t xml:space="preserve">fl.; 975</t>
  </si>
  <si>
    <t xml:space="preserve">The painter is named in the colophon of the Girona Beatus (975) as 'painter and servant of God', one of the earliest named women illuminators in Europe.</t>
  </si>
  <si>
    <t xml:space="preserve">manuscript illumination</t>
  </si>
  <si>
    <t xml:space="preserve">the colophon</t>
  </si>
  <si>
    <t xml:space="preserve">the scribe Senior and the monastery workshop</t>
  </si>
  <si>
    <t xml:space="preserve">PER384</t>
  </si>
  <si>
    <t xml:space="preserve">Theophilus Presbyter</t>
  </si>
  <si>
    <t xml:space="preserve">The author of De diversis artibus described pigments, glassmaking, stained glass, metalworking and organ building in detail.</t>
  </si>
  <si>
    <t xml:space="preserve">technical writing;glass;metalwork</t>
  </si>
  <si>
    <t xml:space="preserve">the text; historians who suggest he was Roger of Helmarshausen</t>
  </si>
  <si>
    <t xml:space="preserve">the workshop makers whose methods he wrote down</t>
  </si>
  <si>
    <t xml:space="preserve">Identity uncertain.</t>
  </si>
  <si>
    <t xml:space="preserve">PER385</t>
  </si>
  <si>
    <t xml:space="preserve">Suger</t>
  </si>
  <si>
    <t xml:space="preserve">Abbot Suger</t>
  </si>
  <si>
    <t xml:space="preserve">The abbot of Saint-Denis rebuilt its church with a new choir of stained glass and wrote an account defending the costly materials.</t>
  </si>
  <si>
    <t xml:space="preserve">stained glass;goldsmith work;architecture</t>
  </si>
  <si>
    <t xml:space="preserve">church;liturgical vessel</t>
  </si>
  <si>
    <t xml:space="preserve">his own writings</t>
  </si>
  <si>
    <t xml:space="preserve">the masons, glaziers and goldsmiths he names only in part</t>
  </si>
  <si>
    <t xml:space="preserve">National Gallery of Art Washington Open Access (CC0);Wikimedia Commons</t>
  </si>
  <si>
    <t xml:space="preserve">The eagle vase he adapted is in the Louvre. links: STY013</t>
  </si>
  <si>
    <t xml:space="preserve">PER386</t>
  </si>
  <si>
    <t xml:space="preserve">Christine de Pizan</t>
  </si>
  <si>
    <t xml:space="preserve">died c. 1430</t>
  </si>
  <si>
    <t xml:space="preserve">The Venetian-born writer in Paris oversaw the production of her own illustrated manuscripts and praised the illuminator Anastaise.</t>
  </si>
  <si>
    <t xml:space="preserve">manuscript supervision;writing</t>
  </si>
  <si>
    <t xml:space="preserve">Anastaise and the scribes and painters she worked with</t>
  </si>
  <si>
    <t xml:space="preserve">British Library digitised manuscripts (public-domain items);Gallica BnF (public-domain items, link out for reuse)</t>
  </si>
  <si>
    <t xml:space="preserve">PER387</t>
  </si>
  <si>
    <t xml:space="preserve">Anastaise</t>
  </si>
  <si>
    <t xml:space="preserve">Christine de Pizan names her as the most skilled painter of borders and backgrounds in Paris, but no work can now be securely attributed to her.</t>
  </si>
  <si>
    <t xml:space="preserve">manuscript border</t>
  </si>
  <si>
    <t xml:space="preserve">Christine de Pizan's City of Ladies (1405)</t>
  </si>
  <si>
    <t xml:space="preserve">herself, whose work is unattributed</t>
  </si>
  <si>
    <t xml:space="preserve">Known only from one text.</t>
  </si>
  <si>
    <t xml:space="preserve">PER388</t>
  </si>
  <si>
    <t xml:space="preserve">Cennino Cennini</t>
  </si>
  <si>
    <t xml:space="preserve">born c. 1360; died before 1427</t>
  </si>
  <si>
    <t xml:space="preserve">The Florentine painter's Il libro dell'arte describes workshop methods from grinding pigments to gilding panels.</t>
  </si>
  <si>
    <t xml:space="preserve">technical writing;tempera;gilding</t>
  </si>
  <si>
    <t xml:space="preserve">the apprentices and grinders of pigments in the workshop</t>
  </si>
  <si>
    <t xml:space="preserve">PER389</t>
  </si>
  <si>
    <t xml:space="preserve">Lorenzo de' Medici</t>
  </si>
  <si>
    <t xml:space="preserve">Lorenzo il Magnifico</t>
  </si>
  <si>
    <t xml:space="preserve">The Florentine banker-ruler collected antique gems and vases, which he had engraved with his name, and supported artists' training.</t>
  </si>
  <si>
    <t xml:space="preserve">collecting;patronage</t>
  </si>
  <si>
    <t xml:space="preserve">vase;gem</t>
  </si>
  <si>
    <t xml:space="preserve">Medici inventories; Vasari</t>
  </si>
  <si>
    <t xml:space="preserve">the workshop artists and the gem cutters</t>
  </si>
  <si>
    <t xml:space="preserve">links: DYN088</t>
  </si>
  <si>
    <t xml:space="preserve">PER390</t>
  </si>
  <si>
    <t xml:space="preserve">Isabella d'Este</t>
  </si>
  <si>
    <t xml:space="preserve">The Marchioness of Mantua commissioned paintings to detailed written programmes and collected antiquities for her studiolo.</t>
  </si>
  <si>
    <t xml:space="preserve">painting;antiquity</t>
  </si>
  <si>
    <t xml:space="preserve">her letters</t>
  </si>
  <si>
    <t xml:space="preserve">the painters she instructed and the agents who bought for her</t>
  </si>
  <si>
    <t xml:space="preserve">links: DYN089</t>
  </si>
  <si>
    <t xml:space="preserve">PER391</t>
  </si>
  <si>
    <t xml:space="preserve">Johannes Gutenberg</t>
  </si>
  <si>
    <t xml:space="preserve">born c. 1400</t>
  </si>
  <si>
    <t xml:space="preserve">The Mainz goldsmith developed a type-casting mould, oil-based ink and press used to print the Bible around 1455.</t>
  </si>
  <si>
    <t xml:space="preserve">type casting;press printing</t>
  </si>
  <si>
    <t xml:space="preserve">court records; historians</t>
  </si>
  <si>
    <t xml:space="preserve">his partners Johann Fust and Peter Schöffer; the earlier East Asian movable type</t>
  </si>
  <si>
    <t xml:space="preserve">PER392</t>
  </si>
  <si>
    <t xml:space="preserve">Albrecht Dürer</t>
  </si>
  <si>
    <t xml:space="preserve">The Nuremberg artist sold woodcuts and engravings across Europe and complained to Venice about copies of his prints by Marcantonio Raimondi.</t>
  </si>
  <si>
    <t xml:space="preserve">woodcut;engraving</t>
  </si>
  <si>
    <t xml:space="preserve">the block cutters who cut his woodcuts; his wife Agnes, who sold the prints</t>
  </si>
  <si>
    <t xml:space="preserve">National Gallery of Art Washington Open Access (CC0);Met Open Access (CC0)</t>
  </si>
  <si>
    <t xml:space="preserve">links: MKR066</t>
  </si>
  <si>
    <t xml:space="preserve">PER393</t>
  </si>
  <si>
    <t xml:space="preserve">Marcantonio Raimondi</t>
  </si>
  <si>
    <t xml:space="preserve">The Bolognese engraver copied Dürer's prints with his monogram and later spread Raphael's designs across Europe through reproductive engravings.</t>
  </si>
  <si>
    <t xml:space="preserve">engraving</t>
  </si>
  <si>
    <t xml:space="preserve">Vasari</t>
  </si>
  <si>
    <t xml:space="preserve">the workshop engravers who continued his work</t>
  </si>
  <si>
    <t xml:space="preserve">Met Open Access (CC0);National Gallery of Art Washington Open Access (CC0)</t>
  </si>
  <si>
    <t xml:space="preserve">Vasari's story of a Venetian lawsuit is not confirmed by records.</t>
  </si>
  <si>
    <t xml:space="preserve">PER394</t>
  </si>
  <si>
    <t xml:space="preserve">Properzia de' Rossi</t>
  </si>
  <si>
    <t xml:space="preserve">The Bolognese sculptor carved tiny figures on fruit stones and marble reliefs for San Petronio, one of few women sculptors Vasari wrote about.</t>
  </si>
  <si>
    <t xml:space="preserve">micro-carving;marble relief</t>
  </si>
  <si>
    <t xml:space="preserve">relief;carved stone</t>
  </si>
  <si>
    <t xml:space="preserve">the other women who carved at small scale</t>
  </si>
  <si>
    <t xml:space="preserve">PER395</t>
  </si>
  <si>
    <t xml:space="preserve">Giorgio Vasari</t>
  </si>
  <si>
    <t xml:space="preserve">The painter's Lives of the Artists (1550, 1568) built a story of Italian art as progress by named individuals, set against craft and 'lesser' arts.</t>
  </si>
  <si>
    <t xml:space="preserve">biography;history writing</t>
  </si>
  <si>
    <t xml:space="preserve">anonymous workshops, women and makers outside Italy</t>
  </si>
  <si>
    <t xml:space="preserve">Internet Archive (public-domain scans);Project Gutenberg</t>
  </si>
  <si>
    <t xml:space="preserve">links: INS049</t>
  </si>
  <si>
    <t xml:space="preserve">PER396</t>
  </si>
  <si>
    <t xml:space="preserve">Bernard Palissy</t>
  </si>
  <si>
    <t xml:space="preserve">born c. 1510; died c. 1590</t>
  </si>
  <si>
    <t xml:space="preserve">The French potter made lead-glazed dishes with life-cast snakes and fish and wrote about his long search for enamel glazes.</t>
  </si>
  <si>
    <t xml:space="preserve">life casting;lead glaze</t>
  </si>
  <si>
    <t xml:space="preserve">rustic dish;grotto</t>
  </si>
  <si>
    <t xml:space="preserve">his helpers and the later imitators whose work is sold as his</t>
  </si>
  <si>
    <t xml:space="preserve">PER397</t>
  </si>
  <si>
    <t xml:space="preserve">Wenzel Jamnitzer</t>
  </si>
  <si>
    <t xml:space="preserve">The Nuremberg goldsmith used life casting of plants and animals in silver and made precious display objects for Habsburg patrons.</t>
  </si>
  <si>
    <t xml:space="preserve">life casting;silver;gilding</t>
  </si>
  <si>
    <t xml:space="preserve">table centrepiece;ewer</t>
  </si>
  <si>
    <t xml:space="preserve">his family workshop and assistants</t>
  </si>
  <si>
    <t xml:space="preserve">PER398</t>
  </si>
  <si>
    <t xml:space="preserve">Georgius Agricola</t>
  </si>
  <si>
    <t xml:space="preserve">Georg Bauer</t>
  </si>
  <si>
    <t xml:space="preserve">The German physician's De re metallica (1556) described mining and smelting with detailed woodcuts.</t>
  </si>
  <si>
    <t xml:space="preserve">technical writing;mining;smelting</t>
  </si>
  <si>
    <t xml:space="preserve">the miners, including children, whose work the woodcuts show</t>
  </si>
  <si>
    <t xml:space="preserve">PER399</t>
  </si>
  <si>
    <t xml:space="preserve">Maria Sibylla Merian</t>
  </si>
  <si>
    <t xml:space="preserve">EU-WCE;AM-CAR</t>
  </si>
  <si>
    <t xml:space="preserve">The German naturalist and engraver studied insects in Suriname (1699–1701) and published Metamorphosis insectorum Surinamensium (1705), crediting knowledge from enslaved African and Indigenous people.</t>
  </si>
  <si>
    <t xml:space="preserve">engraving;watercolour;natural history</t>
  </si>
  <si>
    <t xml:space="preserve">book;watercolour</t>
  </si>
  <si>
    <t xml:space="preserve">the enslaved and Indigenous people who collected specimens and shared plant knowledge; her daughters</t>
  </si>
  <si>
    <t xml:space="preserve">Wikimedia Commons;Rijksmuseum (CC0)</t>
  </si>
  <si>
    <t xml:space="preserve">PER400</t>
  </si>
  <si>
    <t xml:space="preserve">Louis XIV</t>
  </si>
  <si>
    <t xml:space="preserve">The French king made royal manufactures such as the Gobelins supply Versailles, using luxury production as state policy.</t>
  </si>
  <si>
    <t xml:space="preserve">state manufactures;tapestry;furniture</t>
  </si>
  <si>
    <t xml:space="preserve">palace;tapestry</t>
  </si>
  <si>
    <t xml:space="preserve">French royal records</t>
  </si>
  <si>
    <t xml:space="preserve">the weavers, cabinetmakers and foreign craftsmen recruited to France</t>
  </si>
  <si>
    <t xml:space="preserve">links: MKR068; DYN085</t>
  </si>
  <si>
    <t xml:space="preserve">PER401</t>
  </si>
  <si>
    <t xml:space="preserve">Jean-Baptiste Colbert</t>
  </si>
  <si>
    <t xml:space="preserve">The French minister set rules for manufactures, brought in foreign workers such as Venetian glassmakers and founded the Gobelins as a royal works.</t>
  </si>
  <si>
    <t xml:space="preserve">industrial policy;regulation</t>
  </si>
  <si>
    <t xml:space="preserve">tapestry;mirror</t>
  </si>
  <si>
    <t xml:space="preserve">the craftsmen lured from Venice and Flanders; the colonial trade he promoted, including the Code Noir drafted under him</t>
  </si>
  <si>
    <t xml:space="preserve">The Code Noir (1685) regulated slavery in French colonies. links: MKR068</t>
  </si>
  <si>
    <t xml:space="preserve">PER402</t>
  </si>
  <si>
    <t xml:space="preserve">Johann Friedrich Böttger</t>
  </si>
  <si>
    <t xml:space="preserve">The alchemist, held under guard by Augustus the Strong, worked with Tschirnhaus to make the first European hard-paste porcelain (1708–09), leading to the Meissen factory.</t>
  </si>
  <si>
    <t xml:space="preserve">hard-paste porcelain;kaolin</t>
  </si>
  <si>
    <t xml:space="preserve">Meissen records</t>
  </si>
  <si>
    <t xml:space="preserve">Ehrenfried Walther von Tschirnhaus and the miners and workers who ran the experiments</t>
  </si>
  <si>
    <t xml:space="preserve">F1.14;F1.19</t>
  </si>
  <si>
    <t xml:space="preserve">He was kept prisoner to guard the secret. links: MKR069</t>
  </si>
  <si>
    <t xml:space="preserve">PER403</t>
  </si>
  <si>
    <t xml:space="preserve">Madame de Pompadour</t>
  </si>
  <si>
    <t xml:space="preserve">Jeanne-Antoinette Poisson</t>
  </si>
  <si>
    <t xml:space="preserve">The mistress of Louis XV supported the Vincennes-Sèvres porcelain works and bought and promoted its wares.</t>
  </si>
  <si>
    <t xml:space="preserve">patronage;porcelain</t>
  </si>
  <si>
    <t xml:space="preserve">porcelain;furniture</t>
  </si>
  <si>
    <t xml:space="preserve">court records</t>
  </si>
  <si>
    <t xml:space="preserve">the painters and gilders of Sèvres, many of them women</t>
  </si>
  <si>
    <t xml:space="preserve">links: MKR070</t>
  </si>
  <si>
    <t xml:space="preserve">PER404</t>
  </si>
  <si>
    <t xml:space="preserve">Catherine II</t>
  </si>
  <si>
    <t xml:space="preserve">Catherine the Great</t>
  </si>
  <si>
    <t xml:space="preserve">The Russian empress ordered the Frog Service from Wedgwood and bought whole European art collections, forming the Hermitage.</t>
  </si>
  <si>
    <t xml:space="preserve">tableware;painting</t>
  </si>
  <si>
    <t xml:space="preserve">Russian court records</t>
  </si>
  <si>
    <t xml:space="preserve">the Wedgwood painters of the Frog Service; the serfs whose labour funded the court</t>
  </si>
  <si>
    <t xml:space="preserve">PER405</t>
  </si>
  <si>
    <t xml:space="preserve">Hans Sloane</t>
  </si>
  <si>
    <t xml:space="preserve">EU-BLC;AM-CAR</t>
  </si>
  <si>
    <t xml:space="preserve">The physician's collection, built partly with wealth from Jamaican slave plantations, became the founding collection of the British Museum (1753).</t>
  </si>
  <si>
    <t xml:space="preserve">specimen;object;book</t>
  </si>
  <si>
    <t xml:space="preserve">his will; British Museum</t>
  </si>
  <si>
    <t xml:space="preserve">the enslaved people whose labour funded him and whose objects he collected</t>
  </si>
  <si>
    <t xml:space="preserve">links: INS051</t>
  </si>
  <si>
    <t xml:space="preserve">PER406</t>
  </si>
  <si>
    <t xml:space="preserve">Thomas Chippendale</t>
  </si>
  <si>
    <t xml:space="preserve">The London cabinetmaker published The Gentleman and Cabinet-Maker's Director (1754), a pattern book that spread his designs, often in mahogany cut by enslaved workers.</t>
  </si>
  <si>
    <t xml:space="preserve">mahogany cabinetmaking;pattern book</t>
  </si>
  <si>
    <t xml:space="preserve">chair;cabinet</t>
  </si>
  <si>
    <t xml:space="preserve">the workshop joiners and carvers; enslaved woodcutters in the Caribbean and Central America</t>
  </si>
  <si>
    <t xml:space="preserve">Met Open Access (CC0);Internet Archive (public-domain scans)</t>
  </si>
  <si>
    <t xml:space="preserve">PER407</t>
  </si>
  <si>
    <t xml:space="preserve">Anna Maria Garthwaite</t>
  </si>
  <si>
    <t xml:space="preserve">The English designer drew hundreds of floral patterns for Spitalfields silk weavers; many survive in the V&amp;A.</t>
  </si>
  <si>
    <t xml:space="preserve">silk design;drawing</t>
  </si>
  <si>
    <t xml:space="preserve">silk design</t>
  </si>
  <si>
    <t xml:space="preserve">herself; her dated drawings</t>
  </si>
  <si>
    <t xml:space="preserve">the weavers, many of them Huguenot, who wove her designs</t>
  </si>
  <si>
    <t xml:space="preserve">V&amp;A collections (link out);Met Open Access (CC0)</t>
  </si>
  <si>
    <t xml:space="preserve">links: DIA010</t>
  </si>
  <si>
    <t xml:space="preserve">PER408</t>
  </si>
  <si>
    <t xml:space="preserve">Hester Bateman</t>
  </si>
  <si>
    <t xml:space="preserve">The London silversmith ran her late husband's workshop and registered her own mark, producing domestic silver in large quantity.</t>
  </si>
  <si>
    <t xml:space="preserve">silversmithing;sheet silver</t>
  </si>
  <si>
    <t xml:space="preserve">teapot;spoon</t>
  </si>
  <si>
    <t xml:space="preserve">her hallmarks</t>
  </si>
  <si>
    <t xml:space="preserve">her sons and workers</t>
  </si>
  <si>
    <t xml:space="preserve">PER409</t>
  </si>
  <si>
    <t xml:space="preserve">Eleanor Coade</t>
  </si>
  <si>
    <t xml:space="preserve">The businesswoman ran a London factory making Coade stone, a durable fired ceramic used for statues and architectural ornament.</t>
  </si>
  <si>
    <t xml:space="preserve">fired ceramic stone;moulding</t>
  </si>
  <si>
    <t xml:space="preserve">statue;ornament</t>
  </si>
  <si>
    <t xml:space="preserve">her catalogues</t>
  </si>
  <si>
    <t xml:space="preserve">the modellers and workers of her factory</t>
  </si>
  <si>
    <t xml:space="preserve">PER410</t>
  </si>
  <si>
    <t xml:space="preserve">Josiah Wedgwood</t>
  </si>
  <si>
    <t xml:space="preserve">The Staffordshire potter divided factory work into specialisms, used showrooms and catalogues, and made the anti-slavery medallion (1787) with its kneeling enslaved man.</t>
  </si>
  <si>
    <t xml:space="preserve">jasperware;creamware;factory division of labour</t>
  </si>
  <si>
    <t xml:space="preserve">tableware;medallion</t>
  </si>
  <si>
    <t xml:space="preserve">himself; his firm</t>
  </si>
  <si>
    <t xml:space="preserve">the workers, including children; the enslaved people depicted as supplicants rather than agents</t>
  </si>
  <si>
    <t xml:space="preserve">links: MKR072</t>
  </si>
  <si>
    <t xml:space="preserve">PER411</t>
  </si>
  <si>
    <t xml:space="preserve">Matthew Boulton</t>
  </si>
  <si>
    <t xml:space="preserve">The Birmingham manufacturer ran the Soho Manufactory, made buttons, ormolu and steam engines with James Watt, and minted coins by steam.</t>
  </si>
  <si>
    <t xml:space="preserve">metal stamping;ormolu;steam power</t>
  </si>
  <si>
    <t xml:space="preserve">button;steam engine;coin</t>
  </si>
  <si>
    <t xml:space="preserve">the Soho workers; James Watt and William Murdoch</t>
  </si>
  <si>
    <t xml:space="preserve">PER412</t>
  </si>
  <si>
    <t xml:space="preserve">Ada Lovelace</t>
  </si>
  <si>
    <t xml:space="preserve">Augusta Ada King</t>
  </si>
  <si>
    <t xml:space="preserve">The English mathematician's notes on Babbage's Analytical Engine (1843) compared it to the Jacquard loom weaving patterns and set out a program for it.</t>
  </si>
  <si>
    <t xml:space="preserve">mathematics;algorithm</t>
  </si>
  <si>
    <t xml:space="preserve">the weavers whose punched-card looms inspired the analogy</t>
  </si>
  <si>
    <t xml:space="preserve">PER413</t>
  </si>
  <si>
    <t xml:space="preserve">Henry Cole</t>
  </si>
  <si>
    <t xml:space="preserve">The British civil servant organised the Great Exhibition of 1851 and became the first director of the South Kensington Museum.</t>
  </si>
  <si>
    <t xml:space="preserve">exhibition;museum founding;design reform</t>
  </si>
  <si>
    <t xml:space="preserve">exhibition;museum</t>
  </si>
  <si>
    <t xml:space="preserve">the craftspeople of India and elsewhere whose goods were shown as examples</t>
  </si>
  <si>
    <t xml:space="preserve">F1.19;F1.15</t>
  </si>
  <si>
    <t xml:space="preserve">links: EVT001; INS052</t>
  </si>
  <si>
    <t xml:space="preserve">PER414</t>
  </si>
  <si>
    <t xml:space="preserve">Prince Albert</t>
  </si>
  <si>
    <t xml:space="preserve">The consort of Queen Victoria led the Royal Commission for the 1851 Great Exhibition, whose profits bought the South Kensington land.</t>
  </si>
  <si>
    <t xml:space="preserve">patronage;exhibition</t>
  </si>
  <si>
    <t xml:space="preserve">Royal Commission records</t>
  </si>
  <si>
    <t xml:space="preserve">the workers who built the Crystal Palace</t>
  </si>
  <si>
    <t xml:space="preserve">links: EVT001</t>
  </si>
  <si>
    <t xml:space="preserve">PER415</t>
  </si>
  <si>
    <t xml:space="preserve">Owen Jones</t>
  </si>
  <si>
    <t xml:space="preserve">The architect's Grammar of Ornament (1856) set patterns from Egypt, the Islamic world, India, China and Oceania side by side as models for design.</t>
  </si>
  <si>
    <t xml:space="preserve">chromolithography;ornament theory</t>
  </si>
  <si>
    <t xml:space="preserve">the makers of the ornament, reduced to 'styles'</t>
  </si>
  <si>
    <t xml:space="preserve">links: STY032</t>
  </si>
  <si>
    <t xml:space="preserve">PER416</t>
  </si>
  <si>
    <t xml:space="preserve">Gottfried Semper</t>
  </si>
  <si>
    <t xml:space="preserve">The German architect argued in Style (1860–63) that architecture grew from crafts such as weaving, pottery, carpentry and masonry, using a Caribbean hut shown in 1851.</t>
  </si>
  <si>
    <t xml:space="preserve">theory;architecture</t>
  </si>
  <si>
    <t xml:space="preserve">book;building</t>
  </si>
  <si>
    <t xml:space="preserve">the Trinidad builders of the hut he saw at the Great Exhibition</t>
  </si>
  <si>
    <t xml:space="preserve">PER417</t>
  </si>
  <si>
    <t xml:space="preserve">John Ruskin</t>
  </si>
  <si>
    <t xml:space="preserve">The critic's 'The Nature of Gothic' (1853) argued that the freedom of medieval carvers was visible in their work and condemned the division of labour.</t>
  </si>
  <si>
    <t xml:space="preserve">criticism</t>
  </si>
  <si>
    <t xml:space="preserve">the women and colonial makers his medieval ideal overlooked</t>
  </si>
  <si>
    <t xml:space="preserve">F1.3;F1.19</t>
  </si>
  <si>
    <t xml:space="preserve">links: STY027; MOV005</t>
  </si>
  <si>
    <t xml:space="preserve">PER418</t>
  </si>
  <si>
    <t xml:space="preserve">William Morris</t>
  </si>
  <si>
    <t xml:space="preserve">The designer ran Morris &amp; Co., reviving hand block printing, natural dyeing and tapestry weaving, and argued for socialism and useful work.</t>
  </si>
  <si>
    <t xml:space="preserve">block printing;natural dye;tapestry</t>
  </si>
  <si>
    <t xml:space="preserve">wallpaper;textile;book</t>
  </si>
  <si>
    <t xml:space="preserve">Jane and May Morris, Kate Faulkner and the dyers and weavers at Merton Abbey</t>
  </si>
  <si>
    <t xml:space="preserve">Met Open Access (CC0);Cooper Hewitt Open Access (CC0 metadata, images where PD);Internet Archive (public-domain scans)</t>
  </si>
  <si>
    <t xml:space="preserve">F1.18;F1.19;F1.29</t>
  </si>
  <si>
    <t xml:space="preserve">links: MKR076; MOV005</t>
  </si>
  <si>
    <t xml:space="preserve">PER419</t>
  </si>
  <si>
    <t xml:space="preserve">Jane Morris</t>
  </si>
  <si>
    <t xml:space="preserve">Jane Burden</t>
  </si>
  <si>
    <t xml:space="preserve">The embroiderer worked out techniques for early Morris embroideries and is better known as a model for Pre-Raphaelite painters.</t>
  </si>
  <si>
    <t xml:space="preserve">hanging;cover</t>
  </si>
  <si>
    <t xml:space="preserve">herself; family records</t>
  </si>
  <si>
    <t xml:space="preserve">herself, when embroidery is credited to William Morris</t>
  </si>
  <si>
    <t xml:space="preserve">links: MKR076</t>
  </si>
  <si>
    <t xml:space="preserve">PER420</t>
  </si>
  <si>
    <t xml:space="preserve">May Morris</t>
  </si>
  <si>
    <t xml:space="preserve">The designer ran Morris &amp; Co.'s embroidery department from 1885, designed wallpapers and co-founded the Women's Guild of Arts (1907).</t>
  </si>
  <si>
    <t xml:space="preserve">embroidery;wallpaper design</t>
  </si>
  <si>
    <t xml:space="preserve">embroidery;wallpaper</t>
  </si>
  <si>
    <t xml:space="preserve">herself, when designs are credited to her father</t>
  </si>
  <si>
    <t xml:space="preserve">PER421</t>
  </si>
  <si>
    <t xml:space="preserve">Christopher Dresser</t>
  </si>
  <si>
    <t xml:space="preserve">EU-BLC;AS-JPN</t>
  </si>
  <si>
    <t xml:space="preserve">The designer visited Japan in 1876–77, wrote on Japanese craft and designed metalwork and glass for factory production.</t>
  </si>
  <si>
    <t xml:space="preserve">electroplated metal;design for industry</t>
  </si>
  <si>
    <t xml:space="preserve">teapot;toast rack</t>
  </si>
  <si>
    <t xml:space="preserve">the factory workers and Japanese makers he learned from</t>
  </si>
  <si>
    <t xml:space="preserve">F1.19;F1.14</t>
  </si>
  <si>
    <t xml:space="preserve">links: STY030</t>
  </si>
  <si>
    <t xml:space="preserve">PER422</t>
  </si>
  <si>
    <t xml:space="preserve">Charles Rennie Mackintosh</t>
  </si>
  <si>
    <t xml:space="preserve">The Glasgow architect designed the Glasgow School of Art and complete interiors, working closely with Margaret Macdonald.</t>
  </si>
  <si>
    <t xml:space="preserve">architecture;furniture;stencil</t>
  </si>
  <si>
    <t xml:space="preserve">chair;building</t>
  </si>
  <si>
    <t xml:space="preserve">Margaret Macdonald, whose share of their interiors was long underplayed</t>
  </si>
  <si>
    <t xml:space="preserve">links: STY038</t>
  </si>
  <si>
    <t xml:space="preserve">PER423</t>
  </si>
  <si>
    <t xml:space="preserve">Margaret Macdonald</t>
  </si>
  <si>
    <t xml:space="preserve">The Glasgow artist made gesso panels, metalwork and embroidery for interiors she designed with Charles Rennie Mackintosh.</t>
  </si>
  <si>
    <t xml:space="preserve">gesso;metal repoussé;embroidery</t>
  </si>
  <si>
    <t xml:space="preserve">panel;textile</t>
  </si>
  <si>
    <t xml:space="preserve">herself, when joint work is credited to her husband</t>
  </si>
  <si>
    <t xml:space="preserve">PER424</t>
  </si>
  <si>
    <t xml:space="preserve">Josef Hoffmann</t>
  </si>
  <si>
    <t xml:space="preserve">The Viennese architect co-founded the Wiener Werkstätte (1903), whose workshops made silver, furniture and textiles to his and others' designs.</t>
  </si>
  <si>
    <t xml:space="preserve">silver;furniture;design</t>
  </si>
  <si>
    <t xml:space="preserve">cutlery;chair;building</t>
  </si>
  <si>
    <t xml:space="preserve">the Werkstätte craftsmen and the women designers of its later years</t>
  </si>
  <si>
    <t xml:space="preserve">links: MKR077</t>
  </si>
  <si>
    <t xml:space="preserve">PER425</t>
  </si>
  <si>
    <t xml:space="preserve">Adolf Loos</t>
  </si>
  <si>
    <t xml:space="preserve">The Viennese architect's essay 'Ornament and Crime' argued that ornament was wasted labour, citing tattooed Papuans and 'criminals' as examples.</t>
  </si>
  <si>
    <t xml:space="preserve">criticism;architecture</t>
  </si>
  <si>
    <t xml:space="preserve">essay;building</t>
  </si>
  <si>
    <t xml:space="preserve">the Pacific peoples and craftspeople his argument cast as primitive</t>
  </si>
  <si>
    <t xml:space="preserve">The essay's date (1908 or 1910) is debated.</t>
  </si>
  <si>
    <t xml:space="preserve">PER426</t>
  </si>
  <si>
    <t xml:space="preserve">Alois Riegl</t>
  </si>
  <si>
    <t xml:space="preserve">The Austrian art historian, a textile curator in Vienna, argued in Stilfragen (1893) that ornament developed through artistic will rather than technique or material alone.</t>
  </si>
  <si>
    <t xml:space="preserve">art history;ornament study</t>
  </si>
  <si>
    <t xml:space="preserve">the carpet weavers whose work he studied</t>
  </si>
  <si>
    <t xml:space="preserve">PER427</t>
  </si>
  <si>
    <t xml:space="preserve">Frida Hansen</t>
  </si>
  <si>
    <t xml:space="preserve">The Norwegian weaver developed a transparent weaving technique and made large tapestries in the Art Nouveau style.</t>
  </si>
  <si>
    <t xml:space="preserve">tapestry;transparent weave</t>
  </si>
  <si>
    <t xml:space="preserve">the weavers in her workshop</t>
  </si>
  <si>
    <t xml:space="preserve">DigitaltMuseum Norway/Sweden (CC BY items);Wikimedia Commons</t>
  </si>
  <si>
    <t xml:space="preserve">links: STY040</t>
  </si>
  <si>
    <t xml:space="preserve">PER428</t>
  </si>
  <si>
    <t xml:space="preserve">Johan Turi</t>
  </si>
  <si>
    <t xml:space="preserve">The Sámi reindeer herder and artist wrote and illustrated Muitalus sámiid birra (1910), the first book by a Sámi author about Sámi life.</t>
  </si>
  <si>
    <t xml:space="preserve">writing;drawing</t>
  </si>
  <si>
    <t xml:space="preserve">book;drawing</t>
  </si>
  <si>
    <t xml:space="preserve">himself; editor Emilie Demant Hatt</t>
  </si>
  <si>
    <t xml:space="preserve">Emilie Demant Hatt, who helped publish; the Sámi duodji makers he described</t>
  </si>
  <si>
    <t xml:space="preserve">PER429</t>
  </si>
  <si>
    <t xml:space="preserve">Peter Behrens</t>
  </si>
  <si>
    <t xml:space="preserve">The German architect was artistic adviser to AEG from 1907, designing its turbine hall, kettles, lamps and logo.</t>
  </si>
  <si>
    <t xml:space="preserve">industrial design;architecture;graphic design</t>
  </si>
  <si>
    <t xml:space="preserve">kettle;lamp;factory</t>
  </si>
  <si>
    <t xml:space="preserve">himself; AEG</t>
  </si>
  <si>
    <t xml:space="preserve">the AEG engineers and factory workers</t>
  </si>
  <si>
    <t xml:space="preserve">Cooper Hewitt Open Access (CC0 metadata, images where PD);Wikimedia Commons</t>
  </si>
  <si>
    <t xml:space="preserve">links: INS064; MOV011</t>
  </si>
  <si>
    <t xml:space="preserve">PER430</t>
  </si>
  <si>
    <t xml:space="preserve">Walter Gropius</t>
  </si>
  <si>
    <t xml:space="preserve">The German architect founded the Bauhaus (1919) and later taught at Harvard.</t>
  </si>
  <si>
    <t xml:space="preserve">architecture;teaching</t>
  </si>
  <si>
    <t xml:space="preserve">building;school</t>
  </si>
  <si>
    <t xml:space="preserve">the women students steered into weaving; the craft masters</t>
  </si>
  <si>
    <t xml:space="preserve">links: INS057</t>
  </si>
  <si>
    <t xml:space="preserve">PER431</t>
  </si>
  <si>
    <t xml:space="preserve">Anni Albers</t>
  </si>
  <si>
    <t xml:space="preserve">The Bauhaus weaver made textiles for industry and wall hangings, studied Andean textiles and wrote On Weaving (1965).</t>
  </si>
  <si>
    <t xml:space="preserve">handweaving;industrial textile;print</t>
  </si>
  <si>
    <t xml:space="preserve">the Andean weavers she studied; the Bauhaus policy that put women into weaving</t>
  </si>
  <si>
    <t xml:space="preserve">She travelled in Mexico with Josef Albers. links: INS057; INS059</t>
  </si>
  <si>
    <t xml:space="preserve">PER432</t>
  </si>
  <si>
    <t xml:space="preserve">Gunta Stölzl</t>
  </si>
  <si>
    <t xml:space="preserve">The weaver led the Bauhaus weaving workshop (1926–31), turning it towards textiles for industry.</t>
  </si>
  <si>
    <t xml:space="preserve">handweaving;jacquard</t>
  </si>
  <si>
    <t xml:space="preserve">the women students of the workshop</t>
  </si>
  <si>
    <t xml:space="preserve">PER433</t>
  </si>
  <si>
    <t xml:space="preserve">Otti Berger</t>
  </si>
  <si>
    <t xml:space="preserve">The Bauhaus weaver developed textiles and patented fabrics, and was murdered at Auschwitz in 1944.</t>
  </si>
  <si>
    <t xml:space="preserve">weaving;textile patent</t>
  </si>
  <si>
    <t xml:space="preserve">herself; patents</t>
  </si>
  <si>
    <t xml:space="preserve">herself, excluded from emigration and credit</t>
  </si>
  <si>
    <t xml:space="preserve">PER434</t>
  </si>
  <si>
    <t xml:space="preserve">Marianne Brandt</t>
  </si>
  <si>
    <t xml:space="preserve">The Bauhaus metalworker designed tea sets and lamps, including the Kandem lamps made in quantity with Körting &amp; Mathiesen.</t>
  </si>
  <si>
    <t xml:space="preserve">metal spinning;brass;design for industry</t>
  </si>
  <si>
    <t xml:space="preserve">teapot;lamp</t>
  </si>
  <si>
    <t xml:space="preserve">the male metal workshop that resisted her entry</t>
  </si>
  <si>
    <t xml:space="preserve">PER435</t>
  </si>
  <si>
    <t xml:space="preserve">Marcel Breuer</t>
  </si>
  <si>
    <t xml:space="preserve">The Bauhaus designer made tubular steel chairs from 1925 and later architecture in the United States.</t>
  </si>
  <si>
    <t xml:space="preserve">tubular steel;bent plywood</t>
  </si>
  <si>
    <t xml:space="preserve">the metal fabricators; disputes with Mart Stam over the cantilever chair</t>
  </si>
  <si>
    <t xml:space="preserve">PER436</t>
  </si>
  <si>
    <t xml:space="preserve">Lilly Reich</t>
  </si>
  <si>
    <t xml:space="preserve">The German designer co-designed furniture and exhibitions with Mies van der Rohe, including the Barcelona chair and pavilion interiors (1929).</t>
  </si>
  <si>
    <t xml:space="preserve">exhibition design;furniture;textile</t>
  </si>
  <si>
    <t xml:space="preserve">chair;exhibition</t>
  </si>
  <si>
    <t xml:space="preserve">herself, when joint work is credited to Mies alone</t>
  </si>
  <si>
    <t xml:space="preserve">PER437</t>
  </si>
  <si>
    <t xml:space="preserve">Ludwig Mies van der Rohe</t>
  </si>
  <si>
    <t xml:space="preserve">The German architect designed the Barcelona Pavilion and chair (1929) with Lilly Reich and steel and glass towers in the US.</t>
  </si>
  <si>
    <t xml:space="preserve">steel frame;glass;stone</t>
  </si>
  <si>
    <t xml:space="preserve">building;chair</t>
  </si>
  <si>
    <t xml:space="preserve">Lilly Reich and the builders</t>
  </si>
  <si>
    <t xml:space="preserve">PER438</t>
  </si>
  <si>
    <t xml:space="preserve">Margarete Schütte-Lihotzky</t>
  </si>
  <si>
    <t xml:space="preserve">The Austrian architect designed the Frankfurt Kitchen (1926), a compact fitted kitchen installed in about 10,000 flats.</t>
  </si>
  <si>
    <t xml:space="preserve">fitted kitchen;time-and-motion planning</t>
  </si>
  <si>
    <t xml:space="preserve">kitchen</t>
  </si>
  <si>
    <t xml:space="preserve">food and storage;care and access</t>
  </si>
  <si>
    <t xml:space="preserve">the housewives whose work the kitchen was meant to speed up</t>
  </si>
  <si>
    <t xml:space="preserve">PER439</t>
  </si>
  <si>
    <t xml:space="preserve">Le Corbusier</t>
  </si>
  <si>
    <t xml:space="preserve">Charles-Édouard Jeanneret</t>
  </si>
  <si>
    <t xml:space="preserve">The Swiss-French architect wrote on machine-age design and planned Chandigarh, whose buildings used local labour and materials.</t>
  </si>
  <si>
    <t xml:space="preserve">reinforced concrete;planning</t>
  </si>
  <si>
    <t xml:space="preserve">building;city plan</t>
  </si>
  <si>
    <t xml:space="preserve">Charlotte Perriand and Pierre Jeanneret; the Indian builders of Chandigarh</t>
  </si>
  <si>
    <t xml:space="preserve">PER440</t>
  </si>
  <si>
    <t xml:space="preserve">Charlotte Perriand</t>
  </si>
  <si>
    <t xml:space="preserve">The French designer made tubular steel furniture with Le Corbusier's office and in 1940–42 advised Japanese craft industries on export design.</t>
  </si>
  <si>
    <t xml:space="preserve">tubular steel;bamboo;wood</t>
  </si>
  <si>
    <t xml:space="preserve">chair;chaise longue</t>
  </si>
  <si>
    <t xml:space="preserve">herself, when chairs are credited to Le Corbusier; the Japanese craftsmen she worked with</t>
  </si>
  <si>
    <t xml:space="preserve">F1.18;F1.26;F1.14</t>
  </si>
  <si>
    <t xml:space="preserve">PER441</t>
  </si>
  <si>
    <t xml:space="preserve">Eileen Gray</t>
  </si>
  <si>
    <t xml:space="preserve">The Irish designer made lacquer furniture trained with the Japanese lacquerer Seizo Sugawara and designed the house E-1027.</t>
  </si>
  <si>
    <t xml:space="preserve">lacquer;tubular steel;architecture</t>
  </si>
  <si>
    <t xml:space="preserve">screen;chair;house</t>
  </si>
  <si>
    <t xml:space="preserve">Seizo Sugawara; Jean Badovici, credited with E-1027</t>
  </si>
  <si>
    <t xml:space="preserve">PER442</t>
  </si>
  <si>
    <t xml:space="preserve">Sonia Delaunay</t>
  </si>
  <si>
    <t xml:space="preserve">The Ukrainian-born artist designed printed fabrics and clothing in Paris from colour abstractions.</t>
  </si>
  <si>
    <t xml:space="preserve">textile printing;fashion</t>
  </si>
  <si>
    <t xml:space="preserve">textile;garment</t>
  </si>
  <si>
    <t xml:space="preserve">the factory printers of her fabrics</t>
  </si>
  <si>
    <t xml:space="preserve">PER443</t>
  </si>
  <si>
    <t xml:space="preserve">Alvar Aalto</t>
  </si>
  <si>
    <t xml:space="preserve">The Finnish architect designed bent birch plywood furniture and buildings with his wife Aino.</t>
  </si>
  <si>
    <t xml:space="preserve">bent plywood;architecture</t>
  </si>
  <si>
    <t xml:space="preserve">Aino Aalto and the Artek and factory workers</t>
  </si>
  <si>
    <t xml:space="preserve">collection search link-out only (works in copyright);Finna.fi (CC BY items)</t>
  </si>
  <si>
    <t xml:space="preserve">links: STY048</t>
  </si>
  <si>
    <t xml:space="preserve">PER444</t>
  </si>
  <si>
    <t xml:space="preserve">Aino Aalto</t>
  </si>
  <si>
    <t xml:space="preserve">The Finnish architect-designer co-designed buildings and furniture with Alvar and designed the Bölgeblick glassware (1932).</t>
  </si>
  <si>
    <t xml:space="preserve">glass;furniture;architecture</t>
  </si>
  <si>
    <t xml:space="preserve">glass;building</t>
  </si>
  <si>
    <t xml:space="preserve">herself, when joint work is credited to Alvar</t>
  </si>
  <si>
    <t xml:space="preserve">PER445</t>
  </si>
  <si>
    <t xml:space="preserve">Varvara Stepanova</t>
  </si>
  <si>
    <t xml:space="preserve">The Constructivist designer made textile designs for the First State Textile Print Factory in Moscow and sportswear.</t>
  </si>
  <si>
    <t xml:space="preserve">textile print design</t>
  </si>
  <si>
    <t xml:space="preserve">textile;sportswear</t>
  </si>
  <si>
    <t xml:space="preserve">the factory printers</t>
  </si>
  <si>
    <t xml:space="preserve">links: MOV019</t>
  </si>
  <si>
    <t xml:space="preserve">PER446</t>
  </si>
  <si>
    <t xml:space="preserve">Lyubov Popova</t>
  </si>
  <si>
    <t xml:space="preserve">The Constructivist painter designed textiles for mass production in Moscow and stage sets.</t>
  </si>
  <si>
    <t xml:space="preserve">textile print design;stage design</t>
  </si>
  <si>
    <t xml:space="preserve">textile;stage set</t>
  </si>
  <si>
    <t xml:space="preserve">PER447</t>
  </si>
  <si>
    <t xml:space="preserve">El Lissitzky</t>
  </si>
  <si>
    <t xml:space="preserve">The Russian artist designed books, exhibitions and Proun works, bringing Constructivist design to Germany.</t>
  </si>
  <si>
    <t xml:space="preserve">typography;exhibition design</t>
  </si>
  <si>
    <t xml:space="preserve">book;poster;exhibition</t>
  </si>
  <si>
    <t xml:space="preserve">his wife Sophie Lissitzky-Küppers</t>
  </si>
  <si>
    <t xml:space="preserve">PER448</t>
  </si>
  <si>
    <t xml:space="preserve">Otto Neurath</t>
  </si>
  <si>
    <t xml:space="preserve">The Austrian economist developed Isotype picture statistics with Marie Reidemeister and Gerd Arntz.</t>
  </si>
  <si>
    <t xml:space="preserve">pictogram;statistics</t>
  </si>
  <si>
    <t xml:space="preserve">chart;book</t>
  </si>
  <si>
    <t xml:space="preserve">Marie Neurath and Gerd Arntz</t>
  </si>
  <si>
    <t xml:space="preserve">links: MOV022</t>
  </si>
  <si>
    <t xml:space="preserve">PER449</t>
  </si>
  <si>
    <t xml:space="preserve">Marie Neurath</t>
  </si>
  <si>
    <t xml:space="preserve">The German designer transformed data into Isotype charts and later made children's books.</t>
  </si>
  <si>
    <t xml:space="preserve">pictogram;information design</t>
  </si>
  <si>
    <t xml:space="preserve">herself, as the 'transformer'</t>
  </si>
  <si>
    <t xml:space="preserve">PER450</t>
  </si>
  <si>
    <t xml:space="preserve">Maija Isola</t>
  </si>
  <si>
    <t xml:space="preserve">The Finnish textile designer drew hundreds of large-scale prints for Marimekko, including Unikko (1964), made by screen printing on cotton.</t>
  </si>
  <si>
    <t xml:space="preserve">screen printing;pattern design</t>
  </si>
  <si>
    <t xml:space="preserve">herself; Marimekko</t>
  </si>
  <si>
    <t xml:space="preserve">Armi Ratia, who founded Marimekko; the factory printers</t>
  </si>
  <si>
    <t xml:space="preserve">PER451</t>
  </si>
  <si>
    <t xml:space="preserve">Dieter Rams</t>
  </si>
  <si>
    <t xml:space="preserve">The German designer led Braun's design department and set out ten principles of good design, applied to radios, shavers and the Vitsoe shelving system.</t>
  </si>
  <si>
    <t xml:space="preserve">industrial design;sheet metal;plastics</t>
  </si>
  <si>
    <t xml:space="preserve">radio;record player;shelving</t>
  </si>
  <si>
    <t xml:space="preserve">shelter;play and music</t>
  </si>
  <si>
    <t xml:space="preserve">himself; Braun</t>
  </si>
  <si>
    <t xml:space="preserve">Hans Gugelot and the Braun engineers and designers who worked with him</t>
  </si>
  <si>
    <t xml:space="preserve">links: INS067; MOV025</t>
  </si>
  <si>
    <t xml:space="preserve">PER452</t>
  </si>
  <si>
    <t xml:space="preserve">Ettore Sottsass</t>
  </si>
  <si>
    <t xml:space="preserve">The Italian designer designed Olivetti's Elea computer and Valentine typewriter (1969) and founded the Memphis group (1981) with patterned plastic laminates.</t>
  </si>
  <si>
    <t xml:space="preserve">industrial design;plastic laminate;ceramics</t>
  </si>
  <si>
    <t xml:space="preserve">typewriter;computer;furniture</t>
  </si>
  <si>
    <t xml:space="preserve">the Olivetti engineers, such as Mario Tchou on the Elea, and the Memphis designers</t>
  </si>
  <si>
    <t xml:space="preserve">links: INS066; MOV029</t>
  </si>
  <si>
    <t xml:space="preserve">PER453</t>
  </si>
  <si>
    <t xml:space="preserve">Lord Elgin</t>
  </si>
  <si>
    <t xml:space="preserve">Thomas Bruce, 7th Earl of Elgin</t>
  </si>
  <si>
    <t xml:space="preserve">The British ambassador to the Ottoman court had sculptures removed from the Parthenon (1801–12) and sold them to the British Museum in 1816; Greece has long asked for their return.</t>
  </si>
  <si>
    <t xml:space="preserve">removal of architectural sculpture</t>
  </si>
  <si>
    <t xml:space="preserve">marble sculpture;frieze</t>
  </si>
  <si>
    <t xml:space="preserve">himself; parliamentary inquiry (1816); British Museum</t>
  </si>
  <si>
    <t xml:space="preserve">the Greek workers who cut the sculptures free; the Athenians who objected</t>
  </si>
  <si>
    <t xml:space="preserve">Whether his Ottoman permission covered removal is disputed. links: POL117</t>
  </si>
  <si>
    <t xml:space="preserve">PER454</t>
  </si>
  <si>
    <t xml:space="preserve">Melina Mercouri</t>
  </si>
  <si>
    <t xml:space="preserve">As Greece's culture minister (1981–89) she launched the campaign, from 1982, for the return of the Parthenon sculptures from London.</t>
  </si>
  <si>
    <t xml:space="preserve">advocacy</t>
  </si>
  <si>
    <t xml:space="preserve">marble sculpture</t>
  </si>
  <si>
    <t xml:space="preserve">herself; the Greek state</t>
  </si>
  <si>
    <t xml:space="preserve">earlier Greek requests for return, made since the 19th century</t>
  </si>
  <si>
    <t xml:space="preserve">PER455</t>
  </si>
  <si>
    <t xml:space="preserve">Henry Christy</t>
  </si>
  <si>
    <t xml:space="preserve">The banker bought ethnographic and prehistoric objects, including Mexican turquoise mosaics, and his collection went to the British Museum after his death.</t>
  </si>
  <si>
    <t xml:space="preserve">mosaic;stone tool;object</t>
  </si>
  <si>
    <t xml:space="preserve">the makers and the routes by which dealers obtained the objects</t>
  </si>
  <si>
    <t xml:space="preserve">PER456</t>
  </si>
  <si>
    <t xml:space="preserve">Marcel Griaule</t>
  </si>
  <si>
    <t xml:space="preserve">EU-WCE;AF-SAH</t>
  </si>
  <si>
    <t xml:space="preserve">The French ethnographer led the Dakar-Djibouti mission (1931–33), which took about 3,500 objects to Paris, some by force, as Michel Leiris recorded.</t>
  </si>
  <si>
    <t xml:space="preserve">ethnographic collecting</t>
  </si>
  <si>
    <t xml:space="preserve">mask;altar object;painting</t>
  </si>
  <si>
    <t xml:space="preserve">himself; Michel Leiris (L'Afrique fantôme, 1934)</t>
  </si>
  <si>
    <t xml:space="preserve">the Dogon, Bamana and other communities from whom objects were taken</t>
  </si>
  <si>
    <t xml:space="preserve">Includes the seizure of a boli from a Bamana shrine.</t>
  </si>
  <si>
    <t xml:space="preserve">PER457</t>
  </si>
  <si>
    <t xml:space="preserve">Dan Hicks</t>
  </si>
  <si>
    <t xml:space="preserve">The British archaeologist's The Brutish Museums (2020) argued that museums holding objects taken from Benin in 1897 should return them.</t>
  </si>
  <si>
    <t xml:space="preserve">provenance research;curating</t>
  </si>
  <si>
    <t xml:space="preserve">the Nigerian scholars and claimants who argued for return long before</t>
  </si>
  <si>
    <t xml:space="preserve">links: INS053</t>
  </si>
  <si>
    <t xml:space="preserve">PER458</t>
  </si>
  <si>
    <t xml:space="preserve">Marcel Mauss</t>
  </si>
  <si>
    <t xml:space="preserve">The French anthropologist's The Gift (1925) and 'Techniques of the Body' (1935) shaped how exchange and learned bodily skill are studied.</t>
  </si>
  <si>
    <t xml:space="preserve">anthropology</t>
  </si>
  <si>
    <t xml:space="preserve">book;essay</t>
  </si>
  <si>
    <t xml:space="preserve">the Pacific and Northwest Coast peoples whose practices his sources described</t>
  </si>
  <si>
    <t xml:space="preserve">PER459</t>
  </si>
  <si>
    <t xml:space="preserve">V. Gordon Childe</t>
  </si>
  <si>
    <t xml:space="preserve">Vere Gordon Childe</t>
  </si>
  <si>
    <t xml:space="preserve">EU-BLC;OC-AUS</t>
  </si>
  <si>
    <t xml:space="preserve">The Australian-born archaeologist named the 'Neolithic Revolution' and 'Urban Revolution', framing making and settlement as stages.</t>
  </si>
  <si>
    <t xml:space="preserve">archaeology;historiography</t>
  </si>
  <si>
    <t xml:space="preserve">the mobile and non-urban peoples whom stage models ranked as behind</t>
  </si>
  <si>
    <t xml:space="preserve">F1.3;F1.30;F1.5</t>
  </si>
  <si>
    <t xml:space="preserve">PER460</t>
  </si>
  <si>
    <t xml:space="preserve">Arnold J. Toynbee</t>
  </si>
  <si>
    <t xml:space="preserve">The British historian's A Study of History (1934–61) compared some two dozen 'civilisations' rising and falling, a model the Atlas avoids.</t>
  </si>
  <si>
    <t xml:space="preserve">stateless and connected peoples outside his list of civilisations</t>
  </si>
  <si>
    <t xml:space="preserve">Shown as historiography, not as a frame.</t>
  </si>
  <si>
    <t xml:space="preserve">PER461</t>
  </si>
  <si>
    <t xml:space="preserve">Samuel P. Huntington</t>
  </si>
  <si>
    <t xml:space="preserve">The American political scientist's The Clash of Civilizations (1996) divided the world into civilisations defined largely by religion, a framing the Atlas treats as a historical source, not a model.</t>
  </si>
  <si>
    <t xml:space="preserve">political science;historiography</t>
  </si>
  <si>
    <t xml:space="preserve">the mixed, mobile and connected communities his blocs flatten</t>
  </si>
  <si>
    <t xml:space="preserve">PER462</t>
  </si>
  <si>
    <t xml:space="preserve">André Leroi-Gourhan</t>
  </si>
  <si>
    <t xml:space="preserve">The French archaeologist developed the chaîne opératoire, the study of making as a sequence of gestures and choices.</t>
  </si>
  <si>
    <t xml:space="preserve">archaeology;technology study</t>
  </si>
  <si>
    <t xml:space="preserve">himself (Le Geste et la parole, 1964–65)</t>
  </si>
  <si>
    <t xml:space="preserve">the makers whose gestures are reconstructed without their words</t>
  </si>
  <si>
    <t xml:space="preserve">F1.3;F1.28a</t>
  </si>
  <si>
    <t xml:space="preserve">PER463</t>
  </si>
  <si>
    <t xml:space="preserve">Pierre Lemonnier</t>
  </si>
  <si>
    <t xml:space="preserve">EU-WCE;OC-MEL</t>
  </si>
  <si>
    <t xml:space="preserve">born 1948; living</t>
  </si>
  <si>
    <t xml:space="preserve">The French anthropologist of techniques studied Anga making in Papua New Guinea and argued that technical choices are social choices.</t>
  </si>
  <si>
    <t xml:space="preserve">anthropology of techniques</t>
  </si>
  <si>
    <t xml:space="preserve">the Anga makers he studied</t>
  </si>
  <si>
    <t xml:space="preserve">Birth year verified (IdRef authority record).</t>
  </si>
  <si>
    <t xml:space="preserve">PER464</t>
  </si>
  <si>
    <t xml:space="preserve">Igor Kopytoff</t>
  </si>
  <si>
    <t xml:space="preserve">The anthropologist's essay 'The Cultural Biography of Things' (1986) showed how an object moves between being a commodity and a singular thing.</t>
  </si>
  <si>
    <t xml:space="preserve">essay</t>
  </si>
  <si>
    <t xml:space="preserve">the makers whose part in an object's life comes first and is often forgotten</t>
  </si>
  <si>
    <t xml:space="preserve">PER465</t>
  </si>
  <si>
    <t xml:space="preserve">Arjun Appadurai</t>
  </si>
  <si>
    <t xml:space="preserve">born 1949; living</t>
  </si>
  <si>
    <t xml:space="preserve">The Mumbai-born anthropologist edited The Social Life of Things (1986), treating commodities as having careers across regimes of value.</t>
  </si>
  <si>
    <t xml:space="preserve">the producers whose labour is outside the exchange view</t>
  </si>
  <si>
    <t xml:space="preserve">PER466</t>
  </si>
  <si>
    <t xml:space="preserve">Nelson Graburn</t>
  </si>
  <si>
    <t xml:space="preserve">AM-WST;AM-ARC</t>
  </si>
  <si>
    <t xml:space="preserve">born 1936; died 2025</t>
  </si>
  <si>
    <t xml:space="preserve">The anthropologist edited Ethnic and Tourist Arts (1976), which took souvenir and market art made by colonised peoples seriously.</t>
  </si>
  <si>
    <t xml:space="preserve">the Inuit and other artists whose own accounts of their work were fewer in print</t>
  </si>
  <si>
    <t xml:space="preserve">F1.3;F1.21</t>
  </si>
  <si>
    <t xml:space="preserve">PER467</t>
  </si>
  <si>
    <t xml:space="preserve">Ron Eglash</t>
  </si>
  <si>
    <t xml:space="preserve">AM-EWD;AF-GUI</t>
  </si>
  <si>
    <t xml:space="preserve">born 1958; living</t>
  </si>
  <si>
    <t xml:space="preserve">The ethnomathematician's African Fractals (1999) showed recursive geometry in African settlement plans, textiles and hairstyles.</t>
  </si>
  <si>
    <t xml:space="preserve">ethnomathematics</t>
  </si>
  <si>
    <t xml:space="preserve">the African builders, weavers and braiders whose knowledge he analysed</t>
  </si>
  <si>
    <t xml:space="preserve">PER468</t>
  </si>
  <si>
    <t xml:space="preserve">David Graeber</t>
  </si>
  <si>
    <t xml:space="preserve">The anthropologist co-wrote The Dawn of Everything (2021), arguing that early societies experimented with many social forms rather than passing through fixed stages.</t>
  </si>
  <si>
    <t xml:space="preserve">himself and David Wengrow</t>
  </si>
  <si>
    <t xml:space="preserve">the archaeologists and Indigenous thinkers whose work the book synthesises</t>
  </si>
  <si>
    <t xml:space="preserve">PER469</t>
  </si>
  <si>
    <t xml:space="preserve">David Wengrow</t>
  </si>
  <si>
    <t xml:space="preserve">The archaeologist co-wrote The Dawn of Everything (2021) and has written on early branding and the origins of monsters in images.</t>
  </si>
  <si>
    <t xml:space="preserve">archaeology</t>
  </si>
  <si>
    <t xml:space="preserve">himself and David Graeber</t>
  </si>
  <si>
    <t xml:space="preserve">the excavators whose data the book draws on</t>
  </si>
  <si>
    <t xml:space="preserve">PER470</t>
  </si>
  <si>
    <t xml:space="preserve">Janet Abu-Lughod</t>
  </si>
  <si>
    <t xml:space="preserve">The sociologist's Before European Hegemony (1989) described a linked 13th-century world economy from Flanders to China.</t>
  </si>
  <si>
    <t xml:space="preserve">historical sociology</t>
  </si>
  <si>
    <t xml:space="preserve">the weavers, sailors and artisans behind the trade circuits</t>
  </si>
  <si>
    <t xml:space="preserve">PER471</t>
  </si>
  <si>
    <t xml:space="preserve">Nikolaus Pevsner</t>
  </si>
  <si>
    <t xml:space="preserve">The German-British historian's Pioneers of the Modern Movement (1936) traced modern design from Morris to Gropius as a single European line.</t>
  </si>
  <si>
    <t xml:space="preserve">design history</t>
  </si>
  <si>
    <t xml:space="preserve">women designers and makers outside Europe and North America</t>
  </si>
  <si>
    <t xml:space="preserve">PER472</t>
  </si>
  <si>
    <t xml:space="preserve">Reyner Banham</t>
  </si>
  <si>
    <t xml:space="preserve">EU-BLC;AM-WST</t>
  </si>
  <si>
    <t xml:space="preserve">The British critic's Theory and Design in the First Machine Age (1960) and later writing took popular and technical design seriously.</t>
  </si>
  <si>
    <t xml:space="preserve">the makers and users of the vernacular objects he wrote about</t>
  </si>
  <si>
    <t xml:space="preserve">PER473</t>
  </si>
  <si>
    <t xml:space="preserve">Victor Papanek</t>
  </si>
  <si>
    <t xml:space="preserve">The Austrian-American designer's Design for the Real World (1971) attacked consumer design and called for design for need, including cheap radios for developing countries.</t>
  </si>
  <si>
    <t xml:space="preserve">design criticism</t>
  </si>
  <si>
    <t xml:space="preserve">the communities whose needs he defined for them</t>
  </si>
  <si>
    <t xml:space="preserve">F1.22;F1.3</t>
  </si>
  <si>
    <t xml:space="preserve">links: MOV046</t>
  </si>
  <si>
    <t xml:space="preserve">PER474</t>
  </si>
  <si>
    <t xml:space="preserve">Victor Margolin</t>
  </si>
  <si>
    <t xml:space="preserve">The American historian wrote a multi-volume World History of Design (2015–) that went beyond the European canon.</t>
  </si>
  <si>
    <t xml:space="preserve">the makers still left outside published sources</t>
  </si>
  <si>
    <t xml:space="preserve">PER475</t>
  </si>
  <si>
    <t xml:space="preserve">Adrian Forty</t>
  </si>
  <si>
    <t xml:space="preserve">The British historian's Objects of Desire (1986) linked design to social history and commerce.</t>
  </si>
  <si>
    <t xml:space="preserve">the factory workers whose making is less visible than the design</t>
  </si>
  <si>
    <t xml:space="preserve">PER476</t>
  </si>
  <si>
    <t xml:space="preserve">Tony Fry</t>
  </si>
  <si>
    <t xml:space="preserve">fl.; Defuturing published 1999; birth year not verified; living</t>
  </si>
  <si>
    <t xml:space="preserve">The design theorist, working in Australia, argued in Defuturing (1999) that design often destroys futures.</t>
  </si>
  <si>
    <t xml:space="preserve">design theory</t>
  </si>
  <si>
    <t xml:space="preserve">Indigenous thinkers on sustainability</t>
  </si>
  <si>
    <t xml:space="preserve">Birth year and birthplace could not be verified in the round-2 check; floruit given and "British-born" removed.</t>
  </si>
  <si>
    <t xml:space="preserve">PER477</t>
  </si>
  <si>
    <t xml:space="preserve">Arturo Escobar</t>
  </si>
  <si>
    <t xml:space="preserve">AM-LAT;AM-EWD</t>
  </si>
  <si>
    <t xml:space="preserve">born 1952; living</t>
  </si>
  <si>
    <t xml:space="preserve">The Colombian anthropologist's Designs for the Pluriverse (2018) argued for design based on community autonomy.</t>
  </si>
  <si>
    <t xml:space="preserve">anthropology;design theory</t>
  </si>
  <si>
    <t xml:space="preserve">Afro-Colombian and Indigenous movements he draws on</t>
  </si>
  <si>
    <t xml:space="preserve">PER478</t>
  </si>
  <si>
    <t xml:space="preserve">Alfred Gell</t>
  </si>
  <si>
    <t xml:space="preserve">EU-BLC;OC-MEL</t>
  </si>
  <si>
    <t xml:space="preserve">The British anthropologist's Art and Agency (1998) argued that made objects act as agents in social relations, using Pacific examples.</t>
  </si>
  <si>
    <t xml:space="preserve">the Pacific makers whose objects he theorised</t>
  </si>
  <si>
    <t xml:space="preserve">PER479</t>
  </si>
  <si>
    <t xml:space="preserve">Rozsika Parker</t>
  </si>
  <si>
    <t xml:space="preserve">The British art historian's The Subversive Stitch (1984) showed how embroidery was made into a sign of femininity.</t>
  </si>
  <si>
    <t xml:space="preserve">art history</t>
  </si>
  <si>
    <t xml:space="preserve">the working-class embroiderers who sewed for pay</t>
  </si>
  <si>
    <t xml:space="preserve">PER480</t>
  </si>
  <si>
    <t xml:space="preserve">Edward Said</t>
  </si>
  <si>
    <t xml:space="preserve">AM-EWD;WA-LEV</t>
  </si>
  <si>
    <t xml:space="preserve">The Palestinian-American critic's Orientalism (1978) showed how European writing and art constructed an 'Orient'.</t>
  </si>
  <si>
    <t xml:space="preserve">the makers whose work was framed as Orientalist decor</t>
  </si>
  <si>
    <t xml:space="preserve">links: STY031</t>
  </si>
  <si>
    <t xml:space="preserve">PRD001</t>
  </si>
  <si>
    <t xml:space="preserve">Predynastic period (Egypt)</t>
  </si>
  <si>
    <t xml:space="preserve">Naqada period (Upper Egypt); Neolithic and Chalcolithic Egypt</t>
  </si>
  <si>
    <t xml:space="preserve">conventional; after Shaw 2000</t>
  </si>
  <si>
    <t xml:space="preserve">Naqada and Lower Egyptian communities made painted pottery, stone vessels, palettes and ivory work that set the craft base of the pharaonic state.</t>
  </si>
  <si>
    <t xml:space="preserve">painted pottery;stone vessel drilling;flint knapping</t>
  </si>
  <si>
    <t xml:space="preserve">palette;stone vessel;ripple-flaked knife</t>
  </si>
  <si>
    <t xml:space="preserve">Egyptologists (Petrie's sequence dating, refined by Kaiser and Hendrickx)</t>
  </si>
  <si>
    <t xml:space="preserve">Nubian and desert neighbours; the unnamed village makers</t>
  </si>
  <si>
    <t xml:space="preserve">PeriodO (period gazetteer; link-out); Met Open Access (CC0); Cleveland Museum of Art Open Access (CC0); Wikimedia Commons</t>
  </si>
  <si>
    <t xml:space="preserve">links: ARC013; ARC014; ARC015.</t>
  </si>
  <si>
    <t xml:space="preserve">PRD002</t>
  </si>
  <si>
    <t xml:space="preserve">Early Dynastic Period (Egypt)</t>
  </si>
  <si>
    <t xml:space="preserve">Archaic Period; Dynasties 1–2</t>
  </si>
  <si>
    <t xml:space="preserve">The first dynasties organised royal workshops for stone vessels, copper tools, ivory and furniture found in the royal tombs at Abydos and Saqqara.</t>
  </si>
  <si>
    <t xml:space="preserve">stone vessel making;copper working;ivory carving</t>
  </si>
  <si>
    <t xml:space="preserve">stone vessel;label;furniture</t>
  </si>
  <si>
    <t xml:space="preserve">Egyptologists (Manetho's dynasties as modern chronological units)</t>
  </si>
  <si>
    <t xml:space="preserve">non-royal Egyptians and the retainers buried with kings</t>
  </si>
  <si>
    <t xml:space="preserve">PeriodO (period gazetteer; link-out); Met Open Access (CC0); Wikimedia Commons</t>
  </si>
  <si>
    <t xml:space="preserve">links: DYN001; POL001; INV002.</t>
  </si>
  <si>
    <t xml:space="preserve">PRD003</t>
  </si>
  <si>
    <t xml:space="preserve">Old Kingdom (Egypt)</t>
  </si>
  <si>
    <t xml:space="preserve">Pyramid Age; Dynasties 3–6</t>
  </si>
  <si>
    <t xml:space="preserve">State-organised crews quarried, moved and dressed stone for pyramids, while tomb workshops produced statuary and relief on a new scale.</t>
  </si>
  <si>
    <t xml:space="preserve">quarrying;stone dressing;relief carving</t>
  </si>
  <si>
    <t xml:space="preserve">pyramid;statue;tomb relief</t>
  </si>
  <si>
    <t xml:space="preserve">Egyptologists; the term was set in 19th-century German Egyptology (Bunsen)</t>
  </si>
  <si>
    <t xml:space="preserve">the workers' own view, known from Giza workers' town and graffiti of crews</t>
  </si>
  <si>
    <t xml:space="preserve">F1.30;F1.23</t>
  </si>
  <si>
    <t xml:space="preserve">links: DYN002.</t>
  </si>
  <si>
    <t xml:space="preserve">PRD004</t>
  </si>
  <si>
    <t xml:space="preserve">First Intermediate Period (Egypt)</t>
  </si>
  <si>
    <t xml:space="preserve">Dynasties 7–11 (early)</t>
  </si>
  <si>
    <t xml:space="preserve">With royal power divided, provincial workshops made their own styles of coffins, stelae and models.</t>
  </si>
  <si>
    <t xml:space="preserve">coffin;stele;tomb model</t>
  </si>
  <si>
    <t xml:space="preserve">the provincial makers the "decline" label devalues</t>
  </si>
  <si>
    <t xml:space="preserve">PeriodO (period gazetteer; link-out); Met Open Access (CC0)</t>
  </si>
  <si>
    <t xml:space="preserve">F1.30;F1.3</t>
  </si>
  <si>
    <t xml:space="preserve">"Intermediate" frames it as a gap; many scholars now stress regional creativity.</t>
  </si>
  <si>
    <t xml:space="preserve">PRD005</t>
  </si>
  <si>
    <t xml:space="preserve">Middle Kingdom (Egypt)</t>
  </si>
  <si>
    <t xml:space="preserve">Dynasties 11 (late)–13</t>
  </si>
  <si>
    <t xml:space="preserve">Middle Kingdom workshops produced jewellery, block statues and coffins that later Egyptians treated as a classical model.</t>
  </si>
  <si>
    <t xml:space="preserve">goldsmithing;faience;stone sculpture</t>
  </si>
  <si>
    <t xml:space="preserve">pectoral;block statue;coffin</t>
  </si>
  <si>
    <t xml:space="preserve">Nubians under Egyptian fortress control</t>
  </si>
  <si>
    <t xml:space="preserve">PeriodO (period gazetteer; link-out); Met Open Access (CC0); Cleveland Museum of Art Open Access (CC0)</t>
  </si>
  <si>
    <t xml:space="preserve">links: DYN003.</t>
  </si>
  <si>
    <t xml:space="preserve">PRD006</t>
  </si>
  <si>
    <t xml:space="preserve">Second Intermediate Period (Egypt)</t>
  </si>
  <si>
    <t xml:space="preserve">Hyksos period; Dynasties 13–17</t>
  </si>
  <si>
    <t xml:space="preserve">Hyksos rulers in the Delta and Kerma power to the south brought horses, chariots and Levantine bronze-working into Egypt.</t>
  </si>
  <si>
    <t xml:space="preserve">bronze casting;chariot making</t>
  </si>
  <si>
    <t xml:space="preserve">chariot;scarab;dagger</t>
  </si>
  <si>
    <t xml:space="preserve">the Levantine and Nubian people cast as invaders</t>
  </si>
  <si>
    <t xml:space="preserve">links: ARC019; POL002.</t>
  </si>
  <si>
    <t xml:space="preserve">PRD007</t>
  </si>
  <si>
    <t xml:space="preserve">New Kingdom (Egypt)</t>
  </si>
  <si>
    <t xml:space="preserve">Dynasties 18–20</t>
  </si>
  <si>
    <t xml:space="preserve">Royal and temple workshops, and the village of Deir el-Medina, produced tomb painting, glass, faience and furniture for an imperial state reaching from Nubia to the Levant.</t>
  </si>
  <si>
    <t xml:space="preserve">glass;faience;painting;woodworking</t>
  </si>
  <si>
    <t xml:space="preserve">tomb painting;glass vessel;chair</t>
  </si>
  <si>
    <t xml:space="preserve">captive and tribute labour from Nubia and the Levant</t>
  </si>
  <si>
    <t xml:space="preserve">links: DYN004; DYN005; INV026.</t>
  </si>
  <si>
    <t xml:space="preserve">PRD008</t>
  </si>
  <si>
    <t xml:space="preserve">Amarna period (Egypt)</t>
  </si>
  <si>
    <t xml:space="preserve">reign of Akhenaten and successors</t>
  </si>
  <si>
    <t xml:space="preserve">approx.; Akhenaten's reign</t>
  </si>
  <si>
    <t xml:space="preserve">Akhenaten's court at Amarna changed royal art, and the excavated workshop of Thutmose shows how portrait sculpture was made.</t>
  </si>
  <si>
    <t xml:space="preserve">stone sculpture;plaster casting</t>
  </si>
  <si>
    <t xml:space="preserve">bust;relief;talatat</t>
  </si>
  <si>
    <t xml:space="preserve">the Amarna workers' cemeteries, which show hard labour</t>
  </si>
  <si>
    <t xml:space="preserve">PRD009</t>
  </si>
  <si>
    <t xml:space="preserve">Third Intermediate Period (Egypt)</t>
  </si>
  <si>
    <t xml:space="preserve">Dynasties 21–25</t>
  </si>
  <si>
    <t xml:space="preserve">Divided rule by Libyan and Kushite dynasties saw fine bronze statuary and reused tomb goods.</t>
  </si>
  <si>
    <t xml:space="preserve">bronze casting;inlay</t>
  </si>
  <si>
    <t xml:space="preserve">bronze statue;coffin</t>
  </si>
  <si>
    <t xml:space="preserve">Egyptologists (term popularised by Kenneth Kitchen, 1972)</t>
  </si>
  <si>
    <t xml:space="preserve">Libyan and Kushite rulers labelled as foreign</t>
  </si>
  <si>
    <t xml:space="preserve">links: DYN006.</t>
  </si>
  <si>
    <t xml:space="preserve">PRD010</t>
  </si>
  <si>
    <t xml:space="preserve">Late Period (Egypt)</t>
  </si>
  <si>
    <t xml:space="preserve">Dynasties 26–31</t>
  </si>
  <si>
    <t xml:space="preserve">Saite rulers revived Old Kingdom styles, and workshops mass-produced bronze votive figures and animal mummies.</t>
  </si>
  <si>
    <t xml:space="preserve">bronze casting;archaism</t>
  </si>
  <si>
    <t xml:space="preserve">votive bronze;shabti</t>
  </si>
  <si>
    <t xml:space="preserve">the Persian rulers of Egypt, often erased from narratives</t>
  </si>
  <si>
    <t xml:space="preserve">links: DYN007.</t>
  </si>
  <si>
    <t xml:space="preserve">PRD011</t>
  </si>
  <si>
    <t xml:space="preserve">Ptolemaic period (Egypt)</t>
  </si>
  <si>
    <t xml:space="preserve">Hellenistic Egypt</t>
  </si>
  <si>
    <t xml:space="preserve">conventional</t>
  </si>
  <si>
    <t xml:space="preserve">Greek and Egyptian workshops worked side by side, making temples in Egyptian style and Alexandrian glass, faience and portraits.</t>
  </si>
  <si>
    <t xml:space="preserve">glass;faience;temple building</t>
  </si>
  <si>
    <t xml:space="preserve">temple;portrait;glass vessel</t>
  </si>
  <si>
    <t xml:space="preserve">Egyptologists and classicists</t>
  </si>
  <si>
    <t xml:space="preserve">the Egyptian majority behind Greek-centred accounts</t>
  </si>
  <si>
    <t xml:space="preserve">links: POL119; CIV068.</t>
  </si>
  <si>
    <t xml:space="preserve">PRD012</t>
  </si>
  <si>
    <t xml:space="preserve">Roman and Byzantine Egypt</t>
  </si>
  <si>
    <t xml:space="preserve">Roman period (Egypt)</t>
  </si>
  <si>
    <t xml:space="preserve">30 BCE–641 CE</t>
  </si>
  <si>
    <t xml:space="preserve">Egypt supplied grain and made linen, papyrus and painted mummy portraits, and later Coptic textiles.</t>
  </si>
  <si>
    <t xml:space="preserve">encaustic painting;linen weaving;tapestry</t>
  </si>
  <si>
    <t xml:space="preserve">mummy portrait;tunic;papyrus</t>
  </si>
  <si>
    <t xml:space="preserve">clothing and adornment;record and writing;ritual and belief</t>
  </si>
  <si>
    <t xml:space="preserve">historians and papyrologists</t>
  </si>
  <si>
    <t xml:space="preserve">the rural population known mainly through tax records</t>
  </si>
  <si>
    <t xml:space="preserve">links: POL120; STY083. "Coptic period" is a contested alternative label.</t>
  </si>
  <si>
    <t xml:space="preserve">PRD013</t>
  </si>
  <si>
    <t xml:space="preserve">Napatan period (Kush)</t>
  </si>
  <si>
    <t xml:space="preserve">Napatan phase</t>
  </si>
  <si>
    <t xml:space="preserve">Kushite kings at Napata built pyramids and temples and made bronze, gold and faience in forms that blended Egyptian and local traditions.</t>
  </si>
  <si>
    <t xml:space="preserve">bronze casting;goldsmithing;pyramid building</t>
  </si>
  <si>
    <t xml:space="preserve">pyramid;shabti;statue</t>
  </si>
  <si>
    <t xml:space="preserve">Nubiologists (Reisner's excavations and later chronology)</t>
  </si>
  <si>
    <t xml:space="preserve">Nubian self-definition beyond Egyptian models</t>
  </si>
  <si>
    <t xml:space="preserve">links: POL003; DYN006; CIV002.</t>
  </si>
  <si>
    <t xml:space="preserve">PRD014</t>
  </si>
  <si>
    <t xml:space="preserve">Meroitic period (Kush)</t>
  </si>
  <si>
    <t xml:space="preserve">Meroitic phase</t>
  </si>
  <si>
    <t xml:space="preserve">approx.; start debated</t>
  </si>
  <si>
    <t xml:space="preserve">Kushite rulers based at Meroë smelted iron, wrote in Meroitic script and made painted pottery and gold jewellery.</t>
  </si>
  <si>
    <t xml:space="preserve">iron smelting;painted pottery;goldsmithing</t>
  </si>
  <si>
    <t xml:space="preserve">pottery;jewellery;pyramid</t>
  </si>
  <si>
    <t xml:space="preserve">Nubiologists</t>
  </si>
  <si>
    <t xml:space="preserve">Meroitic, still only partly read</t>
  </si>
  <si>
    <t xml:space="preserve">links: POL003.</t>
  </si>
  <si>
    <t xml:space="preserve">PRD015</t>
  </si>
  <si>
    <t xml:space="preserve">Medieval (Christian) Nubian period</t>
  </si>
  <si>
    <t xml:space="preserve">Christian Nubia</t>
  </si>
  <si>
    <t xml:space="preserve">Christian kingdoms of Nobadia, Makuria and Alwa painted church murals, made manuscripts and fine painted pottery.</t>
  </si>
  <si>
    <t xml:space="preserve">wall painting;pottery;manuscript</t>
  </si>
  <si>
    <t xml:space="preserve">church mural;pottery</t>
  </si>
  <si>
    <t xml:space="preserve">Nubiologists; Polish excavations at Faras</t>
  </si>
  <si>
    <t xml:space="preserve">Nubian Muslims and the gradual change after 1300</t>
  </si>
  <si>
    <t xml:space="preserve">PeriodO (period gazetteer; link-out); Wikimedia Commons</t>
  </si>
  <si>
    <t xml:space="preserve">links: POL004.</t>
  </si>
  <si>
    <t xml:space="preserve">PRD016</t>
  </si>
  <si>
    <t xml:space="preserve">Earlier Stone Age (Africa)</t>
  </si>
  <si>
    <t xml:space="preserve">ESA</t>
  </si>
  <si>
    <t xml:space="preserve">approx.; ends at different times by region</t>
  </si>
  <si>
    <t xml:space="preserve">The ESA covers the earliest known stone tools, from Lomekwian and Oldowan flakes to Acheulean hand axes.</t>
  </si>
  <si>
    <t xml:space="preserve">stone knapping</t>
  </si>
  <si>
    <t xml:space="preserve">flake;hand axe;cleaver</t>
  </si>
  <si>
    <t xml:space="preserve">Goodwin and van Riet Lowe (1929) for southern Africa</t>
  </si>
  <si>
    <t xml:space="preserve">the hominin makers who were not Homo sapiens</t>
  </si>
  <si>
    <t xml:space="preserve">PeriodO (period gazetteer; link-out); open-access excavation reports; Smithsonian Open Access (CC0 where designated)</t>
  </si>
  <si>
    <t xml:space="preserve">links: ARC001; ARC002; ARC003; INV139; INV140.</t>
  </si>
  <si>
    <t xml:space="preserve">PRD017</t>
  </si>
  <si>
    <t xml:space="preserve">Middle Stone Age (Africa)</t>
  </si>
  <si>
    <t xml:space="preserve">approx.; ends regionally c. 50,000–25,000 years ago</t>
  </si>
  <si>
    <t xml:space="preserve">The MSA saw prepared-core tools, ochre use, shell beads and engraved pieces associated with early Homo sapiens.</t>
  </si>
  <si>
    <t xml:space="preserve">prepared-core knapping;ochre processing;bead making</t>
  </si>
  <si>
    <t xml:space="preserve">point;shell bead;engraved ochre</t>
  </si>
  <si>
    <t xml:space="preserve">Goodwin and van Riet Lowe (1929)</t>
  </si>
  <si>
    <t xml:space="preserve">the Eurocentric "Upper Palaeolithic revolution" frame it challenged</t>
  </si>
  <si>
    <t xml:space="preserve">PeriodO (period gazetteer; link-out); open-access excavation reports</t>
  </si>
  <si>
    <t xml:space="preserve">links: ARC004. Period row; ARC004 is the technocomplex.</t>
  </si>
  <si>
    <t xml:space="preserve">PRD018</t>
  </si>
  <si>
    <t xml:space="preserve">Later Stone Age (Africa)</t>
  </si>
  <si>
    <t xml:space="preserve">AF-SOU;AF-SWA;AF-CEN;AF-GUI</t>
  </si>
  <si>
    <t xml:space="preserve">approx.; start c. 50,000–20,000 years ago by region; continues into the recent past</t>
  </si>
  <si>
    <t xml:space="preserve">The LSA covers microlithic tools, ostrich-eggshell beads and rock art made by hunter-gatherers, in some places into the 19th century.</t>
  </si>
  <si>
    <t xml:space="preserve">microlith;ostrich-eggshell bead making;rock painting</t>
  </si>
  <si>
    <t xml:space="preserve">bead;rock art;bow</t>
  </si>
  <si>
    <t xml:space="preserve">the living San and other descendants, framed as "prehistoric"</t>
  </si>
  <si>
    <t xml:space="preserve">links: ARC009. The ESA/MSA/LSA scheme was built to avoid European terms.</t>
  </si>
  <si>
    <t xml:space="preserve">PRD019</t>
  </si>
  <si>
    <t xml:space="preserve">African Humid Period</t>
  </si>
  <si>
    <t xml:space="preserve">Green Sahara</t>
  </si>
  <si>
    <t xml:space="preserve">AF-SAH;AF-MAG;AF-EGY</t>
  </si>
  <si>
    <t xml:space="preserve">approx.; end time-transgressive, c. 6,000–4,500 years ago</t>
  </si>
  <si>
    <t xml:space="preserve">A wetter Sahara supported fishing, herding and early pottery, and its drying pushed people towards the Nile and the Sahel.</t>
  </si>
  <si>
    <t xml:space="preserve">pottery;bone harpoon;herding</t>
  </si>
  <si>
    <t xml:space="preserve">pottery;harpoon;rock art</t>
  </si>
  <si>
    <t xml:space="preserve">palaeoclimatologists</t>
  </si>
  <si>
    <t xml:space="preserve">regional variation hidden by one label</t>
  </si>
  <si>
    <t xml:space="preserve">PeriodO (period gazetteer; link-out); open-access journals (DOAJ, SciELO, Persée)</t>
  </si>
  <si>
    <t xml:space="preserve">F1.30;F1.22</t>
  </si>
  <si>
    <t xml:space="preserve">links: INV022; ARC012.</t>
  </si>
  <si>
    <t xml:space="preserve">PRD020</t>
  </si>
  <si>
    <t xml:space="preserve">Pastoral period (Saharan rock art)</t>
  </si>
  <si>
    <t xml:space="preserve">Bovidian period</t>
  </si>
  <si>
    <t xml:space="preserve">Paintings and engravings of cattle herds and camp scenes record herding life in the green Sahara.</t>
  </si>
  <si>
    <t xml:space="preserve">rock painting;rock engraving</t>
  </si>
  <si>
    <t xml:space="preserve">rock art scholars (Lhote, Mori)</t>
  </si>
  <si>
    <t xml:space="preserve">the herders' own descendants and regional variation</t>
  </si>
  <si>
    <t xml:space="preserve">PRD021</t>
  </si>
  <si>
    <t xml:space="preserve">Camel period (Saharan rock art)</t>
  </si>
  <si>
    <t xml:space="preserve">Cameline period</t>
  </si>
  <si>
    <t xml:space="preserve">approx.; continues into recent times</t>
  </si>
  <si>
    <t xml:space="preserve">Images of camels and Tifinagh inscriptions mark the camel's arrival in the Sahara and the trans-Saharan routes.</t>
  </si>
  <si>
    <t xml:space="preserve">rock engraving;Tifinagh inscription</t>
  </si>
  <si>
    <t xml:space="preserve">rock art scholars</t>
  </si>
  <si>
    <t xml:space="preserve">the Tuareg and other living descendants</t>
  </si>
  <si>
    <t xml:space="preserve">links: NET010; INV073.</t>
  </si>
  <si>
    <t xml:space="preserve">PRD022</t>
  </si>
  <si>
    <t xml:space="preserve">Early Iron Age (eastern and southern Africa)</t>
  </si>
  <si>
    <t xml:space="preserve">EIA; Chifumbaze complex</t>
  </si>
  <si>
    <t xml:space="preserve">AF-SWA;AF-SOU;AF-CEN</t>
  </si>
  <si>
    <t xml:space="preserve">c. 500 BCE in the Great Lakes; c. 200–1000 CE in southern Africa</t>
  </si>
  <si>
    <t xml:space="preserve">Farming communities smelted iron, made comb-stamped pottery and kept cattle, associated with Bantu-speaking expansions.</t>
  </si>
  <si>
    <t xml:space="preserve">iron smelting;pottery;farming</t>
  </si>
  <si>
    <t xml:space="preserve">pottery;iron hoe</t>
  </si>
  <si>
    <t xml:space="preserve">archaeologists (Phillipson; Huffman)</t>
  </si>
  <si>
    <t xml:space="preserve">foragers who were already there; the language labels</t>
  </si>
  <si>
    <t xml:space="preserve">links: ARC023; HOR016; INV087.</t>
  </si>
  <si>
    <t xml:space="preserve">PRD023</t>
  </si>
  <si>
    <t xml:space="preserve">Later Iron Age (southern Africa)</t>
  </si>
  <si>
    <t xml:space="preserve">LIA</t>
  </si>
  <si>
    <t xml:space="preserve">Later farming states such as Mapungubwe and Great Zimbabwe built stone enclosures, worked gold and traded to the coast.</t>
  </si>
  <si>
    <t xml:space="preserve">dry-stone walling;gold working;cotton spinning</t>
  </si>
  <si>
    <t xml:space="preserve">stone enclosure;gold rhino;spindle whorl</t>
  </si>
  <si>
    <t xml:space="preserve">archaeologists (Huffman)</t>
  </si>
  <si>
    <t xml:space="preserve">oral histories of the descendant communities</t>
  </si>
  <si>
    <t xml:space="preserve">PeriodO (period gazetteer; link-out); open-access excavation reports; Zamani Project (link-out)</t>
  </si>
  <si>
    <t xml:space="preserve">links: ARC040; ARC041; POL014; POL015.</t>
  </si>
  <si>
    <t xml:space="preserve">PRD024</t>
  </si>
  <si>
    <t xml:space="preserve">Aksumite period</t>
  </si>
  <si>
    <t xml:space="preserve">Aksumite era</t>
  </si>
  <si>
    <t xml:space="preserve">Aksum made stone stelae, gold coins with Ge'ez inscriptions and churches, trading via Adulis.</t>
  </si>
  <si>
    <t xml:space="preserve">stone carving;coin minting;building</t>
  </si>
  <si>
    <t xml:space="preserve">stele;coin</t>
  </si>
  <si>
    <t xml:space="preserve">Ethiopianists and archaeologists</t>
  </si>
  <si>
    <t xml:space="preserve">the pre-Aksumite and later Ethiopian periods</t>
  </si>
  <si>
    <t xml:space="preserve">PRD025</t>
  </si>
  <si>
    <t xml:space="preserve">Gondarine period (Ethiopia)</t>
  </si>
  <si>
    <t xml:space="preserve">Gondar period</t>
  </si>
  <si>
    <t xml:space="preserve">The royal capital at Gondar built castles and churches and supported painting in a distinctive "Gondarine" style.</t>
  </si>
  <si>
    <t xml:space="preserve">church painting;castle building</t>
  </si>
  <si>
    <t xml:space="preserve">church painting;manuscript</t>
  </si>
  <si>
    <t xml:space="preserve">Ethiopianists</t>
  </si>
  <si>
    <t xml:space="preserve">non-Amhara Ethiopians</t>
  </si>
  <si>
    <t xml:space="preserve">Wikimedia Commons; British Library Endangered Archives Programme</t>
  </si>
  <si>
    <t xml:space="preserve">links: SCH010.</t>
  </si>
  <si>
    <t xml:space="preserve">PRD026</t>
  </si>
  <si>
    <t xml:space="preserve">Atlantic era (West and Central Africa)</t>
  </si>
  <si>
    <t xml:space="preserve">era of the Atlantic trade</t>
  </si>
  <si>
    <t xml:space="preserve">AF-GUI;AF-CEN;AF-SAH</t>
  </si>
  <si>
    <t xml:space="preserve">European ships brought cloth, beads, metals and guns, and the trafficking of enslaved people reshaped states, crafts and trade in West and Central Africa.</t>
  </si>
  <si>
    <t xml:space="preserve">brass casting;weaving;bead trade</t>
  </si>
  <si>
    <t xml:space="preserve">manilla;cloth;bead</t>
  </si>
  <si>
    <t xml:space="preserve">historians of Africa</t>
  </si>
  <si>
    <t xml:space="preserve">African agency, seen too often only as reaction</t>
  </si>
  <si>
    <t xml:space="preserve">SlaveVoyages (historical data public domain); PeriodO (period gazetteer; link-out)</t>
  </si>
  <si>
    <t xml:space="preserve">F1.30;F1.13</t>
  </si>
  <si>
    <t xml:space="preserve">links: NET034; NET035; NET015.</t>
  </si>
  <si>
    <t xml:space="preserve">PRD027</t>
  </si>
  <si>
    <t xml:space="preserve">Mfecane</t>
  </si>
  <si>
    <t xml:space="preserve">Difaqane</t>
  </si>
  <si>
    <t xml:space="preserve">A period of wars and migrations in southern Africa is linked with the rise of the Zulu kingdom, though the term is contested.</t>
  </si>
  <si>
    <t xml:space="preserve">historians (Omer-Cooper 1966; challenged by Cobbing 1988)</t>
  </si>
  <si>
    <t xml:space="preserve">colonial and slave-raiding pressures</t>
  </si>
  <si>
    <t xml:space="preserve">PeriodO (period gazetteer; link-out)</t>
  </si>
  <si>
    <t xml:space="preserve">Contested label; links: POL017.</t>
  </si>
  <si>
    <t xml:space="preserve">PRD028</t>
  </si>
  <si>
    <t xml:space="preserve">Colonial period (Africa)</t>
  </si>
  <si>
    <t xml:space="preserve">colonial era</t>
  </si>
  <si>
    <t xml:space="preserve">approx.; ends by region</t>
  </si>
  <si>
    <t xml:space="preserve">Colonial rule brought mission schools, forced labour and new markets that shaped carving, weaving and metalwork.</t>
  </si>
  <si>
    <t xml:space="preserve">African continuities through the period</t>
  </si>
  <si>
    <t xml:space="preserve">PRD029</t>
  </si>
  <si>
    <t xml:space="preserve">Nahda</t>
  </si>
  <si>
    <t xml:space="preserve">Arab Renaissance</t>
  </si>
  <si>
    <t xml:space="preserve">The Arabic cultural revival brought printing, journals and new styles of type and design.</t>
  </si>
  <si>
    <t xml:space="preserve">printing;typography</t>
  </si>
  <si>
    <t xml:space="preserve">newspaper;book</t>
  </si>
  <si>
    <t xml:space="preserve">historians of the Arab world</t>
  </si>
  <si>
    <t xml:space="preserve">non-urban and non-elite Arabs</t>
  </si>
  <si>
    <t xml:space="preserve">PeriodO (period gazetteer; link-out); Digital Library of the Middle East</t>
  </si>
  <si>
    <t xml:space="preserve">PRD030</t>
  </si>
  <si>
    <t xml:space="preserve">WA-MES;WA-ARB</t>
  </si>
  <si>
    <t xml:space="preserve">Ubaid villages made painted buff pottery, clay sickles and mud-brick temples that spread from southern Mesopotamia to the Gulf.</t>
  </si>
  <si>
    <t xml:space="preserve">painted pottery;mud brick</t>
  </si>
  <si>
    <t xml:space="preserve">pottery;clay sickle</t>
  </si>
  <si>
    <t xml:space="preserve">Near Eastern archaeologists (named after Tell al-'Ubaid; 1930 Baghdad conference)</t>
  </si>
  <si>
    <t xml:space="preserve">the Gulf coast communities treated as periphery</t>
  </si>
  <si>
    <t xml:space="preserve">PeriodO (period gazetteer; link-out); Met Open Access (CC0); open-access excavation reports</t>
  </si>
  <si>
    <t xml:space="preserve">links: ARC053. Period row; ARC053 is the culture.</t>
  </si>
  <si>
    <t xml:space="preserve">PRD031</t>
  </si>
  <si>
    <t xml:space="preserve">WA-MES;WA-IRN;WA-ANA</t>
  </si>
  <si>
    <t xml:space="preserve">Uruk-period cities used mass-produced bevelled-rim bowls, cylinder seals and the first proto-cuneiform tablets to organise labour and goods.</t>
  </si>
  <si>
    <t xml:space="preserve">mass-produced pottery;seal carving;writing</t>
  </si>
  <si>
    <t xml:space="preserve">bevelled-rim bowl;cylinder seal;tablet</t>
  </si>
  <si>
    <t xml:space="preserve">Near Eastern archaeologists (1930 Baghdad conference)</t>
  </si>
  <si>
    <t xml:space="preserve">the workers paid in rations</t>
  </si>
  <si>
    <t xml:space="preserve">PeriodO (period gazetteer; link-out); Cuneiform Digital Library Initiative (link-out); Met Open Access (CC0)</t>
  </si>
  <si>
    <t xml:space="preserve">F1.30;F1.5</t>
  </si>
  <si>
    <t xml:space="preserve">links: ARC054; HOR010; INV001; INV172. Ration labour flagged as human-flow.</t>
  </si>
  <si>
    <t xml:space="preserve">PRD032</t>
  </si>
  <si>
    <t xml:space="preserve">Early Dynastic period (Mesopotamia)</t>
  </si>
  <si>
    <t xml:space="preserve">ED I–III</t>
  </si>
  <si>
    <t xml:space="preserve">Sumerian city-states made the Royal Tombs of Ur's gold, lapis and shell inlay work, votive statues and inscribed monuments.</t>
  </si>
  <si>
    <t xml:space="preserve">goldsmithing;shell inlay;statue carving</t>
  </si>
  <si>
    <t xml:space="preserve">lyre;votive statue;standard</t>
  </si>
  <si>
    <t xml:space="preserve">Assyriologists (Frankfort's Diyala sequence)</t>
  </si>
  <si>
    <t xml:space="preserve">the retainers buried in the Ur royal tombs</t>
  </si>
  <si>
    <t xml:space="preserve">links: POL092; CIV056; NET018.</t>
  </si>
  <si>
    <t xml:space="preserve">PRD033</t>
  </si>
  <si>
    <t xml:space="preserve">Akkadian period</t>
  </si>
  <si>
    <t xml:space="preserve">Sargonic period</t>
  </si>
  <si>
    <t xml:space="preserve">Middle Chronology</t>
  </si>
  <si>
    <t xml:space="preserve">The Akkadian kings commissioned victory stelae, cast copper heads and fine seals.</t>
  </si>
  <si>
    <t xml:space="preserve">copper casting;seal carving;relief</t>
  </si>
  <si>
    <t xml:space="preserve">stele;seal;bust</t>
  </si>
  <si>
    <t xml:space="preserve">the conquered cities</t>
  </si>
  <si>
    <t xml:space="preserve">links: POL093.</t>
  </si>
  <si>
    <t xml:space="preserve">PRD034</t>
  </si>
  <si>
    <t xml:space="preserve">Ur III period</t>
  </si>
  <si>
    <t xml:space="preserve">Neo-Sumerian period</t>
  </si>
  <si>
    <t xml:space="preserve">Ur III kings ran state textile and craft workshops recorded on tens of thousands of tablets.</t>
  </si>
  <si>
    <t xml:space="preserve">weaving;accounting</t>
  </si>
  <si>
    <t xml:space="preserve">tablet;textile</t>
  </si>
  <si>
    <t xml:space="preserve">the women weavers and dependent labourers in the tablets</t>
  </si>
  <si>
    <t xml:space="preserve">PeriodO (period gazetteer; link-out); Cuneiform Digital Library Initiative (link-out)</t>
  </si>
  <si>
    <t xml:space="preserve">links: POL094; INS092.</t>
  </si>
  <si>
    <t xml:space="preserve">PRD035</t>
  </si>
  <si>
    <t xml:space="preserve">Old Babylonian period</t>
  </si>
  <si>
    <t xml:space="preserve">Old Babylonian</t>
  </si>
  <si>
    <t xml:space="preserve">Hammurabi's Babylon issued a law code with wages and liability for builders and craftsmen.</t>
  </si>
  <si>
    <t xml:space="preserve">stele carving;writing</t>
  </si>
  <si>
    <t xml:space="preserve">stele;tablet</t>
  </si>
  <si>
    <t xml:space="preserve">the enslaved people named in the code</t>
  </si>
  <si>
    <t xml:space="preserve">links: POL095; TXT038.</t>
  </si>
  <si>
    <t xml:space="preserve">PRD036</t>
  </si>
  <si>
    <t xml:space="preserve">Kassite period</t>
  </si>
  <si>
    <t xml:space="preserve">Middle Babylonian period</t>
  </si>
  <si>
    <t xml:space="preserve">Kassite rulers made glass, moulded brick facades and boundary stones (kudurru).</t>
  </si>
  <si>
    <t xml:space="preserve">glass;moulded brick</t>
  </si>
  <si>
    <t xml:space="preserve">kudurru;glass</t>
  </si>
  <si>
    <t xml:space="preserve">the Kassite language and origins</t>
  </si>
  <si>
    <t xml:space="preserve">links: TXT039.</t>
  </si>
  <si>
    <t xml:space="preserve">PRD037</t>
  </si>
  <si>
    <t xml:space="preserve">Neo-Assyrian period</t>
  </si>
  <si>
    <t xml:space="preserve">Neo-Assyrian</t>
  </si>
  <si>
    <t xml:space="preserve">Assyrian palaces were lined with carved reliefs and filled with ivory furniture, much of it taken as tribute and booty from Levantine workshops.</t>
  </si>
  <si>
    <t xml:space="preserve">relief carving;ivory carving</t>
  </si>
  <si>
    <t xml:space="preserve">relief;ivory</t>
  </si>
  <si>
    <t xml:space="preserve">the craftsmen, including deportees, and the Levantine workshops whose ivories came as tribute and booty</t>
  </si>
  <si>
    <t xml:space="preserve">PeriodO (period gazetteer; link-out); Met Open Access (CC0); Cuneiform Digital Library Initiative (link-out)</t>
  </si>
  <si>
    <t xml:space="preserve">links: POL096; STY169.</t>
  </si>
  <si>
    <t xml:space="preserve">PRD038</t>
  </si>
  <si>
    <t xml:space="preserve">Neo-Babylonian period</t>
  </si>
  <si>
    <t xml:space="preserve">Neo-Babylonian</t>
  </si>
  <si>
    <t xml:space="preserve">Neo-Babylonian kings rebuilt Babylon with glazed-brick gates and processional ways such as the Ishtar Gate, using deported craftsmen among others.</t>
  </si>
  <si>
    <t xml:space="preserve">glazed brick</t>
  </si>
  <si>
    <t xml:space="preserve">gate</t>
  </si>
  <si>
    <t xml:space="preserve">the Judaean and other deported communities</t>
  </si>
  <si>
    <t xml:space="preserve">links: POL097.</t>
  </si>
  <si>
    <t xml:space="preserve">PRD039</t>
  </si>
  <si>
    <t xml:space="preserve">Middle Elamite period</t>
  </si>
  <si>
    <t xml:space="preserve">Middle Elamite</t>
  </si>
  <si>
    <t xml:space="preserve">Middle Elamite kings built the ziggurat at Chogha Zanbil and made glazed bricks, bronze statues and glass.</t>
  </si>
  <si>
    <t xml:space="preserve">glazed brick;bronze casting;glass</t>
  </si>
  <si>
    <t xml:space="preserve">ziggurat;statue</t>
  </si>
  <si>
    <t xml:space="preserve">Elamologists</t>
  </si>
  <si>
    <t xml:space="preserve">the builders of Chogha Zanbil</t>
  </si>
  <si>
    <t xml:space="preserve">links: POL098; OCC005.</t>
  </si>
  <si>
    <t xml:space="preserve">PRD040</t>
  </si>
  <si>
    <t xml:space="preserve">Iron Age I–III (western Iran)</t>
  </si>
  <si>
    <t xml:space="preserve">Young's Iron Age scheme</t>
  </si>
  <si>
    <t xml:space="preserve">Iron I c. 1450–1100; II c. 1100–800; III c. 800–550 BCE</t>
  </si>
  <si>
    <t xml:space="preserve">The sequence covers grey-ware cemeteries, Hasanlu's gold bowl and the Luristan and Marlik bronzes.</t>
  </si>
  <si>
    <t xml:space="preserve">grey ware;bronze casting;goldsmithing</t>
  </si>
  <si>
    <t xml:space="preserve">gold bowl;bronze finial;grey ware</t>
  </si>
  <si>
    <t xml:space="preserve">archaeologists (T. Cuyler Young Jr, 1965; Dyson at Hasanlu)</t>
  </si>
  <si>
    <t xml:space="preserve">objects looted from unrecorded sites</t>
  </si>
  <si>
    <t xml:space="preserve">links: ARC057; ARC058; STY097.</t>
  </si>
  <si>
    <t xml:space="preserve">PRD041</t>
  </si>
  <si>
    <t xml:space="preserve">Chalcolithic (Southern Levant)</t>
  </si>
  <si>
    <t xml:space="preserve">Ghassulian period</t>
  </si>
  <si>
    <t xml:space="preserve">Makers in the Southern Levant cast complex copper objects by lost wax, as in the Nahal Mishmar hoard, and made ivory figurines and churns.</t>
  </si>
  <si>
    <t xml:space="preserve">lost-wax casting;arsenical copper;ivory carving</t>
  </si>
  <si>
    <t xml:space="preserve">crown;mace head;churn</t>
  </si>
  <si>
    <t xml:space="preserve">Levantine archaeologists</t>
  </si>
  <si>
    <t xml:space="preserve">the herders and villages outside the big sites</t>
  </si>
  <si>
    <t xml:space="preserve">PeriodO (period gazetteer; link-out); open-access excavation reports; Wikimedia Commons</t>
  </si>
  <si>
    <t xml:space="preserve">links: ARC055; INV079.</t>
  </si>
  <si>
    <t xml:space="preserve">PRD042</t>
  </si>
  <si>
    <t xml:space="preserve">Early Bronze Age (Southern Levant)</t>
  </si>
  <si>
    <t xml:space="preserve">EB I–IV</t>
  </si>
  <si>
    <t xml:space="preserve">approx.; EB IV (Intermediate Bronze Age) c. 2500–2000</t>
  </si>
  <si>
    <t xml:space="preserve">Walled towns grew with trade in wine, oil and copper to Egypt, and EB IV saw a return to village life.</t>
  </si>
  <si>
    <t xml:space="preserve">pottery;copper working;olive oil pressing</t>
  </si>
  <si>
    <t xml:space="preserve">jar;copper tool</t>
  </si>
  <si>
    <t xml:space="preserve">Levantine archaeologists (Albright tradition)</t>
  </si>
  <si>
    <t xml:space="preserve">the pastoral groups of EB IV cast as "nomads"</t>
  </si>
  <si>
    <t xml:space="preserve">PRD043</t>
  </si>
  <si>
    <t xml:space="preserve">Middle Bronze Age (Levant)</t>
  </si>
  <si>
    <t xml:space="preserve">MB I–III</t>
  </si>
  <si>
    <t xml:space="preserve">approx.; subdivisions and labels vary</t>
  </si>
  <si>
    <t xml:space="preserve">Canaanite city-states built rampart towns and made fast-wheel pottery, tin bronze and ivory furniture fittings.</t>
  </si>
  <si>
    <t xml:space="preserve">fast wheel pottery;tin bronze;ivory carving</t>
  </si>
  <si>
    <t xml:space="preserve">pottery;dagger;ivory inlay</t>
  </si>
  <si>
    <t xml:space="preserve">competing MB labelling systems (MB I vs MB IIA)</t>
  </si>
  <si>
    <t xml:space="preserve">PeriodO (period gazetteer; link-out); open-access excavation reports; Met Open Access (CC0)</t>
  </si>
  <si>
    <t xml:space="preserve">PRD044</t>
  </si>
  <si>
    <t xml:space="preserve">Late Bronze Age (Levant)</t>
  </si>
  <si>
    <t xml:space="preserve">LB I–II</t>
  </si>
  <si>
    <t xml:space="preserve">WA-LEV;WA-ANA</t>
  </si>
  <si>
    <t xml:space="preserve">Levantine ports such as Ugarit traded copper, tin, glass and purple dye across the eastern Mediterranean, and alphabetic scripts spread.</t>
  </si>
  <si>
    <t xml:space="preserve">glass;purple dyeing;ivory carving;alphabet</t>
  </si>
  <si>
    <t xml:space="preserve">glass ingot;ivory;tablet</t>
  </si>
  <si>
    <t xml:space="preserve">the collapse narrative's focus on elites</t>
  </si>
  <si>
    <t xml:space="preserve">links: POL100; NET020; INV007.</t>
  </si>
  <si>
    <t xml:space="preserve">PRD045</t>
  </si>
  <si>
    <t xml:space="preserve">Iron Age (Levant)</t>
  </si>
  <si>
    <t xml:space="preserve">Iron I–II</t>
  </si>
  <si>
    <t xml:space="preserve">approx.; end at the Babylonian conquest of Judah</t>
  </si>
  <si>
    <t xml:space="preserve">Small kingdoms such as Israel, Judah, Moab and the Phoenician cities made ivories, inscribed seals and pottery.</t>
  </si>
  <si>
    <t xml:space="preserve">ivory carving;seal carving;pottery</t>
  </si>
  <si>
    <t xml:space="preserve">ivory;seal;pottery</t>
  </si>
  <si>
    <t xml:space="preserve">Levantine and biblical archaeologists</t>
  </si>
  <si>
    <t xml:space="preserve">the politics of biblical archaeology and whose sites get dug</t>
  </si>
  <si>
    <t xml:space="preserve">links: POL102; STY169.</t>
  </si>
  <si>
    <t xml:space="preserve">PRD046</t>
  </si>
  <si>
    <t xml:space="preserve">Early Bronze Age (Anatolia)</t>
  </si>
  <si>
    <t xml:space="preserve">EBA Anatolia</t>
  </si>
  <si>
    <t xml:space="preserve">Anatolian workshops made the Troy "treasures" and the Alaca Höyük standards in gold, silver and bronze.</t>
  </si>
  <si>
    <t xml:space="preserve">goldsmithing;bronze casting</t>
  </si>
  <si>
    <t xml:space="preserve">standard;jewellery</t>
  </si>
  <si>
    <t xml:space="preserve">Anatolian archaeologists</t>
  </si>
  <si>
    <t xml:space="preserve">the looted and dispersed finds</t>
  </si>
  <si>
    <t xml:space="preserve">PRD047</t>
  </si>
  <si>
    <t xml:space="preserve">Assyrian Colony period (Anatolia)</t>
  </si>
  <si>
    <t xml:space="preserve">Kārum period</t>
  </si>
  <si>
    <t xml:space="preserve">Assyrian merchants at Kanesh traded tin and textiles for Anatolian silver, and local potters made beak-spouted jugs and animal vessels.</t>
  </si>
  <si>
    <t xml:space="preserve">wheel pottery;trade</t>
  </si>
  <si>
    <t xml:space="preserve">beak-spouted jug;rhyton</t>
  </si>
  <si>
    <t xml:space="preserve">Anatolian archaeologists and Assyriologists</t>
  </si>
  <si>
    <t xml:space="preserve">the Anatolian majority in Kanesh</t>
  </si>
  <si>
    <t xml:space="preserve">links: NET017; INS093.</t>
  </si>
  <si>
    <t xml:space="preserve">PRD048</t>
  </si>
  <si>
    <t xml:space="preserve">Iron Age (Anatolia)</t>
  </si>
  <si>
    <t xml:space="preserve">Anatolian Iron Age</t>
  </si>
  <si>
    <t xml:space="preserve">Phrygian, Neo-Hittite, Urartian and Lydian states made inlaid wooden furniture, bronze cauldrons and the first coins.</t>
  </si>
  <si>
    <t xml:space="preserve">woodworking;bronze casting;coin minting</t>
  </si>
  <si>
    <t xml:space="preserve">furniture;cauldron;coin</t>
  </si>
  <si>
    <t xml:space="preserve">non-state groups</t>
  </si>
  <si>
    <t xml:space="preserve">links: POL103; POL104; INV169.</t>
  </si>
  <si>
    <t xml:space="preserve">PRD049</t>
  </si>
  <si>
    <t xml:space="preserve">Iron Age (southeastern Arabia)</t>
  </si>
  <si>
    <t xml:space="preserve">Iron Age II falaj period</t>
  </si>
  <si>
    <t xml:space="preserve">Communities in Oman and the UAE dug falaj channels, and made soft-stone vessels and bronze weapons.</t>
  </si>
  <si>
    <t xml:space="preserve">falaj building;soft-stone carving;bronze casting</t>
  </si>
  <si>
    <t xml:space="preserve">vessel;dagger</t>
  </si>
  <si>
    <t xml:space="preserve">Gulf archaeologists</t>
  </si>
  <si>
    <t xml:space="preserve">the pastoral groups of the interior</t>
  </si>
  <si>
    <t xml:space="preserve">links: INV137.</t>
  </si>
  <si>
    <t xml:space="preserve">PRD050</t>
  </si>
  <si>
    <t xml:space="preserve">Late Pre-Islamic period (Arabia)</t>
  </si>
  <si>
    <t xml:space="preserve">PIR period</t>
  </si>
  <si>
    <t xml:space="preserve">Arabian towns such as Mleiha and ed-Dur minted coins, made glass and traded with Rome, Parthia and India.</t>
  </si>
  <si>
    <t xml:space="preserve">coin minting;glass;trade</t>
  </si>
  <si>
    <t xml:space="preserve">coin;glass</t>
  </si>
  <si>
    <t xml:space="preserve">nomadic and non-literate groups</t>
  </si>
  <si>
    <t xml:space="preserve">PRD051</t>
  </si>
  <si>
    <t xml:space="preserve">Jahiliyya</t>
  </si>
  <si>
    <t xml:space="preserve">Age of Ignorance</t>
  </si>
  <si>
    <t xml:space="preserve">contested label</t>
  </si>
  <si>
    <t xml:space="preserve">Islamic tradition uses the label for pre-Islamic Arabia, hiding the written, built and crafted cultures of Saba, Nabataea and others.</t>
  </si>
  <si>
    <t xml:space="preserve">Islamic historiography</t>
  </si>
  <si>
    <t xml:space="preserve">the pre-Islamic Arabian makers</t>
  </si>
  <si>
    <t xml:space="preserve">Contested label; links: POL112; POL113.</t>
  </si>
  <si>
    <t xml:space="preserve">PRD052</t>
  </si>
  <si>
    <t xml:space="preserve">Late Bronze–Early Iron Age (South Caucasus)</t>
  </si>
  <si>
    <t xml:space="preserve">Lchashen–Metsamor</t>
  </si>
  <si>
    <t xml:space="preserve">South Caucasian communities made bronze belts, wagons and weapons found in Lchashen and Metsamor burials.</t>
  </si>
  <si>
    <t xml:space="preserve">bronze casting;wagon building</t>
  </si>
  <si>
    <t xml:space="preserve">belt;wagon;dagger</t>
  </si>
  <si>
    <t xml:space="preserve">Caucasus archaeologists</t>
  </si>
  <si>
    <t xml:space="preserve">the regional terminology</t>
  </si>
  <si>
    <t xml:space="preserve">PRD053</t>
  </si>
  <si>
    <t xml:space="preserve">Early Cycladic period</t>
  </si>
  <si>
    <t xml:space="preserve">EC I–III</t>
  </si>
  <si>
    <t xml:space="preserve">Cycladic islanders carved marble figurines and vessels and made longboats, known mostly from looted graves.</t>
  </si>
  <si>
    <t xml:space="preserve">marble carving;obsidian working</t>
  </si>
  <si>
    <t xml:space="preserve">figurine;vessel</t>
  </si>
  <si>
    <t xml:space="preserve">Aegean archaeologists (Tsountas; Renfrew)</t>
  </si>
  <si>
    <t xml:space="preserve">the context lost to looting driven by the modern art market</t>
  </si>
  <si>
    <t xml:space="preserve">F1.30;F1.24</t>
  </si>
  <si>
    <t xml:space="preserve">links: CIV076.</t>
  </si>
  <si>
    <t xml:space="preserve">PRD054</t>
  </si>
  <si>
    <t xml:space="preserve">Middle Minoan period</t>
  </si>
  <si>
    <t xml:space="preserve">MM I–III</t>
  </si>
  <si>
    <t xml:space="preserve">The first palaces made eggshell-thin Kamares ware on the fast wheel and early Cretan scripts.</t>
  </si>
  <si>
    <t xml:space="preserve">fast-wheel pottery;writing</t>
  </si>
  <si>
    <t xml:space="preserve">Kamares ware;seal</t>
  </si>
  <si>
    <t xml:space="preserve">Arthur Evans</t>
  </si>
  <si>
    <t xml:space="preserve">non-palatial Crete</t>
  </si>
  <si>
    <t xml:space="preserve">links: POL115.</t>
  </si>
  <si>
    <t xml:space="preserve">PRD055</t>
  </si>
  <si>
    <t xml:space="preserve">Late Minoan period</t>
  </si>
  <si>
    <t xml:space="preserve">LM I–III</t>
  </si>
  <si>
    <t xml:space="preserve">Later palaces made frescoes, marine-style pots and Linear A, then Linear B tablets under Mycenaean control.</t>
  </si>
  <si>
    <t xml:space="preserve">fresco;pottery;writing</t>
  </si>
  <si>
    <t xml:space="preserve">fresco;marine-style jar;tablet</t>
  </si>
  <si>
    <t xml:space="preserve">Evans's reconstructions, now debated</t>
  </si>
  <si>
    <t xml:space="preserve">F1.30;F1.28a</t>
  </si>
  <si>
    <t xml:space="preserve">PRD056</t>
  </si>
  <si>
    <t xml:space="preserve">Late Helladic period</t>
  </si>
  <si>
    <t xml:space="preserve">Mycenaean period</t>
  </si>
  <si>
    <t xml:space="preserve">Mycenaean palaces ran workshops for bronze, perfume, textiles and chariot parts recorded in Linear B.</t>
  </si>
  <si>
    <t xml:space="preserve">bronze;perfume;Linear B</t>
  </si>
  <si>
    <t xml:space="preserve">tablet;armour;stirrup jar</t>
  </si>
  <si>
    <t xml:space="preserve">Wace and Blegen (1918)</t>
  </si>
  <si>
    <t xml:space="preserve">the workers recorded in Linear B</t>
  </si>
  <si>
    <t xml:space="preserve">links: POL116; CIV075.</t>
  </si>
  <si>
    <t xml:space="preserve">PRD057</t>
  </si>
  <si>
    <t xml:space="preserve">Early Iron Age (Greece)</t>
  </si>
  <si>
    <t xml:space="preserve">Greek "Dark Age"</t>
  </si>
  <si>
    <t xml:space="preserve">After the palace collapse, iron working spread and Lefkandi shows wealth and long-distance trade.</t>
  </si>
  <si>
    <t xml:space="preserve">iron smelting;pottery</t>
  </si>
  <si>
    <t xml:space="preserve">protogeometric pottery</t>
  </si>
  <si>
    <t xml:space="preserve">classical archaeologists</t>
  </si>
  <si>
    <t xml:space="preserve">the "dark" label, contradicted by finds</t>
  </si>
  <si>
    <t xml:space="preserve">Contested label.</t>
  </si>
  <si>
    <t xml:space="preserve">PRD058</t>
  </si>
  <si>
    <t xml:space="preserve">Geometric period (Greece)</t>
  </si>
  <si>
    <t xml:space="preserve">Protogeometric and Geometric</t>
  </si>
  <si>
    <t xml:space="preserve">Athenian potters made large geometric grave markers, and the alphabet was adapted.</t>
  </si>
  <si>
    <t xml:space="preserve">pottery painting;alphabet</t>
  </si>
  <si>
    <t xml:space="preserve">amphora;krater</t>
  </si>
  <si>
    <t xml:space="preserve">non-Attic workshops</t>
  </si>
  <si>
    <t xml:space="preserve">links: STY001.</t>
  </si>
  <si>
    <t xml:space="preserve">PRD059</t>
  </si>
  <si>
    <t xml:space="preserve">Archaic period (Greece)</t>
  </si>
  <si>
    <t xml:space="preserve">Archaic Greece</t>
  </si>
  <si>
    <t xml:space="preserve">approx.; start variously 776 or c. 700 BCE; end 480 BCE</t>
  </si>
  <si>
    <t xml:space="preserve">Greek city-states built stone temples, carved kouroi and korai, and Corinthian and Athenian potters developed black-figure painting for export.</t>
  </si>
  <si>
    <t xml:space="preserve">marble carving;black-figure painting;bronze casting</t>
  </si>
  <si>
    <t xml:space="preserve">kouros;amphora;temple</t>
  </si>
  <si>
    <t xml:space="preserve">classical archaeologists and art historians</t>
  </si>
  <si>
    <t xml:space="preserve">the Phoenician, Egyptian and Anatolian sources of many techniques</t>
  </si>
  <si>
    <t xml:space="preserve">links: STY003; STY002.</t>
  </si>
  <si>
    <t xml:space="preserve">PRD060</t>
  </si>
  <si>
    <t xml:space="preserve">Classical period (Greece)</t>
  </si>
  <si>
    <t xml:space="preserve">Classical Greece</t>
  </si>
  <si>
    <t xml:space="preserve">conventional; 480 (Persian Wars) to 323 BCE (death of Alexander)</t>
  </si>
  <si>
    <t xml:space="preserve">Athenian workshops made red-figure pottery, bronze statues and the Parthenon sculptures, later treated in Europe as the standard of art.</t>
  </si>
  <si>
    <t xml:space="preserve">red-figure painting;bronze casting;marble carving</t>
  </si>
  <si>
    <t xml:space="preserve">vase;statue;temple sculpture</t>
  </si>
  <si>
    <t xml:space="preserve">classicists; Winckelmann's 18th-century ideal</t>
  </si>
  <si>
    <t xml:space="preserve">the enslaved and metic workers in Athenian workshops</t>
  </si>
  <si>
    <t xml:space="preserve">links: STY004; POL117. "Classical" as norm is a F1.3 topic.</t>
  </si>
  <si>
    <t xml:space="preserve">PRD061</t>
  </si>
  <si>
    <t xml:space="preserve">Hellenistic period</t>
  </si>
  <si>
    <t xml:space="preserve">Hellenistic age</t>
  </si>
  <si>
    <t xml:space="preserve">EU-GRR;WA-ANA;WA-LEV;AF-EGY;WA-IRN</t>
  </si>
  <si>
    <t xml:space="preserve">conventional; 323 BCE to Actium (31 BCE)</t>
  </si>
  <si>
    <t xml:space="preserve">Kingdoms founded after Alexander spread Greek workshops from Egypt to Bactria, with new work in glass, gems, bronze and mosaic.</t>
  </si>
  <si>
    <t xml:space="preserve">mould-blown glass;gem engraving;mosaic</t>
  </si>
  <si>
    <t xml:space="preserve">statue;cameo;mosaic</t>
  </si>
  <si>
    <t xml:space="preserve">historians (term popularised by J. G. Droysen, 1836)</t>
  </si>
  <si>
    <t xml:space="preserve">the Egyptian, Iranian and Indian makers who shaped "Greek" art</t>
  </si>
  <si>
    <t xml:space="preserve">links: CIV068; STY005; POL119.</t>
  </si>
  <si>
    <t xml:space="preserve">PRD062</t>
  </si>
  <si>
    <t xml:space="preserve">Roman Republic</t>
  </si>
  <si>
    <t xml:space="preserve">Republican period</t>
  </si>
  <si>
    <t xml:space="preserve">The Republic expanded across the Mediterranean, and conquest brought Greek art, artists and enslaved craftworkers to Rome.</t>
  </si>
  <si>
    <t xml:space="preserve">concrete;bronze;wall painting</t>
  </si>
  <si>
    <t xml:space="preserve">portrait bust;wall painting</t>
  </si>
  <si>
    <t xml:space="preserve">historians of Rome</t>
  </si>
  <si>
    <t xml:space="preserve">the enslaved people who did much of the craft work</t>
  </si>
  <si>
    <t xml:space="preserve">links: POL120; INV135.</t>
  </si>
  <si>
    <t xml:space="preserve">PRD063</t>
  </si>
  <si>
    <t xml:space="preserve">Roman Imperial period</t>
  </si>
  <si>
    <t xml:space="preserve">Principate and Late Empire</t>
  </si>
  <si>
    <t xml:space="preserve">EU-GRR;EU-WCE;EU-BLC;AF-MAG;AF-EGY;WA-LEV;WA-ANA</t>
  </si>
  <si>
    <t xml:space="preserve">27 BCE to 476 CE in the West; East continues as Byzantium</t>
  </si>
  <si>
    <t xml:space="preserve">Empire-wide workshops made terra sigillata, glass, mosaics and concrete buildings.</t>
  </si>
  <si>
    <t xml:space="preserve">terra sigillata;glassblowing;mosaic;concrete</t>
  </si>
  <si>
    <t xml:space="preserve">bowl;glass vessel;mosaic</t>
  </si>
  <si>
    <t xml:space="preserve">provincial makers counted as "Roman"</t>
  </si>
  <si>
    <t xml:space="preserve">links: POL120; INV027; INV136.</t>
  </si>
  <si>
    <t xml:space="preserve">PRD064</t>
  </si>
  <si>
    <t xml:space="preserve">Late Antiquity</t>
  </si>
  <si>
    <t xml:space="preserve">late antique period</t>
  </si>
  <si>
    <t xml:space="preserve">F1.11;F1.10;F1.9a</t>
  </si>
  <si>
    <t xml:space="preserve">EU-GRR;EU-BYZ;WA-LEV;AF-EGY;WA-IRN</t>
  </si>
  <si>
    <t xml:space="preserve">approx.; Peter Brown's "world of late antiquity"</t>
  </si>
  <si>
    <t xml:space="preserve">The label treats the late Roman, early Byzantine, Sasanian and early Islamic worlds as a continuous era of silk, mosaic, ivory and manuscript making.</t>
  </si>
  <si>
    <t xml:space="preserve">mosaic;ivory carving;silk weaving;codex</t>
  </si>
  <si>
    <t xml:space="preserve">mosaic;diptych;codex</t>
  </si>
  <si>
    <t xml:space="preserve">Peter Brown (1971) and followers</t>
  </si>
  <si>
    <t xml:space="preserve">the Germanic and steppe peoples cast as outsiders</t>
  </si>
  <si>
    <t xml:space="preserve">Replaces "decline and fall"; links: OCC020.</t>
  </si>
  <si>
    <t xml:space="preserve">PRD065</t>
  </si>
  <si>
    <t xml:space="preserve">Early Byzantine period</t>
  </si>
  <si>
    <t xml:space="preserve">Early Byzantine</t>
  </si>
  <si>
    <t xml:space="preserve">EU-BYZ;WA-ANA;WA-LEV</t>
  </si>
  <si>
    <t xml:space="preserve">approx.; 330 to the end of Iconoclasm</t>
  </si>
  <si>
    <t xml:space="preserve">Constantinople's workshops made Hagia Sophia, silk textiles, ivories and the earliest surviving icons.</t>
  </si>
  <si>
    <t xml:space="preserve">mosaic;silk weaving;icon painting</t>
  </si>
  <si>
    <t xml:space="preserve">mosaic;icon;silk</t>
  </si>
  <si>
    <t xml:space="preserve">Byzantinists</t>
  </si>
  <si>
    <t xml:space="preserve">the provinces and the Coptic, Syrian and Armenian makers</t>
  </si>
  <si>
    <t xml:space="preserve">links: POL121.</t>
  </si>
  <si>
    <t xml:space="preserve">PRD066</t>
  </si>
  <si>
    <t xml:space="preserve">Middle Byzantine period</t>
  </si>
  <si>
    <t xml:space="preserve">Middle Byzantine</t>
  </si>
  <si>
    <t xml:space="preserve">After Iconoclasm, enamel, ivory and icon workshops flourished and supplied Rus and Italy.</t>
  </si>
  <si>
    <t xml:space="preserve">cloisonné enamel;ivory carving</t>
  </si>
  <si>
    <t xml:space="preserve">enamel;icon</t>
  </si>
  <si>
    <t xml:space="preserve">non-elite makers</t>
  </si>
  <si>
    <t xml:space="preserve">links: DYN077.</t>
  </si>
  <si>
    <t xml:space="preserve">PRD067</t>
  </si>
  <si>
    <t xml:space="preserve">Late Byzantine period</t>
  </si>
  <si>
    <t xml:space="preserve">Palaiologan period</t>
  </si>
  <si>
    <t xml:space="preserve">approx.; after the Latin occupation 1204–1261</t>
  </si>
  <si>
    <t xml:space="preserve">Palaiologan patrons commissioned mosaics and frescoes such as those of the Chora church.</t>
  </si>
  <si>
    <t xml:space="preserve">mosaic;fresco</t>
  </si>
  <si>
    <t xml:space="preserve">mosaic</t>
  </si>
  <si>
    <t xml:space="preserve">Latin and Ottoman neighbours</t>
  </si>
  <si>
    <t xml:space="preserve">links: DYN078.</t>
  </si>
  <si>
    <t xml:space="preserve">PRD068</t>
  </si>
  <si>
    <t xml:space="preserve">Upper Palaeolithic (Europe)</t>
  </si>
  <si>
    <t xml:space="preserve">Late Palaeolithic in some traditions</t>
  </si>
  <si>
    <t xml:space="preserve">EU-WCE;EU-IBE;EU-EER</t>
  </si>
  <si>
    <t xml:space="preserve">Upper Palaeolithic people in Europe made cave paintings, carved ivory figurines, bone needles and blade tools.</t>
  </si>
  <si>
    <t xml:space="preserve">blade knapping;ivory carving;cave painting</t>
  </si>
  <si>
    <t xml:space="preserve">figurine;needle;cave painting</t>
  </si>
  <si>
    <t xml:space="preserve">ritual and belief;clothing and adornment;tools</t>
  </si>
  <si>
    <t xml:space="preserve">European prehistorians (Lartet and Christy; Breuil; de Mortillet)</t>
  </si>
  <si>
    <t xml:space="preserve">older art and ornament from Africa and Asia that the "creative explosion" story overlooked</t>
  </si>
  <si>
    <t xml:space="preserve">PeriodO (period gazetteer; link-out); Wikimedia Commons; open-access excavation reports</t>
  </si>
  <si>
    <t xml:space="preserve">links: ARC070; ARC071; ARC072; ARC073; INV154.</t>
  </si>
  <si>
    <t xml:space="preserve">PRD069</t>
  </si>
  <si>
    <t xml:space="preserve">Mesolithic (northern Europe)</t>
  </si>
  <si>
    <t xml:space="preserve">Mesolithic</t>
  </si>
  <si>
    <t xml:space="preserve">approx.; ends with farming, earlier in the south</t>
  </si>
  <si>
    <t xml:space="preserve">Post-glacial hunter-fishers made microliths, dugout canoes, fish traps and antler tools.</t>
  </si>
  <si>
    <t xml:space="preserve">microlith;dugout canoe;fish trap</t>
  </si>
  <si>
    <t xml:space="preserve">canoe;harpoon;fish trap</t>
  </si>
  <si>
    <t xml:space="preserve">European prehistorians (term from Hodder Westropp, 1866; later defined by Grahame Clark and others)</t>
  </si>
  <si>
    <t xml:space="preserve">the persistence of foraging alongside farmers</t>
  </si>
  <si>
    <t xml:space="preserve">links: ARC074; ARC075; INV109.</t>
  </si>
  <si>
    <t xml:space="preserve">PRD070</t>
  </si>
  <si>
    <t xml:space="preserve">Three-age system (Stone, Bronze, Iron)</t>
  </si>
  <si>
    <t xml:space="preserve">Thomsen's three ages</t>
  </si>
  <si>
    <t xml:space="preserve">approx.; defined for Danish collections</t>
  </si>
  <si>
    <t xml:space="preserve">Christian Jürgensen Thomsen arranged the Danish national collection by the material of tools, creating the Stone, Bronze and Iron Age sequence later applied far beyond the region it was built for.</t>
  </si>
  <si>
    <t xml:space="preserve">stone;bronze;iron</t>
  </si>
  <si>
    <t xml:space="preserve">axe;sword;display case</t>
  </si>
  <si>
    <t xml:space="preserve">C. J. Thomsen (Guide to Northern Antiquities, 1836)</t>
  </si>
  <si>
    <t xml:space="preserve">regions where copper, bronze and iron arrived in other orders or not at all (sub-Saharan Africa, Americas, Oceania)</t>
  </si>
  <si>
    <t xml:space="preserve">PeriodO (period gazetteer; link-out); Internet Archive (public-domain texts)</t>
  </si>
  <si>
    <t xml:space="preserve">Always give the region when using these ages.</t>
  </si>
  <si>
    <t xml:space="preserve">PRD071</t>
  </si>
  <si>
    <t xml:space="preserve">Copper Age (Balkans)</t>
  </si>
  <si>
    <t xml:space="preserve">Chalcolithic / Eneolithic (southeast Europe)</t>
  </si>
  <si>
    <t xml:space="preserve">Balkan communities mined and smelted copper and made the gold of the Varna cemetery.</t>
  </si>
  <si>
    <t xml:space="preserve">copper smelting;goldsmithing;graphite painting</t>
  </si>
  <si>
    <t xml:space="preserve">gold ornament;copper axe</t>
  </si>
  <si>
    <t xml:space="preserve">Balkan prehistorians</t>
  </si>
  <si>
    <t xml:space="preserve">the "Old Europe" label's romantic claims</t>
  </si>
  <si>
    <t xml:space="preserve">links: ARC080; ARC081; INV076; INV078.</t>
  </si>
  <si>
    <t xml:space="preserve">PRD072</t>
  </si>
  <si>
    <t xml:space="preserve">Bronze Age (Central Europe, Reinecke)</t>
  </si>
  <si>
    <t xml:space="preserve">Bz A–D; Hallstatt A–B</t>
  </si>
  <si>
    <t xml:space="preserve">Reinecke's scheme dates Central European bronze hoards, weapons and ornaments by type.</t>
  </si>
  <si>
    <t xml:space="preserve">bronze casting;hoarding</t>
  </si>
  <si>
    <t xml:space="preserve">sword;axe;ornament</t>
  </si>
  <si>
    <t xml:space="preserve">Paul Reinecke (from 1902)</t>
  </si>
  <si>
    <t xml:space="preserve">the people behind the types</t>
  </si>
  <si>
    <t xml:space="preserve">PeriodO (period gazetteer; link-out); Europeana (per-item rights)</t>
  </si>
  <si>
    <t xml:space="preserve">links: ARC089; ARC092; NET026.</t>
  </si>
  <si>
    <t xml:space="preserve">PRD073</t>
  </si>
  <si>
    <t xml:space="preserve">Bronze Age (Britain and Ireland)</t>
  </si>
  <si>
    <t xml:space="preserve">British Bronze Age</t>
  </si>
  <si>
    <t xml:space="preserve">Metalworkers in Britain and Ireland made gold lunulae, bronze axes and beakers, trading tin and copper.</t>
  </si>
  <si>
    <t xml:space="preserve">goldsmithing;bronze casting;tin mining</t>
  </si>
  <si>
    <t xml:space="preserve">lunula;axe;beaker</t>
  </si>
  <si>
    <t xml:space="preserve">British prehistorians</t>
  </si>
  <si>
    <t xml:space="preserve">the continental migrants shown by aDNA</t>
  </si>
  <si>
    <t xml:space="preserve">links: HOR011; NET026.</t>
  </si>
  <si>
    <t xml:space="preserve">PRD074</t>
  </si>
  <si>
    <t xml:space="preserve">Migration Period</t>
  </si>
  <si>
    <t xml:space="preserve">Völkerwanderung</t>
  </si>
  <si>
    <t xml:space="preserve">EU-WCE;EU-SCA;EU-BYZ</t>
  </si>
  <si>
    <t xml:space="preserve">Migrating groups carried garnet cloisonné and animal-style metalwork across Europe.</t>
  </si>
  <si>
    <t xml:space="preserve">garnet cloisonné;gold casting</t>
  </si>
  <si>
    <t xml:space="preserve">brooch;bracteate</t>
  </si>
  <si>
    <t xml:space="preserve">German and Scandinavian historians</t>
  </si>
  <si>
    <t xml:space="preserve">the Roman population who stayed</t>
  </si>
  <si>
    <t xml:space="preserve">PeriodO (period gazetteer; link-out); Met Open Access (CC0); Europeana (per-item rights)</t>
  </si>
  <si>
    <t xml:space="preserve">links: STY008.</t>
  </si>
  <si>
    <t xml:space="preserve">PRD075</t>
  </si>
  <si>
    <t xml:space="preserve">Viking Age</t>
  </si>
  <si>
    <t xml:space="preserve">Viking period</t>
  </si>
  <si>
    <t xml:space="preserve">Norse traders, raiders and settlers made ships, silver hoards and animal-style art from Kyiv to Greenland.</t>
  </si>
  <si>
    <t xml:space="preserve">shipbuilding;silverwork</t>
  </si>
  <si>
    <t xml:space="preserve">ship;brooch;hoard</t>
  </si>
  <si>
    <t xml:space="preserve">Scandinavian historians</t>
  </si>
  <si>
    <t xml:space="preserve">Sámi, Slavic and other partners</t>
  </si>
  <si>
    <t xml:space="preserve">links: CIV080; STY159.</t>
  </si>
  <si>
    <t xml:space="preserve">PRD076</t>
  </si>
  <si>
    <t xml:space="preserve">Anglo-Saxon period</t>
  </si>
  <si>
    <t xml:space="preserve">early medieval England</t>
  </si>
  <si>
    <t xml:space="preserve">Early English kingdoms made the Sutton Hoo gold and garnet work, the Lindisfarne Gospels and opus anglicanum embroidery.</t>
  </si>
  <si>
    <t xml:space="preserve">goldsmithing;garnet cloisonné;illumination;embroidery</t>
  </si>
  <si>
    <t xml:space="preserve">buckle;gospel book;embroidery</t>
  </si>
  <si>
    <t xml:space="preserve">English historians</t>
  </si>
  <si>
    <t xml:space="preserve">the Britons and later Norse; the term's use by white-supremacist groups has led many scholars to prefer "early medieval England"</t>
  </si>
  <si>
    <t xml:space="preserve">PeriodO (period gazetteer; link-out); Wikimedia Commons; British Library public-domain images (Flickr Commons)</t>
  </si>
  <si>
    <t xml:space="preserve">Contested label; links: POL122; STY009.</t>
  </si>
  <si>
    <t xml:space="preserve">PRD077</t>
  </si>
  <si>
    <t xml:space="preserve">Reconquista</t>
  </si>
  <si>
    <t xml:space="preserve">"reconquest" of Iberia</t>
  </si>
  <si>
    <t xml:space="preserve">contested label; traditional start at Covadonga (c. 718–722)</t>
  </si>
  <si>
    <t xml:space="preserve">The label presents eight centuries as a Christian recovery of Iberia and hides long periods of shared making, as in Mudéjar building and lustreware.</t>
  </si>
  <si>
    <t xml:space="preserve">plasterwork;lustreware;carpentry</t>
  </si>
  <si>
    <t xml:space="preserve">tile;ceiling</t>
  </si>
  <si>
    <t xml:space="preserve">Spanish nationalist and Catholic historiography</t>
  </si>
  <si>
    <t xml:space="preserve">the Muslim and Jewish makers who stayed after conquest</t>
  </si>
  <si>
    <t xml:space="preserve">Contested label; links: STY015; POL153; POL154.</t>
  </si>
  <si>
    <t xml:space="preserve">PRD078</t>
  </si>
  <si>
    <t xml:space="preserve">Early Middle Ages (Europe)</t>
  </si>
  <si>
    <t xml:space="preserve">Early medieval period; "Dark Ages" (older, contested)</t>
  </si>
  <si>
    <t xml:space="preserve">conventional; the term "Middle Ages" was coined by 15th-century humanists</t>
  </si>
  <si>
    <t xml:space="preserve">Monasteries and courts in western Europe made illuminated gospel books, reliquaries and metalwork, often using Mediterranean and eastern materials.</t>
  </si>
  <si>
    <t xml:space="preserve">illumination;goldsmithing;parchment making</t>
  </si>
  <si>
    <t xml:space="preserve">gospel book;reliquary</t>
  </si>
  <si>
    <t xml:space="preserve">European historians (humanist label "medium aevum")</t>
  </si>
  <si>
    <t xml:space="preserve">the Byzantine and Islamic worlds, where there was no "middle age"</t>
  </si>
  <si>
    <t xml:space="preserve">PeriodO (period gazetteer; link-out); Wikimedia Commons; Europeana (per-item rights)</t>
  </si>
  <si>
    <t xml:space="preserve">PRD079</t>
  </si>
  <si>
    <t xml:space="preserve">High Middle Ages (Europe)</t>
  </si>
  <si>
    <t xml:space="preserve">High Medieval period</t>
  </si>
  <si>
    <t xml:space="preserve">Growing towns built cathedrals and organised crafts into guilds, while stained glass, tapestry and enamel workshops served church and court.</t>
  </si>
  <si>
    <t xml:space="preserve">stone masonry;stained glass;Limoges enamel</t>
  </si>
  <si>
    <t xml:space="preserve">cathedral;window;reliquary</t>
  </si>
  <si>
    <t xml:space="preserve">European historians</t>
  </si>
  <si>
    <t xml:space="preserve">women's and rural craft outside guilds</t>
  </si>
  <si>
    <t xml:space="preserve">links: STY012; STY013.</t>
  </si>
  <si>
    <t xml:space="preserve">PRD080</t>
  </si>
  <si>
    <t xml:space="preserve">Renaissance (Italy)</t>
  </si>
  <si>
    <t xml:space="preserve">EU-GRR;EU-WCE</t>
  </si>
  <si>
    <t xml:space="preserve">approx.; label from Michelet (1855) and Burckhardt (1860)</t>
  </si>
  <si>
    <t xml:space="preserve">The label casts Italian and later European art of c. 1400–1600 as a rebirth of antiquity, stressing named artists over workshops.</t>
  </si>
  <si>
    <t xml:space="preserve">panel painting;bronze casting;linear perspective</t>
  </si>
  <si>
    <t xml:space="preserve">painting;sculpture;medal</t>
  </si>
  <si>
    <t xml:space="preserve">Vasari; Michelet; Burckhardt</t>
  </si>
  <si>
    <t xml:space="preserve">workshop assistants, women makers, and Islamic and Byzantine sources</t>
  </si>
  <si>
    <t xml:space="preserve">PeriodO (period gazetteer; link-out); Met Open Access (CC0); National Gallery of Art (US) Open Access; Wikimedia Commons</t>
  </si>
  <si>
    <t xml:space="preserve">links: STY019; TXT005.</t>
  </si>
  <si>
    <t xml:space="preserve">PRD081</t>
  </si>
  <si>
    <t xml:space="preserve">Early modern period</t>
  </si>
  <si>
    <t xml:space="preserve">early modern</t>
  </si>
  <si>
    <t xml:space="preserve">F1.11;F1.13;THEME</t>
  </si>
  <si>
    <t xml:space="preserve">approx.; contested outside Europe</t>
  </si>
  <si>
    <t xml:space="preserve">Historians use the term for the era of global maritime trade, print and early empires, now often applied beyond Europe.</t>
  </si>
  <si>
    <t xml:space="preserve">printing;global trade</t>
  </si>
  <si>
    <t xml:space="preserve">European historians, extended by global historians</t>
  </si>
  <si>
    <t xml:space="preserve">societies whose histories do not fit the European turning points</t>
  </si>
  <si>
    <t xml:space="preserve">PRD082</t>
  </si>
  <si>
    <t xml:space="preserve">Age of Discovery</t>
  </si>
  <si>
    <t xml:space="preserve">Age of Exploration; Age of Contact</t>
  </si>
  <si>
    <t xml:space="preserve">approx.; Ceuta 1415 often used as start</t>
  </si>
  <si>
    <t xml:space="preserve">The label celebrates European voyages that opened sea routes for trade in textiles, porcelain, silver and people, but names the period from the voyagers' side.</t>
  </si>
  <si>
    <t xml:space="preserve">shipbuilding;navigation;cartography</t>
  </si>
  <si>
    <t xml:space="preserve">map;ship;globe</t>
  </si>
  <si>
    <t xml:space="preserve">the peoples "discovered", and Asian and African sailors already on the routes</t>
  </si>
  <si>
    <t xml:space="preserve">PeriodO (period gazetteer; link-out); Library of Congress (per-item rights; many public domain); Wikimedia Commons</t>
  </si>
  <si>
    <t xml:space="preserve">Contested label; links: OCC053; OCC052.</t>
  </si>
  <si>
    <t xml:space="preserve">PRD083</t>
  </si>
  <si>
    <t xml:space="preserve">Industrial Revolution (Britain)</t>
  </si>
  <si>
    <t xml:space="preserve">First Industrial Revolution</t>
  </si>
  <si>
    <t xml:space="preserve">approx.; term popularised by Arnold Toynbee's lectures (1881, publ. 1884)</t>
  </si>
  <si>
    <t xml:space="preserve">Water and steam power, coke-smelted iron and factory spinning moved much textile and metal making from homes and workshops into mills.</t>
  </si>
  <si>
    <t xml:space="preserve">steam power;factory spinning;coke smelting</t>
  </si>
  <si>
    <t xml:space="preserve">spinning machine;cast iron;printed cotton</t>
  </si>
  <si>
    <t xml:space="preserve">economic historians (Toynbee; later debate on gradualism)</t>
  </si>
  <si>
    <t xml:space="preserve">Indian and other textile industries it undercut, enslaved cotton growers, child workers</t>
  </si>
  <si>
    <t xml:space="preserve">PeriodO (period gazetteer; link-out); Science Museum Group Collection (link-out); Yale Center for British Art (public-domain images)</t>
  </si>
  <si>
    <t xml:space="preserve">links: INV174; OCC101; OCC093.</t>
  </si>
  <si>
    <t xml:space="preserve">PRD084</t>
  </si>
  <si>
    <t xml:space="preserve">Long nineteenth century</t>
  </si>
  <si>
    <t xml:space="preserve">long 19th century</t>
  </si>
  <si>
    <t xml:space="preserve">Eric Hobsbawm's periodisation</t>
  </si>
  <si>
    <t xml:space="preserve">Hobsbawm framed 1789–1914 as the age of revolution, capital and empire, during which industrial making and colonial extraction grew together.</t>
  </si>
  <si>
    <t xml:space="preserve">Eric Hobsbawm (trilogy 1962–1987)</t>
  </si>
  <si>
    <t xml:space="preserve">non-European periodisations of the same years</t>
  </si>
  <si>
    <t xml:space="preserve">PRD085</t>
  </si>
  <si>
    <t xml:space="preserve">Machine Age</t>
  </si>
  <si>
    <t xml:space="preserve">Machine Age (design history)</t>
  </si>
  <si>
    <t xml:space="preserve">approx.; label popular in the 1920s–30s (e.g. the 1927 Machine-Age Exposition, New York)</t>
  </si>
  <si>
    <t xml:space="preserve">Designers and artists of the interwar years celebrated machines and machine-made forms in streamlined and modernist products.</t>
  </si>
  <si>
    <t xml:space="preserve">chrome plating;tubular steel;Bakelite</t>
  </si>
  <si>
    <t xml:space="preserve">chair;radio;locomotive</t>
  </si>
  <si>
    <t xml:space="preserve">tools;transport;shelter</t>
  </si>
  <si>
    <t xml:space="preserve">design historians; the period's own promoters</t>
  </si>
  <si>
    <t xml:space="preserve">the craft labour behind "machine-made" looks</t>
  </si>
  <si>
    <t xml:space="preserve">PeriodO (period gazetteer; link-out); Smithsonian Open Access (CC0 where designated); Library of Congress (per-item rights; many public domain)</t>
  </si>
  <si>
    <t xml:space="preserve">links: STY043; OCC209. Date span varies by author.</t>
  </si>
  <si>
    <t xml:space="preserve">PRD086</t>
  </si>
  <si>
    <t xml:space="preserve">Cold War</t>
  </si>
  <si>
    <t xml:space="preserve">Cold War period</t>
  </si>
  <si>
    <t xml:space="preserve">Rivalry between the US and USSR used design, exhibitions and craft as propaganda, from the "kitchen debate" to Soviet and US pavilions.</t>
  </si>
  <si>
    <t xml:space="preserve">appliance;pavilion;poster</t>
  </si>
  <si>
    <t xml:space="preserve">the hot wars fought in Asia, Africa and Latin America</t>
  </si>
  <si>
    <t xml:space="preserve">PeriodO (period gazetteer; link-out); Library of Congress (per-item rights; many public domain)</t>
  </si>
  <si>
    <t xml:space="preserve">PRD087</t>
  </si>
  <si>
    <t xml:space="preserve">Tatar yoke</t>
  </si>
  <si>
    <t xml:space="preserve">Mongol yoke</t>
  </si>
  <si>
    <t xml:space="preserve">Russian historiography used the label for Golden Horde overlordship, hiding its trade and craft links with the steppe and Central Asia.</t>
  </si>
  <si>
    <t xml:space="preserve">Russian historiography</t>
  </si>
  <si>
    <t xml:space="preserve">Golden Horde workshops and exchange</t>
  </si>
  <si>
    <t xml:space="preserve">Contested label; links: POL143; POL233.</t>
  </si>
  <si>
    <t xml:space="preserve">PRD088</t>
  </si>
  <si>
    <t xml:space="preserve">Tourkokratia</t>
  </si>
  <si>
    <t xml:space="preserve">Ottoman period in Greece</t>
  </si>
  <si>
    <t xml:space="preserve">Greek historiography calls the period of Ottoman rule "Turkish rule", which obscures shared crafts and Greek workshops across the empire.</t>
  </si>
  <si>
    <t xml:space="preserve">silverwork;embroidery;icon painting</t>
  </si>
  <si>
    <t xml:space="preserve">icon;embroidery</t>
  </si>
  <si>
    <t xml:space="preserve">Greek national historiography</t>
  </si>
  <si>
    <t xml:space="preserve">Greek makers who prospered under Ottoman rule</t>
  </si>
  <si>
    <t xml:space="preserve">PRD089</t>
  </si>
  <si>
    <t xml:space="preserve">Information Age</t>
  </si>
  <si>
    <t xml:space="preserve">Digital age</t>
  </si>
  <si>
    <t xml:space="preserve">F1.7;F1.13;THEME</t>
  </si>
  <si>
    <t xml:space="preserve">approx.; label from the 1970s–90s</t>
  </si>
  <si>
    <t xml:space="preserve">Microprocessors, personal computers and networks moved design, publishing and much manufacturing control into software.</t>
  </si>
  <si>
    <t xml:space="preserve">software;digital fabrication</t>
  </si>
  <si>
    <t xml:space="preserve">computer;website</t>
  </si>
  <si>
    <t xml:space="preserve">sociologists and historians (e.g. Manuel Castells)</t>
  </si>
  <si>
    <t xml:space="preserve">the mining and assembly labour behind devices</t>
  </si>
  <si>
    <t xml:space="preserve">links: INV050; INV051; NET063.</t>
  </si>
  <si>
    <t xml:space="preserve">PRD090</t>
  </si>
  <si>
    <t xml:space="preserve">Anthropocene</t>
  </si>
  <si>
    <t xml:space="preserve">THEME;F1.13</t>
  </si>
  <si>
    <t xml:space="preserve">proposed start c. 1950; formal epoch rejected by the IUGS in 2024</t>
  </si>
  <si>
    <t xml:space="preserve">Scientists proposed that humans now shape the Earth system enough to name a new epoch, with plastics, concrete and fallout as markers.</t>
  </si>
  <si>
    <t xml:space="preserve">plastics;concrete;radionuclides</t>
  </si>
  <si>
    <t xml:space="preserve">Paul Crutzen and Eugene Stoermer (2000); Anthropocene Working Group (from 2009)</t>
  </si>
  <si>
    <t xml:space="preserve">who caused the change; alternatives such as Capitalocene and Plantationocene</t>
  </si>
  <si>
    <t xml:space="preserve">F1.30;F1.22;F1.3</t>
  </si>
  <si>
    <t xml:space="preserve">Contested label; formal proposal (Crawford Lake) rejected in March 2024.</t>
  </si>
  <si>
    <t xml:space="preserve">PRD091</t>
  </si>
  <si>
    <t xml:space="preserve">Last Glacial Maximum</t>
  </si>
  <si>
    <t xml:space="preserve">LGM</t>
  </si>
  <si>
    <t xml:space="preserve">c. 26,500–19,000 years ago</t>
  </si>
  <si>
    <t xml:space="preserve">At the coldest point of the last ice age, people made sewn clothing, used mammoth bone for shelters in Eastern Europe and occupied cold regions.</t>
  </si>
  <si>
    <t xml:space="preserve">sewing;bone building</t>
  </si>
  <si>
    <t xml:space="preserve">needle;mammoth-bone dwelling</t>
  </si>
  <si>
    <t xml:space="preserve">regional variation in timing</t>
  </si>
  <si>
    <t xml:space="preserve">PRD092</t>
  </si>
  <si>
    <t xml:space="preserve">Holocene</t>
  </si>
  <si>
    <t xml:space="preserve">Holocene epoch</t>
  </si>
  <si>
    <t xml:space="preserve">from 11,700 years before 2000 CE</t>
  </si>
  <si>
    <t xml:space="preserve">The present warm epoch covers farming, cities, metals and almost all the making in this atlas.</t>
  </si>
  <si>
    <t xml:space="preserve">International Commission on Stratigraphy</t>
  </si>
  <si>
    <t xml:space="preserve">the Anthropocene debate over whether it has ended</t>
  </si>
  <si>
    <t xml:space="preserve">PRD093</t>
  </si>
  <si>
    <t xml:space="preserve">Meghalayan Age</t>
  </si>
  <si>
    <t xml:space="preserve">4.2-kiloyear event</t>
  </si>
  <si>
    <t xml:space="preserve">from 4,250 years before 2000 CE (formalised 2018)</t>
  </si>
  <si>
    <t xml:space="preserve">A drought event about 4,200 years ago, used to define the latest Holocene stage, is linked by some to changes in Akkadian, Indus and Egyptian societies.</t>
  </si>
  <si>
    <t xml:space="preserve">critics of climate-driven collapse stories</t>
  </si>
  <si>
    <t xml:space="preserve">The causal links are debated.</t>
  </si>
  <si>
    <t xml:space="preserve">PRD094</t>
  </si>
  <si>
    <t xml:space="preserve">Little Ice Age</t>
  </si>
  <si>
    <t xml:space="preserve">approx.; start dated 1300–1600 by author</t>
  </si>
  <si>
    <t xml:space="preserve">Colder centuries in parts of the Northern Hemisphere are linked by historians with harvest failures, frozen rivers and the end of Norse Greenland.</t>
  </si>
  <si>
    <t xml:space="preserve">palaeoclimatologists (François Matthes, 1939) and historians</t>
  </si>
  <si>
    <t xml:space="preserve">regional variation and the debate on causes</t>
  </si>
  <si>
    <t xml:space="preserve">Contested; start dated 1300–1600 by author.</t>
  </si>
  <si>
    <t xml:space="preserve">PRD095</t>
  </si>
  <si>
    <t xml:space="preserve">Xia (contested period)</t>
  </si>
  <si>
    <t xml:space="preserve">Xia dynasty (traditional)</t>
  </si>
  <si>
    <t xml:space="preserve">traditional; dates from the Xia–Shang–Zhou Chronology Project (2000)</t>
  </si>
  <si>
    <t xml:space="preserve">Chinese historiography places a Xia dynasty before the Shang, and some archaeologists identify it with Erlitou's bronze-casting centre, though no Xia writing has been found.</t>
  </si>
  <si>
    <t xml:space="preserve">bronze casting;jade carving</t>
  </si>
  <si>
    <t xml:space="preserve">jue vessel;jade blade</t>
  </si>
  <si>
    <t xml:space="preserve">traditional Chinese historiography (Sima Qian); Xia–Shang–Zhou Chronology Project</t>
  </si>
  <si>
    <t xml:space="preserve">the many other Late Neolithic centres the dynastic line leaves out</t>
  </si>
  <si>
    <t xml:space="preserve">Contested; links: ARC125.</t>
  </si>
  <si>
    <t xml:space="preserve">PRD096</t>
  </si>
  <si>
    <t xml:space="preserve">Spring and Autumn period</t>
  </si>
  <si>
    <t xml:space="preserve">Chunqiu</t>
  </si>
  <si>
    <t xml:space="preserve">conventional; named after the Chunqiu annals</t>
  </si>
  <si>
    <t xml:space="preserve">Rival Zhou states cast inscribed ritual bronzes with new pattern-block methods and began iron use.</t>
  </si>
  <si>
    <t xml:space="preserve">piece-mould casting;pattern blocks;iron</t>
  </si>
  <si>
    <t xml:space="preserve">ritual bronze;bell set</t>
  </si>
  <si>
    <t xml:space="preserve">Chinese historiography</t>
  </si>
  <si>
    <t xml:space="preserve">non-Zhou peoples such as the Rong and Yi</t>
  </si>
  <si>
    <t xml:space="preserve">links: POL158.</t>
  </si>
  <si>
    <t xml:space="preserve">PRD097</t>
  </si>
  <si>
    <t xml:space="preserve">Warring States period</t>
  </si>
  <si>
    <t xml:space="preserve">Zhanguo</t>
  </si>
  <si>
    <t xml:space="preserve">Competing states mass-produced iron tools and crossbows, made lacquerware, silk and inlaid bronzes, and wrote the Kaogongji on crafts.</t>
  </si>
  <si>
    <t xml:space="preserve">cast iron;lacquer;silk weaving;inlay</t>
  </si>
  <si>
    <t xml:space="preserve">crossbow;lacquer cup;inlaid bronze</t>
  </si>
  <si>
    <t xml:space="preserve">war;tools;ritual and belief</t>
  </si>
  <si>
    <t xml:space="preserve">Chinese historiography (after the Zhanguo ce)</t>
  </si>
  <si>
    <t xml:space="preserve">F1.30;F1.17</t>
  </si>
  <si>
    <t xml:space="preserve">links: TXT091; INV167; INV089.</t>
  </si>
  <si>
    <t xml:space="preserve">PRD098</t>
  </si>
  <si>
    <t xml:space="preserve">Six Dynasties</t>
  </si>
  <si>
    <t xml:space="preserve">Liuchao</t>
  </si>
  <si>
    <t xml:space="preserve">conventional; the six southern capitals at Jiankang</t>
  </si>
  <si>
    <t xml:space="preserve">Southern courts developed calligraphy, painting theory and celadon, while Buddhism brought cave temples in the north.</t>
  </si>
  <si>
    <t xml:space="preserve">calligraphy;celadon;cave carving</t>
  </si>
  <si>
    <t xml:space="preserve">calligraphy;celadon;Buddhist image</t>
  </si>
  <si>
    <t xml:space="preserve">the northern dynasties, the term centres the south</t>
  </si>
  <si>
    <t xml:space="preserve">links: POL161.</t>
  </si>
  <si>
    <t xml:space="preserve">PRD099</t>
  </si>
  <si>
    <t xml:space="preserve">Northern Song period</t>
  </si>
  <si>
    <t xml:space="preserve">Bei Song</t>
  </si>
  <si>
    <t xml:space="preserve">From Kaifeng, the Song court and markets made Ru, Ding and Jun wares, printed books and the Yingzao fashi building manual.</t>
  </si>
  <si>
    <t xml:space="preserve">stoneware;porcelain;printing;timber framing</t>
  </si>
  <si>
    <t xml:space="preserve">Ru ware;printed book;building manual</t>
  </si>
  <si>
    <t xml:space="preserve">the Liao and Xi Xia, who shared its technologies</t>
  </si>
  <si>
    <t xml:space="preserve">PeriodO (period gazetteer; link-out); National Palace Museum Taipei Open Data (CC BY 4.0); Met Open Access (CC0); Cleveland Museum of Art Open Access (CC0)</t>
  </si>
  <si>
    <t xml:space="preserve">links: POL166; TXT092; OCC032.</t>
  </si>
  <si>
    <t xml:space="preserve">PRD100</t>
  </si>
  <si>
    <t xml:space="preserve">Southern Song period</t>
  </si>
  <si>
    <t xml:space="preserve">Nan Song</t>
  </si>
  <si>
    <t xml:space="preserve">From Hangzhou the court supported Longquan celadon, Guan ware, academy painting and a large maritime trade.</t>
  </si>
  <si>
    <t xml:space="preserve">celadon;academy painting;shipbuilding</t>
  </si>
  <si>
    <t xml:space="preserve">Longquan celadon;painting</t>
  </si>
  <si>
    <t xml:space="preserve">the Jin in the north</t>
  </si>
  <si>
    <t xml:space="preserve">PeriodO (period gazetteer; link-out); National Palace Museum Taipei Open Data (CC BY 4.0); Met Open Access (CC0)</t>
  </si>
  <si>
    <t xml:space="preserve">links: SCH034.</t>
  </si>
  <si>
    <t xml:space="preserve">PRD101</t>
  </si>
  <si>
    <t xml:space="preserve">Transitional period (Chinese porcelain)</t>
  </si>
  <si>
    <t xml:space="preserve">Ming–Qing transition</t>
  </si>
  <si>
    <t xml:space="preserve">approx.; ceramic historians' label</t>
  </si>
  <si>
    <t xml:space="preserve">During the Ming–Qing wars, Jingdezhen potters made blue-and-white with new narrative scenes for private and export buyers.</t>
  </si>
  <si>
    <t xml:space="preserve">jar;vase</t>
  </si>
  <si>
    <t xml:space="preserve">ceramic historians and collectors (20th century)</t>
  </si>
  <si>
    <t xml:space="preserve">the potters' conditions during the wars</t>
  </si>
  <si>
    <t xml:space="preserve">PeriodO (period gazetteer; link-out); Met Open Access (CC0); Rijksmuseum (CC0/PDM)</t>
  </si>
  <si>
    <t xml:space="preserve">PRD102</t>
  </si>
  <si>
    <t xml:space="preserve">High Qing</t>
  </si>
  <si>
    <t xml:space="preserve">Kang–Qian era</t>
  </si>
  <si>
    <t xml:space="preserve">Under the Kangxi, Yongzheng and Qianlong emperors, palace workshops made enamels, porcelain, jade and glass.</t>
  </si>
  <si>
    <t xml:space="preserve">painted enamel;porcelain;jade carving</t>
  </si>
  <si>
    <t xml:space="preserve">enamel;porcelain;jade</t>
  </si>
  <si>
    <t xml:space="preserve">Chinese and Western historians</t>
  </si>
  <si>
    <t xml:space="preserve">the Taiwanese, Tibetan and Xinjiang conquests of the same years</t>
  </si>
  <si>
    <t xml:space="preserve">links: INS020; POL169.</t>
  </si>
  <si>
    <t xml:space="preserve">PRD103</t>
  </si>
  <si>
    <t xml:space="preserve">Century of Humiliation</t>
  </si>
  <si>
    <t xml:space="preserve">Bainian guochi</t>
  </si>
  <si>
    <t xml:space="preserve">The label frames the Opium Wars to 1949 as foreign humiliation, a frame that shapes PRC restitution demands such as for the Yuanmingyuan bronzes.</t>
  </si>
  <si>
    <t xml:space="preserve">Chinese nationalist and PRC historiography</t>
  </si>
  <si>
    <t xml:space="preserve">Chinese modernisation from within</t>
  </si>
  <si>
    <t xml:space="preserve">PRD104</t>
  </si>
  <si>
    <t xml:space="preserve">Republican period (China)</t>
  </si>
  <si>
    <t xml:space="preserve">Minguo</t>
  </si>
  <si>
    <t xml:space="preserve">The Republic brought art schools, modern printing, advertising posters and new dress such as the qipao.</t>
  </si>
  <si>
    <t xml:space="preserve">lithography;photography</t>
  </si>
  <si>
    <t xml:space="preserve">poster;qipao</t>
  </si>
  <si>
    <t xml:space="preserve">rural makers and warlord regions</t>
  </si>
  <si>
    <t xml:space="preserve">links: INS023.</t>
  </si>
  <si>
    <t xml:space="preserve">PRD105</t>
  </si>
  <si>
    <t xml:space="preserve">Mao era</t>
  </si>
  <si>
    <t xml:space="preserve">Maoist period</t>
  </si>
  <si>
    <t xml:space="preserve">State planning organised crafts into co-operatives and produced propaganda posters and export crafts.</t>
  </si>
  <si>
    <t xml:space="preserve">poster printing;co-operative craft</t>
  </si>
  <si>
    <t xml:space="preserve">poster;export craft</t>
  </si>
  <si>
    <t xml:space="preserve">the famine and persecution of makers</t>
  </si>
  <si>
    <t xml:space="preserve">links: OCC227; OCC236.</t>
  </si>
  <si>
    <t xml:space="preserve">PRD106</t>
  </si>
  <si>
    <t xml:space="preserve">Reform era (China)</t>
  </si>
  <si>
    <t xml:space="preserve">Reform and opening</t>
  </si>
  <si>
    <t xml:space="preserve">from 1978</t>
  </si>
  <si>
    <t xml:space="preserve">Economic reform turned coastal China into a centre of export manufacture and revived private craft.</t>
  </si>
  <si>
    <t xml:space="preserve">mass manufacture</t>
  </si>
  <si>
    <t xml:space="preserve">electronics;garment</t>
  </si>
  <si>
    <t xml:space="preserve">migrant workers</t>
  </si>
  <si>
    <t xml:space="preserve">links: OCC248.</t>
  </si>
  <si>
    <t xml:space="preserve">PRD107</t>
  </si>
  <si>
    <t xml:space="preserve">Imperial reign eras (nianhao) as dating units</t>
  </si>
  <si>
    <t xml:space="preserve">era names</t>
  </si>
  <si>
    <t xml:space="preserve">first era name 140 BCE; Chinese use ended 1912; Japan still uses nengō</t>
  </si>
  <si>
    <t xml:space="preserve">Reign marks such as "Da Ming Chenghua nian zhi" date porcelain and other wares, and are copied on later pieces.</t>
  </si>
  <si>
    <t xml:space="preserve">reign marks</t>
  </si>
  <si>
    <t xml:space="preserve">Chinese, Korean, Vietnamese and Japanese courts</t>
  </si>
  <si>
    <t xml:space="preserve">makers who copied marks as homage</t>
  </si>
  <si>
    <t xml:space="preserve">PeriodO (period gazetteer; link-out); National Palace Museum Taipei Open Data (CC BY 4.0)</t>
  </si>
  <si>
    <t xml:space="preserve">F1.30;F1.14</t>
  </si>
  <si>
    <t xml:space="preserve">PRD108</t>
  </si>
  <si>
    <t xml:space="preserve">Era of Fragmentation (Tibet)</t>
  </si>
  <si>
    <t xml:space="preserve">sil bu'i dus</t>
  </si>
  <si>
    <t xml:space="preserve">After the Tibetan empire broke up, monasteries lost royal patronage, and Buddhist making revived later with the "later spread".</t>
  </si>
  <si>
    <t xml:space="preserve">Tibetan Buddhist historiography</t>
  </si>
  <si>
    <t xml:space="preserve">local Bon and lay traditions the Buddhist frame hides</t>
  </si>
  <si>
    <t xml:space="preserve">links: POL163.</t>
  </si>
  <si>
    <t xml:space="preserve">PRD109</t>
  </si>
  <si>
    <t xml:space="preserve">Later spread of Buddhism (Tibet)</t>
  </si>
  <si>
    <t xml:space="preserve">phyi dar</t>
  </si>
  <si>
    <t xml:space="preserve">approx.; from the late 10th century</t>
  </si>
  <si>
    <t xml:space="preserve">Monasteries such as Tabo and Alchi were built and painted with help from Kashmiri and Indian craftsmen.</t>
  </si>
  <si>
    <t xml:space="preserve">mural painting;clay sculpture;metal casting</t>
  </si>
  <si>
    <t xml:space="preserve">mural;thangka;bronze</t>
  </si>
  <si>
    <t xml:space="preserve">Tibetan historiography (snga dar/phyi dar)</t>
  </si>
  <si>
    <t xml:space="preserve">the lay patrons and Kashmiri artists</t>
  </si>
  <si>
    <t xml:space="preserve">links: POL204; BEL023.</t>
  </si>
  <si>
    <t xml:space="preserve">PRD110</t>
  </si>
  <si>
    <t xml:space="preserve">Palaeolithic (Japan)</t>
  </si>
  <si>
    <t xml:space="preserve">Japanese Palaeolithic; Pre-ceramic</t>
  </si>
  <si>
    <t xml:space="preserve">People in Japan made edge-ground stone axes and blade tools, among the earliest ground-stone tools known.</t>
  </si>
  <si>
    <t xml:space="preserve">edge grinding;blade knapping</t>
  </si>
  <si>
    <t xml:space="preserve">axe;blade</t>
  </si>
  <si>
    <t xml:space="preserve">Japanese archaeologists</t>
  </si>
  <si>
    <t xml:space="preserve">the 2000 hoax (Fujimura) that faked older sites</t>
  </si>
  <si>
    <t xml:space="preserve">links: INV148.</t>
  </si>
  <si>
    <t xml:space="preserve">PRD111</t>
  </si>
  <si>
    <t xml:space="preserve">Incipient Jōmon</t>
  </si>
  <si>
    <t xml:space="preserve">Sōsōki</t>
  </si>
  <si>
    <t xml:space="preserve">approx.; calibrated dates vary by author</t>
  </si>
  <si>
    <t xml:space="preserve">Foragers in Japan made small, round- or pointed-based pots with linear-relief and cord decoration, among the oldest known pottery anywhere.</t>
  </si>
  <si>
    <t xml:space="preserve">coil-built pottery;cord marking</t>
  </si>
  <si>
    <t xml:space="preserve">cooking pot</t>
  </si>
  <si>
    <t xml:space="preserve">Japanese archaeologists; Yamanouchi Sugao's sequence (1937)</t>
  </si>
  <si>
    <t xml:space="preserve">the separate dates for Hokkaido and the Ryukyus</t>
  </si>
  <si>
    <t xml:space="preserve">PeriodO (period gazetteer; link-out); ColBase (Japan Government Standard Terms)</t>
  </si>
  <si>
    <t xml:space="preserve">links: ARC133; INV021.</t>
  </si>
  <si>
    <t xml:space="preserve">PRD112</t>
  </si>
  <si>
    <t xml:space="preserve">Initial Jōmon</t>
  </si>
  <si>
    <t xml:space="preserve">Sōki</t>
  </si>
  <si>
    <t xml:space="preserve">More settled communities made pointed-base cord-marked pots for boiling and left the first large shell middens.</t>
  </si>
  <si>
    <t xml:space="preserve">cord-marked pottery;shell collecting</t>
  </si>
  <si>
    <t xml:space="preserve">cooking pot;shell midden</t>
  </si>
  <si>
    <t xml:space="preserve">Japanese archaeologists; Yamanouchi Sugao (1937)</t>
  </si>
  <si>
    <t xml:space="preserve">variation between regional pottery types</t>
  </si>
  <si>
    <t xml:space="preserve">links: ARC133.</t>
  </si>
  <si>
    <t xml:space="preserve">PRD113</t>
  </si>
  <si>
    <t xml:space="preserve">Early Jōmon</t>
  </si>
  <si>
    <t xml:space="preserve">Zenki</t>
  </si>
  <si>
    <t xml:space="preserve">Red lacquered combs and bowls from wet sites such as Torihama show lacquer use, alongside flat-based pots and plant-fibre cordage.</t>
  </si>
  <si>
    <t xml:space="preserve">lacquer;pottery;cordage</t>
  </si>
  <si>
    <t xml:space="preserve">lacquered comb;bowl</t>
  </si>
  <si>
    <t xml:space="preserve">the women potters inferred but rarely named in accounts</t>
  </si>
  <si>
    <t xml:space="preserve">links: INV030.</t>
  </si>
  <si>
    <t xml:space="preserve">PRD114</t>
  </si>
  <si>
    <t xml:space="preserve">Middle Jōmon</t>
  </si>
  <si>
    <t xml:space="preserve">Chūki</t>
  </si>
  <si>
    <t xml:space="preserve">Large villages such as Sannai-Maruyama built large timber buildings and made clay figurines, while flame-rimmed pots were made in the Shinano River basin.</t>
  </si>
  <si>
    <t xml:space="preserve">coil-built pottery;figurine modelling;timber building</t>
  </si>
  <si>
    <t xml:space="preserve">flame-style pot;dogū</t>
  </si>
  <si>
    <t xml:space="preserve">the modern nationalist use of Jōmon as "original Japanese"</t>
  </si>
  <si>
    <t xml:space="preserve">PeriodO (period gazetteer; link-out); ColBase (Japan Government Standard Terms); Japan Search</t>
  </si>
  <si>
    <t xml:space="preserve">PRD115</t>
  </si>
  <si>
    <t xml:space="preserve">Late Jōmon</t>
  </si>
  <si>
    <t xml:space="preserve">Kōki</t>
  </si>
  <si>
    <t xml:space="preserve">Communities built stone circles in the north and made finer lacquered wares, earplugs and spouted vessels.</t>
  </si>
  <si>
    <t xml:space="preserve">stone setting;lacquer;fine pottery</t>
  </si>
  <si>
    <t xml:space="preserve">stone circle;earplug;spouted vessel</t>
  </si>
  <si>
    <t xml:space="preserve">the Ainu link to northern Jōmon descendants</t>
  </si>
  <si>
    <t xml:space="preserve">PRD116</t>
  </si>
  <si>
    <t xml:space="preserve">Final Jōmon</t>
  </si>
  <si>
    <t xml:space="preserve">Banki</t>
  </si>
  <si>
    <t xml:space="preserve">approx.; lasts later in northern Japan</t>
  </si>
  <si>
    <t xml:space="preserve">The Kamegaoka culture of northern Japan made goggle-eyed figurines and fine lacquered pottery as rice farming began in Kyushu.</t>
  </si>
  <si>
    <t xml:space="preserve">lacquer;pottery;figurine modelling</t>
  </si>
  <si>
    <t xml:space="preserve">shakōki dogū;lacquered pot</t>
  </si>
  <si>
    <t xml:space="preserve">its overlap with early Yayoi in western Japan</t>
  </si>
  <si>
    <t xml:space="preserve">PRD117</t>
  </si>
  <si>
    <t xml:space="preserve">Yayoi period</t>
  </si>
  <si>
    <t xml:space="preserve">Yayoi jidai</t>
  </si>
  <si>
    <t xml:space="preserve">start revised to c. 1000–900 BCE by AMS dating (National Museum of Japanese History, 2003); older texts say c. 300 BCE</t>
  </si>
  <si>
    <t xml:space="preserve">Rice farming, bronze bells and mirrors, iron tools and wheel-less red pottery arrived with migrants from the Korean peninsula.</t>
  </si>
  <si>
    <t xml:space="preserve">wet-rice farming;bronze casting;iron forging;weaving</t>
  </si>
  <si>
    <t xml:space="preserve">dōtaku bell;mirror;pottery</t>
  </si>
  <si>
    <t xml:space="preserve">Japanese historiography (named after the Yayoi-chō site in Tokyo, 1884)</t>
  </si>
  <si>
    <t xml:space="preserve">the Jōmon people of the north who kept foraging, and the Korean origin of many techniques</t>
  </si>
  <si>
    <t xml:space="preserve">PeriodO (period gazetteer; link-out); ColBase (Japan Government Standard Terms); Met Open Access (CC0)</t>
  </si>
  <si>
    <t xml:space="preserve">links: ARC134; ARC131.</t>
  </si>
  <si>
    <t xml:space="preserve">PRD118</t>
  </si>
  <si>
    <t xml:space="preserve">Kofun jidai</t>
  </si>
  <si>
    <t xml:space="preserve">approx.; some end it at 710</t>
  </si>
  <si>
    <t xml:space="preserve">Rulers were buried in keyhole-shaped mounds ringed with haniwa figures and filled with iron armour, mirrors and stoneware made with Korean techniques.</t>
  </si>
  <si>
    <t xml:space="preserve">haniwa modelling;Sue stoneware;iron armour</t>
  </si>
  <si>
    <t xml:space="preserve">haniwa;armour;mirror</t>
  </si>
  <si>
    <t xml:space="preserve">the Korean immigrant makers (toraijin) who brought many techniques</t>
  </si>
  <si>
    <t xml:space="preserve">links: ARC135; POL178.</t>
  </si>
  <si>
    <t xml:space="preserve">PRD119</t>
  </si>
  <si>
    <t xml:space="preserve">Asuka period</t>
  </si>
  <si>
    <t xml:space="preserve">Asuka jidai</t>
  </si>
  <si>
    <t xml:space="preserve">Buddhism and Korean and Chinese builders brought temple architecture, gilt-bronze images and roof tiles to the Yamato court.</t>
  </si>
  <si>
    <t xml:space="preserve">temple carpentry;gilt bronze;roof tile</t>
  </si>
  <si>
    <t xml:space="preserve">temple;Buddha image</t>
  </si>
  <si>
    <t xml:space="preserve">Japanese historiography (after the Asuka capital)</t>
  </si>
  <si>
    <t xml:space="preserve">the Baekje craftsmen credited only as a group</t>
  </si>
  <si>
    <t xml:space="preserve">links: OCC021.</t>
  </si>
  <si>
    <t xml:space="preserve">PRD120</t>
  </si>
  <si>
    <t xml:space="preserve">Nara period</t>
  </si>
  <si>
    <t xml:space="preserve">Nara jidai</t>
  </si>
  <si>
    <t xml:space="preserve">The court at Heijō-kyō cast the Great Buddha of Tōdai-ji and stored imported and local treasures in the Shōsōin.</t>
  </si>
  <si>
    <t xml:space="preserve">bronze casting;lacquer;dry-lacquer sculpture</t>
  </si>
  <si>
    <t xml:space="preserve">Great Buddha;Shōsōin treasure</t>
  </si>
  <si>
    <t xml:space="preserve">the corvée labourers who cast the Great Buddha</t>
  </si>
  <si>
    <t xml:space="preserve">links: POL179.</t>
  </si>
  <si>
    <t xml:space="preserve">PRD121</t>
  </si>
  <si>
    <t xml:space="preserve">Heian period</t>
  </si>
  <si>
    <t xml:space="preserve">Heian jidai</t>
  </si>
  <si>
    <t xml:space="preserve">The Kyoto court made kana calligraphy, narrative handscrolls, lacquer with maki-e and Pure Land temples such as the Byōdō-in.</t>
  </si>
  <si>
    <t xml:space="preserve">maki-e lacquer;kana calligraphy;yamato-e painting</t>
  </si>
  <si>
    <t xml:space="preserve">handscroll;lacquer box;temple</t>
  </si>
  <si>
    <t xml:space="preserve">provincial and non-aristocratic life</t>
  </si>
  <si>
    <t xml:space="preserve">links: POL180; STY145; OCC028.</t>
  </si>
  <si>
    <t xml:space="preserve">PRD122</t>
  </si>
  <si>
    <t xml:space="preserve">Kamakura period</t>
  </si>
  <si>
    <t xml:space="preserve">Kamakura jidai</t>
  </si>
  <si>
    <t xml:space="preserve">conventional; start variously 1185 or 1192</t>
  </si>
  <si>
    <t xml:space="preserve">The shogunate's era saw Kei school sculpture, Zen temple building and Seto glazed stoneware.</t>
  </si>
  <si>
    <t xml:space="preserve">joined-block sculpture;Zen carpentry;glazed stoneware</t>
  </si>
  <si>
    <t xml:space="preserve">Buddhist image;temple;jar</t>
  </si>
  <si>
    <t xml:space="preserve">the imperial court in Kyoto</t>
  </si>
  <si>
    <t xml:space="preserve">links: POL181; SCH039.</t>
  </si>
  <si>
    <t xml:space="preserve">PRD123</t>
  </si>
  <si>
    <t xml:space="preserve">Muromachi period</t>
  </si>
  <si>
    <t xml:space="preserve">Muromachi jidai</t>
  </si>
  <si>
    <t xml:space="preserve">Ashikaga patronage supported ink painting, Noh masks, the tea ceremony and trade with Ming China.</t>
  </si>
  <si>
    <t xml:space="preserve">ink painting;mask carving;tea utensils</t>
  </si>
  <si>
    <t xml:space="preserve">Noh mask;tea bowl</t>
  </si>
  <si>
    <t xml:space="preserve">the rural and Ryukyuan worlds</t>
  </si>
  <si>
    <t xml:space="preserve">links: POL182; STY146.</t>
  </si>
  <si>
    <t xml:space="preserve">PRD124</t>
  </si>
  <si>
    <t xml:space="preserve">Sengoku period</t>
  </si>
  <si>
    <t xml:space="preserve">Warring States period (Japan)</t>
  </si>
  <si>
    <t xml:space="preserve">approx.; end dated 1568, 1590 or 1615</t>
  </si>
  <si>
    <t xml:space="preserve">Constant war brought castle building, mass production of guns after 1543 and armour for foot soldiers.</t>
  </si>
  <si>
    <t xml:space="preserve">castle building;gunsmithing;armour</t>
  </si>
  <si>
    <t xml:space="preserve">castle;matchlock;armour</t>
  </si>
  <si>
    <t xml:space="preserve">the people displaced by war</t>
  </si>
  <si>
    <t xml:space="preserve">links: OCC047; OCC061.</t>
  </si>
  <si>
    <t xml:space="preserve">PRD125</t>
  </si>
  <si>
    <t xml:space="preserve">Azuchi–Momoyama period</t>
  </si>
  <si>
    <t xml:space="preserve">Momoyama</t>
  </si>
  <si>
    <t xml:space="preserve">conventional; sometimes to 1615</t>
  </si>
  <si>
    <t xml:space="preserve">Nobunaga and Hideyoshi commissioned gold-leaf screens, castles and tea wares.</t>
  </si>
  <si>
    <t xml:space="preserve">gold-leaf painting;castle building;tea ware</t>
  </si>
  <si>
    <t xml:space="preserve">folding screen;tea bowl</t>
  </si>
  <si>
    <t xml:space="preserve">links: DYN070; SCH040; OCC071.</t>
  </si>
  <si>
    <t xml:space="preserve">PRD126</t>
  </si>
  <si>
    <t xml:space="preserve">Edo period</t>
  </si>
  <si>
    <t xml:space="preserve">Tokugawa period</t>
  </si>
  <si>
    <t xml:space="preserve">Under Tokugawa rule, urban markets supported woodblock prints, textiles, lacquer and porcelain for domestic and export buyers.</t>
  </si>
  <si>
    <t xml:space="preserve">woodblock printing;yūzen dyeing;porcelain</t>
  </si>
  <si>
    <t xml:space="preserve">print;kimono;Imari</t>
  </si>
  <si>
    <t xml:space="preserve">the Ainu, Ryukyuans and outcaste groups (burakumin) who did leather and other crafts</t>
  </si>
  <si>
    <t xml:space="preserve">PeriodO (period gazetteer; link-out); ColBase (Japan Government Standard Terms); Met Open Access (CC0); Art Institute of Chicago (CC0 public-domain works)</t>
  </si>
  <si>
    <t xml:space="preserve">links: POL183; DYN071; STY148.</t>
  </si>
  <si>
    <t xml:space="preserve">PRD127</t>
  </si>
  <si>
    <t xml:space="preserve">Meiji period</t>
  </si>
  <si>
    <t xml:space="preserve">Meiji jidai</t>
  </si>
  <si>
    <t xml:space="preserve">era name of Emperor Meiji</t>
  </si>
  <si>
    <t xml:space="preserve">The Meiji state industrialised, sent crafts to world's fairs, founded art schools and museums, and redirected sword and temple makers to export goods.</t>
  </si>
  <si>
    <t xml:space="preserve">export metalwork;cloisonné;silk reeling</t>
  </si>
  <si>
    <t xml:space="preserve">cloisonné;export porcelain;silk</t>
  </si>
  <si>
    <t xml:space="preserve">Japanese historiography (imperial era names)</t>
  </si>
  <si>
    <t xml:space="preserve">the Ainu and Ryukyuans absorbed by the state, and the women in silk mills</t>
  </si>
  <si>
    <t xml:space="preserve">PeriodO (period gazetteer; link-out); ColBase (Japan Government Standard Terms); Met Open Access (CC0); NDL Digital Collections (public-domain items)</t>
  </si>
  <si>
    <t xml:space="preserve">links: POL185; OCC156; INS026.</t>
  </si>
  <si>
    <t xml:space="preserve">PRD128</t>
  </si>
  <si>
    <t xml:space="preserve">Taishō period</t>
  </si>
  <si>
    <t xml:space="preserve">Taishō jidai</t>
  </si>
  <si>
    <t xml:space="preserve">era name</t>
  </si>
  <si>
    <t xml:space="preserve">Urban consumer culture brought department stores, modern design, sōsaku-hanga prints and the start of the Mingei circle.</t>
  </si>
  <si>
    <t xml:space="preserve">woodblock printing;graphic design</t>
  </si>
  <si>
    <t xml:space="preserve">print;poster;kimono</t>
  </si>
  <si>
    <t xml:space="preserve">colonised Korea and Taiwan, whose makers served the empire</t>
  </si>
  <si>
    <t xml:space="preserve">PeriodO (period gazetteer; link-out); NDL Digital Collections (public-domain items)</t>
  </si>
  <si>
    <t xml:space="preserve">links: MOV094; MOV095.</t>
  </si>
  <si>
    <t xml:space="preserve">PRD129</t>
  </si>
  <si>
    <t xml:space="preserve">Shōwa period</t>
  </si>
  <si>
    <t xml:space="preserve">Shōwa jidai</t>
  </si>
  <si>
    <t xml:space="preserve">The era runs from militarism and war through occupation to the post-war boom in cameras, electronics and cars and the Living National Treasures system.</t>
  </si>
  <si>
    <t xml:space="preserve">electronics;automotive manufacture;craft designation</t>
  </si>
  <si>
    <t xml:space="preserve">camera;radio;car</t>
  </si>
  <si>
    <t xml:space="preserve">the wartime forced labour of Koreans and Chinese</t>
  </si>
  <si>
    <t xml:space="preserve">links: INS028; INS029; MOV096.</t>
  </si>
  <si>
    <t xml:space="preserve">PRD130</t>
  </si>
  <si>
    <t xml:space="preserve">Epi-Jōmon (Hokkaido)</t>
  </si>
  <si>
    <t xml:space="preserve">Zoku-Jōmon</t>
  </si>
  <si>
    <t xml:space="preserve">Hokkaido foragers kept making cord-marked pottery while rice farming spread in the south.</t>
  </si>
  <si>
    <t xml:space="preserve">cord-marked pottery;fishing</t>
  </si>
  <si>
    <t xml:space="preserve">the ancestors of the Ainu</t>
  </si>
  <si>
    <t xml:space="preserve">links: ARC136; ARC114.</t>
  </si>
  <si>
    <t xml:space="preserve">PRD131</t>
  </si>
  <si>
    <t xml:space="preserve">Ainu culture period</t>
  </si>
  <si>
    <t xml:space="preserve">Ainu bunka ki</t>
  </si>
  <si>
    <t xml:space="preserve">Ainu made elm-bark cloth (attus), appliqué robes and ritual inau carvings, and traded with Japanese and the Amur region.</t>
  </si>
  <si>
    <t xml:space="preserve">elm-bark weaving;appliqué;woodcarving</t>
  </si>
  <si>
    <t xml:space="preserve">attus robe;inau;ikupasuy</t>
  </si>
  <si>
    <t xml:space="preserve">Japanese archaeologists; Ainu communities</t>
  </si>
  <si>
    <t xml:space="preserve">the Ainu present, which "period" can hide</t>
  </si>
  <si>
    <t xml:space="preserve">Label contested; Ainu culture continues today.</t>
  </si>
  <si>
    <t xml:space="preserve">PRD132</t>
  </si>
  <si>
    <t xml:space="preserve">Gusuku period</t>
  </si>
  <si>
    <t xml:space="preserve">Gusuku jidai</t>
  </si>
  <si>
    <t xml:space="preserve">Local lords in Okinawa built stone gusuku fortresses and traded with China, leading to the Ryukyu Kingdom.</t>
  </si>
  <si>
    <t xml:space="preserve">stone walling;trade</t>
  </si>
  <si>
    <t xml:space="preserve">gusuku</t>
  </si>
  <si>
    <t xml:space="preserve">Okinawan historiography</t>
  </si>
  <si>
    <t xml:space="preserve">the commoners and the northern Amami islands</t>
  </si>
  <si>
    <t xml:space="preserve">PRD133</t>
  </si>
  <si>
    <t xml:space="preserve">Gojoseon (contested period)</t>
  </si>
  <si>
    <t xml:space="preserve">Old Joseon</t>
  </si>
  <si>
    <t xml:space="preserve">AS-KOR;AS-CHN</t>
  </si>
  <si>
    <t xml:space="preserve">traditional founding 2333 BCE from later texts; historical from c. 4th century BCE</t>
  </si>
  <si>
    <t xml:space="preserve">Korean tradition dates Gojoseon's founding to 2333 BCE, while archaeology links the later state with mandolin-shaped bronze daggers and dolmens.</t>
  </si>
  <si>
    <t xml:space="preserve">bronze casting;dolmen building</t>
  </si>
  <si>
    <t xml:space="preserve">mandolin-shaped dagger;dolmen</t>
  </si>
  <si>
    <t xml:space="preserve">Korean traditional historiography (Samguk yusa, 1280s)</t>
  </si>
  <si>
    <t xml:space="preserve">the many non-Gojoseon groups on the peninsula</t>
  </si>
  <si>
    <t xml:space="preserve">PeriodO (period gazetteer; link-out); KOGL Type 1 images on Wikimedia Commons</t>
  </si>
  <si>
    <t xml:space="preserve">Contested; links: ARC132.</t>
  </si>
  <si>
    <t xml:space="preserve">PRD134</t>
  </si>
  <si>
    <t xml:space="preserve">Proto-Three Kingdoms period</t>
  </si>
  <si>
    <t xml:space="preserve">Samhan period</t>
  </si>
  <si>
    <t xml:space="preserve">Iron production in the south of Korea supplied iron ingots and armour traded to Japan.</t>
  </si>
  <si>
    <t xml:space="preserve">iron ingot;pottery</t>
  </si>
  <si>
    <t xml:space="preserve">Korean archaeologists</t>
  </si>
  <si>
    <t xml:space="preserve">the chiefdoms not named in Chinese texts</t>
  </si>
  <si>
    <t xml:space="preserve">PRD135</t>
  </si>
  <si>
    <t xml:space="preserve">Three Kingdoms period (Korea)</t>
  </si>
  <si>
    <t xml:space="preserve">Samguk sidae</t>
  </si>
  <si>
    <t xml:space="preserve">traditional founding dates from the Samguk sagi (1145)</t>
  </si>
  <si>
    <t xml:space="preserve">Goguryeo, Baekje and Silla (with Gaya) made tomb murals, gold crowns and Buddhist sculpture, and sent craftsmen to Japan.</t>
  </si>
  <si>
    <t xml:space="preserve">goldsmithing;tomb painting;stoneware</t>
  </si>
  <si>
    <t xml:space="preserve">gold crown;mural;gilt-bronze Buddha</t>
  </si>
  <si>
    <t xml:space="preserve">Korean historiography (Samguk sagi)</t>
  </si>
  <si>
    <t xml:space="preserve">Gaya, left out of "three"</t>
  </si>
  <si>
    <t xml:space="preserve">PeriodO (period gazetteer; link-out); KOGL Type 1 images on Wikimedia Commons; Korean national e-museum (KOGL Type 1 items only)</t>
  </si>
  <si>
    <t xml:space="preserve">links: POL172; POL173; POL174.</t>
  </si>
  <si>
    <t xml:space="preserve">PRD136</t>
  </si>
  <si>
    <t xml:space="preserve">Unified Silla period</t>
  </si>
  <si>
    <t xml:space="preserve">Tongil Silla</t>
  </si>
  <si>
    <t xml:space="preserve">Unified Silla built the Seokguram grotto and Bulguksa temple and cast large bronze bells such as the Divine Bell of King Seongdeok.</t>
  </si>
  <si>
    <t xml:space="preserve">stone carving;bell casting</t>
  </si>
  <si>
    <t xml:space="preserve">bell;grotto sculpture</t>
  </si>
  <si>
    <t xml:space="preserve">Korean historiography</t>
  </si>
  <si>
    <t xml:space="preserve">Balhae in the north, which the term sets aside</t>
  </si>
  <si>
    <t xml:space="preserve">links: POL174.</t>
  </si>
  <si>
    <t xml:space="preserve">PRD137</t>
  </si>
  <si>
    <t xml:space="preserve">North–South States period</t>
  </si>
  <si>
    <t xml:space="preserve">Nambukguk sidae</t>
  </si>
  <si>
    <t xml:space="preserve">AS-KOR;AS-CHN;AS-NTH</t>
  </si>
  <si>
    <t xml:space="preserve">alternative to "Unified Silla"</t>
  </si>
  <si>
    <t xml:space="preserve">The label pairs Silla with Balhae in Manchuria, whose Buddhist and tile work is otherwise left out of Korean history.</t>
  </si>
  <si>
    <t xml:space="preserve">roof tiles;Buddhist sculpture</t>
  </si>
  <si>
    <t xml:space="preserve">roof tile</t>
  </si>
  <si>
    <t xml:space="preserve">Korean historians (after Yu Deuk-gong, 1784)</t>
  </si>
  <si>
    <t xml:space="preserve">the Chinese and Russian claims to Balhae</t>
  </si>
  <si>
    <t xml:space="preserve">links: POL175.</t>
  </si>
  <si>
    <t xml:space="preserve">PRD138</t>
  </si>
  <si>
    <t xml:space="preserve">Goryeo period</t>
  </si>
  <si>
    <t xml:space="preserve">Goryeo sidae</t>
  </si>
  <si>
    <t xml:space="preserve">Goryeo potters made inlaid celadon, and printers carved the Tripitaka Koreana and cast metal type.</t>
  </si>
  <si>
    <t xml:space="preserve">inlaid celadon;woodblock carving;metal type</t>
  </si>
  <si>
    <t xml:space="preserve">celadon;Tripitaka block;book</t>
  </si>
  <si>
    <t xml:space="preserve">the Mongol overlordship's share</t>
  </si>
  <si>
    <t xml:space="preserve">links: POL176; STY139; INV042; TXT108.</t>
  </si>
  <si>
    <t xml:space="preserve">PRD139</t>
  </si>
  <si>
    <t xml:space="preserve">Joseon period</t>
  </si>
  <si>
    <t xml:space="preserve">Joseon sidae</t>
  </si>
  <si>
    <t xml:space="preserve">Joseon court workshops made white porcelain and buncheong ware, state painters recorded rituals in uigwe, and Hangul was created.</t>
  </si>
  <si>
    <t xml:space="preserve">white porcelain;buncheong;uigwe painting</t>
  </si>
  <si>
    <t xml:space="preserve">porcelain;screen;uigwe</t>
  </si>
  <si>
    <t xml:space="preserve">the lowborn (cheonmin) artisans and slaves (nobi)</t>
  </si>
  <si>
    <t xml:space="preserve">PeriodO (period gazetteer; link-out); KOGL Type 1 images on Wikimedia Commons; Korean national e-museum (KOGL Type 1 items only); Kyujanggak / Uigwe (link-out)</t>
  </si>
  <si>
    <t xml:space="preserve">links: POL177; STY140; STY141; INS024.</t>
  </si>
  <si>
    <t xml:space="preserve">PRD140</t>
  </si>
  <si>
    <t xml:space="preserve">Japanese colonial period (Korea)</t>
  </si>
  <si>
    <t xml:space="preserve">Iljeu sidae</t>
  </si>
  <si>
    <t xml:space="preserve">Colonial rule set up industrial exhibitions, museums and Korean craft revivals under Japanese direction, while taking many artworks to Japan.</t>
  </si>
  <si>
    <t xml:space="preserve">export craft;conservation</t>
  </si>
  <si>
    <t xml:space="preserve">celadon replica;lacquer</t>
  </si>
  <si>
    <t xml:space="preserve">Korean agency within colonial structures</t>
  </si>
  <si>
    <t xml:space="preserve">links: EVT011.</t>
  </si>
  <si>
    <t xml:space="preserve">PRD141</t>
  </si>
  <si>
    <t xml:space="preserve">Bắc thuộc</t>
  </si>
  <si>
    <t xml:space="preserve">periods of Chinese domination</t>
  </si>
  <si>
    <t xml:space="preserve">contested label; traditional dates</t>
  </si>
  <si>
    <t xml:space="preserve">Vietnamese historiography names the centuries under Chinese rule as "northern domination", during which Đông Sơn bronze drums gave way to Han-style tombs and ceramics.</t>
  </si>
  <si>
    <t xml:space="preserve">bronze casting;ceramics</t>
  </si>
  <si>
    <t xml:space="preserve">bronze drum;tomb ware</t>
  </si>
  <si>
    <t xml:space="preserve">Vietnamese nationalist historiography</t>
  </si>
  <si>
    <t xml:space="preserve">the mixed Viet-Chinese elites</t>
  </si>
  <si>
    <t xml:space="preserve">Contested; links: ARC156.</t>
  </si>
  <si>
    <t xml:space="preserve">PRD142</t>
  </si>
  <si>
    <t xml:space="preserve">Indus Tradition eras (Regionalisation, Integration, Localisation)</t>
  </si>
  <si>
    <t xml:space="preserve">Shaffer's Indus Tradition</t>
  </si>
  <si>
    <t xml:space="preserve">Regionalisation c. 5000–2600; Integration c. 2600–1900; Localisation c. 1900–1300 BCE</t>
  </si>
  <si>
    <t xml:space="preserve">Jim Shaffer's scheme replaces "rise and fall" with eras of regional styles, an integrated phase of standard weights, seals and beads, and a return to regional crafts.</t>
  </si>
  <si>
    <t xml:space="preserve">bead drilling;seal carving;standard weights</t>
  </si>
  <si>
    <t xml:space="preserve">carnelian bead;seal;weight</t>
  </si>
  <si>
    <t xml:space="preserve">Jim Shaffer (1992); J. M. Kenoyer</t>
  </si>
  <si>
    <t xml:space="preserve">the Indus script, still unread, so makers' own terms are unknown</t>
  </si>
  <si>
    <t xml:space="preserve">links: ARC138; ARC139; ARC140; CIV048; INV173.</t>
  </si>
  <si>
    <t xml:space="preserve">PRD143</t>
  </si>
  <si>
    <t xml:space="preserve">Vedic period</t>
  </si>
  <si>
    <t xml:space="preserve">Vedic age</t>
  </si>
  <si>
    <t xml:space="preserve">approx.; early and later Vedic phases</t>
  </si>
  <si>
    <t xml:space="preserve">The period of the Vedic texts is linked by many archaeologists with Painted Grey Ware, iron and fire-altar building.</t>
  </si>
  <si>
    <t xml:space="preserve">iron smelting;Painted Grey Ware;brick altar building</t>
  </si>
  <si>
    <t xml:space="preserve">pottery;fire altar</t>
  </si>
  <si>
    <t xml:space="preserve">Indologists (from Max Müller) and archaeologists</t>
  </si>
  <si>
    <t xml:space="preserve">non-Vedic peoples and the Indus heritage; the date debate shaped by nationalism</t>
  </si>
  <si>
    <t xml:space="preserve">links: CIV049; ARC142.</t>
  </si>
  <si>
    <t xml:space="preserve">PRD144</t>
  </si>
  <si>
    <t xml:space="preserve">Early Historic period (South Asia)</t>
  </si>
  <si>
    <t xml:space="preserve">Second urbanisation</t>
  </si>
  <si>
    <t xml:space="preserve">Towns and states of the Ganges plain issued punch-marked coins, made Northern Black Polished Ware and built Buddhist stupas.</t>
  </si>
  <si>
    <t xml:space="preserve">coin punching;NBP ware;stone carving</t>
  </si>
  <si>
    <t xml:space="preserve">coin;pottery;stupa</t>
  </si>
  <si>
    <t xml:space="preserve">South Asian archaeologists</t>
  </si>
  <si>
    <t xml:space="preserve">the tribal and forest peoples outside the towns</t>
  </si>
  <si>
    <t xml:space="preserve">links: ARC143; INV171.</t>
  </si>
  <si>
    <t xml:space="preserve">PRD145</t>
  </si>
  <si>
    <t xml:space="preserve">Mauryan period</t>
  </si>
  <si>
    <t xml:space="preserve">Maurya</t>
  </si>
  <si>
    <t xml:space="preserve">The Maurya empire carved polished sandstone pillars with Ashoka's edicts and animal capitals.</t>
  </si>
  <si>
    <t xml:space="preserve">polished sandstone;stone carving</t>
  </si>
  <si>
    <t xml:space="preserve">pillar;capital</t>
  </si>
  <si>
    <t xml:space="preserve">Indian historiography</t>
  </si>
  <si>
    <t xml:space="preserve">the Persian and Hellenistic sources of pillar techniques, a debated question</t>
  </si>
  <si>
    <t xml:space="preserve">links: POL186; TXT077.</t>
  </si>
  <si>
    <t xml:space="preserve">PRD146</t>
  </si>
  <si>
    <t xml:space="preserve">Sangam period</t>
  </si>
  <si>
    <t xml:space="preserve">Sangam age</t>
  </si>
  <si>
    <t xml:space="preserve">approx.; dates contested</t>
  </si>
  <si>
    <t xml:space="preserve">Tamil poetry of the period describes ports, weavers and gem workers, confirmed by finds at Arikamedu and Keezhadi.</t>
  </si>
  <si>
    <t xml:space="preserve">bead making;weaving;trade</t>
  </si>
  <si>
    <t xml:space="preserve">bead;textile</t>
  </si>
  <si>
    <t xml:space="preserve">Tamil literary historiography</t>
  </si>
  <si>
    <t xml:space="preserve">the dating debate and non-Tamil groups</t>
  </si>
  <si>
    <t xml:space="preserve">links: NET005.</t>
  </si>
  <si>
    <t xml:space="preserve">PRD147</t>
  </si>
  <si>
    <t xml:space="preserve">Gupta period</t>
  </si>
  <si>
    <t xml:space="preserve">Gupta age; "classical" or "golden" age (contested)</t>
  </si>
  <si>
    <t xml:space="preserve">Gupta-era workshops made Buddhist and Hindu sculpture, the Ajanta murals and iron such as the Delhi pillar.</t>
  </si>
  <si>
    <t xml:space="preserve">stone sculpture;wall painting;iron forging</t>
  </si>
  <si>
    <t xml:space="preserve">sculpture;mural;iron pillar</t>
  </si>
  <si>
    <t xml:space="preserve">Indian nationalist and colonial historiography</t>
  </si>
  <si>
    <t xml:space="preserve">the Vakatakas and others who made much of the art credited to Guptas</t>
  </si>
  <si>
    <t xml:space="preserve">links: POL188; STY118; DYN041. "Golden age" is contested.</t>
  </si>
  <si>
    <t xml:space="preserve">PRD148</t>
  </si>
  <si>
    <t xml:space="preserve">Early medieval period (India)</t>
  </si>
  <si>
    <t xml:space="preserve">early medieval India</t>
  </si>
  <si>
    <t xml:space="preserve">Regional kingdoms built temples in stone and bronze, with guilds and temple towns as centres of making.</t>
  </si>
  <si>
    <t xml:space="preserve">temple building;bronze casting</t>
  </si>
  <si>
    <t xml:space="preserve">temple;bronze image</t>
  </si>
  <si>
    <t xml:space="preserve">Indian historians (the "Indian feudalism" debate)</t>
  </si>
  <si>
    <t xml:space="preserve">forest and tribal peoples</t>
  </si>
  <si>
    <t xml:space="preserve">links: STY120; POL192.</t>
  </si>
  <si>
    <t xml:space="preserve">PRD149</t>
  </si>
  <si>
    <t xml:space="preserve">Sultanate period (India)</t>
  </si>
  <si>
    <t xml:space="preserve">Delhi Sultanate period</t>
  </si>
  <si>
    <t xml:space="preserve">Sultanate rule brought new building (true arches, domes), paper and textile workshops to north India.</t>
  </si>
  <si>
    <t xml:space="preserve">arch and dome building;paper;weaving</t>
  </si>
  <si>
    <t xml:space="preserve">mosque;minar;textile</t>
  </si>
  <si>
    <t xml:space="preserve">regional sultanates and Rajput kingdoms</t>
  </si>
  <si>
    <t xml:space="preserve">links: POL193; STY113.</t>
  </si>
  <si>
    <t xml:space="preserve">PRD150</t>
  </si>
  <si>
    <t xml:space="preserve">Mughal period</t>
  </si>
  <si>
    <t xml:space="preserve">Mughal era</t>
  </si>
  <si>
    <t xml:space="preserve">Mughal court workshops (karkhanas) made painting, carpets, jade, jewelled arms and buildings such as the Taj Mahal.</t>
  </si>
  <si>
    <t xml:space="preserve">miniature painting;carpet knotting;pietra dura</t>
  </si>
  <si>
    <t xml:space="preserve">painting;carpet;jade cup</t>
  </si>
  <si>
    <t xml:space="preserve">Indian and British historiography</t>
  </si>
  <si>
    <t xml:space="preserve">non-court makers and the Deccan and Rajput courts</t>
  </si>
  <si>
    <t xml:space="preserve">links: POL197; SCH022; TXT078.</t>
  </si>
  <si>
    <t xml:space="preserve">PRD151</t>
  </si>
  <si>
    <t xml:space="preserve">Colonial period (South Asia)</t>
  </si>
  <si>
    <t xml:space="preserve">Company Raj and British Raj</t>
  </si>
  <si>
    <t xml:space="preserve">Company and Crown rule collapsed some textile trades, set up art schools and museums, and later met Swadeshi and khadi campaigns.</t>
  </si>
  <si>
    <t xml:space="preserve">handloom weaving;art school teaching</t>
  </si>
  <si>
    <t xml:space="preserve">textile;Company painting</t>
  </si>
  <si>
    <t xml:space="preserve">British and Indian historiography</t>
  </si>
  <si>
    <t xml:space="preserve">princely states and the makers' own resistance</t>
  </si>
  <si>
    <t xml:space="preserve">PeriodO (period gazetteer; link-out); British Library public-domain images (Flickr Commons); Indian Culture portal (per-owner licence)</t>
  </si>
  <si>
    <t xml:space="preserve">links: POL200; POL201; INS031; OCC100.</t>
  </si>
  <si>
    <t xml:space="preserve">PRD152</t>
  </si>
  <si>
    <t xml:space="preserve">Mill's periodisation (Hindu, Muslim, British)</t>
  </si>
  <si>
    <t xml:space="preserve">tripartite periodisation of Indian history</t>
  </si>
  <si>
    <t xml:space="preserve">James Mill, History of British India (1817)</t>
  </si>
  <si>
    <t xml:space="preserve">Mill divided India's past into Hindu, Muslim and British periods, a religious framing that still shapes museums and textbooks.</t>
  </si>
  <si>
    <t xml:space="preserve">James Mill (1817)</t>
  </si>
  <si>
    <t xml:space="preserve">Buddhist, Jain, tribal and syncretic makers; continuities across the periods</t>
  </si>
  <si>
    <t xml:space="preserve">Contested scheme.</t>
  </si>
  <si>
    <t xml:space="preserve">PRD153</t>
  </si>
  <si>
    <t xml:space="preserve">Kali Yuga</t>
  </si>
  <si>
    <t xml:space="preserve">traditional start 3102 BCE; ongoing in Puranic reckoning</t>
  </si>
  <si>
    <t xml:space="preserve">In Puranic cosmology the present age began in 3102 BCE, a cyclical time frame different from archaeological periods.</t>
  </si>
  <si>
    <t xml:space="preserve">Puranic and astronomical tradition (e.g. Aryabhata)</t>
  </si>
  <si>
    <t xml:space="preserve">non-Hindu traditions</t>
  </si>
  <si>
    <t xml:space="preserve">PRD154</t>
  </si>
  <si>
    <t xml:space="preserve">Polonnaruwa period</t>
  </si>
  <si>
    <t xml:space="preserve">Polonnaruwa</t>
  </si>
  <si>
    <t xml:space="preserve">Sri Lankan kings at Polonnaruwa carved the Gal Vihara Buddhas and built reservoirs.</t>
  </si>
  <si>
    <t xml:space="preserve">rock carving;hydraulic engineering</t>
  </si>
  <si>
    <t xml:space="preserve">Buddha image;reservoir</t>
  </si>
  <si>
    <t xml:space="preserve">Sri Lankan historiography</t>
  </si>
  <si>
    <t xml:space="preserve">the Chola rule that began it</t>
  </si>
  <si>
    <t xml:space="preserve">links: POL189.</t>
  </si>
  <si>
    <t xml:space="preserve">PRD155</t>
  </si>
  <si>
    <t xml:space="preserve">Licchavi period (Nepal)</t>
  </si>
  <si>
    <t xml:space="preserve">Licchavi</t>
  </si>
  <si>
    <t xml:space="preserve">Licchavi kings in the Kathmandu Valley made stone sculpture and inscribed stelae.</t>
  </si>
  <si>
    <t xml:space="preserve">sculpture;stele</t>
  </si>
  <si>
    <t xml:space="preserve">Nepali historiography</t>
  </si>
  <si>
    <t xml:space="preserve">non-royal makers</t>
  </si>
  <si>
    <t xml:space="preserve">links: SCH032.</t>
  </si>
  <si>
    <t xml:space="preserve">PRD156</t>
  </si>
  <si>
    <t xml:space="preserve">Pre-Angkorian period</t>
  </si>
  <si>
    <t xml:space="preserve">Funan and Chenla</t>
  </si>
  <si>
    <t xml:space="preserve">Early Khmer kingdoms carved Hindu and Buddhist stone images and built brick temples.</t>
  </si>
  <si>
    <t xml:space="preserve">stone carving;brick temple building</t>
  </si>
  <si>
    <t xml:space="preserve">sculpture;temple</t>
  </si>
  <si>
    <t xml:space="preserve">French colonial scholars (Coedès)</t>
  </si>
  <si>
    <t xml:space="preserve">the Chinese-derived names Funan and Chenla</t>
  </si>
  <si>
    <t xml:space="preserve">links: POL207.</t>
  </si>
  <si>
    <t xml:space="preserve">PRD157</t>
  </si>
  <si>
    <t xml:space="preserve">Angkorian period</t>
  </si>
  <si>
    <t xml:space="preserve">Angkor</t>
  </si>
  <si>
    <t xml:space="preserve">Khmer kings built Angkor's temples, reservoirs and canals and cast bronze images, with the labour listed in temple inscriptions.</t>
  </si>
  <si>
    <t xml:space="preserve">sandstone carving;bronze casting;hydraulic engineering</t>
  </si>
  <si>
    <t xml:space="preserve">French colonial scholars</t>
  </si>
  <si>
    <t xml:space="preserve">the bonded temple labourers recorded in the inscriptions</t>
  </si>
  <si>
    <t xml:space="preserve">links: POL209; STY129.</t>
  </si>
  <si>
    <t xml:space="preserve">PRD158</t>
  </si>
  <si>
    <t xml:space="preserve">Post-Angkorian period</t>
  </si>
  <si>
    <t xml:space="preserve">Middle Period (Cambodia)</t>
  </si>
  <si>
    <t xml:space="preserve">Khmer courts moved south, and wooden and lacquered Buddhist images replaced stone.</t>
  </si>
  <si>
    <t xml:space="preserve">wood carving;lacquer</t>
  </si>
  <si>
    <t xml:space="preserve">Buddha image</t>
  </si>
  <si>
    <t xml:space="preserve">the "dark age" label</t>
  </si>
  <si>
    <t xml:space="preserve">PRD159</t>
  </si>
  <si>
    <t xml:space="preserve">Classical (Hindu-Buddhist) period (Indonesia)</t>
  </si>
  <si>
    <t xml:space="preserve">Hindu-Buddhist period</t>
  </si>
  <si>
    <t xml:space="preserve">Javanese kingdoms built Borobudur and Prambanan and cast bronze and gold images, while Srivijaya on Sumatra traded across the region.</t>
  </si>
  <si>
    <t xml:space="preserve">stone carving;bronze casting;goldsmithing</t>
  </si>
  <si>
    <t xml:space="preserve">Dutch colonial archaeology</t>
  </si>
  <si>
    <t xml:space="preserve">the Islamic and local continuities that the Indic label hides</t>
  </si>
  <si>
    <t xml:space="preserve">PeriodO (period gazetteer; link-out); Rijksmuseum (CC0/PDM); Tropenmuseum images on Wikimedia Commons (CC BY-SA)</t>
  </si>
  <si>
    <t xml:space="preserve">links: POL217; STY127; STY128.</t>
  </si>
  <si>
    <t xml:space="preserve">PRD160</t>
  </si>
  <si>
    <t xml:space="preserve">Rattanakosin period</t>
  </si>
  <si>
    <t xml:space="preserve">Bangkok period</t>
  </si>
  <si>
    <t xml:space="preserve">from 1782</t>
  </si>
  <si>
    <t xml:space="preserve">The Chakri court in Bangkok made lacquer, mother-of-pearl and mural painting.</t>
  </si>
  <si>
    <t xml:space="preserve">lacquer;mother-of-pearl</t>
  </si>
  <si>
    <t xml:space="preserve">door;mural</t>
  </si>
  <si>
    <t xml:space="preserve">Thai historiography</t>
  </si>
  <si>
    <t xml:space="preserve">non-Thai peoples</t>
  </si>
  <si>
    <t xml:space="preserve">links: DYN066.</t>
  </si>
  <si>
    <t xml:space="preserve">PRD161</t>
  </si>
  <si>
    <t xml:space="preserve">Age of Commerce (Southeast Asia)</t>
  </si>
  <si>
    <t xml:space="preserve">Age of Commerce</t>
  </si>
  <si>
    <t xml:space="preserve">Anthony Reid (1988, 1993)</t>
  </si>
  <si>
    <t xml:space="preserve">Reid described Southeast Asian port cities thriving on trade in spices, textiles and ceramics.</t>
  </si>
  <si>
    <t xml:space="preserve">textile;ceramic</t>
  </si>
  <si>
    <t xml:space="preserve">Anthony Reid</t>
  </si>
  <si>
    <t xml:space="preserve">the hinterland</t>
  </si>
  <si>
    <t xml:space="preserve">links: NET007; NET008.</t>
  </si>
  <si>
    <t xml:space="preserve">PRD162</t>
  </si>
  <si>
    <t xml:space="preserve">Rashidun period</t>
  </si>
  <si>
    <t xml:space="preserve">Rashidun caliphate</t>
  </si>
  <si>
    <t xml:space="preserve">WA-ARB;WA-LEV;WA-MES;AF-EGY;WA-IRN</t>
  </si>
  <si>
    <t xml:space="preserve">The first caliphs kept Byzantine and Sasanian coin types and craft workshops running in the conquered provinces.</t>
  </si>
  <si>
    <t xml:space="preserve">minting;building</t>
  </si>
  <si>
    <t xml:space="preserve">coin;mosque</t>
  </si>
  <si>
    <t xml:space="preserve">Islamic (Sunni) historiography</t>
  </si>
  <si>
    <t xml:space="preserve">Shiʿi readings of the same years</t>
  </si>
  <si>
    <t xml:space="preserve">links: BEL017.</t>
  </si>
  <si>
    <t xml:space="preserve">PRD163</t>
  </si>
  <si>
    <t xml:space="preserve">Umayyad period</t>
  </si>
  <si>
    <t xml:space="preserve">Umayyad era</t>
  </si>
  <si>
    <t xml:space="preserve">WA-LEV;WA-MES;AF-MAG;EU-IBE</t>
  </si>
  <si>
    <t xml:space="preserve">conventional; continues in al-Andalus to 1031</t>
  </si>
  <si>
    <t xml:space="preserve">Umayyad rulers built the Dome of the Rock and desert palaces, and created an epigraphic coinage.</t>
  </si>
  <si>
    <t xml:space="preserve">mosaic;stucco;minting</t>
  </si>
  <si>
    <t xml:space="preserve">mosaic;coin;palace</t>
  </si>
  <si>
    <t xml:space="preserve">Islamic historiography; art historians</t>
  </si>
  <si>
    <t xml:space="preserve">Byzantine and Coptic craftsmen who did much of the work</t>
  </si>
  <si>
    <t xml:space="preserve">links: DYN009; STY099; OCC025.</t>
  </si>
  <si>
    <t xml:space="preserve">PRD164</t>
  </si>
  <si>
    <t xml:space="preserve">Abbasid period</t>
  </si>
  <si>
    <t xml:space="preserve">Abbasid era</t>
  </si>
  <si>
    <t xml:space="preserve">WA-MES;WA-IRN;AF-EGY</t>
  </si>
  <si>
    <t xml:space="preserve">conventional; caliphate nominal after 945</t>
  </si>
  <si>
    <t xml:space="preserve">From Baghdad and Samarra, Abbasid workshops made lustreware, paper, bookbinding and stucco.</t>
  </si>
  <si>
    <t xml:space="preserve">lustre glaze;paper making;stucco</t>
  </si>
  <si>
    <t xml:space="preserve">lustreware;Qur'an;stucco panel</t>
  </si>
  <si>
    <t xml:space="preserve">the regional dynasties that ruled in practice</t>
  </si>
  <si>
    <t xml:space="preserve">links: DYN010; STY100; INV037.</t>
  </si>
  <si>
    <t xml:space="preserve">PRD165</t>
  </si>
  <si>
    <t xml:space="preserve">Islamic Golden Age</t>
  </si>
  <si>
    <t xml:space="preserve">WA-MES;WA-IRN;AF-EGY;EU-IBE;AS-CEN</t>
  </si>
  <si>
    <t xml:space="preserve">The label praises science and craft under the Abbasids but implies a later decline that historians reject.</t>
  </si>
  <si>
    <t xml:space="preserve">paper;glass;lustre;astrolabe</t>
  </si>
  <si>
    <t xml:space="preserve">astrolabe;manuscript</t>
  </si>
  <si>
    <t xml:space="preserve">19th-century Orientalist and modern popular historiography</t>
  </si>
  <si>
    <t xml:space="preserve">Ottoman, Safavid, Mughal and later achievements</t>
  </si>
  <si>
    <t xml:space="preserve">Contested label; links: INV014.</t>
  </si>
  <si>
    <t xml:space="preserve">PRD166</t>
  </si>
  <si>
    <t xml:space="preserve">Hodgson's Middle Periods</t>
  </si>
  <si>
    <t xml:space="preserve">Early and Later Middle Periods</t>
  </si>
  <si>
    <t xml:space="preserve">Marshall Hodgson, The Venture of Islam (1974)</t>
  </si>
  <si>
    <t xml:space="preserve">Hodgson's periods cover the Seljuk, Mongol and Timurid worlds of craft and trade.</t>
  </si>
  <si>
    <t xml:space="preserve">Marshall Hodgson</t>
  </si>
  <si>
    <t xml:space="preserve">non-Persianate regions</t>
  </si>
  <si>
    <t xml:space="preserve">PRD167</t>
  </si>
  <si>
    <t xml:space="preserve">Timurid Renaissance</t>
  </si>
  <si>
    <t xml:space="preserve">The label frames Timurid court painting, tilework and bookmaking as a rebirth.</t>
  </si>
  <si>
    <t xml:space="preserve">tilework;painting;bookbinding</t>
  </si>
  <si>
    <t xml:space="preserve">tile;manuscript</t>
  </si>
  <si>
    <t xml:space="preserve">links: POL235; STY106; OCC042.</t>
  </si>
  <si>
    <t xml:space="preserve">PRD168</t>
  </si>
  <si>
    <t xml:space="preserve">Gunpowder Empires</t>
  </si>
  <si>
    <t xml:space="preserve">WA-ANA;WA-IRN;AS-SAS</t>
  </si>
  <si>
    <t xml:space="preserve">Hodgson and McNeill grouped the Ottomans, Safavids and Mughals around guns.</t>
  </si>
  <si>
    <t xml:space="preserve">gunfounding</t>
  </si>
  <si>
    <t xml:space="preserve">Hodgson; McNeill</t>
  </si>
  <si>
    <t xml:space="preserve">court workshops that the gun frame ignores</t>
  </si>
  <si>
    <t xml:space="preserve">PRD169</t>
  </si>
  <si>
    <t xml:space="preserve">Ottoman Classical Age</t>
  </si>
  <si>
    <t xml:space="preserve">Classical Age</t>
  </si>
  <si>
    <t xml:space="preserve">İnalcık's scheme covers 1300–1600; art historians often focus on c. 1520–1600</t>
  </si>
  <si>
    <t xml:space="preserve">In İnalcık's scheme the empire's classical centuries culminate in court workshops making İznik tiles, saz-style designs and the mosques of the architect Sinan.</t>
  </si>
  <si>
    <t xml:space="preserve">İznik ceramics;architecture</t>
  </si>
  <si>
    <t xml:space="preserve">tile;mosque</t>
  </si>
  <si>
    <t xml:space="preserve">Halil İnalcık</t>
  </si>
  <si>
    <t xml:space="preserve">provincial makers and non-Muslim craft communities</t>
  </si>
  <si>
    <t xml:space="preserve">links: STY109.</t>
  </si>
  <si>
    <t xml:space="preserve">PRD170</t>
  </si>
  <si>
    <t xml:space="preserve">Late Bronze Age (Eurasian steppe)</t>
  </si>
  <si>
    <t xml:space="preserve">LBA steppe</t>
  </si>
  <si>
    <t xml:space="preserve">AS-CEN;EU-EER;AS-NTH</t>
  </si>
  <si>
    <t xml:space="preserve">Steppe herders of the Sintashta and Andronovo horizons made spoked-wheel chariots, tin bronzes and fortified settlements.</t>
  </si>
  <si>
    <t xml:space="preserve">bronze casting;chariot building;horse breeding</t>
  </si>
  <si>
    <t xml:space="preserve">chariot;cheekpiece;dagger</t>
  </si>
  <si>
    <t xml:space="preserve">Russian and Kazakh archaeologists</t>
  </si>
  <si>
    <t xml:space="preserve">the idea of a single "Aryan" people, which the label has been used to support</t>
  </si>
  <si>
    <t xml:space="preserve">links: ARC102; ARC103; INV119.</t>
  </si>
  <si>
    <t xml:space="preserve">PRD171</t>
  </si>
  <si>
    <t xml:space="preserve">Early Nomadic period (Eurasian steppe)</t>
  </si>
  <si>
    <t xml:space="preserve">Early Iron Age (steppe); Scythian period</t>
  </si>
  <si>
    <t xml:space="preserve">Mounted nomads made gold animal-style ornaments, felts and tattooed textiles preserved in frozen kurgans such as Pazyryk.</t>
  </si>
  <si>
    <t xml:space="preserve">goldsmithing;felt appliqué;tattooing</t>
  </si>
  <si>
    <t xml:space="preserve">gold plaque;felt;saddle</t>
  </si>
  <si>
    <t xml:space="preserve">Russian and Soviet archaeologists</t>
  </si>
  <si>
    <t xml:space="preserve">the settled neighbours on whom nomads depended</t>
  </si>
  <si>
    <t xml:space="preserve">links: HOR017; ARC108; STY098; CIV087.</t>
  </si>
  <si>
    <t xml:space="preserve">PRD172</t>
  </si>
  <si>
    <t xml:space="preserve">Pax Mongolica</t>
  </si>
  <si>
    <t xml:space="preserve">Mongol Peace</t>
  </si>
  <si>
    <t xml:space="preserve">AS-CEN;AS-CHN;WA-IRN;EU-EER</t>
  </si>
  <si>
    <t xml:space="preserve">The label stresses safe trade under Mongol rule, when silk, porcelain and ideas moved across Eurasia.</t>
  </si>
  <si>
    <t xml:space="preserve">nasij;porcelain;paper money</t>
  </si>
  <si>
    <t xml:space="preserve">cloth of gold;blue-and-white porcelain</t>
  </si>
  <si>
    <t xml:space="preserve">historians (from the 20th century)</t>
  </si>
  <si>
    <t xml:space="preserve">the violence of conquest and deportations</t>
  </si>
  <si>
    <t xml:space="preserve">links: POL233; OCC035.</t>
  </si>
  <si>
    <t xml:space="preserve">PRD173</t>
  </si>
  <si>
    <t xml:space="preserve">Soviet period (Central Asia)</t>
  </si>
  <si>
    <t xml:space="preserve">Soviet era</t>
  </si>
  <si>
    <t xml:space="preserve">Soviet rule collectivised herding and crafts, built cotton monocultures and organised state craft cooperatives and design institutes.</t>
  </si>
  <si>
    <t xml:space="preserve">cotton farming;cooperative craft</t>
  </si>
  <si>
    <t xml:space="preserve">suzani;carpet</t>
  </si>
  <si>
    <t xml:space="preserve">nomads' own sense of the period</t>
  </si>
  <si>
    <t xml:space="preserve">links: OCC199; OCC202.</t>
  </si>
  <si>
    <t xml:space="preserve">PRD174</t>
  </si>
  <si>
    <t xml:space="preserve">Paleoindian period (Americas)</t>
  </si>
  <si>
    <t xml:space="preserve">Paleoamerican period</t>
  </si>
  <si>
    <t xml:space="preserve">approx.; pre-Clovis sites push the start earlier</t>
  </si>
  <si>
    <t xml:space="preserve">The first peoples of the Americas made fluted points such as Clovis, and pre-Clovis sites are still debated.</t>
  </si>
  <si>
    <t xml:space="preserve">fluted point knapping</t>
  </si>
  <si>
    <t xml:space="preserve">Clovis point</t>
  </si>
  <si>
    <t xml:space="preserve">American archaeologists</t>
  </si>
  <si>
    <t xml:space="preserve">oral histories of Indigenous origins</t>
  </si>
  <si>
    <t xml:space="preserve">links: ARC172; ARC173.</t>
  </si>
  <si>
    <t xml:space="preserve">PRD175</t>
  </si>
  <si>
    <t xml:space="preserve">Archaic period (Mesoamerica)</t>
  </si>
  <si>
    <t xml:space="preserve">Mesoamerican Archaic</t>
  </si>
  <si>
    <t xml:space="preserve">Foragers domesticated maize, squash and beans and began to make ground-stone tools.</t>
  </si>
  <si>
    <t xml:space="preserve">ground stone;plant domestication</t>
  </si>
  <si>
    <t xml:space="preserve">metate;mano</t>
  </si>
  <si>
    <t xml:space="preserve">Mesoamericanists</t>
  </si>
  <si>
    <t xml:space="preserve">variation between highlands and lowlands</t>
  </si>
  <si>
    <t xml:space="preserve">links: INV056.</t>
  </si>
  <si>
    <t xml:space="preserve">PRD176</t>
  </si>
  <si>
    <t xml:space="preserve">Early Formative period (Mesoamerica)</t>
  </si>
  <si>
    <t xml:space="preserve">Early Preclassic</t>
  </si>
  <si>
    <t xml:space="preserve">Villages made pottery, figurines and, on the Gulf Coast, Olmec monumental stone heads.</t>
  </si>
  <si>
    <t xml:space="preserve">pottery;basalt carving</t>
  </si>
  <si>
    <t xml:space="preserve">colossal head;figurine</t>
  </si>
  <si>
    <t xml:space="preserve">non-Olmec regions</t>
  </si>
  <si>
    <t xml:space="preserve">PeriodO (period gazetteer; link-out); Met Open Access (CC0); INAH Mediateca (link-out)</t>
  </si>
  <si>
    <t xml:space="preserve">links: ARC185; ARC186; CIV019.</t>
  </si>
  <si>
    <t xml:space="preserve">PRD177</t>
  </si>
  <si>
    <t xml:space="preserve">Middle Formative period (Mesoamerica)</t>
  </si>
  <si>
    <t xml:space="preserve">Middle Preclassic</t>
  </si>
  <si>
    <t xml:space="preserve">Jade carving, early writing and ceremonial centres such as La Venta and early Maya sites developed.</t>
  </si>
  <si>
    <t xml:space="preserve">jade carving;writing</t>
  </si>
  <si>
    <t xml:space="preserve">celt;mask</t>
  </si>
  <si>
    <t xml:space="preserve">small villages</t>
  </si>
  <si>
    <t xml:space="preserve">links: INV004; HOR004.</t>
  </si>
  <si>
    <t xml:space="preserve">PRD178</t>
  </si>
  <si>
    <t xml:space="preserve">Late Formative period (Mesoamerica)</t>
  </si>
  <si>
    <t xml:space="preserve">Late and Terminal Preclassic</t>
  </si>
  <si>
    <t xml:space="preserve">Large Maya cities such as El Mirador and early Teotihuacan built stucco-masked pyramids.</t>
  </si>
  <si>
    <t xml:space="preserve">stucco modelling;lime plaster</t>
  </si>
  <si>
    <t xml:space="preserve">pyramid;mask</t>
  </si>
  <si>
    <t xml:space="preserve">highland Oaxacan developments</t>
  </si>
  <si>
    <t xml:space="preserve">links: ARC187.</t>
  </si>
  <si>
    <t xml:space="preserve">PRD179</t>
  </si>
  <si>
    <t xml:space="preserve">Early Classic period (Mesoamerica)</t>
  </si>
  <si>
    <t xml:space="preserve">Early Classic</t>
  </si>
  <si>
    <t xml:space="preserve">Teotihuacan's workshops made obsidian tools, Thin Orange pottery and murals while Maya kings raised dated stelae.</t>
  </si>
  <si>
    <t xml:space="preserve">obsidian working;mural painting;stele carving</t>
  </si>
  <si>
    <t xml:space="preserve">stele;mural;tripod vessel</t>
  </si>
  <si>
    <t xml:space="preserve">Mesoamericanists (based on Maya dated monuments)</t>
  </si>
  <si>
    <t xml:space="preserve">the non-Maya regions, fitted to a Maya-defined "classic"</t>
  </si>
  <si>
    <t xml:space="preserve">links: POL044; POL046; NET037.</t>
  </si>
  <si>
    <t xml:space="preserve">PRD180</t>
  </si>
  <si>
    <t xml:space="preserve">Late Classic period (Mesoamerica)</t>
  </si>
  <si>
    <t xml:space="preserve">Late Classic</t>
  </si>
  <si>
    <t xml:space="preserve">Maya courts produced painted polychrome vessels, carved lintels and scribal art signed by named painters.</t>
  </si>
  <si>
    <t xml:space="preserve">polychrome painting;stone carving</t>
  </si>
  <si>
    <t xml:space="preserve">codex-style vase;lintel</t>
  </si>
  <si>
    <t xml:space="preserve">commoners and non-royal makers</t>
  </si>
  <si>
    <t xml:space="preserve">links: POL047; POL048.</t>
  </si>
  <si>
    <t xml:space="preserve">PRD181</t>
  </si>
  <si>
    <t xml:space="preserve">Terminal Classic period (Mesoamerica)</t>
  </si>
  <si>
    <t xml:space="preserve">Terminal Classic; "Classic Maya collapse"</t>
  </si>
  <si>
    <t xml:space="preserve">Southern Maya cities were abandoned while northern Yucatán cities such as Uxmal grew.</t>
  </si>
  <si>
    <t xml:space="preserve">Puuc mosaic masonry</t>
  </si>
  <si>
    <t xml:space="preserve">facade</t>
  </si>
  <si>
    <t xml:space="preserve">northern growth hidden by "collapse"</t>
  </si>
  <si>
    <t xml:space="preserve">links: STY068.</t>
  </si>
  <si>
    <t xml:space="preserve">PRD182</t>
  </si>
  <si>
    <t xml:space="preserve">Early Postclassic period (Mesoamerica)</t>
  </si>
  <si>
    <t xml:space="preserve">Early Postclassic</t>
  </si>
  <si>
    <t xml:space="preserve">Tula and Chichén Itzá used columned halls and began metalworking from West Mexico.</t>
  </si>
  <si>
    <t xml:space="preserve">metalworking;stone carving</t>
  </si>
  <si>
    <t xml:space="preserve">column;copper bell</t>
  </si>
  <si>
    <t xml:space="preserve">smaller polities</t>
  </si>
  <si>
    <t xml:space="preserve">links: POL049; INV083.</t>
  </si>
  <si>
    <t xml:space="preserve">PRD183</t>
  </si>
  <si>
    <t xml:space="preserve">Late Postclassic period (Mesoamerica)</t>
  </si>
  <si>
    <t xml:space="preserve">Late Postclassic</t>
  </si>
  <si>
    <t xml:space="preserve">Mixtec, Aztec and other states made codices, turquoise mosaic, gold and featherwork.</t>
  </si>
  <si>
    <t xml:space="preserve">featherwork;goldsmithing;turquoise mosaic</t>
  </si>
  <si>
    <t xml:space="preserve">codex;mask;shield</t>
  </si>
  <si>
    <t xml:space="preserve">non-Aztec peoples</t>
  </si>
  <si>
    <t xml:space="preserve">PeriodO (period gazetteer; link-out); INAH Mediateca (link-out)</t>
  </si>
  <si>
    <t xml:space="preserve">links: HOR005; POL051; POL050.</t>
  </si>
  <si>
    <t xml:space="preserve">PRD184</t>
  </si>
  <si>
    <t xml:space="preserve">Colonial period (Spanish America)</t>
  </si>
  <si>
    <t xml:space="preserve">viceregal period</t>
  </si>
  <si>
    <t xml:space="preserve">Indigenous, African and European makers created silver, textiles, painting and featherwork under Spanish rule.</t>
  </si>
  <si>
    <t xml:space="preserve">silversmithing;tapestry weaving;painting</t>
  </si>
  <si>
    <t xml:space="preserve">silverwork;painting</t>
  </si>
  <si>
    <t xml:space="preserve">Latin American historiography</t>
  </si>
  <si>
    <t xml:space="preserve">Indigenous and African agency</t>
  </si>
  <si>
    <t xml:space="preserve">PRD185</t>
  </si>
  <si>
    <t xml:space="preserve">Preceramic Period (Andes)</t>
  </si>
  <si>
    <t xml:space="preserve">Lithic and Archaic; Late Preceramic</t>
  </si>
  <si>
    <t xml:space="preserve">Before pottery, Andean people made twined cotton textiles, gourd containers and the monumental centres of Caral and Norte Chico.</t>
  </si>
  <si>
    <t xml:space="preserve">twining;cotton cultivation;monument building</t>
  </si>
  <si>
    <t xml:space="preserve">twined textile;gourd;platform mound</t>
  </si>
  <si>
    <t xml:space="preserve">Andeanists</t>
  </si>
  <si>
    <t xml:space="preserve">the forager and herder communities of the highlands</t>
  </si>
  <si>
    <t xml:space="preserve">links: CIV031; INV095; INV101.</t>
  </si>
  <si>
    <t xml:space="preserve">PRD186</t>
  </si>
  <si>
    <t xml:space="preserve">Initial Period (Andes)</t>
  </si>
  <si>
    <t xml:space="preserve">Initial Period</t>
  </si>
  <si>
    <t xml:space="preserve">Pottery and heddle-loom weaving spread, and coastal U-shaped temple complexes were built.</t>
  </si>
  <si>
    <t xml:space="preserve">pottery;heddle weaving;adobe building</t>
  </si>
  <si>
    <t xml:space="preserve">pottery;textile;temple</t>
  </si>
  <si>
    <t xml:space="preserve">John H. Rowe (1960s); Andeanists</t>
  </si>
  <si>
    <t xml:space="preserve">the scheme's roots in one coastal valley (Ica)</t>
  </si>
  <si>
    <t xml:space="preserve">links: ARC204.</t>
  </si>
  <si>
    <t xml:space="preserve">PRD187</t>
  </si>
  <si>
    <t xml:space="preserve">Early Horizon (period)</t>
  </si>
  <si>
    <t xml:space="preserve">approx.; Rowe's chronological unit</t>
  </si>
  <si>
    <t xml:space="preserve">The period of the Chavín style saw goldwork, painted textiles and stone carving spread across the Andes.</t>
  </si>
  <si>
    <t xml:space="preserve">goldsmithing;textile painting;stone carving</t>
  </si>
  <si>
    <t xml:space="preserve">crown;painted textile;tenon head</t>
  </si>
  <si>
    <t xml:space="preserve">John H. Rowe; Andeanists</t>
  </si>
  <si>
    <t xml:space="preserve">the regional cultures that were not Chavín</t>
  </si>
  <si>
    <t xml:space="preserve">links: HOR001; STY064; CIV032. Period row; HOR001 is the horizon as stylistic spread.</t>
  </si>
  <si>
    <t xml:space="preserve">PRD188</t>
  </si>
  <si>
    <t xml:space="preserve">Early Intermediate Period</t>
  </si>
  <si>
    <t xml:space="preserve">EIP</t>
  </si>
  <si>
    <t xml:space="preserve">Regional cultures such as Moche and Nasca made moulded portrait vessels, gold and copper alloys and embroidered and painted textiles.</t>
  </si>
  <si>
    <t xml:space="preserve">mould-made pottery;tumbaga;embroidery</t>
  </si>
  <si>
    <t xml:space="preserve">portrait vessel;ear ornament;mantle</t>
  </si>
  <si>
    <t xml:space="preserve">the "intermediate" framing as a gap between horizons</t>
  </si>
  <si>
    <t xml:space="preserve">links: ARC206; ARC207; CIV033; CIV034.</t>
  </si>
  <si>
    <t xml:space="preserve">PRD189</t>
  </si>
  <si>
    <t xml:space="preserve">Middle Horizon (period)</t>
  </si>
  <si>
    <t xml:space="preserve">Wari and Tiwanaku spread tapestry tunics, stone architecture and a shared imagery across the Andes.</t>
  </si>
  <si>
    <t xml:space="preserve">interlocking tapestry;stone masonry</t>
  </si>
  <si>
    <t xml:space="preserve">tunic;kero</t>
  </si>
  <si>
    <t xml:space="preserve">local communities under Wari and Tiwanaku</t>
  </si>
  <si>
    <t xml:space="preserve">links: HOR002; STY065; POL058; POL059.</t>
  </si>
  <si>
    <t xml:space="preserve">PRD190</t>
  </si>
  <si>
    <t xml:space="preserve">Late Intermediate Period</t>
  </si>
  <si>
    <t xml:space="preserve">LIP</t>
  </si>
  <si>
    <t xml:space="preserve">Regional states such as Chimor made mould-made blackware, feather and textile work and sheet metal.</t>
  </si>
  <si>
    <t xml:space="preserve">mould-made blackware;featherwork;sheet metal</t>
  </si>
  <si>
    <t xml:space="preserve">stirrup-spout vessel;feather tunic</t>
  </si>
  <si>
    <t xml:space="preserve">the "intermediate" framing</t>
  </si>
  <si>
    <t xml:space="preserve">links: POL060; ARC209.</t>
  </si>
  <si>
    <t xml:space="preserve">PRD191</t>
  </si>
  <si>
    <t xml:space="preserve">Late Horizon (period)</t>
  </si>
  <si>
    <t xml:space="preserve">Inca period</t>
  </si>
  <si>
    <t xml:space="preserve">approx.; based on Spanish-recorded Inca chronology</t>
  </si>
  <si>
    <t xml:space="preserve">Inca rule organised state weaving (qompi), metalwork, fine stone masonry and khipu records.</t>
  </si>
  <si>
    <t xml:space="preserve">qompi weaving;ashlar masonry;khipu</t>
  </si>
  <si>
    <t xml:space="preserve">unku;aryballo;khipu</t>
  </si>
  <si>
    <t xml:space="preserve">the conquered peoples' own histories</t>
  </si>
  <si>
    <t xml:space="preserve">links: HOR003; POL061; STY066; INV005. Labour tribute (mit'a) flagged.</t>
  </si>
  <si>
    <t xml:space="preserve">PRD192</t>
  </si>
  <si>
    <t xml:space="preserve">Lumbreras's developmental periodisation</t>
  </si>
  <si>
    <t xml:space="preserve">Formative, Regional Development, Wari Empire, Regional States, Tawantinsuyu</t>
  </si>
  <si>
    <t xml:space="preserve">Luis Lumbreras (1974)</t>
  </si>
  <si>
    <t xml:space="preserve">Lumbreras's Marxist scheme orders Andean history by social stages rather than by stylistic horizons.</t>
  </si>
  <si>
    <t xml:space="preserve">Luis G. Lumbreras</t>
  </si>
  <si>
    <t xml:space="preserve">the variation within stages</t>
  </si>
  <si>
    <t xml:space="preserve">Alternative to Rowe.</t>
  </si>
  <si>
    <t xml:space="preserve">PRD193</t>
  </si>
  <si>
    <t xml:space="preserve">Archaic period (Eastern North America)</t>
  </si>
  <si>
    <t xml:space="preserve">Eastern Archaic</t>
  </si>
  <si>
    <t xml:space="preserve">Foragers made ground-stone tools, bannerstones, early mounds and copper tools.</t>
  </si>
  <si>
    <t xml:space="preserve">ground stone;copper working;mound building</t>
  </si>
  <si>
    <t xml:space="preserve">bannerstone;copper tool</t>
  </si>
  <si>
    <t xml:space="preserve">North American archaeologists</t>
  </si>
  <si>
    <t xml:space="preserve">the living nations who descend from these people</t>
  </si>
  <si>
    <t xml:space="preserve">links: ARC179; ARC180; ARC181; INV133.</t>
  </si>
  <si>
    <t xml:space="preserve">PRD194</t>
  </si>
  <si>
    <t xml:space="preserve">Woodland period</t>
  </si>
  <si>
    <t xml:space="preserve">Woodland</t>
  </si>
  <si>
    <t xml:space="preserve">Woodland peoples made pottery, burial mounds and Hopewell's mica, copper and pipe work.</t>
  </si>
  <si>
    <t xml:space="preserve">pottery;mica cutting;pipe carving</t>
  </si>
  <si>
    <t xml:space="preserve">pipe;mica cut-out</t>
  </si>
  <si>
    <t xml:space="preserve">the nations who descend from these people</t>
  </si>
  <si>
    <t xml:space="preserve">links: ARC182; ARC183; HOR006.</t>
  </si>
  <si>
    <t xml:space="preserve">PRD195</t>
  </si>
  <si>
    <t xml:space="preserve">Mississippian period</t>
  </si>
  <si>
    <t xml:space="preserve">Mound centres such as Cahokia made shell gorgets, copper plates and ceramics.</t>
  </si>
  <si>
    <t xml:space="preserve">shell engraving;copper repoussé</t>
  </si>
  <si>
    <t xml:space="preserve">the living nations</t>
  </si>
  <si>
    <t xml:space="preserve">funerary;sacred;Indigenous-community</t>
  </si>
  <si>
    <t xml:space="preserve">links: ARC184; CIV023; POL062.</t>
  </si>
  <si>
    <t xml:space="preserve">PRD196</t>
  </si>
  <si>
    <t xml:space="preserve">Basketmaker II</t>
  </si>
  <si>
    <t xml:space="preserve">Early maize farmers on the Colorado Plateau made coiled and twined baskets, sandals and atlatls, but little pottery.</t>
  </si>
  <si>
    <t xml:space="preserve">coiled basketry;twined sandals</t>
  </si>
  <si>
    <t xml:space="preserve">basket;sandal;atlatl</t>
  </si>
  <si>
    <t xml:space="preserve">Pecos Conference (Kidder, 1927)</t>
  </si>
  <si>
    <t xml:space="preserve">Pueblo peoples' own histories and the name "Anasazi" they reject</t>
  </si>
  <si>
    <t xml:space="preserve">links: ARC177; CIV024.</t>
  </si>
  <si>
    <t xml:space="preserve">PRD197</t>
  </si>
  <si>
    <t xml:space="preserve">Basketmaker III</t>
  </si>
  <si>
    <t xml:space="preserve">Pit-house villages adopted fired pottery, the bow and arrow and beans, alongside continuing fine basketry.</t>
  </si>
  <si>
    <t xml:space="preserve">pottery;pit-house building</t>
  </si>
  <si>
    <t xml:space="preserve">grey ware;bow</t>
  </si>
  <si>
    <t xml:space="preserve">Pecos Conference (1927)</t>
  </si>
  <si>
    <t xml:space="preserve">Pueblo oral history</t>
  </si>
  <si>
    <t xml:space="preserve">PRD198</t>
  </si>
  <si>
    <t xml:space="preserve">Pueblo I</t>
  </si>
  <si>
    <t xml:space="preserve">Above-ground pueblo roomblocks appeared, with neck-banded grey and black-on-white pottery.</t>
  </si>
  <si>
    <t xml:space="preserve">masonry;black-on-white pottery</t>
  </si>
  <si>
    <t xml:space="preserve">pottery;roomblock</t>
  </si>
  <si>
    <t xml:space="preserve">PRD199</t>
  </si>
  <si>
    <t xml:space="preserve">Pueblo II</t>
  </si>
  <si>
    <t xml:space="preserve">Chaco Canyon's great houses, road network and turquoise working flourished across the San Juan Basin.</t>
  </si>
  <si>
    <t xml:space="preserve">masonry;turquoise working</t>
  </si>
  <si>
    <t xml:space="preserve">great house;cylinder jar</t>
  </si>
  <si>
    <t xml:space="preserve">links: HOR008; POL066; NET038; NET039.</t>
  </si>
  <si>
    <t xml:space="preserve">PRD200</t>
  </si>
  <si>
    <t xml:space="preserve">Pueblo III</t>
  </si>
  <si>
    <t xml:space="preserve">Pueblo peoples gathered into large villages and cliff dwellings such as those at Mesa Verde after the Chaco great-house system of Pueblo II declined.</t>
  </si>
  <si>
    <t xml:space="preserve">masonry;pottery</t>
  </si>
  <si>
    <t xml:space="preserve">cliff dwelling;mug</t>
  </si>
  <si>
    <t xml:space="preserve">the "abandonment" framing Pueblos reject</t>
  </si>
  <si>
    <t xml:space="preserve">PRD201</t>
  </si>
  <si>
    <t xml:space="preserve">Pueblo IV</t>
  </si>
  <si>
    <t xml:space="preserve">Large pueblos made glaze-painted pottery and kiva murals and developed katsina imagery.</t>
  </si>
  <si>
    <t xml:space="preserve">glaze painting;mural painting</t>
  </si>
  <si>
    <t xml:space="preserve">pottery;kiva mural</t>
  </si>
  <si>
    <t xml:space="preserve">links: BEL039.</t>
  </si>
  <si>
    <t xml:space="preserve">PRD202</t>
  </si>
  <si>
    <t xml:space="preserve">Pueblo V</t>
  </si>
  <si>
    <t xml:space="preserve">from c. 1600; ongoing</t>
  </si>
  <si>
    <t xml:space="preserve">Pueblo peoples continued to make pottery, weaving and katsina figures under Spanish, Mexican and US rule.</t>
  </si>
  <si>
    <t xml:space="preserve">pottery;weaving;carving</t>
  </si>
  <si>
    <t xml:space="preserve">pottery;katsina figure</t>
  </si>
  <si>
    <t xml:space="preserve">living Pueblo communities who are not "prehistory"</t>
  </si>
  <si>
    <t xml:space="preserve">PeriodO (period gazetteer; link-out); Smithsonian Open Access (CC0 where designated)</t>
  </si>
  <si>
    <t xml:space="preserve">links: STY077; OCC085.</t>
  </si>
  <si>
    <t xml:space="preserve">PRD203</t>
  </si>
  <si>
    <t xml:space="preserve">Paleo-Inuit period (Arctic)</t>
  </si>
  <si>
    <t xml:space="preserve">Paleo-Eskimo (older term)</t>
  </si>
  <si>
    <t xml:space="preserve">Paleo-Inuit peoples of the Arctic Small Tool tradition, Saqqaq and Dorset made microblades and carved ivory figures.</t>
  </si>
  <si>
    <t xml:space="preserve">microblade;ivory carving</t>
  </si>
  <si>
    <t xml:space="preserve">figure;harpoon head</t>
  </si>
  <si>
    <t xml:space="preserve">Arctic archaeologists; terminology revised after Inuit Circumpolar Council resolution (2010)</t>
  </si>
  <si>
    <t xml:space="preserve">the Inuit terms for these peoples (e.g. Tuniit)</t>
  </si>
  <si>
    <t xml:space="preserve">links: ARC164; ARC165; ARC166.</t>
  </si>
  <si>
    <t xml:space="preserve">PRD204</t>
  </si>
  <si>
    <t xml:space="preserve">Contact period (North America)</t>
  </si>
  <si>
    <t xml:space="preserve">Protohistoric</t>
  </si>
  <si>
    <t xml:space="preserve">AM-EWD;AM-WST;AM-NWC</t>
  </si>
  <si>
    <t xml:space="preserve">The term marks Indigenous history by the arrival of Europeans and trade goods such as glass beads and copper kettles, which makers reworked into their own forms.</t>
  </si>
  <si>
    <t xml:space="preserve">glass bead;trade metal</t>
  </si>
  <si>
    <t xml:space="preserve">bead;kettle</t>
  </si>
  <si>
    <t xml:space="preserve">the continuity of Indigenous histories across the divide</t>
  </si>
  <si>
    <t xml:space="preserve">PRD205</t>
  </si>
  <si>
    <t xml:space="preserve">Reservation period (Plains)</t>
  </si>
  <si>
    <t xml:space="preserve">Reservation era</t>
  </si>
  <si>
    <t xml:space="preserve">Confined to reservations, Plains artists made ledger drawings, beadwork and quillwork for trade.</t>
  </si>
  <si>
    <t xml:space="preserve">ledger drawing;beadwork</t>
  </si>
  <si>
    <t xml:space="preserve">ledger drawing;beaded bag</t>
  </si>
  <si>
    <t xml:space="preserve">US historians</t>
  </si>
  <si>
    <t xml:space="preserve">Native self-determination</t>
  </si>
  <si>
    <t xml:space="preserve">links: SCH009.</t>
  </si>
  <si>
    <t xml:space="preserve">PRD206</t>
  </si>
  <si>
    <t xml:space="preserve">Lithic Age (Caribbean)</t>
  </si>
  <si>
    <t xml:space="preserve">Lithic Age</t>
  </si>
  <si>
    <t xml:space="preserve">approx.; Rouse's scheme</t>
  </si>
  <si>
    <t xml:space="preserve">Rouse's first age covers the earliest Caribbean settlers, who made flaked-stone blades and tools.</t>
  </si>
  <si>
    <t xml:space="preserve">flaked stone</t>
  </si>
  <si>
    <t xml:space="preserve">blade</t>
  </si>
  <si>
    <t xml:space="preserve">later revisions that merge Lithic and Archaic</t>
  </si>
  <si>
    <t xml:space="preserve">links: ARC196.</t>
  </si>
  <si>
    <t xml:space="preserve">PRD207</t>
  </si>
  <si>
    <t xml:space="preserve">Archaic Age (Caribbean)</t>
  </si>
  <si>
    <t xml:space="preserve">Archaic Age</t>
  </si>
  <si>
    <t xml:space="preserve">Rouse's second age covers foragers who made ground-stone and shell tools, though some also made early pottery and grew plants.</t>
  </si>
  <si>
    <t xml:space="preserve">ground stone;shell working</t>
  </si>
  <si>
    <t xml:space="preserve">tool</t>
  </si>
  <si>
    <t xml:space="preserve">the evidence of early pottery and farming that blurs the age boundaries</t>
  </si>
  <si>
    <t xml:space="preserve">PRD208</t>
  </si>
  <si>
    <t xml:space="preserve">Early Ceramic Age (Caribbean)</t>
  </si>
  <si>
    <t xml:space="preserve">Early Ceramic Age</t>
  </si>
  <si>
    <t xml:space="preserve">Saladoid migrants from South America brought white-on-red pottery, farming and carved stone and shell amulets.</t>
  </si>
  <si>
    <t xml:space="preserve">pottery;lapidary work</t>
  </si>
  <si>
    <t xml:space="preserve">pottery;amulet</t>
  </si>
  <si>
    <t xml:space="preserve">the Archaic peoples already on the islands</t>
  </si>
  <si>
    <t xml:space="preserve">links: ARC197; NET042.</t>
  </si>
  <si>
    <t xml:space="preserve">PRD209</t>
  </si>
  <si>
    <t xml:space="preserve">Late Ceramic Age (Caribbean)</t>
  </si>
  <si>
    <t xml:space="preserve">Late Ceramic Age</t>
  </si>
  <si>
    <t xml:space="preserve">Ancestors of the Taíno carved zemís and duhos and built ball courts and plazas.</t>
  </si>
  <si>
    <t xml:space="preserve">woodcarving;stone carving</t>
  </si>
  <si>
    <t xml:space="preserve">zemí;duho</t>
  </si>
  <si>
    <t xml:space="preserve">the living Taíno and other descendant communities</t>
  </si>
  <si>
    <t xml:space="preserve">links: ARC198; ARC199; CIV030.</t>
  </si>
  <si>
    <t xml:space="preserve">PRD210</t>
  </si>
  <si>
    <t xml:space="preserve">Amazon rubber boom</t>
  </si>
  <si>
    <t xml:space="preserve">ciclo da borracha</t>
  </si>
  <si>
    <t xml:space="preserve">The rubber trade enslaved and killed Indigenous people and funded Manaus's opera house.</t>
  </si>
  <si>
    <t xml:space="preserve">Brazilian historiography</t>
  </si>
  <si>
    <t xml:space="preserve">the Indigenous tappers and the debt-bonded migrants from Brazil's northeast</t>
  </si>
  <si>
    <t xml:space="preserve">PeriodO (period gazetteer; link-out); BNDigital (Biblioteca Nacional do Brasil)</t>
  </si>
  <si>
    <t xml:space="preserve">links: OCC183; NET060.</t>
  </si>
  <si>
    <t xml:space="preserve">PRD211</t>
  </si>
  <si>
    <t xml:space="preserve">Pleistocene Sahul</t>
  </si>
  <si>
    <t xml:space="preserve">Sahul settlement period</t>
  </si>
  <si>
    <t xml:space="preserve">approx.; first settlement dated c. 65,000–50,000 years ago (debated)</t>
  </si>
  <si>
    <t xml:space="preserve">People crossed open sea to reach the joined landmass of Australia and New Guinea, making ground-edge axes, ochre pigments and shell beads.</t>
  </si>
  <si>
    <t xml:space="preserve">sea crossing;edge grinding;ochre processing</t>
  </si>
  <si>
    <t xml:space="preserve">ground-edge axe;shell bead</t>
  </si>
  <si>
    <t xml:space="preserve">Australian and Pacific archaeologists</t>
  </si>
  <si>
    <t xml:space="preserve">Aboriginal and Papuan accounts of deep time that do not use "periods"</t>
  </si>
  <si>
    <t xml:space="preserve">links: INV108; INV148; CIV093.</t>
  </si>
  <si>
    <t xml:space="preserve">PRD212</t>
  </si>
  <si>
    <t xml:space="preserve">Holocene intensification (Australia)</t>
  </si>
  <si>
    <t xml:space="preserve">mid-Holocene intensification</t>
  </si>
  <si>
    <t xml:space="preserve">approx.; contested thesis (Lourandos, 1983)</t>
  </si>
  <si>
    <t xml:space="preserve">Harry Lourandos argued that late Holocene Australia saw more complex fish traps, eel farms, small tools and exchange, challenging the idea of an unchanging "Stone Age" people.</t>
  </si>
  <si>
    <t xml:space="preserve">fish-trap building;backed microlith</t>
  </si>
  <si>
    <t xml:space="preserve">eel trap;backed point</t>
  </si>
  <si>
    <t xml:space="preserve">Harry Lourandos and critics</t>
  </si>
  <si>
    <t xml:space="preserve">Aboriginal knowledge holders' own chronology</t>
  </si>
  <si>
    <t xml:space="preserve">Contested; links: ARC222.</t>
  </si>
  <si>
    <t xml:space="preserve">PRD213</t>
  </si>
  <si>
    <t xml:space="preserve">Frontier Wars period (Australia)</t>
  </si>
  <si>
    <t xml:space="preserve">Australian Frontier Wars</t>
  </si>
  <si>
    <t xml:space="preserve">approx.; contested label and dates</t>
  </si>
  <si>
    <t xml:space="preserve">Colonial violence and dispossession took land and materials from Aboriginal makers, while objects were collected for museums.</t>
  </si>
  <si>
    <t xml:space="preserve">shield;spear</t>
  </si>
  <si>
    <t xml:space="preserve">historians (e.g. Henry Reynolds)</t>
  </si>
  <si>
    <t xml:space="preserve">those who deny the wars</t>
  </si>
  <si>
    <t xml:space="preserve">PeriodO (period gazetteer; link-out); Trove (link-out)</t>
  </si>
  <si>
    <t xml:space="preserve">PRD214</t>
  </si>
  <si>
    <t xml:space="preserve">Lapita period</t>
  </si>
  <si>
    <t xml:space="preserve">Lapita potters made dentate-stamped pottery as they settled from the Bismarcks to Samoa.</t>
  </si>
  <si>
    <t xml:space="preserve">dentate-stamped pottery;obsidian trade;voyaging</t>
  </si>
  <si>
    <t xml:space="preserve">pottery;shell ornament</t>
  </si>
  <si>
    <t xml:space="preserve">Pacific archaeologists</t>
  </si>
  <si>
    <t xml:space="preserve">the Papuan peoples already in Near Oceania</t>
  </si>
  <si>
    <t xml:space="preserve">links: ARC224; HOR013; CIV091; NET046. Period row.</t>
  </si>
  <si>
    <t xml:space="preserve">PRD215</t>
  </si>
  <si>
    <t xml:space="preserve">Long Pause (West Polynesia)</t>
  </si>
  <si>
    <t xml:space="preserve">Long Pause</t>
  </si>
  <si>
    <t xml:space="preserve">approx.; contested</t>
  </si>
  <si>
    <t xml:space="preserve">After the settlement of Tonga and Samoa, a long gap before East Polynesian voyaging is argued by some archaeologists.</t>
  </si>
  <si>
    <t xml:space="preserve">voyaging</t>
  </si>
  <si>
    <t xml:space="preserve">Pacific archaeologists (Anderson; Irwin)</t>
  </si>
  <si>
    <t xml:space="preserve">Polynesian navigational history</t>
  </si>
  <si>
    <t xml:space="preserve">Contested.</t>
  </si>
  <si>
    <t xml:space="preserve">PRD216</t>
  </si>
  <si>
    <t xml:space="preserve">East Polynesian settlement phase</t>
  </si>
  <si>
    <t xml:space="preserve">settlement of East Polynesia</t>
  </si>
  <si>
    <t xml:space="preserve">approx.; after Wilmshurst et al. (2011)</t>
  </si>
  <si>
    <t xml:space="preserve">Polynesian voyagers settled the Society Islands, Hawaiʻi, Rapa Nui and Aotearoa in a rapid series of voyages.</t>
  </si>
  <si>
    <t xml:space="preserve">double-hulled canoe building;navigation</t>
  </si>
  <si>
    <t xml:space="preserve">canoe;adze</t>
  </si>
  <si>
    <t xml:space="preserve">Pacific archaeologists (radiocarbon revisions)</t>
  </si>
  <si>
    <t xml:space="preserve">Polynesian genealogies and voyaging knowledge</t>
  </si>
  <si>
    <t xml:space="preserve">links: ARC227; NET045.</t>
  </si>
  <si>
    <t xml:space="preserve">PRD217</t>
  </si>
  <si>
    <t xml:space="preserve">Archaic phase (Māori)</t>
  </si>
  <si>
    <t xml:space="preserve">Moa-hunter period (older term)</t>
  </si>
  <si>
    <t xml:space="preserve">approx.; Golson (1959)</t>
  </si>
  <si>
    <t xml:space="preserve">The first Māori made adzes, fish-hooks and ornaments like those of East Polynesia.</t>
  </si>
  <si>
    <t xml:space="preserve">adze making;bone carving</t>
  </si>
  <si>
    <t xml:space="preserve">adze;fish hook</t>
  </si>
  <si>
    <t xml:space="preserve">Jack Golson (1959)</t>
  </si>
  <si>
    <t xml:space="preserve">Māori tribal histories that do not use Golson's phases</t>
  </si>
  <si>
    <t xml:space="preserve">PeriodO (period gazetteer; link-out); Te Papa Collections Online (per-item; taonga restricted)</t>
  </si>
  <si>
    <t xml:space="preserve">PRD218</t>
  </si>
  <si>
    <t xml:space="preserve">Classic phase (Māori)</t>
  </si>
  <si>
    <t xml:space="preserve">Classic Māori</t>
  </si>
  <si>
    <t xml:space="preserve">Māori built fortified pā, carved storehouses and meeting-house elements, and worked pounamu into hei-tiki and weapons.</t>
  </si>
  <si>
    <t xml:space="preserve">carving;pounamu working</t>
  </si>
  <si>
    <t xml:space="preserve">pā;hei-tiki</t>
  </si>
  <si>
    <t xml:space="preserve">PRD219</t>
  </si>
  <si>
    <t xml:space="preserve">Ahu Moai phase (Rapa Nui)</t>
  </si>
  <si>
    <t xml:space="preserve">Ahu Moai</t>
  </si>
  <si>
    <t xml:space="preserve">approx.; phase of the older culture-historical sequence, ended c. 1680 by a 'Huri Moai' toppling phase; recent dating finds ahu building from the 13th c. continuing past European contact (1722) and no pre-contact Huri Moai phase</t>
  </si>
  <si>
    <t xml:space="preserve">Rapa Nui people carved hundreds of moai at the Rano Raraku quarry and moved them to stone platforms (ahu).</t>
  </si>
  <si>
    <t xml:space="preserve">archaeologists (older culture-historical sequence; revised by DiNapoli, Lipo, Hunt et al.)</t>
  </si>
  <si>
    <t xml:space="preserve">Rapa Nui accounts, and the debated 'collapse' story</t>
  </si>
  <si>
    <t xml:space="preserve">PRD220</t>
  </si>
  <si>
    <t xml:space="preserve">Latte period (Marianas)</t>
  </si>
  <si>
    <t xml:space="preserve">Chamorro communities in the Marianas quarried and raised latte stone pillars as house foundations.</t>
  </si>
  <si>
    <t xml:space="preserve">stone quarrying</t>
  </si>
  <si>
    <t xml:space="preserve">latte stone</t>
  </si>
  <si>
    <t xml:space="preserve">Micronesian archaeologists</t>
  </si>
  <si>
    <t xml:space="preserve">Chamorro views of their own history</t>
  </si>
  <si>
    <t xml:space="preserve">links: ARC229.</t>
  </si>
  <si>
    <t xml:space="preserve">PLC001</t>
  </si>
  <si>
    <t xml:space="preserve">Set Maat (Deir el-Medina)</t>
  </si>
  <si>
    <t xml:space="preserve">Pa-demi; workmen's village at Deir el-Medina, Luxor West Bank, Egypt</t>
  </si>
  <si>
    <t xml:space="preserve">Place</t>
  </si>
  <si>
    <t xml:space="preserve">approx.; New Kingdom, 18th-20th Dynasties</t>
  </si>
  <si>
    <t xml:space="preserve">The village housed the crews who cut and painted the royal tombs in the Valley of the Kings, and its ostraca record wages, tools, named craftsmen and a strike.</t>
  </si>
  <si>
    <t xml:space="preserve">stone cutting;plaster;tomb painting;ostraca</t>
  </si>
  <si>
    <t xml:space="preserve">site type: workers' village;ostracon;tomb painting;stela;tool</t>
  </si>
  <si>
    <t xml:space="preserve">shelter;record and writing;tools</t>
  </si>
  <si>
    <t xml:space="preserve">Egyptologists (IFAO; Bernard Bruyère)</t>
  </si>
  <si>
    <t xml:space="preserve">women and household labour; water-carriers and support staff living outside the village</t>
  </si>
  <si>
    <t xml:space="preserve">Met Open Access (CC0);British Museum collection search (link-out);Wikimedia Commons;open-access excavation reports</t>
  </si>
  <si>
    <t xml:space="preserve">links: MKR090; CIV001. The strike under Ramesses III is recorded in the Turin Strike Papyrus.</t>
  </si>
  <si>
    <t xml:space="preserve">PLC002</t>
  </si>
  <si>
    <t xml:space="preserve">Akhetaten workshops</t>
  </si>
  <si>
    <t xml:space="preserve">Tell el-Amarna, Minya, Egypt</t>
  </si>
  <si>
    <t xml:space="preserve">approx.; reign of Akhenaten and shortly after</t>
  </si>
  <si>
    <t xml:space="preserve">Excavated workshops at Akhenaten's short-lived capital, including the compound attributed to the sculptor Thutmose where the Nefertiti bust was found in 1912, show how royal sculpture, glass and faience were made.</t>
  </si>
  <si>
    <t xml:space="preserve">limestone;plaster casts;quartzite;faience;glass</t>
  </si>
  <si>
    <t xml:space="preserve">site type: sculptors' workshops and craft quarter;bust;plaster cast;faience ring;glass vessel</t>
  </si>
  <si>
    <t xml:space="preserve">Egyptologists (Petrie; Deutsche Orient-Gesellschaft; Amarna Project)</t>
  </si>
  <si>
    <t xml:space="preserve">apprentices and unnamed workers in the compound</t>
  </si>
  <si>
    <t xml:space="preserve">Met Open Access (CC0);Wikimedia Commons;open-access excavation reports;British Museum collection search (link-out)</t>
  </si>
  <si>
    <t xml:space="preserve">Attribution to Thutmose rests on an inscribed ivory horse blinker. Egypt has requested return of the Nefertiti bust from Berlin.</t>
  </si>
  <si>
    <t xml:space="preserve">PLC003</t>
  </si>
  <si>
    <t xml:space="preserve">Fustat</t>
  </si>
  <si>
    <t xml:space="preserve">Fusṭāṭ; Old Cairo, Egypt</t>
  </si>
  <si>
    <t xml:space="preserve">approx.; founded 641-42; burned 1168; pottery production continued after</t>
  </si>
  <si>
    <t xml:space="preserve">Fustat's workshops and rubbish mounds yielded lustreware, local copies of Chinese ceramics and imported sherds that document how potters copied and traded across the Indian Ocean.</t>
  </si>
  <si>
    <t xml:space="preserve">lustre glazing;tin glaze;glassmaking;textile</t>
  </si>
  <si>
    <t xml:space="preserve">site type: city and pottery centre;lustreware;sgraffito ware;Chinese export sherd;textile fragment</t>
  </si>
  <si>
    <t xml:space="preserve">archaeologists (Aly Bahgat; George Scanlon for ARCE)</t>
  </si>
  <si>
    <t xml:space="preserve">the Geniza merchant community; potters known only by signatures</t>
  </si>
  <si>
    <t xml:space="preserve">Met Open Access (CC0);Cleveland Museum of Art Open Access (CC0);Wikimedia Commons;open-access excavation reports;British Museum collection search (link-out)</t>
  </si>
  <si>
    <t xml:space="preserve">links: MKR013; DIA004. The Cairo Geniza was kept in the Ben Ezra Synagogue at Fustat.</t>
  </si>
  <si>
    <t xml:space="preserve">PLC004</t>
  </si>
  <si>
    <t xml:space="preserve">Wadi Hammamat quarries</t>
  </si>
  <si>
    <t xml:space="preserve">Wadi Hammamat, Eastern Desert, Egypt</t>
  </si>
  <si>
    <t xml:space="preserve">approx.; Predynastic to Roman</t>
  </si>
  <si>
    <t xml:space="preserve">Rock inscriptions record expeditions that quarried greywacke (bekhen stone) for royal statues and vessels, and the Turin Papyrus Map depicts the area.</t>
  </si>
  <si>
    <t xml:space="preserve">greywacke;quarrying;gold mining</t>
  </si>
  <si>
    <t xml:space="preserve">site type: quarry and expedition route;statue;rock inscription;vessel</t>
  </si>
  <si>
    <t xml:space="preserve">tools;rule and display;record and writing</t>
  </si>
  <si>
    <t xml:space="preserve">expedition labourers named only as numbers in inscriptions</t>
  </si>
  <si>
    <t xml:space="preserve">F1.22;F1.28</t>
  </si>
  <si>
    <t xml:space="preserve">Turin Papyrus Map dated c. 1150 BCE.</t>
  </si>
  <si>
    <t xml:space="preserve">PLC005</t>
  </si>
  <si>
    <t xml:space="preserve">Aswan granite quarries</t>
  </si>
  <si>
    <t xml:space="preserve">Swenet; Aswan, Egypt</t>
  </si>
  <si>
    <t xml:space="preserve">approx.; Old Kingdom to Roman</t>
  </si>
  <si>
    <t xml:space="preserve">The northern quarry with its unfinished obelisk shows how workers extracted granite with dolerite pounders for obelisks, statues and sarcophagi.</t>
  </si>
  <si>
    <t xml:space="preserve">granite;dolerite pounding;quarrying</t>
  </si>
  <si>
    <t xml:space="preserve">site type: quarry;obelisk;statue;sarcophagus</t>
  </si>
  <si>
    <t xml:space="preserve">quarry workers</t>
  </si>
  <si>
    <t xml:space="preserve">F1.28a;F1.22</t>
  </si>
  <si>
    <t xml:space="preserve">Date of the unfinished obelisk (often given as New Kingdom) to verify.</t>
  </si>
  <si>
    <t xml:space="preserve">PLC006</t>
  </si>
  <si>
    <t xml:space="preserve">Serabit el-Khadim</t>
  </si>
  <si>
    <t xml:space="preserve">Sinai, Egypt</t>
  </si>
  <si>
    <t xml:space="preserve">approx.; Middle and New Kingdom expeditions</t>
  </si>
  <si>
    <t xml:space="preserve">Turquoise-mining expeditions left a temple to Hathor and Proto-Sinaitic inscriptions that are among the earliest known alphabetic writing.</t>
  </si>
  <si>
    <t xml:space="preserve">turquoise mining;copper;rock inscription</t>
  </si>
  <si>
    <t xml:space="preserve">site type: mine and temple;turquoise;Proto-Sinaitic inscription;stela</t>
  </si>
  <si>
    <t xml:space="preserve">Egyptologists (Petrie 1904-05)</t>
  </si>
  <si>
    <t xml:space="preserve">the Canaanite and Sinai workers whose script it probably is</t>
  </si>
  <si>
    <t xml:space="preserve">Wikimedia Commons;British Museum collection search (link-out);open-access excavation reports</t>
  </si>
  <si>
    <t xml:space="preserve">links: INV007.</t>
  </si>
  <si>
    <t xml:space="preserve">PLC007</t>
  </si>
  <si>
    <t xml:space="preserve">Wadi Allaqi</t>
  </si>
  <si>
    <t xml:space="preserve">Wadi al-Allaqi, Egypt and Sudan</t>
  </si>
  <si>
    <t xml:space="preserve">approx.; pharaonic to medieval Islamic mining</t>
  </si>
  <si>
    <t xml:space="preserve">Gold mines along Wadi Allaqi supplied Egyptian states and, later, medieval Islamic mints, with mining camps described by Arab geographers.</t>
  </si>
  <si>
    <t xml:space="preserve">gold mining;quartz crushing;grinding stones</t>
  </si>
  <si>
    <t xml:space="preserve">site type: gold-mining district;grinding stone;ore mill</t>
  </si>
  <si>
    <t xml:space="preserve">Egyptologists; historians of medieval Egypt</t>
  </si>
  <si>
    <t xml:space="preserve">miners, including convicts and war captives described in ancient accounts of Eastern Desert gold mines</t>
  </si>
  <si>
    <t xml:space="preserve">Agatharchides (via Diodorus) describes coerced labour in Ptolemaic gold mines; whether he meant Allaqi is uncertain.</t>
  </si>
  <si>
    <t xml:space="preserve">PLC008</t>
  </si>
  <si>
    <t xml:space="preserve">Mons Porphyrites</t>
  </si>
  <si>
    <t xml:space="preserve">Gebel Abu Dukhan, Eastern Desert, Egypt</t>
  </si>
  <si>
    <t xml:space="preserve">approx.; Roman to late antique</t>
  </si>
  <si>
    <t xml:space="preserve">These imperial quarries were the source of the purple porphyry used for Roman and Byzantine imperial statues, columns and sarcophagi.</t>
  </si>
  <si>
    <t xml:space="preserve">porphyry;quarrying</t>
  </si>
  <si>
    <t xml:space="preserve">site type: imperial quarry;sarcophagus;column;statue</t>
  </si>
  <si>
    <t xml:space="preserve">archaeologists (Peacock and Maxfield)</t>
  </si>
  <si>
    <t xml:space="preserve">quarry workers; Christians condemned to the 'Porphyry quarry in Thebais' in the persecution of the early 4th c.</t>
  </si>
  <si>
    <t xml:space="preserve">F1.22;F1.17</t>
  </si>
  <si>
    <t xml:space="preserve">Condemned labour attested by Eusebius, Martyrs of Palestine 8.1; its scale beside the regular workforce is unknown.</t>
  </si>
  <si>
    <t xml:space="preserve">PLC009</t>
  </si>
  <si>
    <t xml:space="preserve">Berenike</t>
  </si>
  <si>
    <t xml:space="preserve">Berenike Troglodytica, Red Sea coast, Egypt</t>
  </si>
  <si>
    <t xml:space="preserve">approx.; Ptolemaic foundation to 6th c.</t>
  </si>
  <si>
    <t xml:space="preserve">The Red Sea port traded with India, Arabia and East Africa, and excavations found Indian teak, pepper, beads, textiles and ostraca.</t>
  </si>
  <si>
    <t xml:space="preserve">shipbuilding;teak;pepper trade;bead trade</t>
  </si>
  <si>
    <t xml:space="preserve">site type: port;peppercorn;bead;textile;ostracon</t>
  </si>
  <si>
    <t xml:space="preserve">archaeologists (Sidebotham; Wendrich)</t>
  </si>
  <si>
    <t xml:space="preserve">links: NET006; NET032.</t>
  </si>
  <si>
    <t xml:space="preserve">PLC010</t>
  </si>
  <si>
    <t xml:space="preserve">Qantir-Piramesse</t>
  </si>
  <si>
    <t xml:space="preserve">Pi-Ramesses; Qantir, Nile Delta, Egypt</t>
  </si>
  <si>
    <t xml:space="preserve">approx.; Ramesside</t>
  </si>
  <si>
    <t xml:space="preserve">Crucibles and furnaces excavated at Qantir show that glass was made here from raw materials, beside large bronze-casting workshops.</t>
  </si>
  <si>
    <t xml:space="preserve">glassmaking;bronze casting;faience</t>
  </si>
  <si>
    <t xml:space="preserve">site type: royal city and workshop area;glass ingot;crucible;chariot fitting</t>
  </si>
  <si>
    <t xml:space="preserve">war;clothing and adornment;exchange and value</t>
  </si>
  <si>
    <t xml:space="preserve">archaeologists (Pelizaeus-Museum Hildesheim; Pusch; Rehren)</t>
  </si>
  <si>
    <t xml:space="preserve">links: INV026. Rehren and Pusch, Science 2005.</t>
  </si>
  <si>
    <t xml:space="preserve">PLC011</t>
  </si>
  <si>
    <t xml:space="preserve">Egyptian Museum (Tahrir)</t>
  </si>
  <si>
    <t xml:space="preserve">Museum of Egyptian Antiquities, Cairo, Egypt</t>
  </si>
  <si>
    <t xml:space="preserve">building opened 1902; collection begun at Bulaq 1858</t>
  </si>
  <si>
    <t xml:space="preserve">The museum was the centre of the French-led Antiquities Service, whose partage rules decided which finds stayed in Egypt and which went abroad.</t>
  </si>
  <si>
    <t xml:space="preserve">museum display</t>
  </si>
  <si>
    <t xml:space="preserve">site type: museum;statue;coffin;jewellery</t>
  </si>
  <si>
    <t xml:space="preserve">the Egyptian state; Antiquities Service (Mariette; Maspero)</t>
  </si>
  <si>
    <t xml:space="preserve">Egyptian excavators and workers; finds exported under partage</t>
  </si>
  <si>
    <t xml:space="preserve">collection search link-out only;Wikimedia Commons</t>
  </si>
  <si>
    <t xml:space="preserve">Objects were stolen during the 2011 break-in; some recovered.</t>
  </si>
  <si>
    <t xml:space="preserve">PLC012</t>
  </si>
  <si>
    <t xml:space="preserve">Grand Egyptian Museum</t>
  </si>
  <si>
    <t xml:space="preserve">GEM; Giza, Egypt</t>
  </si>
  <si>
    <t xml:space="preserve">partial openings 2023-24; official opening November 2025</t>
  </si>
  <si>
    <t xml:space="preserve">The museum near the Giza pyramids brings together Tutankhamun's full tomb group and conservation laboratories, and is part of Egypt's case for the return of objects held abroad.</t>
  </si>
  <si>
    <t xml:space="preserve">museum display;conservation</t>
  </si>
  <si>
    <t xml:space="preserve">site type: museum and conservation centre;tomb group;statue</t>
  </si>
  <si>
    <t xml:space="preserve">Official opening reported 1-4 November 2025.</t>
  </si>
  <si>
    <t xml:space="preserve">PLC013</t>
  </si>
  <si>
    <t xml:space="preserve">Kerma, Northern State, Sudan</t>
  </si>
  <si>
    <t xml:space="preserve">approx.; Kerma culture</t>
  </si>
  <si>
    <t xml:space="preserve">The capital of Kerma had workshops for faience, bronze and thin black-topped beakers around the mud-brick temple known as the Western Deffufa.</t>
  </si>
  <si>
    <t xml:space="preserve">faience;mud brick;black-topped pottery;bronze</t>
  </si>
  <si>
    <t xml:space="preserve">site type: capital, workshops and cemetery;beaker;faience inlay;dagger</t>
  </si>
  <si>
    <t xml:space="preserve">archaeologists (Reisner; Bonnet)</t>
  </si>
  <si>
    <t xml:space="preserve">collection search link-out only;Wikimedia Commons;open-access excavation reports</t>
  </si>
  <si>
    <t xml:space="preserve">links: ARC019; POL002. Reisner finds at MFA Boston (link-out).</t>
  </si>
  <si>
    <t xml:space="preserve">PLC014</t>
  </si>
  <si>
    <t xml:space="preserve">Meroë</t>
  </si>
  <si>
    <t xml:space="preserve">Meroe, River Nile State, Sudan</t>
  </si>
  <si>
    <t xml:space="preserve">approx.; royal city from c. 6th c. BCE</t>
  </si>
  <si>
    <t xml:space="preserve">Slag heaps at Meroë attest large-scale iron smelting, and the royal city had workshops for pottery, faience and gold jewellery beside its pyramid cemeteries.</t>
  </si>
  <si>
    <t xml:space="preserve">iron smelting;painted pottery;faience;goldwork</t>
  </si>
  <si>
    <t xml:space="preserve">site type: royal city, iron-working site and cemetery;pyramid;jewellery;painted pottery</t>
  </si>
  <si>
    <t xml:space="preserve">archaeologists (Garstang; Shinnie; UCL Meroë project)</t>
  </si>
  <si>
    <t xml:space="preserve">Giuseppe Ferlini's destruction of pyramids in 1834 to take the Amanishakheto treasure</t>
  </si>
  <si>
    <t xml:space="preserve">open-access excavation reports;Wikimedia Commons;British Museum collection search (link-out)</t>
  </si>
  <si>
    <t xml:space="preserve">links: POL003. Ferlini treasure now in Berlin and Munich.</t>
  </si>
  <si>
    <t xml:space="preserve">PLC015</t>
  </si>
  <si>
    <t xml:space="preserve">Jebel Barkal</t>
  </si>
  <si>
    <t xml:space="preserve">Napata, Northern State, Sudan</t>
  </si>
  <si>
    <t xml:space="preserve">The sacred mountain of Amun had temples and royal cemeteries whose stone and bronze commissions record Kushite kingship.</t>
  </si>
  <si>
    <t xml:space="preserve">sandstone;bronze;goldwork</t>
  </si>
  <si>
    <t xml:space="preserve">site type: sacred mountain, temples and cemetery;statue;stela</t>
  </si>
  <si>
    <t xml:space="preserve">Egyptologists; the Kushite kings</t>
  </si>
  <si>
    <t xml:space="preserve">open-access excavation reports;Wikimedia Commons;collection search link-out only</t>
  </si>
  <si>
    <t xml:space="preserve">PLC016</t>
  </si>
  <si>
    <t xml:space="preserve">Qasr Ibrim</t>
  </si>
  <si>
    <t xml:space="preserve">Primis; Lower Nubia, Egypt</t>
  </si>
  <si>
    <t xml:space="preserve">The dry citadel preserved textiles, leather, basketry and manuscripts in Meroitic, Old Nubian, Coptic, Greek and Arabic across about three thousand years.</t>
  </si>
  <si>
    <t xml:space="preserve">textile;leather;basketry;parchment;paper</t>
  </si>
  <si>
    <t xml:space="preserve">site type: citadel and settlement;textile;manuscript;basket</t>
  </si>
  <si>
    <t xml:space="preserve">archaeologists (Egypt Exploration Society)</t>
  </si>
  <si>
    <t xml:space="preserve">open-access excavation reports;British Museum collection search (link-out)</t>
  </si>
  <si>
    <t xml:space="preserve">Now an island in Lake Nasser.</t>
  </si>
  <si>
    <t xml:space="preserve">PLC017</t>
  </si>
  <si>
    <t xml:space="preserve">Faras Cathedral</t>
  </si>
  <si>
    <t xml:space="preserve">Pachoras; Lower Nubia (now under Lake Nasser)</t>
  </si>
  <si>
    <t xml:space="preserve">approx.; cathedral rebuilt c. 707, painted in phases to 12th c.</t>
  </si>
  <si>
    <t xml:space="preserve">Wall paintings rescued in 1961-64 before flooding document Nubian Christian painting across several centuries.</t>
  </si>
  <si>
    <t xml:space="preserve">tempera wall painting;mud brick</t>
  </si>
  <si>
    <t xml:space="preserve">site type: cathedral;wall painting</t>
  </si>
  <si>
    <t xml:space="preserve">archaeologists (Kazimierz Michałowski, Polish mission)</t>
  </si>
  <si>
    <t xml:space="preserve">the split of the paintings between Warsaw and Khartoum; displaced Nubian communities</t>
  </si>
  <si>
    <t xml:space="preserve">Wikimedia Commons;open-access excavation reports;collection search link-out only</t>
  </si>
  <si>
    <t xml:space="preserve">National Museum in Warsaw (link-out).</t>
  </si>
  <si>
    <t xml:space="preserve">PLC018</t>
  </si>
  <si>
    <t xml:space="preserve">Old Dongola</t>
  </si>
  <si>
    <t xml:space="preserve">Tungul; Northern State, Sudan</t>
  </si>
  <si>
    <t xml:space="preserve">approx.; Makurian capital</t>
  </si>
  <si>
    <t xml:space="preserve">The capital of Makuria had churches, a throne hall and painted monasteries whose murals and pottery show Nubian Christian workshops.</t>
  </si>
  <si>
    <t xml:space="preserve">wall painting;wheel-made pottery;mud brick</t>
  </si>
  <si>
    <t xml:space="preserve">site type: royal capital;mural;pottery</t>
  </si>
  <si>
    <t xml:space="preserve">archaeologists (Polish Centre of Mediterranean Archaeology)</t>
  </si>
  <si>
    <t xml:space="preserve">PLC019</t>
  </si>
  <si>
    <t xml:space="preserve">Sudan National Museum</t>
  </si>
  <si>
    <t xml:space="preserve">Khartoum, Sudan</t>
  </si>
  <si>
    <t xml:space="preserve">opened 1971</t>
  </si>
  <si>
    <t xml:space="preserve">The museum holds finds from the Nubian rescue campaign, including temples re-erected in its garden, and was reported looted during the war from 2023.</t>
  </si>
  <si>
    <t xml:space="preserve">site type: museum;temple;wall painting;statue</t>
  </si>
  <si>
    <t xml:space="preserve">the Sudanese state; UNESCO Nubian campaign</t>
  </si>
  <si>
    <t xml:space="preserve">communities displaced by the Aswan High Dam</t>
  </si>
  <si>
    <t xml:space="preserve">Extent of looting to verify.</t>
  </si>
  <si>
    <t xml:space="preserve">PLC020</t>
  </si>
  <si>
    <t xml:space="preserve">Taforalt</t>
  </si>
  <si>
    <t xml:space="preserve">Grotte des Pigeons, Oriental region, Morocco</t>
  </si>
  <si>
    <t xml:space="preserve">approx.; beads c. 82,000 BP; Iberomaurusian cemetery c. 15,000-13,000 BP</t>
  </si>
  <si>
    <t xml:space="preserve">Perforated Nassarius shells with ochre, dated to about 82,000 years ago, are among the earliest known beads, and the cave later held an Iberomaurusian cemetery.</t>
  </si>
  <si>
    <t xml:space="preserve">shell perforation;ochre</t>
  </si>
  <si>
    <t xml:space="preserve">site type: cave;shell bead;burial</t>
  </si>
  <si>
    <t xml:space="preserve">archaeologists (Bouzouggar et al. 2007)</t>
  </si>
  <si>
    <t xml:space="preserve">links: INV143; ARC010.</t>
  </si>
  <si>
    <t xml:space="preserve">PLC021</t>
  </si>
  <si>
    <t xml:space="preserve">Carthage</t>
  </si>
  <si>
    <t xml:space="preserve">Qart-ḥadasht; Tunis, Tunisia</t>
  </si>
  <si>
    <t xml:space="preserve">AF-MAG;EU-GRR</t>
  </si>
  <si>
    <t xml:space="preserve">traditional foundation 814 BCE; Punic city destroyed 146 BCE; Roman city to 698</t>
  </si>
  <si>
    <t xml:space="preserve">The Punic port with its circular naval harbour, dye works and potters' quarters anchored a Mediterranean trade network, and the later Roman city made mosaics and lamps.</t>
  </si>
  <si>
    <t xml:space="preserve">shipbuilding;purple dyeing;mosaic;pottery</t>
  </si>
  <si>
    <t xml:space="preserve">site type: port city;harbour;amphora;stela;mosaic</t>
  </si>
  <si>
    <t xml:space="preserve">exchange and value;transport;war</t>
  </si>
  <si>
    <t xml:space="preserve">archaeologists; classical historians</t>
  </si>
  <si>
    <t xml:space="preserve">the people buried in the Tophet, whose interpretation is contested</t>
  </si>
  <si>
    <t xml:space="preserve">Wikimedia Commons;Met Open Access (CC0);British Museum collection search (link-out);open-access excavation reports</t>
  </si>
  <si>
    <t xml:space="preserve">links: CIV015; POL040; NET021.</t>
  </si>
  <si>
    <t xml:space="preserve">PLC022</t>
  </si>
  <si>
    <t xml:space="preserve">Chemtou</t>
  </si>
  <si>
    <t xml:space="preserve">Simitthus, Jendouba, Tunisia</t>
  </si>
  <si>
    <t xml:space="preserve">approx.; quarrying from the later 2nd c. BCE, ceasing after 235 CE</t>
  </si>
  <si>
    <t xml:space="preserve">Quarries at Simitthus supplied yellow 'giallo antico' marble across the Roman world, with a walled workers' camp and workshops beside them.</t>
  </si>
  <si>
    <t xml:space="preserve">marble quarrying;stone working</t>
  </si>
  <si>
    <t xml:space="preserve">site type: quarry and workshop camp;column;veneer</t>
  </si>
  <si>
    <t xml:space="preserve">quarry workers, including prisoners and presumed forced labourers</t>
  </si>
  <si>
    <t xml:space="preserve">DAI describes the camp as a labour camp for the imperial administration, prisoners and workmen; the workforce status is inferred, not documented in detail.</t>
  </si>
  <si>
    <t xml:space="preserve">PLC023</t>
  </si>
  <si>
    <t xml:space="preserve">Kairouan</t>
  </si>
  <si>
    <t xml:space="preserve">Qayrawān, Tunisia</t>
  </si>
  <si>
    <t xml:space="preserve">founded 670; ongoing</t>
  </si>
  <si>
    <t xml:space="preserve">The Great Mosque's mihrab is framed by 9th-century lustre tiles linked to Iraq, and the city later became a carpet-weaving centre.</t>
  </si>
  <si>
    <t xml:space="preserve">lustre tile;carpet weaving;wood carving</t>
  </si>
  <si>
    <t xml:space="preserve">site type: city, mosque and craft centre;lustre tile;minbar;carpet</t>
  </si>
  <si>
    <t xml:space="preserve">historians of Islamic art</t>
  </si>
  <si>
    <t xml:space="preserve">women carpet weavers</t>
  </si>
  <si>
    <t xml:space="preserve">Whether all mihrab tiles were imported from Iraq or partly made locally is debated.</t>
  </si>
  <si>
    <t xml:space="preserve">PLC024</t>
  </si>
  <si>
    <t xml:space="preserve">Chouara tannery</t>
  </si>
  <si>
    <t xml:space="preserve">Fez, Morocco</t>
  </si>
  <si>
    <t xml:space="preserve">approx.; tanneries attested for centuries, founding date uncertain; ongoing</t>
  </si>
  <si>
    <t xml:space="preserve">The dye and tanning pits of the Fez medina process hides into leather by hand, a working district tied to the city's craft guilds.</t>
  </si>
  <si>
    <t xml:space="preserve">tanning;natural dyeing;leather working</t>
  </si>
  <si>
    <t xml:space="preserve">site type: tannery;leather;babouche</t>
  </si>
  <si>
    <t xml:space="preserve">tannery workers' health and wages</t>
  </si>
  <si>
    <t xml:space="preserve">Wikimedia Commons;community-published site (link-out)</t>
  </si>
  <si>
    <t xml:space="preserve">F1.22a;F1.23</t>
  </si>
  <si>
    <t xml:space="preserve">links: MKR014. Founding date to verify.</t>
  </si>
  <si>
    <t xml:space="preserve">PLC025</t>
  </si>
  <si>
    <t xml:space="preserve">Sijilmasa</t>
  </si>
  <si>
    <t xml:space="preserve">Rissani, Tafilalt, Morocco</t>
  </si>
  <si>
    <t xml:space="preserve">founded c. 757; declined 14th c.</t>
  </si>
  <si>
    <t xml:space="preserve">Sijilmasa was the northern Saharan terminus of the gold trade and minted gold dinars from West African gold.</t>
  </si>
  <si>
    <t xml:space="preserve">coin minting;gold refining;mud brick</t>
  </si>
  <si>
    <t xml:space="preserve">site type: caravan city and mint;dinar</t>
  </si>
  <si>
    <t xml:space="preserve">historians; archaeologists (Moroccan-American project)</t>
  </si>
  <si>
    <t xml:space="preserve">enslaved people carried north by the same caravans</t>
  </si>
  <si>
    <t xml:space="preserve">links: NET010.</t>
  </si>
  <si>
    <t xml:space="preserve">PLC026</t>
  </si>
  <si>
    <t xml:space="preserve">Mogador</t>
  </si>
  <si>
    <t xml:space="preserve">Essaouira island, Morocco</t>
  </si>
  <si>
    <t xml:space="preserve">approx.; Phoenician outpost 7th-6th c. BCE; dye works under Juba II</t>
  </si>
  <si>
    <t xml:space="preserve">The island was a Phoenician trading post and later a dye works associated with the Gaetulian purple mentioned by Pliny.</t>
  </si>
  <si>
    <t xml:space="preserve">murex dyeing;trade</t>
  </si>
  <si>
    <t xml:space="preserve">site type: island trading post;amphora;dye works</t>
  </si>
  <si>
    <t xml:space="preserve">archaeologists; Pliny the Elder</t>
  </si>
  <si>
    <t xml:space="preserve">Link between the island and Juba II's purple dye works to verify.</t>
  </si>
  <si>
    <t xml:space="preserve">PLC027</t>
  </si>
  <si>
    <t xml:space="preserve">Tombouctou, Mali</t>
  </si>
  <si>
    <t xml:space="preserve">F1.6;F1.10;F1.13</t>
  </si>
  <si>
    <t xml:space="preserve">founded c. 1100; ongoing</t>
  </si>
  <si>
    <t xml:space="preserve">Timbuktu's mosques and family libraries hold manuscripts copied, bound and traded in the city, which was also a market for salt, gold and books.</t>
  </si>
  <si>
    <t xml:space="preserve">manuscript copying;leather binding;earthen architecture</t>
  </si>
  <si>
    <t xml:space="preserve">site type: trading city and manuscript centre;manuscript;binding;mosque</t>
  </si>
  <si>
    <t xml:space="preserve">scholars; the families holding libraries</t>
  </si>
  <si>
    <t xml:space="preserve">enslaved and servile workers in the trans-Saharan trade; the 2012 destruction of mausoleums</t>
  </si>
  <si>
    <t xml:space="preserve">F1.13;F1.28;F1.19a</t>
  </si>
  <si>
    <t xml:space="preserve">links: MKR010; POL036; POL037. Manuscripts were evacuated to Bamako in 2012-13.</t>
  </si>
  <si>
    <t xml:space="preserve">PLC028</t>
  </si>
  <si>
    <t xml:space="preserve">Djenné</t>
  </si>
  <si>
    <t xml:space="preserve">Djenné, Mali</t>
  </si>
  <si>
    <t xml:space="preserve">town from c. 13th c.; Great Mosque rebuilt 1907; ongoing</t>
  </si>
  <si>
    <t xml:space="preserve">The barey masons' corporation leads the yearly replastering of the Great Mosque in mud, a collective building practice in a trading town of the inland Niger Delta.</t>
  </si>
  <si>
    <t xml:space="preserve">earthen architecture;mud plaster;toron timbers</t>
  </si>
  <si>
    <t xml:space="preserve">site type: town, mosque and masons' quarter;mud-brick building</t>
  </si>
  <si>
    <t xml:space="preserve">the barey masons; UNESCO</t>
  </si>
  <si>
    <t xml:space="preserve">women and youths who carry water and plaster</t>
  </si>
  <si>
    <t xml:space="preserve">links: ARC031.</t>
  </si>
  <si>
    <t xml:space="preserve">PLC029</t>
  </si>
  <si>
    <t xml:space="preserve">Djenné-Djeno</t>
  </si>
  <si>
    <t xml:space="preserve">Jenne-jeno, Mali</t>
  </si>
  <si>
    <t xml:space="preserve">approx.; c. 250 BCE-1400 CE</t>
  </si>
  <si>
    <t xml:space="preserve">Excavations found an urban cluster with iron-working, potting and imported glass beads that predates the trans-Saharan caravan trade.</t>
  </si>
  <si>
    <t xml:space="preserve">iron smelting;pottery;terracotta;glass beads</t>
  </si>
  <si>
    <t xml:space="preserve">site type: urban tell;terracotta figure;bead;pottery</t>
  </si>
  <si>
    <t xml:space="preserve">archaeologists (Susan and Roderick McIntosh)</t>
  </si>
  <si>
    <t xml:space="preserve">the looting of Inland Niger Delta terracottas for the art market</t>
  </si>
  <si>
    <t xml:space="preserve">links: ARC031; ARC032; INV131.</t>
  </si>
  <si>
    <t xml:space="preserve">PLC030</t>
  </si>
  <si>
    <t xml:space="preserve">Gao</t>
  </si>
  <si>
    <t xml:space="preserve">Gao, Mali</t>
  </si>
  <si>
    <t xml:space="preserve">approx.; Gao-Saney 7th-10th c.; Songhay capital 15th-16th c.</t>
  </si>
  <si>
    <t xml:space="preserve">Gao was a Niger River market whose royal cemetery had inscribed marble stelae imported from al-Andalus, and later the capital of Songhay.</t>
  </si>
  <si>
    <t xml:space="preserve">marble carving;glass beads;earthen architecture</t>
  </si>
  <si>
    <t xml:space="preserve">site type: river market and capital;tombstone;bead;tomb</t>
  </si>
  <si>
    <t xml:space="preserve">links: POL037. Almería origin of the stelae to verify.</t>
  </si>
  <si>
    <t xml:space="preserve">PLC031</t>
  </si>
  <si>
    <t xml:space="preserve">Essouk-Tadmekka</t>
  </si>
  <si>
    <t xml:space="preserve">Essouk, Kidal, Mali</t>
  </si>
  <si>
    <t xml:space="preserve">Excavations found clay coin moulds of about the 11th century, evidence that gold was cast into coin blanks inside the Sahara.</t>
  </si>
  <si>
    <t xml:space="preserve">gold casting;clay moulds</t>
  </si>
  <si>
    <t xml:space="preserve">site type: caravan town;coin mould;crucible</t>
  </si>
  <si>
    <t xml:space="preserve">archaeologists (Sam Nixon)</t>
  </si>
  <si>
    <t xml:space="preserve">PLC032</t>
  </si>
  <si>
    <t xml:space="preserve">Taghaza</t>
  </si>
  <si>
    <t xml:space="preserve">Taghaza, northern Mali</t>
  </si>
  <si>
    <t xml:space="preserve">approx.; described 1352; abandoned after 1585</t>
  </si>
  <si>
    <t xml:space="preserve">Ibn Battuta described Taghaza in 1352 as a salt-mining town built of salt blocks, where the salt was cut by enslaved workers.</t>
  </si>
  <si>
    <t xml:space="preserve">rock-salt quarrying</t>
  </si>
  <si>
    <t xml:space="preserve">site type: salt mine;salt slab</t>
  </si>
  <si>
    <t xml:space="preserve">Ibn Battuta; historians</t>
  </si>
  <si>
    <t xml:space="preserve">the enslaved miners</t>
  </si>
  <si>
    <t xml:space="preserve">PLC033</t>
  </si>
  <si>
    <t xml:space="preserve">Kano, Nigeria</t>
  </si>
  <si>
    <t xml:space="preserve">tradition dates the pits to the late 15th c.; ongoing</t>
  </si>
  <si>
    <t xml:space="preserve">Dyers work indigo in cement-lined pits at Kofar Mata, a surviving part of the dyeing industry that made Kano's cloth known across the Sahel.</t>
  </si>
  <si>
    <t xml:space="preserve">indigo dyeing;resist dyeing</t>
  </si>
  <si>
    <t xml:space="preserve">site type: dye pits;indigo cloth;turban</t>
  </si>
  <si>
    <t xml:space="preserve">the dyers; historians</t>
  </si>
  <si>
    <t xml:space="preserve">links: MKR006 (maker-community node for the same dyers; merge or keep as place). Founding date to verify.</t>
  </si>
  <si>
    <t xml:space="preserve">PLC034</t>
  </si>
  <si>
    <t xml:space="preserve">Masaga glass quarter</t>
  </si>
  <si>
    <t xml:space="preserve">Bida, Niger State, Nigeria</t>
  </si>
  <si>
    <t xml:space="preserve">approx.; Nupe capital founded 1850s; ongoing</t>
  </si>
  <si>
    <t xml:space="preserve">Glassmakers of the Masaga quarter make bangles and beads by remelting recycled glass, a craft the guild links to Nupe history.</t>
  </si>
  <si>
    <t xml:space="preserve">glass remelting;bead making</t>
  </si>
  <si>
    <t xml:space="preserve">site type: craft quarter;glass bangle;bead</t>
  </si>
  <si>
    <t xml:space="preserve">the guild; ethnographers (S. F. Nadel)</t>
  </si>
  <si>
    <t xml:space="preserve">Earlier origins claimed; to verify.</t>
  </si>
  <si>
    <t xml:space="preserve">PLC035</t>
  </si>
  <si>
    <t xml:space="preserve">Gorée</t>
  </si>
  <si>
    <t xml:space="preserve">Île de Gorée, Dakar, Senegal</t>
  </si>
  <si>
    <t xml:space="preserve">European trading post from 15th c.; memorial site</t>
  </si>
  <si>
    <t xml:space="preserve">Gorée was a European trading post in the Atlantic trade in enslaved Africans and is now a memorial whose House of Slaves is central to debates about how that trade is presented.</t>
  </si>
  <si>
    <t xml:space="preserve">stone and lime building</t>
  </si>
  <si>
    <t xml:space="preserve">site type: island trading post and memorial;building</t>
  </si>
  <si>
    <t xml:space="preserve">UNESCO; the Senegalese state; historians</t>
  </si>
  <si>
    <t xml:space="preserve">the scale of embarkations from Gorée is debated</t>
  </si>
  <si>
    <t xml:space="preserve">links: NET035.</t>
  </si>
  <si>
    <t xml:space="preserve">PLC036</t>
  </si>
  <si>
    <t xml:space="preserve">Museum of Black Civilisations</t>
  </si>
  <si>
    <t xml:space="preserve">Musée des Civilisations noires, Dakar, Senegal</t>
  </si>
  <si>
    <t xml:space="preserve">opened December 2018</t>
  </si>
  <si>
    <t xml:space="preserve">The museum, first proposed at the 1966 Dakar festival, presents African and diaspora histories and receives returned objects.</t>
  </si>
  <si>
    <t xml:space="preserve">site type: museum;sculpture;textile</t>
  </si>
  <si>
    <t xml:space="preserve">the Senegalese state</t>
  </si>
  <si>
    <t xml:space="preserve">links: INS083; EVT022. Place node for the building; merge with INS083 if preferred.</t>
  </si>
  <si>
    <t xml:space="preserve">PLC037</t>
  </si>
  <si>
    <t xml:space="preserve">Igun Street</t>
  </si>
  <si>
    <t xml:space="preserve">Igun Eronmwon quarter, Benin City, Nigeria</t>
  </si>
  <si>
    <t xml:space="preserve">approx.; oral history dates the guild to the 13th-14th c.; ongoing</t>
  </si>
  <si>
    <t xml:space="preserve">Igun Street is the hereditary quarter of the Benin brass-casters' guild, where lost-wax casting for the Oba's court continues.</t>
  </si>
  <si>
    <t xml:space="preserve">site type: craft street;commemorative head;plaque;bell</t>
  </si>
  <si>
    <t xml:space="preserve">the guild; the Oba's court</t>
  </si>
  <si>
    <t xml:space="preserve">apprentices; women's work in the households</t>
  </si>
  <si>
    <t xml:space="preserve">living-community;ancestral</t>
  </si>
  <si>
    <t xml:space="preserve">community-published site (link-out);collection search link-out only</t>
  </si>
  <si>
    <t xml:space="preserve">links: MKR001; POL026.</t>
  </si>
  <si>
    <t xml:space="preserve">PLC038</t>
  </si>
  <si>
    <t xml:space="preserve">Oba's Palace, Benin City</t>
  </si>
  <si>
    <t xml:space="preserve">Ogbe; Benin City, Nigeria</t>
  </si>
  <si>
    <t xml:space="preserve">The royal palace commissioned Benin's brass plaques, ivories and altar objects and was sacked by the British punitive expedition in February 1897.</t>
  </si>
  <si>
    <t xml:space="preserve">brass casting;ivory carving;earthen architecture</t>
  </si>
  <si>
    <t xml:space="preserve">site type: royal palace and altar complex;plaque;carved tusk;altar</t>
  </si>
  <si>
    <t xml:space="preserve">the Oba; historians</t>
  </si>
  <si>
    <t xml:space="preserve">conflict-looting;sacred;ancestral;living-community</t>
  </si>
  <si>
    <t xml:space="preserve">collection search link-out only;community-published site (link-out)</t>
  </si>
  <si>
    <t xml:space="preserve">links: CIV012; POL026; INS082.</t>
  </si>
  <si>
    <t xml:space="preserve">PLC039</t>
  </si>
  <si>
    <t xml:space="preserve">National Museum, Benin City</t>
  </si>
  <si>
    <t xml:space="preserve">Benin City, Nigeria</t>
  </si>
  <si>
    <t xml:space="preserve">present building opened 1973; a museum was first set up in 1946</t>
  </si>
  <si>
    <t xml:space="preserve">The museum holds Benin castings left in Nigeria or bought back and is one of the places where returned objects are discussed.</t>
  </si>
  <si>
    <t xml:space="preserve">site type: museum;brass casting;ivory</t>
  </si>
  <si>
    <t xml:space="preserve">the National Commission for Museums and Monuments</t>
  </si>
  <si>
    <t xml:space="preserve">Opened to the public 1973 (Wikipedia; Nigerian Observer 2022); 1946 origin from a single press source.</t>
  </si>
  <si>
    <t xml:space="preserve">PLC040</t>
  </si>
  <si>
    <t xml:space="preserve">National Museum, Lagos</t>
  </si>
  <si>
    <t xml:space="preserve">Onikan, Lagos, Nigeria</t>
  </si>
  <si>
    <t xml:space="preserve">opened 1957</t>
  </si>
  <si>
    <t xml:space="preserve">The museum, founded by Kenneth Murray, holds Nok, Ife, Igbo-Ukwu and Benin works and shaped how Nigerian antiquities were catalogued and displayed.</t>
  </si>
  <si>
    <t xml:space="preserve">site type: museum;terracotta;brass casting</t>
  </si>
  <si>
    <t xml:space="preserve">the Nigerian Antiquities Service (Kenneth Murray; Bernard Fagg)</t>
  </si>
  <si>
    <t xml:space="preserve">the excavators and communities from whom objects came</t>
  </si>
  <si>
    <t xml:space="preserve">PLC041</t>
  </si>
  <si>
    <t xml:space="preserve">Wunmonije Compound</t>
  </si>
  <si>
    <t xml:space="preserve">Ile-Ife, Osun State, Nigeria</t>
  </si>
  <si>
    <t xml:space="preserve">approx.; heads found 1938</t>
  </si>
  <si>
    <t xml:space="preserve">Builders digging in the compound in 1938 found the copper-alloy Ife heads that changed European ideas of African casting.</t>
  </si>
  <si>
    <t xml:space="preserve">copper-alloy casting;lost-wax casting</t>
  </si>
  <si>
    <t xml:space="preserve">site type: find site near the palace;cast head</t>
  </si>
  <si>
    <t xml:space="preserve">archaeologists; the Ooni's palace</t>
  </si>
  <si>
    <t xml:space="preserve">the export of some heads in 1938-39</t>
  </si>
  <si>
    <t xml:space="preserve">links: CIV011; POL027. Some heads left Nigeria via William Bascom; verify.</t>
  </si>
  <si>
    <t xml:space="preserve">PLC042</t>
  </si>
  <si>
    <t xml:space="preserve">Igbo Olokun</t>
  </si>
  <si>
    <t xml:space="preserve">Olokun Grove, Ile-Ife, Nigeria</t>
  </si>
  <si>
    <t xml:space="preserve">approx.; 11th-15th c.</t>
  </si>
  <si>
    <t xml:space="preserve">Crucible fragments and beads show that high-lime, high-alumina glass was made here from local materials, a primary glass industry in West Africa.</t>
  </si>
  <si>
    <t xml:space="preserve">primary glassmaking;crucible;bead making</t>
  </si>
  <si>
    <t xml:space="preserve">site type: glass workshop;glass bead;crucible</t>
  </si>
  <si>
    <t xml:space="preserve">archaeologists (Babalola et al.)</t>
  </si>
  <si>
    <t xml:space="preserve">links: INV028.</t>
  </si>
  <si>
    <t xml:space="preserve">PLC043</t>
  </si>
  <si>
    <t xml:space="preserve">Igbo Isaiah, Igbo Richard and Igbo Jonah, Anambra State, Nigeria</t>
  </si>
  <si>
    <t xml:space="preserve">Leaded-bronze castings with fine lost-wax detail, glass beads and a richly furnished burial were excavated at three compounds.</t>
  </si>
  <si>
    <t xml:space="preserve">leaded bronze;lost-wax casting;glass beads</t>
  </si>
  <si>
    <t xml:space="preserve">site type: excavated compounds and burial;vessel;regalia;bead</t>
  </si>
  <si>
    <t xml:space="preserve">links: ARC034.</t>
  </si>
  <si>
    <t xml:space="preserve">PLC044</t>
  </si>
  <si>
    <t xml:space="preserve">Taruga</t>
  </si>
  <si>
    <t xml:space="preserve">Taruga, near Abuja, Nigeria</t>
  </si>
  <si>
    <t xml:space="preserve">Taruga's furnaces are among the earliest dated iron-smelting sites in West Africa, in the region whose Nok terracottas are heavily looted.</t>
  </si>
  <si>
    <t xml:space="preserve">iron smelting;terracotta</t>
  </si>
  <si>
    <t xml:space="preserve">site type: iron-smelting site and settlement;furnace;terracotta figure</t>
  </si>
  <si>
    <t xml:space="preserve">archaeologists (Bernard Fagg; Goethe University Frankfurt Nok project)</t>
  </si>
  <si>
    <t xml:space="preserve">the looting of Nok terracottas</t>
  </si>
  <si>
    <t xml:space="preserve">open-access excavation reports;collection search link-out only</t>
  </si>
  <si>
    <t xml:space="preserve">links: ARC028; CIV006; INV087.</t>
  </si>
  <si>
    <t xml:space="preserve">PLC045</t>
  </si>
  <si>
    <t xml:space="preserve">Jos Plateau tin fields</t>
  </si>
  <si>
    <t xml:space="preserve">Jos Plateau, Nigeria</t>
  </si>
  <si>
    <t xml:space="preserve">colonial tin mining from 1900s</t>
  </si>
  <si>
    <t xml:space="preserve">Colonial tin mining exposed the first known Nok terracottas (1928, and more from 1943), and during the Second World War the colonial state imposed forced labour on the mines.</t>
  </si>
  <si>
    <t xml:space="preserve">tin mining;alluvial mining</t>
  </si>
  <si>
    <t xml:space="preserve">site type: mining district;tin;terracotta find</t>
  </si>
  <si>
    <t xml:space="preserve">colonial companies; historians</t>
  </si>
  <si>
    <t xml:space="preserve">conscripted mine workers</t>
  </si>
  <si>
    <t xml:space="preserve">links: ARC028. Wartime forced labour: Freund, J. African History (labour migration to the tin mines 1903-1945).</t>
  </si>
  <si>
    <t xml:space="preserve">PLC046</t>
  </si>
  <si>
    <t xml:space="preserve">Bonwire</t>
  </si>
  <si>
    <t xml:space="preserve">Bonwire, Ashanti Region, Ghana</t>
  </si>
  <si>
    <t xml:space="preserve">Bonwire's weavers make strip-woven kente on narrow looms, with named patterns once reserved for the Asante court.</t>
  </si>
  <si>
    <t xml:space="preserve">narrow-strip loom;silk;cotton;supplementary weft</t>
  </si>
  <si>
    <t xml:space="preserve">site type: weaving village;kente cloth</t>
  </si>
  <si>
    <t xml:space="preserve">women spinners and traders; printed kente copies</t>
  </si>
  <si>
    <t xml:space="preserve">Met Open Access (CC0);community-published site (link-out)</t>
  </si>
  <si>
    <t xml:space="preserve">links: MKR003; PRA002.</t>
  </si>
  <si>
    <t xml:space="preserve">PLC047</t>
  </si>
  <si>
    <t xml:space="preserve">Kumasi</t>
  </si>
  <si>
    <t xml:space="preserve">Manhyia, Kumasi, Ghana</t>
  </si>
  <si>
    <t xml:space="preserve">approx.; Asante capital from c. 1700</t>
  </si>
  <si>
    <t xml:space="preserve">The Asante capital commissioned goldwork, cast brass goldweights and regalia, and was looted by British forces in 1874 and again in 1896-1900.</t>
  </si>
  <si>
    <t xml:space="preserve">goldworking;lost-wax casting;brass</t>
  </si>
  <si>
    <t xml:space="preserve">site type: royal capital;goldweight;regalia;stool</t>
  </si>
  <si>
    <t xml:space="preserve">the Asantehene; historians</t>
  </si>
  <si>
    <t xml:space="preserve">links: POL029.</t>
  </si>
  <si>
    <t xml:space="preserve">PLC048</t>
  </si>
  <si>
    <t xml:space="preserve">Elmina Castle</t>
  </si>
  <si>
    <t xml:space="preserve">São Jorge da Mina, Elmina, Ghana</t>
  </si>
  <si>
    <t xml:space="preserve">Portuguese 1482; Dutch 1637-1872</t>
  </si>
  <si>
    <t xml:space="preserve">The castle was a Portuguese and then Dutch trading fort for gold and, increasingly, for enslaved Africans held in its dungeons.</t>
  </si>
  <si>
    <t xml:space="preserve">stone construction;trade goods</t>
  </si>
  <si>
    <t xml:space="preserve">site type: trading fort and dungeon;manilla;cloth</t>
  </si>
  <si>
    <t xml:space="preserve">UNESCO; the Ghanaian state; historians</t>
  </si>
  <si>
    <t xml:space="preserve">PLC049</t>
  </si>
  <si>
    <t xml:space="preserve">Ouidah</t>
  </si>
  <si>
    <t xml:space="preserve">Glexwe; Ouidah, Benin</t>
  </si>
  <si>
    <t xml:space="preserve">Ouidah was a principal port of the Atlantic slave trade from the Bight of Benin and today has a memorial route to the beach.</t>
  </si>
  <si>
    <t xml:space="preserve">trade goods;cowries</t>
  </si>
  <si>
    <t xml:space="preserve">site type: port and memorial route;cowrie;cloth</t>
  </si>
  <si>
    <t xml:space="preserve">historians; the Beninese state</t>
  </si>
  <si>
    <t xml:space="preserve">links: POL030; NET035.</t>
  </si>
  <si>
    <t xml:space="preserve">PLC050</t>
  </si>
  <si>
    <t xml:space="preserve">Abomey Royal Palaces</t>
  </si>
  <si>
    <t xml:space="preserve">Abomey, Zou, Benin</t>
  </si>
  <si>
    <t xml:space="preserve">The Dahomey palaces had appliqué workshops and painted clay reliefs, and French troops took royal objects in 1892, 26 of which were returned in 2021.</t>
  </si>
  <si>
    <t xml:space="preserve">appliqué;earthen relief;brass casting</t>
  </si>
  <si>
    <t xml:space="preserve">site type: royal palace complex;appliqué hanging;throne;relief</t>
  </si>
  <si>
    <t xml:space="preserve">the kings of Dahomey; UNESCO</t>
  </si>
  <si>
    <t xml:space="preserve">links: POL030; MKR005.</t>
  </si>
  <si>
    <t xml:space="preserve">PLC051</t>
  </si>
  <si>
    <t xml:space="preserve">Krobo bead-making</t>
  </si>
  <si>
    <t xml:space="preserve">Odumase-Krobo, Eastern Region, Ghana</t>
  </si>
  <si>
    <t xml:space="preserve">Krobo bead-makers fire powdered recycled glass in clay moulds to make beads worn at the dipo rite and sold at markets.</t>
  </si>
  <si>
    <t xml:space="preserve">powder-glass bead making;clay moulds</t>
  </si>
  <si>
    <t xml:space="preserve">site type: bead workshops and market;glass bead</t>
  </si>
  <si>
    <t xml:space="preserve">the bead-makers</t>
  </si>
  <si>
    <t xml:space="preserve">Start date approximate.</t>
  </si>
  <si>
    <t xml:space="preserve">PLC052</t>
  </si>
  <si>
    <t xml:space="preserve">Osun-Osogbo Sacred Grove</t>
  </si>
  <si>
    <t xml:space="preserve">Osogbo, Osun State, Nigeria</t>
  </si>
  <si>
    <t xml:space="preserve">grove old; New Sacred Art from 1950s</t>
  </si>
  <si>
    <t xml:space="preserve">The grove's shrines were rebuilt from the 1950s by Susanne Wenger and local artists of the New Sacred Art, and it is still the site of the annual Osun festival.</t>
  </si>
  <si>
    <t xml:space="preserve">earthen and cement sculpture;shrine building</t>
  </si>
  <si>
    <t xml:space="preserve">site type: sacred grove;shrine sculpture</t>
  </si>
  <si>
    <t xml:space="preserve">Osun devotees; Susanne Wenger and collaborators; UNESCO</t>
  </si>
  <si>
    <t xml:space="preserve">the Yoruba artists whose work is credited to Wenger</t>
  </si>
  <si>
    <t xml:space="preserve">PLC053</t>
  </si>
  <si>
    <t xml:space="preserve">Bunce Island</t>
  </si>
  <si>
    <t xml:space="preserve">Sierra Leone River</t>
  </si>
  <si>
    <t xml:space="preserve">British traders held captives at Bunce Island's fort before shipping them to the Americas, including rice-growing Carolina and Georgia.</t>
  </si>
  <si>
    <t xml:space="preserve">site type: slave-trading fort;ruins</t>
  </si>
  <si>
    <t xml:space="preserve">PLC054</t>
  </si>
  <si>
    <t xml:space="preserve">Mbanza Kongo</t>
  </si>
  <si>
    <t xml:space="preserve">São Salvador, Zaire province, Angola</t>
  </si>
  <si>
    <t xml:space="preserve">approx.; capital from late 14th c.</t>
  </si>
  <si>
    <t xml:space="preserve">The Kongo capital commissioned raffia cloth, ivory and brass crucifixes, and its links with Portugal also fed the slave trade.</t>
  </si>
  <si>
    <t xml:space="preserve">raffia weaving;ivory carving;brass casting</t>
  </si>
  <si>
    <t xml:space="preserve">site type: royal capital;raffia cloth;crucifix</t>
  </si>
  <si>
    <t xml:space="preserve">the Kongo kings; UNESCO</t>
  </si>
  <si>
    <t xml:space="preserve">captives sold through the capital</t>
  </si>
  <si>
    <t xml:space="preserve">links: POL020; CIV013.</t>
  </si>
  <si>
    <t xml:space="preserve">PLC055</t>
  </si>
  <si>
    <t xml:space="preserve">Loango Bay</t>
  </si>
  <si>
    <t xml:space="preserve">Loango, Republic of the Congo</t>
  </si>
  <si>
    <t xml:space="preserve">Loango was a port for enslaved captives and later a centre where carvers made relief-carved ivory tusks for European buyers.</t>
  </si>
  <si>
    <t xml:space="preserve">ivory carving;trade goods</t>
  </si>
  <si>
    <t xml:space="preserve">site type: port and carvers' workshops;carved tusk</t>
  </si>
  <si>
    <t xml:space="preserve">historians; museums</t>
  </si>
  <si>
    <t xml:space="preserve">captives shipped from the coast</t>
  </si>
  <si>
    <t xml:space="preserve">links: POL021.</t>
  </si>
  <si>
    <t xml:space="preserve">PLC056</t>
  </si>
  <si>
    <t xml:space="preserve">Nsheng</t>
  </si>
  <si>
    <t xml:space="preserve">Mushenge; Kasai, DR Congo</t>
  </si>
  <si>
    <t xml:space="preserve">approx.; Kuba capital</t>
  </si>
  <si>
    <t xml:space="preserve">The Kuba royal capital was the centre for raffia cut-pile and embroidered cloth, carved cups and the ndop king figures.</t>
  </si>
  <si>
    <t xml:space="preserve">raffia weaving;cut-pile embroidery;wood carving</t>
  </si>
  <si>
    <t xml:space="preserve">site type: royal capital;raffia cloth;ndop figure;cup</t>
  </si>
  <si>
    <t xml:space="preserve">the Kuba kings; ethnographers (Emil Torday)</t>
  </si>
  <si>
    <t xml:space="preserve">women embroiderers</t>
  </si>
  <si>
    <t xml:space="preserve">Met Open Access (CC0);Wikimedia Commons;collection search link-out only</t>
  </si>
  <si>
    <t xml:space="preserve">links: POL022.</t>
  </si>
  <si>
    <t xml:space="preserve">PLC057</t>
  </si>
  <si>
    <t xml:space="preserve">Foumban</t>
  </si>
  <si>
    <t xml:space="preserve">Bamum Palace and Rue des Artisans, Foumban, Cameroon</t>
  </si>
  <si>
    <t xml:space="preserve">dynasty traditionally from 1394; palace 1917; ongoing</t>
  </si>
  <si>
    <t xml:space="preserve">Under Sultan Njoya the royal workshops at Foumban made beadwork, brass and carvings, and an artisans' street continues the work.</t>
  </si>
  <si>
    <t xml:space="preserve">beadwork;lost-wax brass casting;wood carving</t>
  </si>
  <si>
    <t xml:space="preserve">site type: royal palace and craft street;beaded throne;mask;brass pipe</t>
  </si>
  <si>
    <t xml:space="preserve">Sultan Njoya; the Bamum court</t>
  </si>
  <si>
    <t xml:space="preserve">Wikimedia Commons;collection search link-out only</t>
  </si>
  <si>
    <t xml:space="preserve">links: MKR004; POL025.</t>
  </si>
  <si>
    <t xml:space="preserve">PLC058</t>
  </si>
  <si>
    <t xml:space="preserve">Ishango</t>
  </si>
  <si>
    <t xml:space="preserve">Ishango, Virunga, DR Congo</t>
  </si>
  <si>
    <t xml:space="preserve">approx.; c. 20,000 BP</t>
  </si>
  <si>
    <t xml:space="preserve">A notched bone tool found at Ishango in 1950 is one of the best-known early tally-like objects.</t>
  </si>
  <si>
    <t xml:space="preserve">bone carving;notching</t>
  </si>
  <si>
    <t xml:space="preserve">site type: lakeside site;notched bone;harpoon</t>
  </si>
  <si>
    <t xml:space="preserve">archaeologists (Jean de Heinzelin)</t>
  </si>
  <si>
    <t xml:space="preserve">links: INV011. Interpretations as counting device are debated.</t>
  </si>
  <si>
    <t xml:space="preserve">PLC059</t>
  </si>
  <si>
    <t xml:space="preserve">Sanga</t>
  </si>
  <si>
    <t xml:space="preserve">Upemba Depression, Katanga, DR Congo</t>
  </si>
  <si>
    <t xml:space="preserve">Kisalian burials at Sanga contained copper cross-ingots, iron and fine pottery, marking a regional copper currency.</t>
  </si>
  <si>
    <t xml:space="preserve">copper casting;iron;pottery</t>
  </si>
  <si>
    <t xml:space="preserve">site type: cemetery;copper cross;pottery</t>
  </si>
  <si>
    <t xml:space="preserve">archaeologists (Jacques Nenquin; Pierre de Maret)</t>
  </si>
  <si>
    <t xml:space="preserve">links: ARC038.</t>
  </si>
  <si>
    <t xml:space="preserve">PLC060</t>
  </si>
  <si>
    <t xml:space="preserve">Union Minière mines of Katanga</t>
  </si>
  <si>
    <t xml:space="preserve">Élisabethville (Lubumbashi) and Kipushi, DR Congo</t>
  </si>
  <si>
    <t xml:space="preserve">Union Minière du Haut-Katanga 1906-1967</t>
  </si>
  <si>
    <t xml:space="preserve">Colonial copper and cobalt mining in Katanga recruited labour by coercion in its early decades and supplied metals for global industry.</t>
  </si>
  <si>
    <t xml:space="preserve">copper mining;smelting</t>
  </si>
  <si>
    <t xml:space="preserve">site type: mining district;copper ingot</t>
  </si>
  <si>
    <t xml:space="preserve">forcibly recruited miners</t>
  </si>
  <si>
    <t xml:space="preserve">links: POL140.</t>
  </si>
  <si>
    <t xml:space="preserve">PLC061</t>
  </si>
  <si>
    <t xml:space="preserve">Royal Museum for Central Africa</t>
  </si>
  <si>
    <t xml:space="preserve">AfricaMuseum, Tervuren, Belgium</t>
  </si>
  <si>
    <t xml:space="preserve">museum 1910; 1897 colonial exhibition on the site</t>
  </si>
  <si>
    <t xml:space="preserve">Built as a museum of the Congo Free State, it displayed Congolese objects and, in 1897, Congolese people, and reopened in 2018 after a redesign.</t>
  </si>
  <si>
    <t xml:space="preserve">site type: museum and former exhibition ground;sculpture;mask</t>
  </si>
  <si>
    <t xml:space="preserve">the Belgian state</t>
  </si>
  <si>
    <t xml:space="preserve">the Congolese people exhibited in 1897, seven of whom died</t>
  </si>
  <si>
    <t xml:space="preserve">links: POL140; NET060.</t>
  </si>
  <si>
    <t xml:space="preserve">PLC062</t>
  </si>
  <si>
    <t xml:space="preserve">Ingombe Ilede</t>
  </si>
  <si>
    <t xml:space="preserve">Ingombe Ilede, Southern Province, Zambia</t>
  </si>
  <si>
    <t xml:space="preserve">approx.; 14th-15th c.</t>
  </si>
  <si>
    <t xml:space="preserve">Burials here contained copper ingots, gold, glass beads, cloth and wire-drawing tools, linking the Zambezi to Indian Ocean trade.</t>
  </si>
  <si>
    <t xml:space="preserve">copper casting;wire drawing;cotton cloth</t>
  </si>
  <si>
    <t xml:space="preserve">site type: settlement and cemetery;copper ingot;wire bangle;bead</t>
  </si>
  <si>
    <t xml:space="preserve">archaeologists (Brian Fagan)</t>
  </si>
  <si>
    <t xml:space="preserve">PLC063</t>
  </si>
  <si>
    <t xml:space="preserve">Gona</t>
  </si>
  <si>
    <t xml:space="preserve">Afar Region, Ethiopia</t>
  </si>
  <si>
    <t xml:space="preserve">approx.; c. 2.6 million years</t>
  </si>
  <si>
    <t xml:space="preserve">Stone tools from Gona, about 2.6 million years old, are among the earliest known Oldowan artefacts.</t>
  </si>
  <si>
    <t xml:space="preserve">site type: open-air archaeological locality;stone core;flake</t>
  </si>
  <si>
    <t xml:space="preserve">palaeoanthropologists (Semaw et al.)</t>
  </si>
  <si>
    <t xml:space="preserve">links: ARC002; INV139.</t>
  </si>
  <si>
    <t xml:space="preserve">PLC064</t>
  </si>
  <si>
    <t xml:space="preserve">Yeha</t>
  </si>
  <si>
    <t xml:space="preserve">Tigray, Ethiopia</t>
  </si>
  <si>
    <t xml:space="preserve">approx.; Great Temple c. 7th c. BCE</t>
  </si>
  <si>
    <t xml:space="preserve">The Great Temple at Yeha shows ashlar masonry and inscriptions linked to South Arabian building traditions.</t>
  </si>
  <si>
    <t xml:space="preserve">ashlar masonry;stone carving</t>
  </si>
  <si>
    <t xml:space="preserve">site type: temple and settlement;inscription;altar</t>
  </si>
  <si>
    <t xml:space="preserve">archaeologists (DAI)</t>
  </si>
  <si>
    <t xml:space="preserve">links: ARC021.</t>
  </si>
  <si>
    <t xml:space="preserve">PLC065</t>
  </si>
  <si>
    <t xml:space="preserve">Aksum</t>
  </si>
  <si>
    <t xml:space="preserve">Aksum's carved granite stelae, coinage and workshops record a Red Sea kingdom, and one stela taken to Rome in 1937 was returned in 2005.</t>
  </si>
  <si>
    <t xml:space="preserve">granite carving;coin minting</t>
  </si>
  <si>
    <t xml:space="preserve">site type: royal city and stelae field;stela;coin</t>
  </si>
  <si>
    <t xml:space="preserve">archaeologists; UNESCO</t>
  </si>
  <si>
    <t xml:space="preserve">Wikimedia Commons;open-access excavation reports;British Museum collection search (link-out)</t>
  </si>
  <si>
    <t xml:space="preserve">PLC066</t>
  </si>
  <si>
    <t xml:space="preserve">Adulis</t>
  </si>
  <si>
    <t xml:space="preserve">Zula, Eritrea</t>
  </si>
  <si>
    <t xml:space="preserve">Adulis was Aksum's Red Sea port, named in the Periplus, where ivory, tortoiseshell and imports passed through.</t>
  </si>
  <si>
    <t xml:space="preserve">trade goods;glass;pottery</t>
  </si>
  <si>
    <t xml:space="preserve">site type: port;amphora;glass</t>
  </si>
  <si>
    <t xml:space="preserve">archaeologists; the Periplus of the Erythraean Sea</t>
  </si>
  <si>
    <t xml:space="preserve">links: NET032.</t>
  </si>
  <si>
    <t xml:space="preserve">PLC067</t>
  </si>
  <si>
    <t xml:space="preserve">Lalibela, Amhara, Ethiopia</t>
  </si>
  <si>
    <t xml:space="preserve">approx.; traditionally reign of King Lalibela, c. late 12th-early 13th c.; ongoing</t>
  </si>
  <si>
    <t xml:space="preserve">Churches carved down into the rock were cut as whole buildings from the living stone and remain in use.</t>
  </si>
  <si>
    <t xml:space="preserve">rock-cut architecture;wall painting</t>
  </si>
  <si>
    <t xml:space="preserve">site type: rock-hewn churches;church;cross;manuscript</t>
  </si>
  <si>
    <t xml:space="preserve">the Ethiopian Orthodox Church; UNESCO</t>
  </si>
  <si>
    <t xml:space="preserve">Construction chronology debated.</t>
  </si>
  <si>
    <t xml:space="preserve">PLC068</t>
  </si>
  <si>
    <t xml:space="preserve">Fasil Ghebbi</t>
  </si>
  <si>
    <t xml:space="preserve">Gondar, Amhara, Ethiopia</t>
  </si>
  <si>
    <t xml:space="preserve">The Gondar royal enclosure and nearby churches such as Debre Birhan Selassie show court patronage of painting and building.</t>
  </si>
  <si>
    <t xml:space="preserve">stone masonry;wall painting</t>
  </si>
  <si>
    <t xml:space="preserve">site type: royal enclosure;castle;mural;manuscript</t>
  </si>
  <si>
    <t xml:space="preserve">the Gondarine kings; UNESCO</t>
  </si>
  <si>
    <t xml:space="preserve">links: POL007.</t>
  </si>
  <si>
    <t xml:space="preserve">PLC069</t>
  </si>
  <si>
    <t xml:space="preserve">Amba Maqdala</t>
  </si>
  <si>
    <t xml:space="preserve">Maqdala, Amhara, Ethiopia</t>
  </si>
  <si>
    <t xml:space="preserve">Emperor Tewodros II's fortress; British assault April 1868</t>
  </si>
  <si>
    <t xml:space="preserve">British forces took manuscripts, crowns and church objects from Maqdala in 1868, and some are now subject to return requests.</t>
  </si>
  <si>
    <t xml:space="preserve">manuscripts;metalwork</t>
  </si>
  <si>
    <t xml:space="preserve">site type: fortress and looting site;manuscript;crown;tabot</t>
  </si>
  <si>
    <t xml:space="preserve">historians; the Ethiopian state</t>
  </si>
  <si>
    <t xml:space="preserve">PLC070</t>
  </si>
  <si>
    <t xml:space="preserve">Harar Jugol</t>
  </si>
  <si>
    <t xml:space="preserve">Harar, Ethiopia</t>
  </si>
  <si>
    <t xml:space="preserve">walls 16th c.; ongoing</t>
  </si>
  <si>
    <t xml:space="preserve">The walled city has quarters of basket weavers, bookbinders and painted Harari houses, and a manuscript tradition.</t>
  </si>
  <si>
    <t xml:space="preserve">basketry;bookbinding;house decoration</t>
  </si>
  <si>
    <t xml:space="preserve">site type: walled city;basket;manuscript;house interior</t>
  </si>
  <si>
    <t xml:space="preserve">the Harari; UNESCO</t>
  </si>
  <si>
    <t xml:space="preserve">PLC071</t>
  </si>
  <si>
    <t xml:space="preserve">Lomekwi 3</t>
  </si>
  <si>
    <t xml:space="preserve">West Turkana, Kenya</t>
  </si>
  <si>
    <t xml:space="preserve">approx.; c. 3.3 million years</t>
  </si>
  <si>
    <t xml:space="preserve">Stone cores and flakes about 3.3 million years old were reported in 2015 as the earliest known stone tools.</t>
  </si>
  <si>
    <t xml:space="preserve">palaeoanthropologists (Harmand et al. 2015)</t>
  </si>
  <si>
    <t xml:space="preserve">links: ARC001; INV139. Dating and deliberate knapping are debated.</t>
  </si>
  <si>
    <t xml:space="preserve">PLC072</t>
  </si>
  <si>
    <t xml:space="preserve">Olduvai Gorge</t>
  </si>
  <si>
    <t xml:space="preserve">Oldupai, Ngorongoro, Tanzania</t>
  </si>
  <si>
    <t xml:space="preserve">approx.; Oldowan c. 2.0 million years; Acheulean from c. 1.7 million years</t>
  </si>
  <si>
    <t xml:space="preserve">Olduvai's layered deposits gave the Oldowan its name and show stone tools changing over about two million years.</t>
  </si>
  <si>
    <t xml:space="preserve">stone knapping;butchery</t>
  </si>
  <si>
    <t xml:space="preserve">site type: gorge with archaeological localities;chopper;hand axe;flake</t>
  </si>
  <si>
    <t xml:space="preserve">palaeoanthropologists (Mary and Louis Leakey)</t>
  </si>
  <si>
    <t xml:space="preserve">Maasai and Tanzanian field workers</t>
  </si>
  <si>
    <t xml:space="preserve">links: ARC002; ARC003.</t>
  </si>
  <si>
    <t xml:space="preserve">PLC073</t>
  </si>
  <si>
    <t xml:space="preserve">Olorgesailie</t>
  </si>
  <si>
    <t xml:space="preserve">Olorgesailie, Kajiado, Kenya</t>
  </si>
  <si>
    <t xml:space="preserve">Olorgesailie holds dense Acheulean hand-axe sites and, from about 320,000 years ago, obsidian brought from far away and pigment use.</t>
  </si>
  <si>
    <t xml:space="preserve">stone knapping;obsidian;pigment</t>
  </si>
  <si>
    <t xml:space="preserve">site type: basin with archaeological localities;hand axe;obsidian point;pigment</t>
  </si>
  <si>
    <t xml:space="preserve">palaeoanthropologists (Brooks et al. 2018)</t>
  </si>
  <si>
    <t xml:space="preserve">links: ARC003; ARC004.</t>
  </si>
  <si>
    <t xml:space="preserve">PLC074</t>
  </si>
  <si>
    <t xml:space="preserve">Panga ya Saidi</t>
  </si>
  <si>
    <t xml:space="preserve">Kilifi County, Kenya</t>
  </si>
  <si>
    <t xml:space="preserve">approx.; burial c. 78,000 years</t>
  </si>
  <si>
    <t xml:space="preserve">The cave holds long sequences of stone tools and beads and the burial of a child about 78,000 years ago.</t>
  </si>
  <si>
    <t xml:space="preserve">stone knapping;shell beads</t>
  </si>
  <si>
    <t xml:space="preserve">site type: cave;burial;bead;stone tool</t>
  </si>
  <si>
    <t xml:space="preserve">archaeologists (Max Planck; National Museums of Kenya)</t>
  </si>
  <si>
    <t xml:space="preserve">PLC075</t>
  </si>
  <si>
    <t xml:space="preserve">Shanga</t>
  </si>
  <si>
    <t xml:space="preserve">Pate Island, Kenya</t>
  </si>
  <si>
    <t xml:space="preserve">Excavations at Shanga traced a Swahili town from timber buildings to coral mosques, with beads, local pottery and imports.</t>
  </si>
  <si>
    <t xml:space="preserve">coral-stone building;pottery;bead</t>
  </si>
  <si>
    <t xml:space="preserve">site type: town;mosque;pottery;coin</t>
  </si>
  <si>
    <t xml:space="preserve">archaeologists (Mark Horton)</t>
  </si>
  <si>
    <t xml:space="preserve">links: CIV004.</t>
  </si>
  <si>
    <t xml:space="preserve">PLC076</t>
  </si>
  <si>
    <t xml:space="preserve">Kilwa Kisiwani</t>
  </si>
  <si>
    <t xml:space="preserve">Kilwa, Lindi, Tanzania</t>
  </si>
  <si>
    <t xml:space="preserve">approx.; 10th-16th c.</t>
  </si>
  <si>
    <t xml:space="preserve">Kilwa's Great Mosque, Husuni Kubwa palace and coin mint served a Swahili port that controlled gold shipped north from Sofala.</t>
  </si>
  <si>
    <t xml:space="preserve">coral-stone building;coin minting</t>
  </si>
  <si>
    <t xml:space="preserve">site type: port and palace;coin;mosque;imported porcelain</t>
  </si>
  <si>
    <t xml:space="preserve">archaeologists (Neville Chittick); UNESCO</t>
  </si>
  <si>
    <t xml:space="preserve">enslaved labour in later Kilwa trade</t>
  </si>
  <si>
    <t xml:space="preserve">links: POL009; NET011. 18th-19th c. Kilwa Kivinje slave trade.</t>
  </si>
  <si>
    <t xml:space="preserve">PLC077</t>
  </si>
  <si>
    <t xml:space="preserve">Gede</t>
  </si>
  <si>
    <t xml:space="preserve">Gedi, Kilifi County, Kenya</t>
  </si>
  <si>
    <t xml:space="preserve">Gede's coral-stone houses, mosques and palace show the plan of a Swahili town with imported Chinese and Islamic ceramics.</t>
  </si>
  <si>
    <t xml:space="preserve">coral-stone building;pottery</t>
  </si>
  <si>
    <t xml:space="preserve">site type: town ruins;palace;imported ceramic</t>
  </si>
  <si>
    <t xml:space="preserve">archaeologists (James Kirkman)</t>
  </si>
  <si>
    <t xml:space="preserve">PLC078</t>
  </si>
  <si>
    <t xml:space="preserve">Lamu Old Town</t>
  </si>
  <si>
    <t xml:space="preserve">Lamu, Kenya</t>
  </si>
  <si>
    <t xml:space="preserve">Lamu's carpenters and carvers make carved doors, furniture and dhows in a town whose houses keep Swahili building methods.</t>
  </si>
  <si>
    <t xml:space="preserve">wood carving;coral-stone building;dhow building</t>
  </si>
  <si>
    <t xml:space="preserve">site type: town and craft quarter;carved door;chair;dhow</t>
  </si>
  <si>
    <t xml:space="preserve">the Lamu community; UNESCO</t>
  </si>
  <si>
    <t xml:space="preserve">links: MKR015; POL010.</t>
  </si>
  <si>
    <t xml:space="preserve">PLC079</t>
  </si>
  <si>
    <t xml:space="preserve">Fort Jesus</t>
  </si>
  <si>
    <t xml:space="preserve">Mombasa, Kenya</t>
  </si>
  <si>
    <t xml:space="preserve">built 1593-96; port older</t>
  </si>
  <si>
    <t xml:space="preserve">The Portuguese fort at Mombasa's harbour changed hands between Portugal and Oman and is a museum of the port's trade finds.</t>
  </si>
  <si>
    <t xml:space="preserve">stone fortification</t>
  </si>
  <si>
    <t xml:space="preserve">site type: fort and museum;ceramic;cannon</t>
  </si>
  <si>
    <t xml:space="preserve">UNESCO; National Museums of Kenya</t>
  </si>
  <si>
    <t xml:space="preserve">enslaved labour in the port</t>
  </si>
  <si>
    <t xml:space="preserve">PLC080</t>
  </si>
  <si>
    <t xml:space="preserve">Zanzibar Stone Town</t>
  </si>
  <si>
    <t xml:space="preserve">Unguja, Zanzibar, Tanzania</t>
  </si>
  <si>
    <t xml:space="preserve">approx.; Omani capital from 1830s</t>
  </si>
  <si>
    <t xml:space="preserve">Stone Town's carved doors and houses were built on the clove, ivory and slave trades, and its slave market closed in 1873.</t>
  </si>
  <si>
    <t xml:space="preserve">wood carving;coral-stone building</t>
  </si>
  <si>
    <t xml:space="preserve">site type: port town and former slave market;carved door;chest</t>
  </si>
  <si>
    <t xml:space="preserve">UNESCO; the Zanzibari state</t>
  </si>
  <si>
    <t xml:space="preserve">the enslaved people traded and those who worked clove plantations</t>
  </si>
  <si>
    <t xml:space="preserve">links: POL011.</t>
  </si>
  <si>
    <t xml:space="preserve">PLC081</t>
  </si>
  <si>
    <t xml:space="preserve">Kasubi Tombs</t>
  </si>
  <si>
    <t xml:space="preserve">Kampala, Uganda</t>
  </si>
  <si>
    <t xml:space="preserve">built 1882; rebuilding after 2010 fire</t>
  </si>
  <si>
    <t xml:space="preserve">The thatched royal tomb house of the Buganda kings is built and maintained by hereditary clans using reed, barkcloth and thatch.</t>
  </si>
  <si>
    <t xml:space="preserve">thatching;barkcloth;reed weaving</t>
  </si>
  <si>
    <t xml:space="preserve">site type: royal tombs;barkcloth;thatched house</t>
  </si>
  <si>
    <t xml:space="preserve">the Buganda kingdom; UNESCO</t>
  </si>
  <si>
    <t xml:space="preserve">F1.16;F1.28a</t>
  </si>
  <si>
    <t xml:space="preserve">links: POL012; PRA001.</t>
  </si>
  <si>
    <t xml:space="preserve">PLC082</t>
  </si>
  <si>
    <t xml:space="preserve">Kibiro</t>
  </si>
  <si>
    <t xml:space="preserve">Lake Albert, Hoima, Uganda</t>
  </si>
  <si>
    <t xml:space="preserve">Women at Kibiro have made salt by filtering and boiling saline soil for centuries, trading it across the Great Lakes region.</t>
  </si>
  <si>
    <t xml:space="preserve">salt making;pottery</t>
  </si>
  <si>
    <t xml:space="preserve">site type: salt-working site;salt;pot</t>
  </si>
  <si>
    <t xml:space="preserve">archaeologists (Graham Connah)</t>
  </si>
  <si>
    <t xml:space="preserve">PLC083</t>
  </si>
  <si>
    <t xml:space="preserve">Blombos Cave</t>
  </si>
  <si>
    <t xml:space="preserve">Western Cape, South Africa</t>
  </si>
  <si>
    <t xml:space="preserve">approx.; ochre toolkit c. 100,000 years; engravings and beads c. 75,000-73,000 years</t>
  </si>
  <si>
    <t xml:space="preserve">Blombos has an ochre-processing toolkit from about 100,000 years ago, engraved ochre and shell beads, and a crosshatched drawing on stone.</t>
  </si>
  <si>
    <t xml:space="preserve">ochre processing;engraving;shell beads</t>
  </si>
  <si>
    <t xml:space="preserve">site type: cave;engraved ochre;shell bead;abalone container</t>
  </si>
  <si>
    <t xml:space="preserve">archaeologists (Christopher Henshilwood)</t>
  </si>
  <si>
    <t xml:space="preserve">links: INV142; INV144; ARC007.</t>
  </si>
  <si>
    <t xml:space="preserve">PLC084</t>
  </si>
  <si>
    <t xml:space="preserve">Pinnacle Point</t>
  </si>
  <si>
    <t xml:space="preserve">Mossel Bay, Western Cape, South Africa</t>
  </si>
  <si>
    <t xml:space="preserve">Caves at Pinnacle Point record ochre use and shellfish gathering about 164,000 years ago and, later, heat-treated stone and small blades.</t>
  </si>
  <si>
    <t xml:space="preserve">ochre;heat treatment;microlith</t>
  </si>
  <si>
    <t xml:space="preserve">site type: coastal caves;ochre;blade;shell</t>
  </si>
  <si>
    <t xml:space="preserve">archaeologists (Curtis Marean)</t>
  </si>
  <si>
    <t xml:space="preserve">PLC085</t>
  </si>
  <si>
    <t xml:space="preserve">Diepkloof Rock Shelter</t>
  </si>
  <si>
    <t xml:space="preserve">Hundreds of fragments of engraved ostrich-eggshell water containers, about 60,000 years old, show repeated geometric motifs.</t>
  </si>
  <si>
    <t xml:space="preserve">ostrich-eggshell engraving</t>
  </si>
  <si>
    <t xml:space="preserve">site type: rock shelter;engraved eggshell container</t>
  </si>
  <si>
    <t xml:space="preserve">archaeologists (Texier et al.)</t>
  </si>
  <si>
    <t xml:space="preserve">links: ARC008.</t>
  </si>
  <si>
    <t xml:space="preserve">PLC086</t>
  </si>
  <si>
    <t xml:space="preserve">Limpopo, South Africa</t>
  </si>
  <si>
    <t xml:space="preserve">Burials on Mapungubwe Hill included gold-foil animals, and the town traded ivory and gold for Indian Ocean glass beads.</t>
  </si>
  <si>
    <t xml:space="preserve">gold foil;glass beads;ivory</t>
  </si>
  <si>
    <t xml:space="preserve">site type: hilltop capital and burials;gold rhinoceros;bead</t>
  </si>
  <si>
    <t xml:space="preserve">archaeologists (University of Pretoria)</t>
  </si>
  <si>
    <t xml:space="preserve">descendant communities whose ancestors were exhumed</t>
  </si>
  <si>
    <t xml:space="preserve">links: ARC040; CIV014; POL014. Gold was found by prospectors in 1933.</t>
  </si>
  <si>
    <t xml:space="preserve">PLC087</t>
  </si>
  <si>
    <t xml:space="preserve">Masvingo, Zimbabwe</t>
  </si>
  <si>
    <t xml:space="preserve">Dry-stone enclosures at Great Zimbabwe housed a trading capital, and its carved soapstone birds were removed by colonial collectors and returned in stages, the last in 2026.</t>
  </si>
  <si>
    <t xml:space="preserve">dry-stone masonry;soapstone carving;gold</t>
  </si>
  <si>
    <t xml:space="preserve">site type: stone-walled capital;soapstone bird;imported ceramic</t>
  </si>
  <si>
    <t xml:space="preserve">archaeologists (Gertrude Caton-Thompson)</t>
  </si>
  <si>
    <t xml:space="preserve">the colonial denial that Africans built it</t>
  </si>
  <si>
    <t xml:space="preserve">links: ARC041; CIV005; POL015. Birds returned from South Africa 1981, Germany (loan agreed 2000, public 2003) and the last, from Groote Schuur, 15 April 2026. See OCC169.</t>
  </si>
  <si>
    <t xml:space="preserve">PLC088</t>
  </si>
  <si>
    <t xml:space="preserve">Sofala</t>
  </si>
  <si>
    <t xml:space="preserve">Nova Sofala, Mozambique</t>
  </si>
  <si>
    <t xml:space="preserve">Sofala was the southern Swahili port for Zimbabwean gold and ivory before a Portuguese fort took it over in 1505.</t>
  </si>
  <si>
    <t xml:space="preserve">trade goods</t>
  </si>
  <si>
    <t xml:space="preserve">site type: port;gold;ivory</t>
  </si>
  <si>
    <t xml:space="preserve">links: NET011.</t>
  </si>
  <si>
    <t xml:space="preserve">PLC089</t>
  </si>
  <si>
    <t xml:space="preserve">Kimberley Mine</t>
  </si>
  <si>
    <t xml:space="preserve">Big Hole, Kimberley, South Africa</t>
  </si>
  <si>
    <t xml:space="preserve">Diamond mining at the Big Hole used closed compounds to control African migrant workers, a system copied across South African mining.</t>
  </si>
  <si>
    <t xml:space="preserve">open-pit mining;diamond</t>
  </si>
  <si>
    <t xml:space="preserve">site type: mine;diamond</t>
  </si>
  <si>
    <t xml:space="preserve">De Beers; historians</t>
  </si>
  <si>
    <t xml:space="preserve">African miners in the compounds</t>
  </si>
  <si>
    <t xml:space="preserve">PLC090</t>
  </si>
  <si>
    <t xml:space="preserve">Witwatersrand goldfields</t>
  </si>
  <si>
    <t xml:space="preserve">Johannesburg, South Africa</t>
  </si>
  <si>
    <t xml:space="preserve">from 1886; ongoing</t>
  </si>
  <si>
    <t xml:space="preserve">The Rand's deep gold mines relied on migrant labour under contract and compound systems, including Chinese indentured workers in 1904-10.</t>
  </si>
  <si>
    <t xml:space="preserve">deep-level mining;cyanide process</t>
  </si>
  <si>
    <t xml:space="preserve">site type: mining district;gold</t>
  </si>
  <si>
    <t xml:space="preserve">mining houses; historians</t>
  </si>
  <si>
    <t xml:space="preserve">migrant miners from across southern Africa; Chinese indentured labourers</t>
  </si>
  <si>
    <t xml:space="preserve">PLC091</t>
  </si>
  <si>
    <t xml:space="preserve">Iziko Slave Lodge</t>
  </si>
  <si>
    <t xml:space="preserve">Cape Town, South Africa</t>
  </si>
  <si>
    <t xml:space="preserve">The VOC housed the people it enslaved in this building, now a museum on slavery at the Cape.</t>
  </si>
  <si>
    <t xml:space="preserve">brick building</t>
  </si>
  <si>
    <t xml:space="preserve">site type: slave lodge and museum</t>
  </si>
  <si>
    <t xml:space="preserve">Iziko Museums; historians</t>
  </si>
  <si>
    <t xml:space="preserve">links: INS038.</t>
  </si>
  <si>
    <t xml:space="preserve">PLC092</t>
  </si>
  <si>
    <t xml:space="preserve">Game Pass Shelter</t>
  </si>
  <si>
    <t xml:space="preserve">Kamberg, uKhahlamba-Drakensberg, South Africa</t>
  </si>
  <si>
    <t xml:space="preserve">approx.; paintings mostly last few thousand years</t>
  </si>
  <si>
    <t xml:space="preserve">The shelter's painted eland panel is central to readings of San rock painting as religious imagery.</t>
  </si>
  <si>
    <t xml:space="preserve">mineral pigment;blood;painting</t>
  </si>
  <si>
    <t xml:space="preserve">site type: rock shelter;rock painting</t>
  </si>
  <si>
    <t xml:space="preserve">San descendants; archaeologists (David Lewis-Williams)</t>
  </si>
  <si>
    <t xml:space="preserve">Dates uncertain.</t>
  </si>
  <si>
    <t xml:space="preserve">PLC093</t>
  </si>
  <si>
    <t xml:space="preserve">Mahajamba Bay, Madagascar</t>
  </si>
  <si>
    <t xml:space="preserve">Mahilaka was an early walled trading town in north-west Madagascar that imported glass and ceramics and worked chlorite schist.</t>
  </si>
  <si>
    <t xml:space="preserve">chlorite-schist carving;trade goods</t>
  </si>
  <si>
    <t xml:space="preserve">site type: trading town;stone vessel;imported ceramic</t>
  </si>
  <si>
    <t xml:space="preserve">archaeologists (Chantal Radimilahy)</t>
  </si>
  <si>
    <t xml:space="preserve">links: ARC044.</t>
  </si>
  <si>
    <t xml:space="preserve">PLC094</t>
  </si>
  <si>
    <t xml:space="preserve">Iharana</t>
  </si>
  <si>
    <t xml:space="preserve">Vohémar, SAVA, Madagascar</t>
  </si>
  <si>
    <t xml:space="preserve">Graves at Iharana held imported Chinese celadon and carved chlorite-schist vessels and were heavily dug by collectors.</t>
  </si>
  <si>
    <t xml:space="preserve">chlorite-schist carving;imported ceramics</t>
  </si>
  <si>
    <t xml:space="preserve">site type: cemetery;stone vessel;celadon</t>
  </si>
  <si>
    <t xml:space="preserve">links: ARC045.</t>
  </si>
  <si>
    <t xml:space="preserve">PLC095</t>
  </si>
  <si>
    <t xml:space="preserve">Ambohimanga</t>
  </si>
  <si>
    <t xml:space="preserve">Royal Hill of Ambohimanga, Madagascar</t>
  </si>
  <si>
    <t xml:space="preserve">The royal hill of the Merina kings is a sacred site of wooden houses, tombs and ritual gates.</t>
  </si>
  <si>
    <t xml:space="preserve">timber building;stone wall</t>
  </si>
  <si>
    <t xml:space="preserve">site type: royal hill;wooden house;tomb</t>
  </si>
  <si>
    <t xml:space="preserve">the Merina kingdom; UNESCO</t>
  </si>
  <si>
    <t xml:space="preserve">links: POL018.</t>
  </si>
  <si>
    <t xml:space="preserve">PLC096</t>
  </si>
  <si>
    <t xml:space="preserve">Rova of Antananarivo</t>
  </si>
  <si>
    <t xml:space="preserve">Manjakamiadana, Antananarivo, Madagascar</t>
  </si>
  <si>
    <t xml:space="preserve">The Merina royal compound combined Malagasy timber building with palaces designed with European craftsmen, and was badly damaged by fire in 1995.</t>
  </si>
  <si>
    <t xml:space="preserve">timber building;stone cladding</t>
  </si>
  <si>
    <t xml:space="preserve">site type: royal compound;palace</t>
  </si>
  <si>
    <t xml:space="preserve">the Merina kingdom; missionaries (James Cameron)</t>
  </si>
  <si>
    <t xml:space="preserve">PLC097</t>
  </si>
  <si>
    <t xml:space="preserve">Zafimaniry villages</t>
  </si>
  <si>
    <t xml:space="preserve">Antoetra, Amoron'i Mania, Madagascar</t>
  </si>
  <si>
    <t xml:space="preserve">Zafimaniry carpenters build and decorate houses and furniture in hardwood with geometric carving, a knowledge on UNESCO's intangible heritage Representative List (proclaimed 2003, inscribed 2008).</t>
  </si>
  <si>
    <t xml:space="preserve">wood carving;joinery</t>
  </si>
  <si>
    <t xml:space="preserve">site type: villages;carved house;shutter;stool</t>
  </si>
  <si>
    <t xml:space="preserve">the Zafimaniry</t>
  </si>
  <si>
    <t xml:space="preserve">PLC098</t>
  </si>
  <si>
    <t xml:space="preserve">Aapravasi Ghat</t>
  </si>
  <si>
    <t xml:space="preserve">Port Louis, Mauritius</t>
  </si>
  <si>
    <t xml:space="preserve">The immigration depot processed indentured labourers, mostly from India, who were brought to work Mauritian sugar estates.</t>
  </si>
  <si>
    <t xml:space="preserve">stone building</t>
  </si>
  <si>
    <t xml:space="preserve">site type: immigration depot</t>
  </si>
  <si>
    <t xml:space="preserve">UNESCO; historians</t>
  </si>
  <si>
    <t xml:space="preserve">PLC099</t>
  </si>
  <si>
    <t xml:space="preserve">Ipiutak site</t>
  </si>
  <si>
    <t xml:space="preserve">Point Hope (Tikiġaq), Alaska, USA</t>
  </si>
  <si>
    <t xml:space="preserve">Burials at the Ipiutak site contained openwork ivory carvings and ivory masks and eyes, made without the ground-slate tools common elsewhere in the Arctic.</t>
  </si>
  <si>
    <t xml:space="preserve">ivory carving;antler;engraving</t>
  </si>
  <si>
    <t xml:space="preserve">site type: village and cemetery;ivory openwork carving;burial mask;harpoon head</t>
  </si>
  <si>
    <t xml:space="preserve">archaeologists (Larsen, Rainey and Giddings, 1939-41)</t>
  </si>
  <si>
    <t xml:space="preserve">the Tikiġaq community whose ancestors were excavated</t>
  </si>
  <si>
    <t xml:space="preserve">links: ARC168.</t>
  </si>
  <si>
    <t xml:space="preserve">PLC100</t>
  </si>
  <si>
    <t xml:space="preserve">Nunalleq</t>
  </si>
  <si>
    <t xml:space="preserve">near Quinhagak, Alaska, USA</t>
  </si>
  <si>
    <t xml:space="preserve">A Yup'ik sod house village preserved in permafrost has yielded tens of thousands of wooden, grass and ivory objects in a dig run with the village corporation.</t>
  </si>
  <si>
    <t xml:space="preserve">wood carving;grass weaving;ivory;skin sewing</t>
  </si>
  <si>
    <t xml:space="preserve">site type: excavated village;mask;bentwood bowl;grass basket;doll</t>
  </si>
  <si>
    <t xml:space="preserve">clothing and adornment;ritual and belief;food and storage</t>
  </si>
  <si>
    <t xml:space="preserve">the Quinhagak community (Qanirtuuq Inc.); University of Aberdeen</t>
  </si>
  <si>
    <t xml:space="preserve">community-published site (link-out);open-access excavation reports</t>
  </si>
  <si>
    <t xml:space="preserve">Coastal erosion prompted the excavation from 2009; finds kept in a local centre.</t>
  </si>
  <si>
    <t xml:space="preserve">PLC101</t>
  </si>
  <si>
    <t xml:space="preserve">Cape Dorset, Nunavut, Canada</t>
  </si>
  <si>
    <t xml:space="preserve">printmaking from 1957; co-operative from 1959; ongoing</t>
  </si>
  <si>
    <t xml:space="preserve">The print studio at Kinngait turned drawings by Inuit artists into stonecut and stencil editions sold through an annual collection.</t>
  </si>
  <si>
    <t xml:space="preserve">stonecut printing;stencil;drawing</t>
  </si>
  <si>
    <t xml:space="preserve">site type: print studio;print;drawing</t>
  </si>
  <si>
    <t xml:space="preserve">the West Baffin Eskimo Co-operative; James Houston</t>
  </si>
  <si>
    <t xml:space="preserve">printers and cutters whose names are less visible than the artists'</t>
  </si>
  <si>
    <t xml:space="preserve">F1.26;F1.17;F1.20</t>
  </si>
  <si>
    <t xml:space="preserve">links: MKR029; POL079.</t>
  </si>
  <si>
    <t xml:space="preserve">PLC102</t>
  </si>
  <si>
    <t xml:space="preserve">Savissivik</t>
  </si>
  <si>
    <t xml:space="preserve">Cape York meteorite find sites, Greenland</t>
  </si>
  <si>
    <t xml:space="preserve">Inughuit cold-hammered iron from the Cape York meteorites into blades until Robert Peary removed the largest pieces to New York in 1894-97.</t>
  </si>
  <si>
    <t xml:space="preserve">cold-worked meteoritic iron</t>
  </si>
  <si>
    <t xml:space="preserve">site type: meteorite source;iron blade;harpoon</t>
  </si>
  <si>
    <t xml:space="preserve">the Inughuit; Robert Peary; American Museum of Natural History</t>
  </si>
  <si>
    <t xml:space="preserve">the six Inughuit Peary brought to New York in 1897, four of whom died there</t>
  </si>
  <si>
    <t xml:space="preserve">links: NET044. Start date approximate.</t>
  </si>
  <si>
    <t xml:space="preserve">PLC103</t>
  </si>
  <si>
    <t xml:space="preserve">Qilakitsoq</t>
  </si>
  <si>
    <t xml:space="preserve">Uummannaq Fjord, Greenland</t>
  </si>
  <si>
    <t xml:space="preserve">approx.; burial c. 1475 CE; found 1972</t>
  </si>
  <si>
    <t xml:space="preserve">Naturally mummified women and children buried at Qilakitsoq wore sealskin and bird-skin clothing that shows Inuit sewing and tailoring.</t>
  </si>
  <si>
    <t xml:space="preserve">skin sewing;bird-skin clothing</t>
  </si>
  <si>
    <t xml:space="preserve">site type: burial;parka;boot</t>
  </si>
  <si>
    <t xml:space="preserve">Greenland National Museum and Archives</t>
  </si>
  <si>
    <t xml:space="preserve">PLC104</t>
  </si>
  <si>
    <t xml:space="preserve">Hvalsey Church</t>
  </si>
  <si>
    <t xml:space="preserve">Qaqortukulooq, Greenland</t>
  </si>
  <si>
    <t xml:space="preserve">approx.; last written record 1408</t>
  </si>
  <si>
    <t xml:space="preserve">The stone church of the Norse Eastern Settlement is the best-preserved Norse building in Greenland, last documented at a wedding in 1408.</t>
  </si>
  <si>
    <t xml:space="preserve">stone masonry</t>
  </si>
  <si>
    <t xml:space="preserve">site type: church ruin</t>
  </si>
  <si>
    <t xml:space="preserve">PLC105</t>
  </si>
  <si>
    <t xml:space="preserve">L'Anse aux Meadows</t>
  </si>
  <si>
    <t xml:space="preserve">Newfoundland, Canada</t>
  </si>
  <si>
    <t xml:space="preserve">AM-ARC;AM-EWD;EU-SCA</t>
  </si>
  <si>
    <t xml:space="preserve">approx.; wood cut with metal blades dated 1021</t>
  </si>
  <si>
    <t xml:space="preserve">The Norse camp has evidence of bog-iron smelting, carpentry and ship repair, and wood cut with metal tools dated to 1021.</t>
  </si>
  <si>
    <t xml:space="preserve">bog-iron smelting;carpentry</t>
  </si>
  <si>
    <t xml:space="preserve">site type: Norse camp;iron slag;spindle whorl;rivet</t>
  </si>
  <si>
    <t xml:space="preserve">archaeologists (Anne Stine and Helge Ingstad)</t>
  </si>
  <si>
    <t xml:space="preserve">the Indigenous peoples of Newfoundland at the time</t>
  </si>
  <si>
    <t xml:space="preserve">Kuitems et al. 2021 Nature.</t>
  </si>
  <si>
    <t xml:space="preserve">PLC106</t>
  </si>
  <si>
    <t xml:space="preserve">Ozette</t>
  </si>
  <si>
    <t xml:space="preserve">Cape Alava, Washington, USA</t>
  </si>
  <si>
    <t xml:space="preserve">approx.; houses buried by mudslide c. 1700</t>
  </si>
  <si>
    <t xml:space="preserve">A mudslide buried Makah houses with their wooden boxes, baskets, whaling gear and looms, excavated with the Makah and kept at their museum.</t>
  </si>
  <si>
    <t xml:space="preserve">wood carving;basketry;weaving;whaling gear</t>
  </si>
  <si>
    <t xml:space="preserve">site type: buried village;bentwood box;basket;harpoon;loom</t>
  </si>
  <si>
    <t xml:space="preserve">the Makah Tribe; archaeologists (Richard Daugherty)</t>
  </si>
  <si>
    <t xml:space="preserve">Makah Cultural and Research Center opened 1979.</t>
  </si>
  <si>
    <t xml:space="preserve">PLC107</t>
  </si>
  <si>
    <t xml:space="preserve">SGang Gwaay Llnagaay</t>
  </si>
  <si>
    <t xml:space="preserve">Ninstints, Haida Gwaii, BC, Canada</t>
  </si>
  <si>
    <t xml:space="preserve">The Haida village's house and mortuary poles are carved cedar monuments, several of which were removed to museums in 1957.</t>
  </si>
  <si>
    <t xml:space="preserve">red-cedar carving;timber building</t>
  </si>
  <si>
    <t xml:space="preserve">site type: village and mortuary site;mortuary pole;house frontal pole</t>
  </si>
  <si>
    <t xml:space="preserve">the Haida Nation; UNESCO</t>
  </si>
  <si>
    <t xml:space="preserve">the smallpox epidemic that emptied the village</t>
  </si>
  <si>
    <t xml:space="preserve">PLC108</t>
  </si>
  <si>
    <t xml:space="preserve">U'mista Cultural Centre</t>
  </si>
  <si>
    <t xml:space="preserve">Alert Bay, Cormorant Island, BC, Canada</t>
  </si>
  <si>
    <t xml:space="preserve">opened 1980; regalia seized 1922</t>
  </si>
  <si>
    <t xml:space="preserve">Regalia surrendered after the 1921 potlatch at Village Island were taken under the potlatch ban and were partly returned to this Kwakwaka'wakw centre from 1979.</t>
  </si>
  <si>
    <t xml:space="preserve">wood carving;painting;regalia</t>
  </si>
  <si>
    <t xml:space="preserve">site type: community museum;mask;copper;regalia</t>
  </si>
  <si>
    <t xml:space="preserve">the 'Namgis First Nation; the Kwakwaka'wakw</t>
  </si>
  <si>
    <t xml:space="preserve">Objects went to the National Museum of Canada, the Royal Ontario Museum and George Heye.</t>
  </si>
  <si>
    <t xml:space="preserve">PLC109</t>
  </si>
  <si>
    <t xml:space="preserve">Yuquot</t>
  </si>
  <si>
    <t xml:space="preserve">Friendly Cove, Nootka Sound, BC, Canada</t>
  </si>
  <si>
    <t xml:space="preserve">maritime fur-trade node from 1778</t>
  </si>
  <si>
    <t xml:space="preserve">Yuquot was a focus of the maritime fur trade after 1778, and its Whalers' Shrine was removed to the American Museum of Natural History in 1904.</t>
  </si>
  <si>
    <t xml:space="preserve">wood carving;fur trade</t>
  </si>
  <si>
    <t xml:space="preserve">site type: village and trading anchorage;shrine;sea-otter pelt</t>
  </si>
  <si>
    <t xml:space="preserve">the Mowachaht/Muchalaht First Nation</t>
  </si>
  <si>
    <t xml:space="preserve">links: NET043. Shrine acquired by George Hunt for Franz Boas.</t>
  </si>
  <si>
    <t xml:space="preserve">PLC110</t>
  </si>
  <si>
    <t xml:space="preserve">c̓əsnaʔəm</t>
  </si>
  <si>
    <t xml:space="preserve">Marpole Midden, Vancouver, BC, Canada</t>
  </si>
  <si>
    <t xml:space="preserve">The Musqueam village and burial ground gave the Marpole phase its name, and in 2012 Musqueam protests stopped a development on it.</t>
  </si>
  <si>
    <t xml:space="preserve">stone carving;antler;ground slate</t>
  </si>
  <si>
    <t xml:space="preserve">site type: village and burial ground;stone bowl;ground-slate knife</t>
  </si>
  <si>
    <t xml:space="preserve">the Musqueam; archaeologists</t>
  </si>
  <si>
    <t xml:space="preserve">links: ARC170.</t>
  </si>
  <si>
    <t xml:space="preserve">PLC111</t>
  </si>
  <si>
    <t xml:space="preserve">Museum of Anthropology at UBC</t>
  </si>
  <si>
    <t xml:space="preserve">Vancouver, BC, Canada</t>
  </si>
  <si>
    <t xml:space="preserve">museum 1949; Erickson building 1976</t>
  </si>
  <si>
    <t xml:space="preserve">The museum's Great Hall displays Northwest Coast poles and has developed co-management and loan practices with First Nations.</t>
  </si>
  <si>
    <t xml:space="preserve">site type: museum;pole;bentwood box</t>
  </si>
  <si>
    <t xml:space="preserve">University of British Columbia; First Nations partners</t>
  </si>
  <si>
    <t xml:space="preserve">PLC112</t>
  </si>
  <si>
    <t xml:space="preserve">Chaco Canyon</t>
  </si>
  <si>
    <t xml:space="preserve">Pueblo Bonito, New Mexico, USA</t>
  </si>
  <si>
    <t xml:space="preserve">Chaco's great houses held turquoise, macaw feathers, shell and cylinder jars with cacao residue brought along regional roads.</t>
  </si>
  <si>
    <t xml:space="preserve">masonry;turquoise working;pottery</t>
  </si>
  <si>
    <t xml:space="preserve">site type: ceremonial and trading centre;cylinder jar;turquoise ornament;great house</t>
  </si>
  <si>
    <t xml:space="preserve">links: CIV024; HOR008; NET038; NET039.</t>
  </si>
  <si>
    <t xml:space="preserve">PLC113</t>
  </si>
  <si>
    <t xml:space="preserve">Cerrillos Hills turquoise mines</t>
  </si>
  <si>
    <t xml:space="preserve">Mount Chalchihuitl, New Mexico, USA</t>
  </si>
  <si>
    <t xml:space="preserve">approx.; ancestral Pueblo, Spanish and later mining</t>
  </si>
  <si>
    <t xml:space="preserve">Ancestral Pueblo miners dug turquoise at Mount Chalchihuitl, one of several sources that supplied Chaco and later trade.</t>
  </si>
  <si>
    <t xml:space="preserve">turquoise mining;stone hammers</t>
  </si>
  <si>
    <t xml:space="preserve">site type: mine;turquoise</t>
  </si>
  <si>
    <t xml:space="preserve">archaeologists; geochemists</t>
  </si>
  <si>
    <t xml:space="preserve">links: NET039. Isotope studies show Chaco turquoise came from several sources.</t>
  </si>
  <si>
    <t xml:space="preserve">PLC114</t>
  </si>
  <si>
    <t xml:space="preserve">Casas Grandes, Chihuahua, Mexico</t>
  </si>
  <si>
    <t xml:space="preserve">Paquimé had macaw breeding pens, shell and copper stores and polychrome pottery, a hub between the Southwest and Mesoamerica.</t>
  </si>
  <si>
    <t xml:space="preserve">macaw breeding;shell working;polychrome pottery</t>
  </si>
  <si>
    <t xml:space="preserve">site type: town and exchange hub;macaw pen;polychrome jar;shell ornament</t>
  </si>
  <si>
    <t xml:space="preserve">archaeologists (Charles Di Peso)</t>
  </si>
  <si>
    <t xml:space="preserve">links: ARC178.</t>
  </si>
  <si>
    <t xml:space="preserve">PLC115</t>
  </si>
  <si>
    <t xml:space="preserve">Mimbres Valley sites</t>
  </si>
  <si>
    <t xml:space="preserve">Grant County, New Mexico, USA</t>
  </si>
  <si>
    <t xml:space="preserve">approx.; Classic Mimbres</t>
  </si>
  <si>
    <t xml:space="preserve">Painted black-on-white bowls were placed over the dead with a hole broken through them, and bulldozer looting destroyed many sites.</t>
  </si>
  <si>
    <t xml:space="preserve">coil pottery;mineral paint</t>
  </si>
  <si>
    <t xml:space="preserve">site type: village and burial sites;painted bowl</t>
  </si>
  <si>
    <t xml:space="preserve">links: ARC176.</t>
  </si>
  <si>
    <t xml:space="preserve">PLC116</t>
  </si>
  <si>
    <t xml:space="preserve">Hubbell Trading Post</t>
  </si>
  <si>
    <t xml:space="preserve">Ganado, Arizona, USA</t>
  </si>
  <si>
    <t xml:space="preserve">founded 1878; ongoing</t>
  </si>
  <si>
    <t xml:space="preserve">John Lorenzo Hubbell's post bought Navajo rugs and silver and urged weavers towards designs such as Ganado Red that sold to outside buyers.</t>
  </si>
  <si>
    <t xml:space="preserve">weaving;silversmithing</t>
  </si>
  <si>
    <t xml:space="preserve">site type: trading post;rug;silver jewellery</t>
  </si>
  <si>
    <t xml:space="preserve">the traders; Navajo weavers</t>
  </si>
  <si>
    <t xml:space="preserve">Navajo women weavers credited under the trader's name</t>
  </si>
  <si>
    <t xml:space="preserve">links: INS013.</t>
  </si>
  <si>
    <t xml:space="preserve">PLC117</t>
  </si>
  <si>
    <t xml:space="preserve">Acoma Pueblo</t>
  </si>
  <si>
    <t xml:space="preserve">Sky City, New Mexico, USA</t>
  </si>
  <si>
    <t xml:space="preserve">Potters at Acoma make thin-walled, painted jars from local clay, one of the longest-inhabited places in North America.</t>
  </si>
  <si>
    <t xml:space="preserve">site type: village;painted jar</t>
  </si>
  <si>
    <t xml:space="preserve">the Acoma Pueblo</t>
  </si>
  <si>
    <t xml:space="preserve">PLC118</t>
  </si>
  <si>
    <t xml:space="preserve">Sikyátki</t>
  </si>
  <si>
    <t xml:space="preserve">First Mesa, Arizona, USA</t>
  </si>
  <si>
    <t xml:space="preserve">Excavations here in 1895 showed Sikyátki polychrome to the Hano potter Nampeyo, whose revival style changed Hopi pottery.</t>
  </si>
  <si>
    <t xml:space="preserve">coil pottery;polychrome</t>
  </si>
  <si>
    <t xml:space="preserve">site type: ancestral village;polychrome bowl</t>
  </si>
  <si>
    <t xml:space="preserve">archaeologists (J. W. Fewkes); Nampeyo</t>
  </si>
  <si>
    <t xml:space="preserve">the Hopi whose ancestors' graves were dug</t>
  </si>
  <si>
    <t xml:space="preserve">Smithsonian Open Access (CC0);collection search link-out only</t>
  </si>
  <si>
    <t xml:space="preserve">links: MKR028.</t>
  </si>
  <si>
    <t xml:space="preserve">PLC119</t>
  </si>
  <si>
    <t xml:space="preserve">Santa Fe Plaza</t>
  </si>
  <si>
    <t xml:space="preserve">Santa Fe, New Mexico, USA</t>
  </si>
  <si>
    <t xml:space="preserve">Indian Market from 1922; ongoing</t>
  </si>
  <si>
    <t xml:space="preserve">The plaza hosts the Indian Market, whose juried categories and prizes have shaped what Native American makers produce for sale.</t>
  </si>
  <si>
    <t xml:space="preserve">jewellery;pottery;weaving</t>
  </si>
  <si>
    <t xml:space="preserve">site type: market;pottery;jewellery</t>
  </si>
  <si>
    <t xml:space="preserve">SWAIA; Native American artists</t>
  </si>
  <si>
    <t xml:space="preserve">F1.21;F1.15</t>
  </si>
  <si>
    <t xml:space="preserve">PLC120</t>
  </si>
  <si>
    <t xml:space="preserve">Pipestone quarries</t>
  </si>
  <si>
    <t xml:space="preserve">Pipestone, Minnesota, USA</t>
  </si>
  <si>
    <t xml:space="preserve">approx.; quarrying older than date shown; ongoing</t>
  </si>
  <si>
    <t xml:space="preserve">Plains peoples quarry the red catlinite used for pipe bowls here, a right reserved to Native Americans at the national monument.</t>
  </si>
  <si>
    <t xml:space="preserve">catlinite quarrying;stone carving</t>
  </si>
  <si>
    <t xml:space="preserve">site type: quarry;pipe bowl</t>
  </si>
  <si>
    <t xml:space="preserve">the Dakota and other Plains nations; National Park Service</t>
  </si>
  <si>
    <t xml:space="preserve">Start of quarrying uncertain.</t>
  </si>
  <si>
    <t xml:space="preserve">PLC121</t>
  </si>
  <si>
    <t xml:space="preserve">Cahokia</t>
  </si>
  <si>
    <t xml:space="preserve">Collinsville, Illinois, USA</t>
  </si>
  <si>
    <t xml:space="preserve">The largest Mississippian town had copper workshops, flint-clay figure carving and mound building, and Mound 72 held mass burials.</t>
  </si>
  <si>
    <t xml:space="preserve">earthwork;copper sheet working;flint-clay carving</t>
  </si>
  <si>
    <t xml:space="preserve">site type: mound centre;copper plate;figurine;chunkey stone</t>
  </si>
  <si>
    <t xml:space="preserve">the people sacrificed in Mound 72</t>
  </si>
  <si>
    <t xml:space="preserve">links: POL062; CIV023.</t>
  </si>
  <si>
    <t xml:space="preserve">PLC122</t>
  </si>
  <si>
    <t xml:space="preserve">West Carroll Parish, Louisiana, USA</t>
  </si>
  <si>
    <t xml:space="preserve">Hunter-gatherers built concentric earthen ridges and mounds here and brought stone and copper from hundreds of kilometres away.</t>
  </si>
  <si>
    <t xml:space="preserve">earthwork;fired clay cooking balls;stone lapidary</t>
  </si>
  <si>
    <t xml:space="preserve">site type: earthwork and exchange centre;clay cooking ball;stone bead</t>
  </si>
  <si>
    <t xml:space="preserve">links: ARC181; INV133.</t>
  </si>
  <si>
    <t xml:space="preserve">PLC123</t>
  </si>
  <si>
    <t xml:space="preserve">Spiro Mounds</t>
  </si>
  <si>
    <t xml:space="preserve">Le Flore County, Oklahoma, USA</t>
  </si>
  <si>
    <t xml:space="preserve">The Craig Mound's burial chamber held engraved shell, copper and textiles and was dug out for sale by a mining company in 1933-35.</t>
  </si>
  <si>
    <t xml:space="preserve">shell engraving;copper repoussé;textile</t>
  </si>
  <si>
    <t xml:space="preserve">site type: mound centre;engraved shell cup;copper plate;textile</t>
  </si>
  <si>
    <t xml:space="preserve">archaeologists; the looters</t>
  </si>
  <si>
    <t xml:space="preserve">the Caddo and Wichita descendants</t>
  </si>
  <si>
    <t xml:space="preserve">collection search link-out only;Smithsonian Open Access (CC0)</t>
  </si>
  <si>
    <t xml:space="preserve">PLC124</t>
  </si>
  <si>
    <t xml:space="preserve">Hopewell Mound Group</t>
  </si>
  <si>
    <t xml:space="preserve">Ross County, Ohio, USA</t>
  </si>
  <si>
    <t xml:space="preserve">Hopewell mounds held objects of mica, copper, Yellowstone obsidian and shark teeth, and were dug in 1891-92 for display at the Chicago fair.</t>
  </si>
  <si>
    <t xml:space="preserve">mica cutting;copper working;obsidian</t>
  </si>
  <si>
    <t xml:space="preserve">site type: earthwork and burial mounds;mica hand;copper effigy;obsidian blade</t>
  </si>
  <si>
    <t xml:space="preserve">archaeologists (Warren K. Moorehead); UNESCO</t>
  </si>
  <si>
    <t xml:space="preserve">links: ARC183; ISP002.</t>
  </si>
  <si>
    <t xml:space="preserve">PLC125</t>
  </si>
  <si>
    <t xml:space="preserve">Lowell mills</t>
  </si>
  <si>
    <t xml:space="preserve">Lowell, Massachusetts, USA</t>
  </si>
  <si>
    <t xml:space="preserve">Lowell's water-powered cotton mills employed young women from New England farms, who wrote and struck over wages and hours, spinning cotton grown by enslaved people.</t>
  </si>
  <si>
    <t xml:space="preserve">power loom;water power;cotton spinning</t>
  </si>
  <si>
    <t xml:space="preserve">site type: mill town;cotton cloth;boarding house</t>
  </si>
  <si>
    <t xml:space="preserve">industrialists (Boston Associates); the mill women; historians</t>
  </si>
  <si>
    <t xml:space="preserve">the enslaved people who grew the cotton</t>
  </si>
  <si>
    <t xml:space="preserve">Library of Congress HABS/HAER (public domain);Library of Congress (public-domain items);Wikimedia Commons</t>
  </si>
  <si>
    <t xml:space="preserve">F1.23;F1.18;F1.19</t>
  </si>
  <si>
    <t xml:space="preserve">links: MKR031; NET056.</t>
  </si>
  <si>
    <t xml:space="preserve">PLC126</t>
  </si>
  <si>
    <t xml:space="preserve">Highland Park Ford Plant</t>
  </si>
  <si>
    <t xml:space="preserve">Highland Park, Michigan, USA</t>
  </si>
  <si>
    <t xml:space="preserve">Ford introduced the moving assembly line for the Model T here in 1913, dividing car-making into timed tasks.</t>
  </si>
  <si>
    <t xml:space="preserve">site type: factory;car</t>
  </si>
  <si>
    <t xml:space="preserve">Ford Motor Company; Albert Kahn (architect)</t>
  </si>
  <si>
    <t xml:space="preserve">the migrant workers who bore the pace of the line</t>
  </si>
  <si>
    <t xml:space="preserve">Library of Congress (public-domain items);Library of Congress HABS/HAER (public domain);Wikimedia Commons</t>
  </si>
  <si>
    <t xml:space="preserve">PLC127</t>
  </si>
  <si>
    <t xml:space="preserve">Charleston</t>
  </si>
  <si>
    <t xml:space="preserve">Charles Town, South Carolina, USA</t>
  </si>
  <si>
    <t xml:space="preserve">founded 1670; ongoing</t>
  </si>
  <si>
    <t xml:space="preserve">Charleston was a leading port for enslaved Africans, whose skills in rice growing, Colono pottery and basketry shaped the Lowcountry.</t>
  </si>
  <si>
    <t xml:space="preserve">Colono ware;coiled sweetgrass basketry;ironwork</t>
  </si>
  <si>
    <t xml:space="preserve">site type: port;sweetgrass basket;Colono ware</t>
  </si>
  <si>
    <t xml:space="preserve">historians; the Gullah Geechee community</t>
  </si>
  <si>
    <t xml:space="preserve">links: ARC201; DIA008. International African American Museum at Gadsden's Wharf (opened 2023).</t>
  </si>
  <si>
    <t xml:space="preserve">PLC128</t>
  </si>
  <si>
    <t xml:space="preserve">Jackson Park</t>
  </si>
  <si>
    <t xml:space="preserve">World's Columbian Exposition grounds, Chicago, USA</t>
  </si>
  <si>
    <t xml:space="preserve">fair May-October 1893</t>
  </si>
  <si>
    <t xml:space="preserve">The 1893 fair displayed industry in the 'White City' and placed peoples in ranked villages on the Midway Plaisance, a model protested by Ida B. Wells and Frederick Douglass.</t>
  </si>
  <si>
    <t xml:space="preserve">exhibition building;staff plaster</t>
  </si>
  <si>
    <t xml:space="preserve">site type: world's-fair ground;exhibition building;display</t>
  </si>
  <si>
    <t xml:space="preserve">the fair's organisers; anthropologists (F. W. Putnam)</t>
  </si>
  <si>
    <t xml:space="preserve">the Indigenous and non-Western people exhibited</t>
  </si>
  <si>
    <t xml:space="preserve">Library of Congress (public-domain items);Internet Archive (public-domain books);Wikimedia Commons</t>
  </si>
  <si>
    <t xml:space="preserve">links: EVT007. Conditions of the people exhibited on the Midway to verify.</t>
  </si>
  <si>
    <t xml:space="preserve">PLC129</t>
  </si>
  <si>
    <t xml:space="preserve">Smithsonian Institution, National Mall</t>
  </si>
  <si>
    <t xml:space="preserve">Washington, DC, USA</t>
  </si>
  <si>
    <t xml:space="preserve">institution 1846; Castle 1855</t>
  </si>
  <si>
    <t xml:space="preserve">The Smithsonian's museums on the Mall classified American and world material culture, and its Open Access release put millions of images under CC0.</t>
  </si>
  <si>
    <t xml:space="preserve">site type: museum complex;specimen;object</t>
  </si>
  <si>
    <t xml:space="preserve">the United States government</t>
  </si>
  <si>
    <t xml:space="preserve">links: INS080.</t>
  </si>
  <si>
    <t xml:space="preserve">PLC130</t>
  </si>
  <si>
    <t xml:space="preserve">Metropolitan Museum of Art</t>
  </si>
  <si>
    <t xml:space="preserve">Fifth Avenue, New York, USA</t>
  </si>
  <si>
    <t xml:space="preserve">founded 1870; building opened 1880</t>
  </si>
  <si>
    <t xml:space="preserve">The Met's collections and 2017 Open Access policy make it one of the main free image sources for world making, alongside disputes over looted antiquities.</t>
  </si>
  <si>
    <t xml:space="preserve">site type: museum;object</t>
  </si>
  <si>
    <t xml:space="preserve">trustees and donors</t>
  </si>
  <si>
    <t xml:space="preserve">Several antiquities returned to Italy, Egypt and others after seizures; details to verify.</t>
  </si>
  <si>
    <t xml:space="preserve">PLC131</t>
  </si>
  <si>
    <t xml:space="preserve">Cranbrook</t>
  </si>
  <si>
    <t xml:space="preserve">Bloomfield Hills, Michigan, USA</t>
  </si>
  <si>
    <t xml:space="preserve">academy 1932; ongoing</t>
  </si>
  <si>
    <t xml:space="preserve">Eliel Saarinen's academy campus trained designers such as Charles and Ray Eames, Florence Knoll and Harry Bertoia.</t>
  </si>
  <si>
    <t xml:space="preserve">architecture;furniture;textile</t>
  </si>
  <si>
    <t xml:space="preserve">site type: campus and workshops;chair;textile</t>
  </si>
  <si>
    <t xml:space="preserve">George Booth; Eliel Saarinen</t>
  </si>
  <si>
    <t xml:space="preserve">Loja Saarinen's weaving studio and other women's workshops</t>
  </si>
  <si>
    <t xml:space="preserve">PLC132</t>
  </si>
  <si>
    <t xml:space="preserve">Lake Eden campus</t>
  </si>
  <si>
    <t xml:space="preserve">Black Mountain College, North Carolina, USA</t>
  </si>
  <si>
    <t xml:space="preserve">college 1933-57; at Lake Eden 1941-57</t>
  </si>
  <si>
    <t xml:space="preserve">Students built the Studies Building and worked in the weaving and pottery studios at Lake Eden under teachers including Anni and Josef Albers.</t>
  </si>
  <si>
    <t xml:space="preserve">weaving;pottery;building</t>
  </si>
  <si>
    <t xml:space="preserve">site type: college campus;textile;pot</t>
  </si>
  <si>
    <t xml:space="preserve">the college</t>
  </si>
  <si>
    <t xml:space="preserve">students' and staff labour on the farm and buildings</t>
  </si>
  <si>
    <t xml:space="preserve">links: INS059; DIA011.</t>
  </si>
  <si>
    <t xml:space="preserve">PLC133</t>
  </si>
  <si>
    <t xml:space="preserve">Templo Mayor precinct</t>
  </si>
  <si>
    <t xml:space="preserve">Tenochtitlan, Mexico City, Mexico</t>
  </si>
  <si>
    <t xml:space="preserve">Offerings buried in the Mexica main temple include stone, shell, gold and feather work, found in excavations since 1978.</t>
  </si>
  <si>
    <t xml:space="preserve">stone carving;goldwork;shell;featherwork</t>
  </si>
  <si>
    <t xml:space="preserve">site type: temple precinct;offering;stone sculpture</t>
  </si>
  <si>
    <t xml:space="preserve">the Proyecto Templo Mayor (INAH)</t>
  </si>
  <si>
    <t xml:space="preserve">links: POL051; CIV020.</t>
  </si>
  <si>
    <t xml:space="preserve">PLC134</t>
  </si>
  <si>
    <t xml:space="preserve">Tlatelolco market</t>
  </si>
  <si>
    <t xml:space="preserve">Tlatelolco, Mexico City, Mexico</t>
  </si>
  <si>
    <t xml:space="preserve">Spanish writers described the Tlatelolco market's ordered sections for cloth, feathers, obsidian and cacao, and the Colegio de Santa Cruz later produced the Florentine Codex nearby.</t>
  </si>
  <si>
    <t xml:space="preserve">obsidian;cloth;featherwork;cacao</t>
  </si>
  <si>
    <t xml:space="preserve">site type: market;cotton mantle;obsidian blade;cacao bean</t>
  </si>
  <si>
    <t xml:space="preserve">Hernán Cortés; Bernal Díaz; Sahagún's collaborators</t>
  </si>
  <si>
    <t xml:space="preserve">the Nahua scholars and painters of the Florentine Codex</t>
  </si>
  <si>
    <t xml:space="preserve">links: INS009; INS007; MKR019.</t>
  </si>
  <si>
    <t xml:space="preserve">PLC135</t>
  </si>
  <si>
    <t xml:space="preserve">San Juan Teotihuacan, Mexico</t>
  </si>
  <si>
    <t xml:space="preserve">Apartment compounds at Teotihuacan housed obsidian, lapidary and pottery workshops and a neighbourhood of Oaxacan migrants.</t>
  </si>
  <si>
    <t xml:space="preserve">obsidian knapping;lapidary;mural painting</t>
  </si>
  <si>
    <t xml:space="preserve">site type: city with craft neighbourhoods;obsidian blade;mask;mural</t>
  </si>
  <si>
    <t xml:space="preserve">Wikimedia Commons;open-access excavation reports;Met Open Access (CC0)</t>
  </si>
  <si>
    <t xml:space="preserve">links: CIV026; POL044.</t>
  </si>
  <si>
    <t xml:space="preserve">PLC136</t>
  </si>
  <si>
    <t xml:space="preserve">Sierra de las Navajas</t>
  </si>
  <si>
    <t xml:space="preserve">Pachuca obsidian source, Hidalgo, Mexico</t>
  </si>
  <si>
    <t xml:space="preserve">Mines here produced the green-gold obsidian traded across Mesoamerica from Teotihuacan to Aztec times.</t>
  </si>
  <si>
    <t xml:space="preserve">obsidian mining;blade making</t>
  </si>
  <si>
    <t xml:space="preserve">site type: obsidian mine;prismatic blade</t>
  </si>
  <si>
    <t xml:space="preserve">links: NET037.</t>
  </si>
  <si>
    <t xml:space="preserve">PLC137</t>
  </si>
  <si>
    <t xml:space="preserve">San Lorenzo</t>
  </si>
  <si>
    <t xml:space="preserve">Veracruz, Mexico</t>
  </si>
  <si>
    <t xml:space="preserve">Olmec sculptors carved colossal basalt heads at San Lorenzo from stone hauled from the Tuxtla mountains.</t>
  </si>
  <si>
    <t xml:space="preserve">basalt carving;earthwork</t>
  </si>
  <si>
    <t xml:space="preserve">site type: ceremonial centre;colossal head</t>
  </si>
  <si>
    <t xml:space="preserve">links: ARC185; CIV019.</t>
  </si>
  <si>
    <t xml:space="preserve">PLC138</t>
  </si>
  <si>
    <t xml:space="preserve">La Venta</t>
  </si>
  <si>
    <t xml:space="preserve">Tabasco, Mexico</t>
  </si>
  <si>
    <t xml:space="preserve">Olmec builders at La Venta buried massive serpentine block offerings and jade figurines and celts.</t>
  </si>
  <si>
    <t xml:space="preserve">jade carving;serpentine;earthwork</t>
  </si>
  <si>
    <t xml:space="preserve">site type: ceremonial centre;jade celt;figurine;mosaic pavement</t>
  </si>
  <si>
    <t xml:space="preserve">links: ARC185.</t>
  </si>
  <si>
    <t xml:space="preserve">PLC139</t>
  </si>
  <si>
    <t xml:space="preserve">Aguateca</t>
  </si>
  <si>
    <t xml:space="preserve">Petén, Guatemala</t>
  </si>
  <si>
    <t xml:space="preserve">approx.; abandoned c. 810 after attack</t>
  </si>
  <si>
    <t xml:space="preserve">Elite houses burned and abandoned in haste kept the tools of scribes, carvers and weavers where they worked.</t>
  </si>
  <si>
    <t xml:space="preserve">shell carving;writing;weaving;stone</t>
  </si>
  <si>
    <t xml:space="preserve">site type: burned elite houses;paint pot;spindle whorl;shell ornament</t>
  </si>
  <si>
    <t xml:space="preserve">archaeologists (Takeshi Inomata)</t>
  </si>
  <si>
    <t xml:space="preserve">PLC140</t>
  </si>
  <si>
    <t xml:space="preserve">Joya de Cerén</t>
  </si>
  <si>
    <t xml:space="preserve">La Libertad, El Salvador</t>
  </si>
  <si>
    <t xml:space="preserve">approx.; buried by volcanic ash c. 600-660</t>
  </si>
  <si>
    <t xml:space="preserve">Volcanic ash buried a farming village with its pots, tools, stored food and gardens, showing everyday making outside elite centres.</t>
  </si>
  <si>
    <t xml:space="preserve">earthen building;pottery;agriculture</t>
  </si>
  <si>
    <t xml:space="preserve">site type: buried village;pot;grinding stone</t>
  </si>
  <si>
    <t xml:space="preserve">archaeologists (Payson Sheets)</t>
  </si>
  <si>
    <t xml:space="preserve">PLC141</t>
  </si>
  <si>
    <t xml:space="preserve">Motagua Valley jadeite sources</t>
  </si>
  <si>
    <t xml:space="preserve">Motagua River, Guatemala</t>
  </si>
  <si>
    <t xml:space="preserve">The only known Mesoamerican jadeite came from the Motagua valley, supplying Olmec and Maya carvers.</t>
  </si>
  <si>
    <t xml:space="preserve">jadeite;lapidary</t>
  </si>
  <si>
    <t xml:space="preserve">site type: stone source;jade celt;jade ornament</t>
  </si>
  <si>
    <t xml:space="preserve">Some sources identified after Hurricane Mitch (1998).</t>
  </si>
  <si>
    <t xml:space="preserve">PLC142</t>
  </si>
  <si>
    <t xml:space="preserve">Sacred Cenote, Chichén Itzá</t>
  </si>
  <si>
    <t xml:space="preserve">Yucatán, Mexico</t>
  </si>
  <si>
    <t xml:space="preserve">Offerings of gold, jade, copal and textiles were dredged from the cenote in 1904-10 by Edward Thompson and taken to the Peabody Museum.</t>
  </si>
  <si>
    <t xml:space="preserve">goldwork;jade;copal;textile</t>
  </si>
  <si>
    <t xml:space="preserve">site type: sacred well;gold disc;jade;copal</t>
  </si>
  <si>
    <t xml:space="preserve">the Maya; Edward H. Thompson; Peabody Museum</t>
  </si>
  <si>
    <t xml:space="preserve">Partial returns to Mexico (dates to verify).</t>
  </si>
  <si>
    <t xml:space="preserve">PLC143</t>
  </si>
  <si>
    <t xml:space="preserve">Sitio Conte</t>
  </si>
  <si>
    <t xml:space="preserve">Coclé, Panama</t>
  </si>
  <si>
    <t xml:space="preserve">Burials at Sitio Conte held hammered gold plaques, cast pendants and painted pottery excavated by Harvard and Penn in the 1930s-40s.</t>
  </si>
  <si>
    <t xml:space="preserve">gold hammering;lost-wax casting;polychrome pottery</t>
  </si>
  <si>
    <t xml:space="preserve">site type: cemetery;gold plaque;pendant;polychrome plate</t>
  </si>
  <si>
    <t xml:space="preserve">archaeologists (Samuel Lothrop; J. Alden Mason)</t>
  </si>
  <si>
    <t xml:space="preserve">collection search link-out only;open-access excavation reports</t>
  </si>
  <si>
    <t xml:space="preserve">links: ARC190; POL054.</t>
  </si>
  <si>
    <t xml:space="preserve">PLC144</t>
  </si>
  <si>
    <t xml:space="preserve">Finca 6, Palmar Sur, Costa Rica</t>
  </si>
  <si>
    <t xml:space="preserve">Settlements in the Diquís delta have precisely shaped granodiorite spheres placed in alignments.</t>
  </si>
  <si>
    <t xml:space="preserve">stone shaping;granodiorite</t>
  </si>
  <si>
    <t xml:space="preserve">site type: settlements with stone spheres;stone sphere</t>
  </si>
  <si>
    <t xml:space="preserve">links: ARC191.</t>
  </si>
  <si>
    <t xml:space="preserve">PLC145</t>
  </si>
  <si>
    <t xml:space="preserve">Teyuna</t>
  </si>
  <si>
    <t xml:space="preserve">Ciudad Perdida, Sierra Nevada de Santa Marta, Colombia</t>
  </si>
  <si>
    <t xml:space="preserve">The terraced Tairona town was found by looters in 1972 and remains sacred to the Kogi, Arhuaco, Wiwa and Kankuamo.</t>
  </si>
  <si>
    <t xml:space="preserve">stone terracing;goldwork</t>
  </si>
  <si>
    <t xml:space="preserve">site type: terraced town;gold ornament;stone path</t>
  </si>
  <si>
    <t xml:space="preserve">the Sierra Nevada peoples; ICANH</t>
  </si>
  <si>
    <t xml:space="preserve">links: ARC192.</t>
  </si>
  <si>
    <t xml:space="preserve">PLC146</t>
  </si>
  <si>
    <t xml:space="preserve">Museo del Oro</t>
  </si>
  <si>
    <t xml:space="preserve">Banco de la República, Bogotá, Colombia</t>
  </si>
  <si>
    <t xml:space="preserve">founded 1939</t>
  </si>
  <si>
    <t xml:space="preserve">The bank's gold museum, begun with the purchase of a Quimbaya poporo, holds large collections of pre-Hispanic metalwork.</t>
  </si>
  <si>
    <t xml:space="preserve">site type: museum;gold ornament;poporo</t>
  </si>
  <si>
    <t xml:space="preserve">Banco de la República</t>
  </si>
  <si>
    <t xml:space="preserve">PLC147</t>
  </si>
  <si>
    <t xml:space="preserve">Lake Guatavita</t>
  </si>
  <si>
    <t xml:space="preserve">Cundinamarca, Colombia</t>
  </si>
  <si>
    <t xml:space="preserve">Muisca offerings to the lake behind the El Dorado story led colonial and later companies to try to drain it for gold.</t>
  </si>
  <si>
    <t xml:space="preserve">goldwork;tumbaga</t>
  </si>
  <si>
    <t xml:space="preserve">site type: sacred lake;tunjo;gold offering</t>
  </si>
  <si>
    <t xml:space="preserve">the Muisca; historians</t>
  </si>
  <si>
    <t xml:space="preserve">links: POL056; CIV040.</t>
  </si>
  <si>
    <t xml:space="preserve">PLC148</t>
  </si>
  <si>
    <t xml:space="preserve">Huila, Colombia</t>
  </si>
  <si>
    <t xml:space="preserve">Hundreds of carved stone statues guard mounds and tombs in the San Agustín region.</t>
  </si>
  <si>
    <t xml:space="preserve">site type: funerary landscape;statue;tomb</t>
  </si>
  <si>
    <t xml:space="preserve">links: ARC194.</t>
  </si>
  <si>
    <t xml:space="preserve">PLC149</t>
  </si>
  <si>
    <t xml:space="preserve">Portobelo</t>
  </si>
  <si>
    <t xml:space="preserve">Colón, Panama</t>
  </si>
  <si>
    <t xml:space="preserve">AM-CAM;AM-LAT</t>
  </si>
  <si>
    <t xml:space="preserve">Portobelo held the fairs where Peruvian silver met Spanish fleets and where enslaved Africans were landed and sold.</t>
  </si>
  <si>
    <t xml:space="preserve">trade goods;fortification</t>
  </si>
  <si>
    <t xml:space="preserve">site type: fair port and fortifications</t>
  </si>
  <si>
    <t xml:space="preserve">historians; UNESCO</t>
  </si>
  <si>
    <t xml:space="preserve">PLC150</t>
  </si>
  <si>
    <t xml:space="preserve">Caguana</t>
  </si>
  <si>
    <t xml:space="preserve">Utuado, Puerto Rico</t>
  </si>
  <si>
    <t xml:space="preserve">Stone-lined ball courts at Caguana carry carved petroglyphs of Taíno figures.</t>
  </si>
  <si>
    <t xml:space="preserve">stone carving;petroglyph</t>
  </si>
  <si>
    <t xml:space="preserve">site type: ceremonial centre;petroglyph;ball court</t>
  </si>
  <si>
    <t xml:space="preserve">links: CIV030.</t>
  </si>
  <si>
    <t xml:space="preserve">PLC151</t>
  </si>
  <si>
    <t xml:space="preserve">La Isabela</t>
  </si>
  <si>
    <t xml:space="preserve">Puerto Plata, Dominican Republic</t>
  </si>
  <si>
    <t xml:space="preserve">Columbus's first town had a kiln making lead-glazed pottery and metalworking debris, and Taíno were forced to supply it with food and gold.</t>
  </si>
  <si>
    <t xml:space="preserve">lead-glazed pottery;metallurgy</t>
  </si>
  <si>
    <t xml:space="preserve">site type: colonial town;pottery;kiln</t>
  </si>
  <si>
    <t xml:space="preserve">archaeologists (Kathleen Deagan)</t>
  </si>
  <si>
    <t xml:space="preserve">the Taíno forced to supply the settlers</t>
  </si>
  <si>
    <t xml:space="preserve">PLC152</t>
  </si>
  <si>
    <t xml:space="preserve">La Hueca-Sorcé</t>
  </si>
  <si>
    <t xml:space="preserve">Vieques, Puerto Rico</t>
  </si>
  <si>
    <t xml:space="preserve">Early ceramic-age lapidaries at Sorcé carved amethyst, carnelian and jadeitite into pendants including condor figures.</t>
  </si>
  <si>
    <t xml:space="preserve">lapidary;stone drilling</t>
  </si>
  <si>
    <t xml:space="preserve">site type: settlement and lapidary workshop;condor pendant;bead</t>
  </si>
  <si>
    <t xml:space="preserve">archaeologists (Chanlatte and Narganes)</t>
  </si>
  <si>
    <t xml:space="preserve">links: ARC197; NET042. Chronology and 'Huecoid' label debated.</t>
  </si>
  <si>
    <t xml:space="preserve">PLC153</t>
  </si>
  <si>
    <t xml:space="preserve">Port Royal</t>
  </si>
  <si>
    <t xml:space="preserve">Kingston Harbour, Jamaica</t>
  </si>
  <si>
    <t xml:space="preserve">sank in earthquake 1692</t>
  </si>
  <si>
    <t xml:space="preserve">Much of the town sank in 1692, preserving pewterers', potters' and pipe-makers' goods in a port that also traded enslaved Africans.</t>
  </si>
  <si>
    <t xml:space="preserve">pewter;clay pipes;trade goods</t>
  </si>
  <si>
    <t xml:space="preserve">site type: submerged port town;pewter plate;clay pipe</t>
  </si>
  <si>
    <t xml:space="preserve">archaeologists (Texas A&amp;M)</t>
  </si>
  <si>
    <t xml:space="preserve">PLC154</t>
  </si>
  <si>
    <t xml:space="preserve">Newton Plantation burial ground</t>
  </si>
  <si>
    <t xml:space="preserve">Christ Church, Barbados</t>
  </si>
  <si>
    <t xml:space="preserve">The burial ground of enslaved people at a sugar estate is the most studied in the Caribbean, with beads, pipes and a carnelian necklace.</t>
  </si>
  <si>
    <t xml:space="preserve">beads;clay pipes</t>
  </si>
  <si>
    <t xml:space="preserve">site type: burial ground;bead necklace;clay pipe</t>
  </si>
  <si>
    <t xml:space="preserve">archaeologists (Jerome Handler)</t>
  </si>
  <si>
    <t xml:space="preserve">PLC155</t>
  </si>
  <si>
    <t xml:space="preserve">Partagás cigar factory</t>
  </si>
  <si>
    <t xml:space="preserve">Real Fábrica de Tabacos Partagás, Havana, Cuba</t>
  </si>
  <si>
    <t xml:space="preserve">founded 1845</t>
  </si>
  <si>
    <t xml:space="preserve">Cigar rollers in Havana's factories paid lectores to read to them while they worked, a practice begun in the 1860s.</t>
  </si>
  <si>
    <t xml:space="preserve">tobacco rolling</t>
  </si>
  <si>
    <t xml:space="preserve">site type: factory;cigar</t>
  </si>
  <si>
    <t xml:space="preserve">the factory; the workers</t>
  </si>
  <si>
    <t xml:space="preserve">the enslaved labour on tobacco and sugar land</t>
  </si>
  <si>
    <t xml:space="preserve">F1.23;F1.29;F1.19</t>
  </si>
  <si>
    <t xml:space="preserve">Reading practice started 1865 in another Havana factory.</t>
  </si>
  <si>
    <t xml:space="preserve">PLC156</t>
  </si>
  <si>
    <t xml:space="preserve">Monte Verde</t>
  </si>
  <si>
    <t xml:space="preserve">Llanquihue, Chile</t>
  </si>
  <si>
    <t xml:space="preserve">approx.; c. 14,500 cal BP</t>
  </si>
  <si>
    <t xml:space="preserve">Monte Verde preserved wooden foundations, knotted cordage and stored plants, pushing back the date for people in the Americas.</t>
  </si>
  <si>
    <t xml:space="preserve">woodworking;cordage;stone tools</t>
  </si>
  <si>
    <t xml:space="preserve">site type: open-air camp;cordage;wooden stake;stone tool</t>
  </si>
  <si>
    <t xml:space="preserve">archaeologists (Tom Dillehay)</t>
  </si>
  <si>
    <t xml:space="preserve">Acceptance debated in the 1990s; now widely accepted.</t>
  </si>
  <si>
    <t xml:space="preserve">PLC157</t>
  </si>
  <si>
    <t xml:space="preserve">Supe valley, Peru</t>
  </si>
  <si>
    <t xml:space="preserve">Platform mounds and sunken plazas at Caral were built with shicra bags of stones by a society that grew cotton for nets.</t>
  </si>
  <si>
    <t xml:space="preserve">shicra bags;stone masonry;cotton</t>
  </si>
  <si>
    <t xml:space="preserve">site type: early urban centre;platform mound;flute</t>
  </si>
  <si>
    <t xml:space="preserve">archaeologists (Ruth Shady)</t>
  </si>
  <si>
    <t xml:space="preserve">links: CIV031; INV130.</t>
  </si>
  <si>
    <t xml:space="preserve">PLC158</t>
  </si>
  <si>
    <t xml:space="preserve">Huaca Prieta</t>
  </si>
  <si>
    <t xml:space="preserve">Chicama valley, Peru</t>
  </si>
  <si>
    <t xml:space="preserve">Twined cotton textiles from the mound include fabric dyed with indigo about 6,200 years ago, the earliest known indigo use.</t>
  </si>
  <si>
    <t xml:space="preserve">twining;indigo dyeing;cotton</t>
  </si>
  <si>
    <t xml:space="preserve">site type: mound;twined textile;gourd</t>
  </si>
  <si>
    <t xml:space="preserve">archaeologists (Junius Bird; Tom Dillehay)</t>
  </si>
  <si>
    <t xml:space="preserve">links: INV102; INV101.</t>
  </si>
  <si>
    <t xml:space="preserve">PLC159</t>
  </si>
  <si>
    <t xml:space="preserve">Áncash, Peru</t>
  </si>
  <si>
    <t xml:space="preserve">Stone galleries at Chavín hold carved slabs and the Lanzón, and its imagery spread on textiles and gold across the Andes.</t>
  </si>
  <si>
    <t xml:space="preserve">stone carving;goldwork;textile</t>
  </si>
  <si>
    <t xml:space="preserve">site type: temple centre;carved slab;gold crown</t>
  </si>
  <si>
    <t xml:space="preserve">archaeologists (Julio C. Tello)</t>
  </si>
  <si>
    <t xml:space="preserve">links: CIV032; HOR001.</t>
  </si>
  <si>
    <t xml:space="preserve">PLC160</t>
  </si>
  <si>
    <t xml:space="preserve">Huaca Rajada</t>
  </si>
  <si>
    <t xml:space="preserve">Sipán, Lambayeque, Peru</t>
  </si>
  <si>
    <t xml:space="preserve">approx.; Lord of Sipán c. 250</t>
  </si>
  <si>
    <t xml:space="preserve">After looters broke into a tomb in 1987, archaeologists excavated the intact burial of the 'Lord of Sipán' with gold and copper ornaments.</t>
  </si>
  <si>
    <t xml:space="preserve">gold and copper working;shell</t>
  </si>
  <si>
    <t xml:space="preserve">site type: burial platform;ear ornament;necklace</t>
  </si>
  <si>
    <t xml:space="preserve">archaeologists (Walter Alva)</t>
  </si>
  <si>
    <t xml:space="preserve">links: CIV033; POL057.</t>
  </si>
  <si>
    <t xml:space="preserve">PLC161</t>
  </si>
  <si>
    <t xml:space="preserve">Chan Chan</t>
  </si>
  <si>
    <t xml:space="preserve">La Libertad, Peru</t>
  </si>
  <si>
    <t xml:space="preserve">The adobe capital of Chimor had walled palaces and artisans' quarters of metalworkers and weavers, many of whom the Inca moved to Cuzco.</t>
  </si>
  <si>
    <t xml:space="preserve">adobe relief;metalworking;weaving</t>
  </si>
  <si>
    <t xml:space="preserve">site type: capital with artisans' quarters;adobe frieze;textile</t>
  </si>
  <si>
    <t xml:space="preserve">links: MKR025; POL060. human-flow for Inca relocation of artisans.</t>
  </si>
  <si>
    <t xml:space="preserve">PLC162</t>
  </si>
  <si>
    <t xml:space="preserve">Qorikancha</t>
  </si>
  <si>
    <t xml:space="preserve">Cuzco, Peru</t>
  </si>
  <si>
    <t xml:space="preserve">The Inca temple's walls were sheathed in gold that was stripped in 1533 for Atahualpa's ransom and melted down.</t>
  </si>
  <si>
    <t xml:space="preserve">ashlar masonry;gold sheet</t>
  </si>
  <si>
    <t xml:space="preserve">site type: temple;masonry;gold sheet</t>
  </si>
  <si>
    <t xml:space="preserve">the Inca; Spanish chroniclers</t>
  </si>
  <si>
    <t xml:space="preserve">links: POL061.</t>
  </si>
  <si>
    <t xml:space="preserve">PLC163</t>
  </si>
  <si>
    <t xml:space="preserve">Cerro Rico</t>
  </si>
  <si>
    <t xml:space="preserve">Potosí, Bolivia</t>
  </si>
  <si>
    <t xml:space="preserve">silver found 1545; mita from 1573; ongoing mining</t>
  </si>
  <si>
    <t xml:space="preserve">Silver from Potosí, mined by Andean men drafted under the mita, fed Spanish coinage and the Manila and Chinese silver trade.</t>
  </si>
  <si>
    <t xml:space="preserve">silver mining;mercury amalgamation;coin minting</t>
  </si>
  <si>
    <t xml:space="preserve">site type: mine and mint town;peso;ingot</t>
  </si>
  <si>
    <t xml:space="preserve">the Spanish Crown; historians</t>
  </si>
  <si>
    <t xml:space="preserve">the mitayos and enslaved Africans at the mint; child miners today</t>
  </si>
  <si>
    <t xml:space="preserve">links: INS008; NET036.</t>
  </si>
  <si>
    <t xml:space="preserve">PLC164</t>
  </si>
  <si>
    <t xml:space="preserve">Huancavelica</t>
  </si>
  <si>
    <t xml:space="preserve">Santa Bárbara mercury mine, Peru</t>
  </si>
  <si>
    <t xml:space="preserve">Mercury from Huancavelica, dug by drafted mitayos who were poisoned by it, was used to refine Potosí silver.</t>
  </si>
  <si>
    <t xml:space="preserve">mercury mining;smelting</t>
  </si>
  <si>
    <t xml:space="preserve">site type: mercury mine;mercury flask</t>
  </si>
  <si>
    <t xml:space="preserve">the mitayos</t>
  </si>
  <si>
    <t xml:space="preserve">PLC165</t>
  </si>
  <si>
    <t xml:space="preserve">Chinchorro sites</t>
  </si>
  <si>
    <t xml:space="preserve">Camarones and Arica, Chile</t>
  </si>
  <si>
    <t xml:space="preserve">Chinchorro fishers made the earliest known artificially prepared mummies, rebuilt with sticks, reeds and clay.</t>
  </si>
  <si>
    <t xml:space="preserve">artificial mummification;reed binding</t>
  </si>
  <si>
    <t xml:space="preserve">site type: settlements and cemeteries;mummy;fishhook</t>
  </si>
  <si>
    <t xml:space="preserve">links: ARC202; INV158.</t>
  </si>
  <si>
    <t xml:space="preserve">PLC166</t>
  </si>
  <si>
    <t xml:space="preserve">Chuquicamata</t>
  </si>
  <si>
    <t xml:space="preserve">Calama, Chile</t>
  </si>
  <si>
    <t xml:space="preserve">open-pit mining from 1915; ongoing</t>
  </si>
  <si>
    <t xml:space="preserve">One of the largest open-pit copper mines supplies copper for wiring and electronics.</t>
  </si>
  <si>
    <t xml:space="preserve">open-pit mining;electrolytic refining</t>
  </si>
  <si>
    <t xml:space="preserve">site type: mine;copper cathode</t>
  </si>
  <si>
    <t xml:space="preserve">Anaconda; Codelco</t>
  </si>
  <si>
    <t xml:space="preserve">Atacameño communities and water loss</t>
  </si>
  <si>
    <t xml:space="preserve">PLC167</t>
  </si>
  <si>
    <t xml:space="preserve">Chulucanas</t>
  </si>
  <si>
    <t xml:space="preserve">Piura, Peru</t>
  </si>
  <si>
    <t xml:space="preserve">Potters in Chulucanas make burnished, smoke-resist decorated ceramics developed from the 1960s with reference to ancient Vicús wares.</t>
  </si>
  <si>
    <t xml:space="preserve">paddle and anvil;burnishing;smoke resist</t>
  </si>
  <si>
    <t xml:space="preserve">site type: pottery town;jar;figure</t>
  </si>
  <si>
    <t xml:space="preserve">the potters; the Peruvian state</t>
  </si>
  <si>
    <t xml:space="preserve">Denomination of origin "Cerámica de Chulucanas" granted 26 July 2006; 1960s revival and Vicús reference not independently confirmed.</t>
  </si>
  <si>
    <t xml:space="preserve">PLC168</t>
  </si>
  <si>
    <t xml:space="preserve">Camutins mounds</t>
  </si>
  <si>
    <t xml:space="preserve">Marajó Island, Pará, Brazil</t>
  </si>
  <si>
    <t xml:space="preserve">Marajoara mound builders made polychrome burial urns and pottery with incised and painted designs.</t>
  </si>
  <si>
    <t xml:space="preserve">polychrome pottery;earthwork</t>
  </si>
  <si>
    <t xml:space="preserve">site type: mound complex;burial urn;tanga</t>
  </si>
  <si>
    <t xml:space="preserve">archaeologists (Anna Roosevelt; Denise Schaan)</t>
  </si>
  <si>
    <t xml:space="preserve">links: ARC214; CIV038; POL081.</t>
  </si>
  <si>
    <t xml:space="preserve">PLC169</t>
  </si>
  <si>
    <t xml:space="preserve">Taperinha</t>
  </si>
  <si>
    <t xml:space="preserve">Santarém, Pará, Brazil</t>
  </si>
  <si>
    <t xml:space="preserve">approx.; c. 7,000 BP</t>
  </si>
  <si>
    <t xml:space="preserve">Pottery from the Taperinha shell mound is among the earliest known in the Americas.</t>
  </si>
  <si>
    <t xml:space="preserve">site type: shell mound;potsherd</t>
  </si>
  <si>
    <t xml:space="preserve">archaeologists (Anna Roosevelt)</t>
  </si>
  <si>
    <t xml:space="preserve">links: INV023.</t>
  </si>
  <si>
    <t xml:space="preserve">PLC170</t>
  </si>
  <si>
    <t xml:space="preserve">Llanos de Mojos settlements</t>
  </si>
  <si>
    <t xml:space="preserve">Cotoca and Landívar, Beni, Bolivia</t>
  </si>
  <si>
    <t xml:space="preserve">Lidar revealed Casarabe towns with platform mounds and causeways in the Amazon savanna.</t>
  </si>
  <si>
    <t xml:space="preserve">earthwork;canal building</t>
  </si>
  <si>
    <t xml:space="preserve">site type: urban settlements;causeway;platform</t>
  </si>
  <si>
    <t xml:space="preserve">archaeologists (Heiko Prümers et al. 2022)</t>
  </si>
  <si>
    <t xml:space="preserve">links: ARC216.</t>
  </si>
  <si>
    <t xml:space="preserve">PLC171</t>
  </si>
  <si>
    <t xml:space="preserve">Cueva de las Manos</t>
  </si>
  <si>
    <t xml:space="preserve">Santa Cruz, Argentina</t>
  </si>
  <si>
    <t xml:space="preserve">Stencilled hands and hunting scenes were painted here over thousands of years by Patagonian hunter-gatherers.</t>
  </si>
  <si>
    <t xml:space="preserve">mineral pigment;stencil</t>
  </si>
  <si>
    <t xml:space="preserve">site type: cave;hand stencil</t>
  </si>
  <si>
    <t xml:space="preserve">PLC172</t>
  </si>
  <si>
    <t xml:space="preserve">São Miguel Arcanjo</t>
  </si>
  <si>
    <t xml:space="preserve">São Miguel das Missões, Rio Grande do Sul, Brazil</t>
  </si>
  <si>
    <t xml:space="preserve">Guaraní carvers, masons and musicians worked in the Jesuit reduction whose church and sculpture survive.</t>
  </si>
  <si>
    <t xml:space="preserve">stone masonry;wood carving</t>
  </si>
  <si>
    <t xml:space="preserve">site type: mission town;church;saint figure</t>
  </si>
  <si>
    <t xml:space="preserve">Jesuits; the Guaraní</t>
  </si>
  <si>
    <t xml:space="preserve">the Guaraní makers credited to the Jesuits</t>
  </si>
  <si>
    <t xml:space="preserve">links: MKR027.</t>
  </si>
  <si>
    <t xml:space="preserve">PLC173</t>
  </si>
  <si>
    <t xml:space="preserve">La Chorrera</t>
  </si>
  <si>
    <t xml:space="preserve">Putumayo, Colombia</t>
  </si>
  <si>
    <t xml:space="preserve">Rubber collection by the Peruvian Amazon Company at La Chorrera enslaved and killed Uitoto and other peoples, as documented by Roger Casement.</t>
  </si>
  <si>
    <t xml:space="preserve">wild rubber tapping</t>
  </si>
  <si>
    <t xml:space="preserve">site type: rubber station;rubber</t>
  </si>
  <si>
    <t xml:space="preserve">Roger Casement; historians</t>
  </si>
  <si>
    <t xml:space="preserve">the Uitoto, Bora, Andoke and others</t>
  </si>
  <si>
    <t xml:space="preserve">Wikimedia Commons;Internet Archive (public-domain books)</t>
  </si>
  <si>
    <t xml:space="preserve">PLC174</t>
  </si>
  <si>
    <t xml:space="preserve">Fordlândia</t>
  </si>
  <si>
    <t xml:space="preserve">Aveiro, Pará, Brazil</t>
  </si>
  <si>
    <t xml:space="preserve">Ford built a company town to grow rubber for tyres here, and the plantation failed through leaf blight and worker unrest.</t>
  </si>
  <si>
    <t xml:space="preserve">plantation;rubber</t>
  </si>
  <si>
    <t xml:space="preserve">site type: company town;rubber</t>
  </si>
  <si>
    <t xml:space="preserve">Brazilian workers</t>
  </si>
  <si>
    <t xml:space="preserve">F1.22;F1.19</t>
  </si>
  <si>
    <t xml:space="preserve">PLC175</t>
  </si>
  <si>
    <t xml:space="preserve">Puebla potteries</t>
  </si>
  <si>
    <t xml:space="preserve">Puebla de los Ángeles, Mexico</t>
  </si>
  <si>
    <t xml:space="preserve">approx.; guild ordinances 1653; ongoing</t>
  </si>
  <si>
    <t xml:space="preserve">Puebla potters made tin-glazed talavera poblana under guild rules, adapting Spanish methods and Chinese blue-and-white designs.</t>
  </si>
  <si>
    <t xml:space="preserve">tin glaze;cobalt blue</t>
  </si>
  <si>
    <t xml:space="preserve">site type: pottery centre;tile;jar</t>
  </si>
  <si>
    <t xml:space="preserve">the potters' guild; the Mexican state</t>
  </si>
  <si>
    <t xml:space="preserve">Indigenous and African workers in the potteries</t>
  </si>
  <si>
    <t xml:space="preserve">links: PRA046.</t>
  </si>
  <si>
    <t xml:space="preserve">PLC176</t>
  </si>
  <si>
    <t xml:space="preserve">Acapulco</t>
  </si>
  <si>
    <t xml:space="preserve">Guerrero, Mexico</t>
  </si>
  <si>
    <t xml:space="preserve">galleon port 1565-1815</t>
  </si>
  <si>
    <t xml:space="preserve">Acapulco was the American terminus of the Manila galleon, where Chinese silk and porcelain arrived for silver and enslaved Asians were landed.</t>
  </si>
  <si>
    <t xml:space="preserve">site type: port;porcelain;silk</t>
  </si>
  <si>
    <t xml:space="preserve">enslaved Asian 'chinos'</t>
  </si>
  <si>
    <t xml:space="preserve">links: INS040; NET036.</t>
  </si>
  <si>
    <t xml:space="preserve">PLC177</t>
  </si>
  <si>
    <t xml:space="preserve">Veracruz</t>
  </si>
  <si>
    <t xml:space="preserve">founded 1519; ongoing</t>
  </si>
  <si>
    <t xml:space="preserve">Veracruz was New Spain's Atlantic port for the treasure fleets and for enslaved Africans.</t>
  </si>
  <si>
    <t xml:space="preserve">site type: port;fort</t>
  </si>
  <si>
    <t xml:space="preserve">links: POL069.</t>
  </si>
  <si>
    <t xml:space="preserve">PLC178</t>
  </si>
  <si>
    <t xml:space="preserve">Cartagena de Indias</t>
  </si>
  <si>
    <t xml:space="preserve">Bolívar, Colombia</t>
  </si>
  <si>
    <t xml:space="preserve">founded 1533; ongoing</t>
  </si>
  <si>
    <t xml:space="preserve">Cartagena was a main port for enslaved Africans entering Spanish South America and a fortified node of the fleet system.</t>
  </si>
  <si>
    <t xml:space="preserve">fortification;trade goods</t>
  </si>
  <si>
    <t xml:space="preserve">site type: port and fortifications</t>
  </si>
  <si>
    <t xml:space="preserve">PLC179</t>
  </si>
  <si>
    <t xml:space="preserve">Salvador da Bahia</t>
  </si>
  <si>
    <t xml:space="preserve">Bahia, Brazil</t>
  </si>
  <si>
    <t xml:space="preserve">founded 1549; ongoing</t>
  </si>
  <si>
    <t xml:space="preserve">Salvador was Brazil's colonial capital and a major port for enslaved Africans, whose carpenters and gilders worked on its churches.</t>
  </si>
  <si>
    <t xml:space="preserve">gilding;wood carving;sugar</t>
  </si>
  <si>
    <t xml:space="preserve">site type: port city;church;gilded altarpiece</t>
  </si>
  <si>
    <t xml:space="preserve">PLC180</t>
  </si>
  <si>
    <t xml:space="preserve">Ouro Preto</t>
  </si>
  <si>
    <t xml:space="preserve">Vila Rica, Minas Gerais, Brazil</t>
  </si>
  <si>
    <t xml:space="preserve">approx.; gold rush from 1690s; ongoing</t>
  </si>
  <si>
    <t xml:space="preserve">Enslaved miners dug the gold of Vila Rica, whose churches carry soapstone and wood carving by Aleijadinho and his workshop.</t>
  </si>
  <si>
    <t xml:space="preserve">gold mining;soapstone carving;wood carving</t>
  </si>
  <si>
    <t xml:space="preserve">site type: mining town;church;soapstone sculpture</t>
  </si>
  <si>
    <t xml:space="preserve">the enslaved miners and the workshop assistants credited to Aleijadinho</t>
  </si>
  <si>
    <t xml:space="preserve">PLC181</t>
  </si>
  <si>
    <t xml:space="preserve">Valongo Wharf</t>
  </si>
  <si>
    <t xml:space="preserve">Cais do Valongo, Rio de Janeiro, Brazil</t>
  </si>
  <si>
    <t xml:space="preserve">The stone wharf where hundreds of thousands of enslaved Africans landed was uncovered in 2011 with beads, amulets and pipes.</t>
  </si>
  <si>
    <t xml:space="preserve">stone paving;beads</t>
  </si>
  <si>
    <t xml:space="preserve">site type: wharf and memorial;bead;amulet</t>
  </si>
  <si>
    <t xml:space="preserve">archaeologists; the Brazilian state; UNESCO</t>
  </si>
  <si>
    <t xml:space="preserve">UNESCO World Heritage 2017 (Valongo Wharf Archaeological Site), verified.</t>
  </si>
  <si>
    <t xml:space="preserve">PLC182</t>
  </si>
  <si>
    <t xml:space="preserve">Taxco</t>
  </si>
  <si>
    <t xml:space="preserve">silver mining from 1530s; design workshops from 1931</t>
  </si>
  <si>
    <t xml:space="preserve">William Spratling's workshop from 1931 trained local silversmiths, making Taxco a centre of modern Mexican silver design.</t>
  </si>
  <si>
    <t xml:space="preserve">silversmithing</t>
  </si>
  <si>
    <t xml:space="preserve">site type: mining town and workshops;silver jewellery</t>
  </si>
  <si>
    <t xml:space="preserve">William Spratling; local silversmiths</t>
  </si>
  <si>
    <t xml:space="preserve">the Mexican silversmiths who ran the benches</t>
  </si>
  <si>
    <t xml:space="preserve">PLC183</t>
  </si>
  <si>
    <t xml:space="preserve">Museo Nacional de Antropología</t>
  </si>
  <si>
    <t xml:space="preserve">Chapultepec, Mexico City, Mexico</t>
  </si>
  <si>
    <t xml:space="preserve">AM-LAT;AM-MES</t>
  </si>
  <si>
    <t xml:space="preserve">opened 1964</t>
  </si>
  <si>
    <t xml:space="preserve">The museum's design placed the Mexica hall at its centre, and the moving of a Tlaloc monolith from Coatlinchan for it met local protest.</t>
  </si>
  <si>
    <t xml:space="preserve">site type: museum;stone sculpture</t>
  </si>
  <si>
    <t xml:space="preserve">the Mexican state; Pedro Ramírez Vázquez</t>
  </si>
  <si>
    <t xml:space="preserve">the Coatlinchan community</t>
  </si>
  <si>
    <t xml:space="preserve">PLC184</t>
  </si>
  <si>
    <t xml:space="preserve">Xianrendong</t>
  </si>
  <si>
    <t xml:space="preserve">Xianren Cave, Wannian, Jiangxi, China</t>
  </si>
  <si>
    <t xml:space="preserve">approx.; earliest sherds c. 20,000-19,000 cal BP</t>
  </si>
  <si>
    <t xml:space="preserve">Potsherds from Xianrendong, dated to about 20,000 years ago, are among the earliest known pottery anywhere, made by hunter-gatherers.</t>
  </si>
  <si>
    <t xml:space="preserve">hand-built pottery;open firing</t>
  </si>
  <si>
    <t xml:space="preserve">site type: cave;potsherd</t>
  </si>
  <si>
    <t xml:space="preserve">archaeologists (Wu et al. 2012)</t>
  </si>
  <si>
    <t xml:space="preserve">links: INV020.</t>
  </si>
  <si>
    <t xml:space="preserve">PLC185</t>
  </si>
  <si>
    <t xml:space="preserve">Yuhang, Hangzhou, Zhejiang, China</t>
  </si>
  <si>
    <t xml:space="preserve">Elite graves at Liangzhu held jade cong, bi and axes carved with a repeated face motif, in a walled city with large water-control dams.</t>
  </si>
  <si>
    <t xml:space="preserve">jade working;abrasive cutting;earthwork</t>
  </si>
  <si>
    <t xml:space="preserve">site type: walled city and cemeteries;jade cong;jade bi</t>
  </si>
  <si>
    <t xml:space="preserve">open-access excavation reports;Wikimedia Commons;Met Open Access (CC0)</t>
  </si>
  <si>
    <t xml:space="preserve">links: ARC122.</t>
  </si>
  <si>
    <t xml:space="preserve">PLC186</t>
  </si>
  <si>
    <t xml:space="preserve">Yinxu</t>
  </si>
  <si>
    <t xml:space="preserve">Anyang, Henan, China</t>
  </si>
  <si>
    <t xml:space="preserve">approx.; late Shang capital</t>
  </si>
  <si>
    <t xml:space="preserve">Foundry sites at the late Shang capital produced piece-mould bronze vessels, and the tomb of Fu Hao held hundreds of bronzes and jades.</t>
  </si>
  <si>
    <t xml:space="preserve">piece-mould bronze casting;jade carving;oracle-bone inscription</t>
  </si>
  <si>
    <t xml:space="preserve">site type: royal capital, foundries and tombs;ritual bronze vessel;oracle bone;jade</t>
  </si>
  <si>
    <t xml:space="preserve">archaeologists (Academia Sinica, later CASS)</t>
  </si>
  <si>
    <t xml:space="preserve">the foundry workers and captives buried in royal tombs</t>
  </si>
  <si>
    <t xml:space="preserve">links: POL156; INV003.</t>
  </si>
  <si>
    <t xml:space="preserve">PLC187</t>
  </si>
  <si>
    <t xml:space="preserve">Mausoleum of the First Qin Emperor</t>
  </si>
  <si>
    <t xml:space="preserve">Lintong, Xi'an, Shaanxi, China</t>
  </si>
  <si>
    <t xml:space="preserve">Terracotta figures for the emperor's tomb were made in standardised parts by workshops whose foremen stamped their names, with convict labourers buried nearby.</t>
  </si>
  <si>
    <t xml:space="preserve">modular clay figures;mould and hand building;bronze casting</t>
  </si>
  <si>
    <t xml:space="preserve">site type: imperial tomb complex;terracotta figure;bronze chariot;weapon</t>
  </si>
  <si>
    <t xml:space="preserve">ritual and belief;war;rule and display</t>
  </si>
  <si>
    <t xml:space="preserve">the conscript and convict labourers</t>
  </si>
  <si>
    <t xml:space="preserve">links: POL159.</t>
  </si>
  <si>
    <t xml:space="preserve">PLC188</t>
  </si>
  <si>
    <t xml:space="preserve">Mogao Caves</t>
  </si>
  <si>
    <t xml:space="preserve">Dunhuang, Gansu, China</t>
  </si>
  <si>
    <t xml:space="preserve">approx.; Library Cave sealed early 11th c.; opened 1900</t>
  </si>
  <si>
    <t xml:space="preserve">Painted cave temples and the sealed Library Cave, whose manuscripts and the dated 868 Diamond Sutra were taken by Stein, Pelliot and others after 1907, record Silk Road making and faith.</t>
  </si>
  <si>
    <t xml:space="preserve">wall painting;clay sculpture;woodblock printing;paper</t>
  </si>
  <si>
    <t xml:space="preserve">site type: cave-temple complex and manuscript cache;mural;manuscript;printed scroll;banner</t>
  </si>
  <si>
    <t xml:space="preserve">Buddhist patrons; archaeologists and explorers; the Dunhuang Academy</t>
  </si>
  <si>
    <t xml:space="preserve">the monks and local community who kept the cave; the collectors' dispersal of its contents</t>
  </si>
  <si>
    <t xml:space="preserve">International Dunhuang Programme (link-out);British Museum collection search (link-out);Wikimedia Commons</t>
  </si>
  <si>
    <t xml:space="preserve">F1.13;F1.24;F1.28</t>
  </si>
  <si>
    <t xml:space="preserve">links: NET001; NET003; INV039.</t>
  </si>
  <si>
    <t xml:space="preserve">PLC189</t>
  </si>
  <si>
    <t xml:space="preserve">Chang'an</t>
  </si>
  <si>
    <t xml:space="preserve">Daxing-Chang'an, Xi'an, Shaanxi, China</t>
  </si>
  <si>
    <t xml:space="preserve">Sui-Tang city</t>
  </si>
  <si>
    <t xml:space="preserve">The Tang capital's East and West Markets were regulated trading quarters where Sogdian and other foreign merchants sold goods from across Asia.</t>
  </si>
  <si>
    <t xml:space="preserve">trade goods;silk;silver</t>
  </si>
  <si>
    <t xml:space="preserve">site type: capital with regulated markets;silver vessel;sancai figure</t>
  </si>
  <si>
    <t xml:space="preserve">links: POL162; DIA001.</t>
  </si>
  <si>
    <t xml:space="preserve">PLC190</t>
  </si>
  <si>
    <t xml:space="preserve">Quanzhou</t>
  </si>
  <si>
    <t xml:space="preserve">Zaitun, Fujian, China</t>
  </si>
  <si>
    <t xml:space="preserve">approx.; peak Song-Yuan</t>
  </si>
  <si>
    <t xml:space="preserve">Quanzhou was a major Song-Yuan port with a multi-faith merchant community and kilns producing wares for export.</t>
  </si>
  <si>
    <t xml:space="preserve">shipbuilding;ceramics;stone carving</t>
  </si>
  <si>
    <t xml:space="preserve">site type: port;ship;export ceramic;tombstone</t>
  </si>
  <si>
    <t xml:space="preserve">A 13th-c. ship excavated at Houzhu in 1974.</t>
  </si>
  <si>
    <t xml:space="preserve">PLC191</t>
  </si>
  <si>
    <t xml:space="preserve">Guangzhou</t>
  </si>
  <si>
    <t xml:space="preserve">Canton, Guangdong, China</t>
  </si>
  <si>
    <t xml:space="preserve">Canton was China's southern port for foreign trade, and under the Canton System (1757-1842) its workshops painted export porcelain, enamels and pictures to order.</t>
  </si>
  <si>
    <t xml:space="preserve">overglaze enamel;export painting;lacquer</t>
  </si>
  <si>
    <t xml:space="preserve">site type: port and export workshops;export porcelain;painted enamel;export painting</t>
  </si>
  <si>
    <t xml:space="preserve">the painters and decorators who worked to foreign order</t>
  </si>
  <si>
    <t xml:space="preserve">Met Open Access (CC0);Rijksmuseum (CC0);Wikimedia Commons</t>
  </si>
  <si>
    <t xml:space="preserve">links: INS021.</t>
  </si>
  <si>
    <t xml:space="preserve">PLC192</t>
  </si>
  <si>
    <t xml:space="preserve">Jingdezhen</t>
  </si>
  <si>
    <t xml:space="preserve">Jiangxi, China</t>
  </si>
  <si>
    <t xml:space="preserve">name from 1004; imperial kiln from 1369; ongoing</t>
  </si>
  <si>
    <t xml:space="preserve">Jingdezhen's kilns and imperial factory made porcelain in a divided production line, and its blue-and-white travelled worldwide.</t>
  </si>
  <si>
    <t xml:space="preserve">porcelain;cobalt underglaze;dragon kiln;division of labour</t>
  </si>
  <si>
    <t xml:space="preserve">site type: kiln town and imperial factory;blue-and-white jar;dish;vase</t>
  </si>
  <si>
    <t xml:space="preserve">the imperial court; Père d'Entrecolles (letters 1712, 1722)</t>
  </si>
  <si>
    <t xml:space="preserve">the many named stages of workers behind each piece</t>
  </si>
  <si>
    <t xml:space="preserve">Met Open Access (CC0);Cleveland Museum of Art Open Access (CC0);National Palace Museum Open Data (licence to verify);Wikimedia Commons</t>
  </si>
  <si>
    <t xml:space="preserve">links: MKR036; INV031; NET054.</t>
  </si>
  <si>
    <t xml:space="preserve">PLC193</t>
  </si>
  <si>
    <t xml:space="preserve">Longquan kilns</t>
  </si>
  <si>
    <t xml:space="preserve">Dayao, Longquan, Zhejiang, China</t>
  </si>
  <si>
    <t xml:space="preserve">Longquan kilns made thick-glazed green celadon traded from Japan to East Africa.</t>
  </si>
  <si>
    <t xml:space="preserve">celadon glaze;dragon kiln</t>
  </si>
  <si>
    <t xml:space="preserve">site type: kiln complex;celadon dish;vase</t>
  </si>
  <si>
    <t xml:space="preserve">archaeologists; potters</t>
  </si>
  <si>
    <t xml:space="preserve">links: PRA073.</t>
  </si>
  <si>
    <t xml:space="preserve">PLC194</t>
  </si>
  <si>
    <t xml:space="preserve">Ding kilns</t>
  </si>
  <si>
    <t xml:space="preserve">Jiancicun, Quyang, Hebei, China</t>
  </si>
  <si>
    <t xml:space="preserve">Ding potters made thin white porcelain fired upside down, whose unglazed rims were then bound in metal.</t>
  </si>
  <si>
    <t xml:space="preserve">white porcelain;mould impressing;inverted firing</t>
  </si>
  <si>
    <t xml:space="preserve">site type: kiln complex;white bowl;dish</t>
  </si>
  <si>
    <t xml:space="preserve">PLC195</t>
  </si>
  <si>
    <t xml:space="preserve">Yaozhou kilns</t>
  </si>
  <si>
    <t xml:space="preserve">Huangbao, Tongchuan, Shaanxi, China</t>
  </si>
  <si>
    <t xml:space="preserve">Yaozhou kilns made carved and moulded olive-green celadon, especially in the Northern Song.</t>
  </si>
  <si>
    <t xml:space="preserve">celadon glaze;carving;moulding</t>
  </si>
  <si>
    <t xml:space="preserve">site type: kiln complex;carved celadon bowl</t>
  </si>
  <si>
    <t xml:space="preserve">PLC196</t>
  </si>
  <si>
    <t xml:space="preserve">Yuanmingyuan</t>
  </si>
  <si>
    <t xml:space="preserve">Old Summer Palace, Beijing, China</t>
  </si>
  <si>
    <t xml:space="preserve">built from 1709; looted and burned October 1860</t>
  </si>
  <si>
    <t xml:space="preserve">British and French troops looted and burned the imperial garden palaces in 1860, dispersing their porcelain, bronzes and jades to Europe.</t>
  </si>
  <si>
    <t xml:space="preserve">garden building;imperial collection</t>
  </si>
  <si>
    <t xml:space="preserve">site type: imperial palace-garden and looting site;bronze zodiac head;porcelain;jade</t>
  </si>
  <si>
    <t xml:space="preserve">historians; the Chinese state</t>
  </si>
  <si>
    <t xml:space="preserve">PLC197</t>
  </si>
  <si>
    <t xml:space="preserve">Dafen Oil Painting Village</t>
  </si>
  <si>
    <t xml:space="preserve">Longgang, Shenzhen, China</t>
  </si>
  <si>
    <t xml:space="preserve">from 1989; ongoing</t>
  </si>
  <si>
    <t xml:space="preserve">Painters in Dafen produce hand-painted copies of famous paintings in large numbers for export and decor markets.</t>
  </si>
  <si>
    <t xml:space="preserve">oil painting;copying</t>
  </si>
  <si>
    <t xml:space="preserve">site type: painting village;copy painting</t>
  </si>
  <si>
    <t xml:space="preserve">the painters; dealers</t>
  </si>
  <si>
    <t xml:space="preserve">the painters whose skill is sold as reproduction</t>
  </si>
  <si>
    <t xml:space="preserve">PLC198</t>
  </si>
  <si>
    <t xml:space="preserve">Gangjin celadon kilns</t>
  </si>
  <si>
    <t xml:space="preserve">Sadang-ri, Gangjin, Korea</t>
  </si>
  <si>
    <t xml:space="preserve">Gangjin kilns made Goryeo celadon, including inlaid (sanggam) wares and tiles for the court.</t>
  </si>
  <si>
    <t xml:space="preserve">celadon glaze;inlay (sanggam);kiln firing</t>
  </si>
  <si>
    <t xml:space="preserve">site type: kiln complex;inlaid celadon vase;tile</t>
  </si>
  <si>
    <t xml:space="preserve">archaeologists; the Goryeo court</t>
  </si>
  <si>
    <t xml:space="preserve">National Museum of Korea e-museum (KOGL Type 1);Met Open Access (CC0);Cleveland Museum of Art Open Access (CC0)</t>
  </si>
  <si>
    <t xml:space="preserve">links: STY139; POL176.</t>
  </si>
  <si>
    <t xml:space="preserve">PLC199</t>
  </si>
  <si>
    <t xml:space="preserve">Haeinsa Janggyeong Panjeon</t>
  </si>
  <si>
    <t xml:space="preserve">Hapcheon, South Gyeongsang, Korea</t>
  </si>
  <si>
    <t xml:space="preserve">woodblocks carved 1237-48; at Haeinsa from 1398</t>
  </si>
  <si>
    <t xml:space="preserve">More than 80,000 woodblocks of the Tripitaka Koreana are stored in ventilated halls built to keep them from decay.</t>
  </si>
  <si>
    <t xml:space="preserve">woodblock carving;storage architecture</t>
  </si>
  <si>
    <t xml:space="preserve">site type: temple and woodblock repository;printing block</t>
  </si>
  <si>
    <t xml:space="preserve">the Goryeo state; the temple; UNESCO</t>
  </si>
  <si>
    <t xml:space="preserve">the carvers</t>
  </si>
  <si>
    <t xml:space="preserve">F1.28;F1.16</t>
  </si>
  <si>
    <t xml:space="preserve">PLC200</t>
  </si>
  <si>
    <t xml:space="preserve">Heungdeoksa</t>
  </si>
  <si>
    <t xml:space="preserve">Cheongju, North Chungcheong, Korea</t>
  </si>
  <si>
    <t xml:space="preserve">Jikji printed 1377</t>
  </si>
  <si>
    <t xml:space="preserve">The Buddhist text Jikji was printed at Heungdeoksa in 1377 with movable metal type, and the only surviving copy is in the Bibliothèque nationale de France.</t>
  </si>
  <si>
    <t xml:space="preserve">movable metal type;printing</t>
  </si>
  <si>
    <t xml:space="preserve">site type: temple site and printing museum;printed book</t>
  </si>
  <si>
    <t xml:space="preserve">historians; the Korean state</t>
  </si>
  <si>
    <t xml:space="preserve">National Museum of Korea e-museum (KOGL Type 1);Gallica (public-domain items)</t>
  </si>
  <si>
    <t xml:space="preserve">links: INV042.</t>
  </si>
  <si>
    <t xml:space="preserve">PLC201</t>
  </si>
  <si>
    <t xml:space="preserve">Gyeongju</t>
  </si>
  <si>
    <t xml:space="preserve">Seorabeol, North Gyeongsang, Korea</t>
  </si>
  <si>
    <t xml:space="preserve">Silla capital, traditional dates</t>
  </si>
  <si>
    <t xml:space="preserve">Silla royal tombs at Gyeongju held gold crowns, glass vessels from the west and ornaments made in local workshops.</t>
  </si>
  <si>
    <t xml:space="preserve">goldwork;granulation;glass</t>
  </si>
  <si>
    <t xml:space="preserve">site type: royal capital and tombs;gold crown;glass vessel</t>
  </si>
  <si>
    <t xml:space="preserve">PLC202</t>
  </si>
  <si>
    <t xml:space="preserve">National Museum of Korea</t>
  </si>
  <si>
    <t xml:space="preserve">Yongsan, Seoul, Korea</t>
  </si>
  <si>
    <t xml:space="preserve">Yongsan building 2005; origins in 1909 and 1915 museums</t>
  </si>
  <si>
    <t xml:space="preserve">The national museum's collections trace to palace and colonial museums and are released under open reuse terms.</t>
  </si>
  <si>
    <t xml:space="preserve">site type: museum;celadon;Buddhist sculpture</t>
  </si>
  <si>
    <t xml:space="preserve">the Korean state</t>
  </si>
  <si>
    <t xml:space="preserve">the colonial-period collecting it inherited</t>
  </si>
  <si>
    <t xml:space="preserve">National Museum of Korea e-museum (KOGL Type 1)</t>
  </si>
  <si>
    <t xml:space="preserve">PLC203</t>
  </si>
  <si>
    <t xml:space="preserve">Arita</t>
  </si>
  <si>
    <t xml:space="preserve">Izumiyama and Tengudani kiln sites, Saga, Japan</t>
  </si>
  <si>
    <t xml:space="preserve">porcelain from c. 1616; export via VOC from 1659; ongoing</t>
  </si>
  <si>
    <t xml:space="preserve">Korean potters brought to Japan after the invasions of the 1590s are credited with finding porcelain stone at Izumiyama, starting Japanese porcelain exported as Imari.</t>
  </si>
  <si>
    <t xml:space="preserve">porcelain;underglaze blue;overglaze enamel</t>
  </si>
  <si>
    <t xml:space="preserve">site type: quarry and kiln town;Imari dish;Kakiemon jar</t>
  </si>
  <si>
    <t xml:space="preserve">the Nabeshima domain; historians</t>
  </si>
  <si>
    <t xml:space="preserve">the Korean potters taken by force</t>
  </si>
  <si>
    <t xml:space="preserve">ColBase (Japan Government Standard Terms);Rijksmuseum (CC0);Met Open Access (CC0)</t>
  </si>
  <si>
    <t xml:space="preserve">links: MKR039; MKR040; DIA012; INS038.</t>
  </si>
  <si>
    <t xml:space="preserve">PLC204</t>
  </si>
  <si>
    <t xml:space="preserve">Seto kilns</t>
  </si>
  <si>
    <t xml:space="preserve">Seto, Aichi, Japan</t>
  </si>
  <si>
    <t xml:space="preserve">Seto potters made glazed stoneware from about the 13th century, and 'setomono' became a general word for ceramics.</t>
  </si>
  <si>
    <t xml:space="preserve">glazed stoneware;kiln firing</t>
  </si>
  <si>
    <t xml:space="preserve">site type: kiln town;tea caddy;jar</t>
  </si>
  <si>
    <t xml:space="preserve">historians; the potters</t>
  </si>
  <si>
    <t xml:space="preserve">ColBase (Japan Government Standard Terms);Met Open Access (CC0)</t>
  </si>
  <si>
    <t xml:space="preserve">PLC205</t>
  </si>
  <si>
    <t xml:space="preserve">Bizen kilns</t>
  </si>
  <si>
    <t xml:space="preserve">Imbe, Okayama, Japan</t>
  </si>
  <si>
    <t xml:space="preserve">Bizen potters fire unglazed stoneware for many days in wood-fired kilns, valued in tea ceremony.</t>
  </si>
  <si>
    <t xml:space="preserve">unglazed stoneware;anagama firing</t>
  </si>
  <si>
    <t xml:space="preserve">site type: kiln town;water jar;vase</t>
  </si>
  <si>
    <t xml:space="preserve">PLC206</t>
  </si>
  <si>
    <t xml:space="preserve">Nishijin</t>
  </si>
  <si>
    <t xml:space="preserve">Kyoto, Japan</t>
  </si>
  <si>
    <t xml:space="preserve">name from the Ōnin War western camp; ongoing</t>
  </si>
  <si>
    <t xml:space="preserve">Nishijin weavers make figured silks for kimono and obi and adopted the Jacquard loom after weavers were sent to Lyon in 1872.</t>
  </si>
  <si>
    <t xml:space="preserve">drawloom;Jacquard loom;silk</t>
  </si>
  <si>
    <t xml:space="preserve">site type: weaving district;obi;kimono</t>
  </si>
  <si>
    <t xml:space="preserve">the weavers' guilds</t>
  </si>
  <si>
    <t xml:space="preserve">family members who do preparatory work</t>
  </si>
  <si>
    <t xml:space="preserve">links: MKR042; INV107.</t>
  </si>
  <si>
    <t xml:space="preserve">PLC207</t>
  </si>
  <si>
    <t xml:space="preserve">Nagasaki and Dejima</t>
  </si>
  <si>
    <t xml:space="preserve">Nagasaki, Japan</t>
  </si>
  <si>
    <t xml:space="preserve">port from 1571; Dutch on Dejima 1641-1859</t>
  </si>
  <si>
    <t xml:space="preserve">Dejima was the only European trading post permitted under Tokugawa rule, shipping Japanese porcelain and lacquer and bringing in books and goods.</t>
  </si>
  <si>
    <t xml:space="preserve">trade goods;lacquer;porcelain</t>
  </si>
  <si>
    <t xml:space="preserve">site type: artificial island trading post;export porcelain;lacquer box</t>
  </si>
  <si>
    <t xml:space="preserve">the Tokugawa shogunate; the VOC</t>
  </si>
  <si>
    <t xml:space="preserve">Japanese interpreters and workers on the island</t>
  </si>
  <si>
    <t xml:space="preserve">Rijksmuseum (CC0);ColBase (Japan Government Standard Terms)</t>
  </si>
  <si>
    <t xml:space="preserve">links: INS025; POL183.</t>
  </si>
  <si>
    <t xml:space="preserve">PLC208</t>
  </si>
  <si>
    <t xml:space="preserve">Tokyo National Museum</t>
  </si>
  <si>
    <t xml:space="preserve">Ueno, Tokyo, Japan</t>
  </si>
  <si>
    <t xml:space="preserve">founded 1872</t>
  </si>
  <si>
    <t xml:space="preserve">Japan's oldest museum grew from the 1872 Yushima exhibition and built the national categories of Japanese art.</t>
  </si>
  <si>
    <t xml:space="preserve">site type: museum;scroll;ceramic;sword</t>
  </si>
  <si>
    <t xml:space="preserve">links: EVT002.</t>
  </si>
  <si>
    <t xml:space="preserve">PLC209</t>
  </si>
  <si>
    <t xml:space="preserve">Sannai-Maruyama</t>
  </si>
  <si>
    <t xml:space="preserve">Aomori, Japan</t>
  </si>
  <si>
    <t xml:space="preserve">The Jōmon village used lacquered wares, jade from Itoigawa and obsidian from distant sources, around large post buildings.</t>
  </si>
  <si>
    <t xml:space="preserve">lacquer;jade;obsidian;pottery</t>
  </si>
  <si>
    <t xml:space="preserve">site type: village;lacquered bowl;jade bead;clay figurine</t>
  </si>
  <si>
    <t xml:space="preserve">open-access excavation reports;ColBase (Japan Government Standard Terms)</t>
  </si>
  <si>
    <t xml:space="preserve">PLC210</t>
  </si>
  <si>
    <t xml:space="preserve">Shōsōin</t>
  </si>
  <si>
    <t xml:space="preserve">Tōdai-ji, Nara, Japan</t>
  </si>
  <si>
    <t xml:space="preserve">founded 756; ongoing</t>
  </si>
  <si>
    <t xml:space="preserve">The imperial storehouse holds objects given in 756 and later, including Tang Chinese, Persian-style and Japanese musical instruments, textiles and glass.</t>
  </si>
  <si>
    <t xml:space="preserve">lacquer;inlay;textile;glass</t>
  </si>
  <si>
    <t xml:space="preserve">site type: storehouse;lute;textile;glass bowl</t>
  </si>
  <si>
    <t xml:space="preserve">the Imperial Household Agency</t>
  </si>
  <si>
    <t xml:space="preserve">collection search link-out only;ColBase (Japan Government Standard Terms)</t>
  </si>
  <si>
    <t xml:space="preserve">PLC211</t>
  </si>
  <si>
    <t xml:space="preserve">Iwami Ginzan</t>
  </si>
  <si>
    <t xml:space="preserve">Ōda, Shimane, Japan</t>
  </si>
  <si>
    <t xml:space="preserve">Silver from Iwami, refined by cupellation from the 1530s, fed Japan's trade with China and the Portuguese.</t>
  </si>
  <si>
    <t xml:space="preserve">silver mining;cupellation</t>
  </si>
  <si>
    <t xml:space="preserve">site type: mine and mining town;silver ingot</t>
  </si>
  <si>
    <t xml:space="preserve">the miners</t>
  </si>
  <si>
    <t xml:space="preserve">PLC212</t>
  </si>
  <si>
    <t xml:space="preserve">Sado Island gold mines</t>
  </si>
  <si>
    <t xml:space="preserve">Sado, Niigata, Japan</t>
  </si>
  <si>
    <t xml:space="preserve">Sado's gold and silver mines ran from the Edo period, and Korean workers were mobilised to them during the Second World War.</t>
  </si>
  <si>
    <t xml:space="preserve">gold mining;hand tools</t>
  </si>
  <si>
    <t xml:space="preserve">site type: mine;gold coin</t>
  </si>
  <si>
    <t xml:space="preserve">the Korean labourers and Edo-period forced labour</t>
  </si>
  <si>
    <t xml:space="preserve">Framing of Korean labour disputed between states.</t>
  </si>
  <si>
    <t xml:space="preserve">PLC213</t>
  </si>
  <si>
    <t xml:space="preserve">Tomioka Silk Mill</t>
  </si>
  <si>
    <t xml:space="preserve">Tomioka, Gunma, Japan</t>
  </si>
  <si>
    <t xml:space="preserve">The state silk-reeling mill, set up with a French engineer, trained young women who spread mechanised reeling across Japan.</t>
  </si>
  <si>
    <t xml:space="preserve">mechanised silk reeling</t>
  </si>
  <si>
    <t xml:space="preserve">site type: factory;raw silk</t>
  </si>
  <si>
    <t xml:space="preserve">the Meiji government; Paul Brunat</t>
  </si>
  <si>
    <t xml:space="preserve">the women reelers</t>
  </si>
  <si>
    <t xml:space="preserve">PLC214</t>
  </si>
  <si>
    <t xml:space="preserve">Kachi Plain, Balochistan, Pakistan</t>
  </si>
  <si>
    <t xml:space="preserve">Mehrgarh records early farming, cotton, drilled teeth and bead-making in South Asia.</t>
  </si>
  <si>
    <t xml:space="preserve">bead drilling;pottery;cotton</t>
  </si>
  <si>
    <t xml:space="preserve">site type: settlement and cemetery;bead;pottery;figurine</t>
  </si>
  <si>
    <t xml:space="preserve">archaeologists (Jean-François Jarrige)</t>
  </si>
  <si>
    <t xml:space="preserve">links: ARC137; INV156; INV100.</t>
  </si>
  <si>
    <t xml:space="preserve">PLC215</t>
  </si>
  <si>
    <t xml:space="preserve">Harappa</t>
  </si>
  <si>
    <t xml:space="preserve">Sahiwal, Punjab, Pakistan</t>
  </si>
  <si>
    <t xml:space="preserve">Workshops at Harappa made stone beads, shell bangles, faience and seals under standard weights.</t>
  </si>
  <si>
    <t xml:space="preserve">bead drilling;faience;shell cutting;seal carving</t>
  </si>
  <si>
    <t xml:space="preserve">site type: city with craft quarters;carnelian bead;seal;shell bangle</t>
  </si>
  <si>
    <t xml:space="preserve">clothing and adornment;record and writing;exchange and value</t>
  </si>
  <si>
    <t xml:space="preserve">archaeologists (Harappa Archaeological Research Project)</t>
  </si>
  <si>
    <t xml:space="preserve">links: ARC139; CIV048; INV173.</t>
  </si>
  <si>
    <t xml:space="preserve">PLC216</t>
  </si>
  <si>
    <t xml:space="preserve">Lothal</t>
  </si>
  <si>
    <t xml:space="preserve">Ahmedabad district, Gujarat, India</t>
  </si>
  <si>
    <t xml:space="preserve">Lothal had a bead workshop and a large brick basin interpreted as a dock linked to Gulf trade.</t>
  </si>
  <si>
    <t xml:space="preserve">bead making;brick building</t>
  </si>
  <si>
    <t xml:space="preserve">site type: town with dock and workshop;bead;seal</t>
  </si>
  <si>
    <t xml:space="preserve">archaeologists (S. R. Rao)</t>
  </si>
  <si>
    <t xml:space="preserve">Dock interpretation debated.</t>
  </si>
  <si>
    <t xml:space="preserve">PLC217</t>
  </si>
  <si>
    <t xml:space="preserve">Zawar</t>
  </si>
  <si>
    <t xml:space="preserve">Udaipur district, Rajasthan, India</t>
  </si>
  <si>
    <t xml:space="preserve">approx.; mining from 1st millennium BCE</t>
  </si>
  <si>
    <t xml:space="preserve">Retorts at Zawar show zinc distilled on an industrial scale by the medieval period, long before Europe.</t>
  </si>
  <si>
    <t xml:space="preserve">zinc distillation;retort;mining</t>
  </si>
  <si>
    <t xml:space="preserve">site type: mine and smelting site;retort;zinc</t>
  </si>
  <si>
    <t xml:space="preserve">archaeometallurgists (Paul Craddock et al.)</t>
  </si>
  <si>
    <t xml:space="preserve">links: INV091. Distilled zinc from c. 9th c. CE, commercial scale from c. 12th c.; halted c. 1812 (Kharakwal; Craddock).</t>
  </si>
  <si>
    <t xml:space="preserve">PLC218</t>
  </si>
  <si>
    <t xml:space="preserve">Arikamedu</t>
  </si>
  <si>
    <t xml:space="preserve">Puducherry, India</t>
  </si>
  <si>
    <t xml:space="preserve">Arikamedu's finds of Mediterranean amphorae and Arretine ware beside local bead-making show a port in the Roman-Indian trade.</t>
  </si>
  <si>
    <t xml:space="preserve">bead making;trade goods</t>
  </si>
  <si>
    <t xml:space="preserve">site type: port;amphora;Arretine sherd;bead</t>
  </si>
  <si>
    <t xml:space="preserve">archaeologists (Mortimer Wheeler; Vimala Begley)</t>
  </si>
  <si>
    <t xml:space="preserve">PLC219</t>
  </si>
  <si>
    <t xml:space="preserve">Muziris</t>
  </si>
  <si>
    <t xml:space="preserve">Muchiri; possibly Pattanam, Kerala, India</t>
  </si>
  <si>
    <t xml:space="preserve">Muziris was the Malabar pepper port named in the Muziris papyrus, probably located at Pattanam.</t>
  </si>
  <si>
    <t xml:space="preserve">pepper trade;beads</t>
  </si>
  <si>
    <t xml:space="preserve">site type: port;amphora;bead</t>
  </si>
  <si>
    <t xml:space="preserve">classical sources; archaeologists (KCHR)</t>
  </si>
  <si>
    <t xml:space="preserve">Identification with Pattanam debated.</t>
  </si>
  <si>
    <t xml:space="preserve">PLC220</t>
  </si>
  <si>
    <t xml:space="preserve">Barygaza</t>
  </si>
  <si>
    <t xml:space="preserve">Bharuch, Gujarat, India</t>
  </si>
  <si>
    <t xml:space="preserve">The Periplus describes Barygaza as a port exporting cotton cloth, indigo and agate.</t>
  </si>
  <si>
    <t xml:space="preserve">cotton textile;agate</t>
  </si>
  <si>
    <t xml:space="preserve">site type: port;cloth;bead</t>
  </si>
  <si>
    <t xml:space="preserve">the Periplus of the Erythraean Sea</t>
  </si>
  <si>
    <t xml:space="preserve">PLC221</t>
  </si>
  <si>
    <t xml:space="preserve">Calicut</t>
  </si>
  <si>
    <t xml:space="preserve">Kozhikode, Kerala, India</t>
  </si>
  <si>
    <t xml:space="preserve">Calicut was a pepper and cotton-cloth port under the Zamorins, reached by Vasco da Gama in 1498, and 'calico' is named after it.</t>
  </si>
  <si>
    <t xml:space="preserve">cotton weaving;pepper trade</t>
  </si>
  <si>
    <t xml:space="preserve">site type: port;calico</t>
  </si>
  <si>
    <t xml:space="preserve">PLC222</t>
  </si>
  <si>
    <t xml:space="preserve">Chandni Chowk</t>
  </si>
  <si>
    <t xml:space="preserve">Shahjahanabad, Delhi, India</t>
  </si>
  <si>
    <t xml:space="preserve">The market street of Shahjahanabad grew with the Mughal karkhanas that made textiles, jewellery and metalwork for court and sale.</t>
  </si>
  <si>
    <t xml:space="preserve">goldwork;embroidery;metalwork</t>
  </si>
  <si>
    <t xml:space="preserve">site type: market street and workshops;jewellery;embroidery</t>
  </si>
  <si>
    <t xml:space="preserve">the Mughal court; historians</t>
  </si>
  <si>
    <t xml:space="preserve">links: MKR044.</t>
  </si>
  <si>
    <t xml:space="preserve">PLC223</t>
  </si>
  <si>
    <t xml:space="preserve">Varanasi weavers' quarters</t>
  </si>
  <si>
    <t xml:space="preserve">Madanpura and Peeli Kothi, Varanasi, India</t>
  </si>
  <si>
    <t xml:space="preserve">Weavers in Varanasi, many of them Ansari Muslims, weave Banarasi silk brocades on handlooms.</t>
  </si>
  <si>
    <t xml:space="preserve">brocade;handloom;silk</t>
  </si>
  <si>
    <t xml:space="preserve">site type: weavers' quarters;sari;brocade</t>
  </si>
  <si>
    <t xml:space="preserve">the weaving communities</t>
  </si>
  <si>
    <t xml:space="preserve">the weavers' indebtedness to traders</t>
  </si>
  <si>
    <t xml:space="preserve">links: MKR046.</t>
  </si>
  <si>
    <t xml:space="preserve">PLC224</t>
  </si>
  <si>
    <t xml:space="preserve">Jamdani villages of Rupganj</t>
  </si>
  <si>
    <t xml:space="preserve">Rupganj and Demra, Narayanganj-Dhaka, Bangladesh</t>
  </si>
  <si>
    <t xml:space="preserve">Weavers here make jamdani, a fine cotton with supplementary-weft motifs inserted by hand, successor to Dhaka muslin.</t>
  </si>
  <si>
    <t xml:space="preserve">supplementary weft;fine cotton;handloom</t>
  </si>
  <si>
    <t xml:space="preserve">site type: weaving villages;jamdani sari</t>
  </si>
  <si>
    <t xml:space="preserve">the weavers; UNESCO (intangible heritage: "Traditional art of Jamdani weaving", 2013)</t>
  </si>
  <si>
    <t xml:space="preserve">women's thread preparation</t>
  </si>
  <si>
    <t xml:space="preserve">links: MKR047; PRA103.</t>
  </si>
  <si>
    <t xml:space="preserve">PLC225</t>
  </si>
  <si>
    <t xml:space="preserve">Patan</t>
  </si>
  <si>
    <t xml:space="preserve">Anhilwad Patan, Gujarat, India</t>
  </si>
  <si>
    <t xml:space="preserve">Salvi families in Patan weave double-ikat patola, dyeing warp and weft separately before weaving.</t>
  </si>
  <si>
    <t xml:space="preserve">site type: weaving town;patola</t>
  </si>
  <si>
    <t xml:space="preserve">the Salvi families</t>
  </si>
  <si>
    <t xml:space="preserve">links: MKR048; PRA108.</t>
  </si>
  <si>
    <t xml:space="preserve">PLC226</t>
  </si>
  <si>
    <t xml:space="preserve">Machilipatnam</t>
  </si>
  <si>
    <t xml:space="preserve">Masulipatnam, Andhra Pradesh, India</t>
  </si>
  <si>
    <t xml:space="preserve">Machilipatnam's dyers and block-printers made the mordant-dyed chintz sought by the Dutch and English companies.</t>
  </si>
  <si>
    <t xml:space="preserve">mordant dyeing;block printing;kalamkari</t>
  </si>
  <si>
    <t xml:space="preserve">site type: port and dyeing town;chintz;palampore</t>
  </si>
  <si>
    <t xml:space="preserve">the dyers; the East India companies</t>
  </si>
  <si>
    <t xml:space="preserve">links: MKR049; NET055.</t>
  </si>
  <si>
    <t xml:space="preserve">PLC227</t>
  </si>
  <si>
    <t xml:space="preserve">Pulicat</t>
  </si>
  <si>
    <t xml:space="preserve">Pazhaverkadu, Tamil Nadu, India</t>
  </si>
  <si>
    <t xml:space="preserve">The VOC's Fort Geldria at Pulicat bought Coromandel chintz and also shipped enslaved people from the coast.</t>
  </si>
  <si>
    <t xml:space="preserve">mordant dyeing;trade goods</t>
  </si>
  <si>
    <t xml:space="preserve">site type: port and trading fort;chintz</t>
  </si>
  <si>
    <t xml:space="preserve">the VOC; historians</t>
  </si>
  <si>
    <t xml:space="preserve">the enslaved people shipped from the Coromandel coast</t>
  </si>
  <si>
    <t xml:space="preserve">PLC228</t>
  </si>
  <si>
    <t xml:space="preserve">Birbhum, West Bengal, India</t>
  </si>
  <si>
    <t xml:space="preserve">Kala Bhavana 1919; ongoing</t>
  </si>
  <si>
    <t xml:space="preserve">Kala Bhavana under Nandalal Bose taught art alongside local crafts and murals in an open-air setting.</t>
  </si>
  <si>
    <t xml:space="preserve">mural;printmaking;leather craft</t>
  </si>
  <si>
    <t xml:space="preserve">site type: art school campus;mural;print</t>
  </si>
  <si>
    <t xml:space="preserve">Rabindranath Tagore; Nandalal Bose</t>
  </si>
  <si>
    <t xml:space="preserve">the Santal and craft teachers</t>
  </si>
  <si>
    <t xml:space="preserve">links: SCH028; INS032.</t>
  </si>
  <si>
    <t xml:space="preserve">PLC229</t>
  </si>
  <si>
    <t xml:space="preserve">NID Ahmedabad</t>
  </si>
  <si>
    <t xml:space="preserve">Paldi, Ahmedabad, India</t>
  </si>
  <si>
    <t xml:space="preserve">founded 1961</t>
  </si>
  <si>
    <t xml:space="preserve">The design school founded after the Eames India Report of 1958 trained designers to work with Indian craft and industry.</t>
  </si>
  <si>
    <t xml:space="preserve">site type: design school campus;prototype</t>
  </si>
  <si>
    <t xml:space="preserve">the Indian government; the Sarabhai family; Charles and Ray Eames</t>
  </si>
  <si>
    <t xml:space="preserve">PLC230</t>
  </si>
  <si>
    <t xml:space="preserve">Jokhang and Barkhor</t>
  </si>
  <si>
    <t xml:space="preserve">Lhasa, Tibet</t>
  </si>
  <si>
    <t xml:space="preserve">traditional founding 7th c.; ongoing</t>
  </si>
  <si>
    <t xml:space="preserve">The Jokhang temple and the Barkhor pilgrim circuit around it are a centre of Tibetan Buddhist devotion and trade in ritual objects.</t>
  </si>
  <si>
    <t xml:space="preserve">metal casting;thangka painting;wood carving</t>
  </si>
  <si>
    <t xml:space="preserve">site type: temple and market circuit;statue;thangka</t>
  </si>
  <si>
    <t xml:space="preserve">Tibetan Buddhists; UNESCO (Jokhang only, added 2000 to the Potala Palace listing)</t>
  </si>
  <si>
    <t xml:space="preserve">PLC231</t>
  </si>
  <si>
    <t xml:space="preserve">Tabo Monastery</t>
  </si>
  <si>
    <t xml:space="preserve">Spiti, Himachal Pradesh, India</t>
  </si>
  <si>
    <t xml:space="preserve">founded 996; ongoing</t>
  </si>
  <si>
    <t xml:space="preserve">Tabo's clay sculptures and wall paintings are among the earliest surviving in western Tibetan Buddhism.</t>
  </si>
  <si>
    <t xml:space="preserve">clay sculpture;wall painting</t>
  </si>
  <si>
    <t xml:space="preserve">site type: monastery;mural;clay sculpture</t>
  </si>
  <si>
    <t xml:space="preserve">the Guge kings; Rinchen Zangpo tradition</t>
  </si>
  <si>
    <t xml:space="preserve">links: POL204.</t>
  </si>
  <si>
    <t xml:space="preserve">PLC232</t>
  </si>
  <si>
    <t xml:space="preserve">Patan metal workshops</t>
  </si>
  <si>
    <t xml:space="preserve">Lalitpur, Kathmandu Valley, Nepal</t>
  </si>
  <si>
    <t xml:space="preserve">Newar metalworkers cast gilded copper images by lost-wax methods for Nepal and Tibet.</t>
  </si>
  <si>
    <t xml:space="preserve">lost-wax casting;gilding;repoussé</t>
  </si>
  <si>
    <t xml:space="preserve">site type: craft town;gilt-copper image</t>
  </si>
  <si>
    <t xml:space="preserve">the Newar castes</t>
  </si>
  <si>
    <t xml:space="preserve">PLC233</t>
  </si>
  <si>
    <t xml:space="preserve">Samdzong</t>
  </si>
  <si>
    <t xml:space="preserve">Upper Mustang, Nepal</t>
  </si>
  <si>
    <t xml:space="preserve">Cave tombs at Samdzong held a gold-and-silver funerary mask, glass beads and textiles showing trade across the Himalaya.</t>
  </si>
  <si>
    <t xml:space="preserve">goldwork;glass beads;textile</t>
  </si>
  <si>
    <t xml:space="preserve">site type: cave tombs;funerary mask;bead</t>
  </si>
  <si>
    <t xml:space="preserve">archaeologists (Mark Aldenderfer)</t>
  </si>
  <si>
    <t xml:space="preserve">links: ARC152.</t>
  </si>
  <si>
    <t xml:space="preserve">PLC234</t>
  </si>
  <si>
    <t xml:space="preserve">Srinagar</t>
  </si>
  <si>
    <t xml:space="preserve">Kashmir</t>
  </si>
  <si>
    <t xml:space="preserve">Srinagar's workshops wove kani shawls and made papier-mâché and walnut carving for trade.</t>
  </si>
  <si>
    <t xml:space="preserve">twill-tapestry weaving;papier-mâché;wood carving</t>
  </si>
  <si>
    <t xml:space="preserve">site type: craft city;shawl;box</t>
  </si>
  <si>
    <t xml:space="preserve">historians; the craft communities</t>
  </si>
  <si>
    <t xml:space="preserve">V&amp;A collections search (link-out);Met Open Access (CC0)</t>
  </si>
  <si>
    <t xml:space="preserve">links: MKR045.</t>
  </si>
  <si>
    <t xml:space="preserve">PLC235</t>
  </si>
  <si>
    <t xml:space="preserve">Udon Thani, Thailand</t>
  </si>
  <si>
    <t xml:space="preserve">approx.; chronology debated</t>
  </si>
  <si>
    <t xml:space="preserve">Burials at Ban Chiang contain bronze and painted pottery, and looting for the market in the 1960s-70s damaged the site.</t>
  </si>
  <si>
    <t xml:space="preserve">bronze casting;painted pottery</t>
  </si>
  <si>
    <t xml:space="preserve">site type: settlement and cemetery;painted jar;bronze bangle</t>
  </si>
  <si>
    <t xml:space="preserve">archaeologists (Chester Gorman; Pisit Charoenwongsa)</t>
  </si>
  <si>
    <t xml:space="preserve">links: ARC155.</t>
  </si>
  <si>
    <t xml:space="preserve">PLC236</t>
  </si>
  <si>
    <t xml:space="preserve">An Giang, Vietnam</t>
  </si>
  <si>
    <t xml:space="preserve">The port of Funan had bead and metal workshops and finds from India, China and Rome.</t>
  </si>
  <si>
    <t xml:space="preserve">bead making;goldwork</t>
  </si>
  <si>
    <t xml:space="preserve">site type: port town;bead;seal;coin</t>
  </si>
  <si>
    <t xml:space="preserve">archaeologists (Louis Malleret)</t>
  </si>
  <si>
    <t xml:space="preserve">links: ARC159; POL207.</t>
  </si>
  <si>
    <t xml:space="preserve">PLC237</t>
  </si>
  <si>
    <t xml:space="preserve">Siem Reap, Cambodia</t>
  </si>
  <si>
    <t xml:space="preserve">A royal bronze foundry excavated near the Angkor Thom palace shows how Khmer images were cast, beside quarries and kilns that supplied the temples.</t>
  </si>
  <si>
    <t xml:space="preserve">bronze casting;sandstone carving;stoneware</t>
  </si>
  <si>
    <t xml:space="preserve">site type: royal capital and foundry;bronze image;stoneware</t>
  </si>
  <si>
    <t xml:space="preserve">archaeologists (Polkinghorne et al.); UNESCO</t>
  </si>
  <si>
    <t xml:space="preserve">links: POL209. Foundry excavated from 2012.</t>
  </si>
  <si>
    <t xml:space="preserve">PLC238</t>
  </si>
  <si>
    <t xml:space="preserve">Si Satchanalai kilns</t>
  </si>
  <si>
    <t xml:space="preserve">Sawankhalok, Sukhothai, Thailand</t>
  </si>
  <si>
    <t xml:space="preserve">Kilns along the Yom river made celadon and painted stoneware exported across Southeast Asia.</t>
  </si>
  <si>
    <t xml:space="preserve">celadon;cross-draught kiln</t>
  </si>
  <si>
    <t xml:space="preserve">site type: kiln complex;celadon dish</t>
  </si>
  <si>
    <t xml:space="preserve">links: POL212.</t>
  </si>
  <si>
    <t xml:space="preserve">PLC239</t>
  </si>
  <si>
    <t xml:space="preserve">Bagan</t>
  </si>
  <si>
    <t xml:space="preserve">Pagan, Mandalay Region, Myanmar</t>
  </si>
  <si>
    <t xml:space="preserve">approx.; lacquer industry ongoing</t>
  </si>
  <si>
    <t xml:space="preserve">Thousands of brick temples at Bagan were painted and decorated, and the town is now a centre of lacquerware.</t>
  </si>
  <si>
    <t xml:space="preserve">brick building;wall painting;lacquer</t>
  </si>
  <si>
    <t xml:space="preserve">site type: temple plain and craft town;mural;lacquer box</t>
  </si>
  <si>
    <t xml:space="preserve">Burmese kings; UNESCO</t>
  </si>
  <si>
    <t xml:space="preserve">links: POL210; PRA115.</t>
  </si>
  <si>
    <t xml:space="preserve">PLC240</t>
  </si>
  <si>
    <t xml:space="preserve">Hội An</t>
  </si>
  <si>
    <t xml:space="preserve">Faifo, Quảng Nam, Vietnam</t>
  </si>
  <si>
    <t xml:space="preserve">Hội An was a trading port where Japanese and Chinese merchants settled and Vietnamese ceramics were shipped.</t>
  </si>
  <si>
    <t xml:space="preserve">trade goods;timber building</t>
  </si>
  <si>
    <t xml:space="preserve">site type: port town;ceramic</t>
  </si>
  <si>
    <t xml:space="preserve">PLC241</t>
  </si>
  <si>
    <t xml:space="preserve">Khao Sam Kaeo</t>
  </si>
  <si>
    <t xml:space="preserve">Chumphon, Thailand</t>
  </si>
  <si>
    <t xml:space="preserve">Glass and stone bead workshops using South Asian techniques show an early cross-Bay of Bengal craft community.</t>
  </si>
  <si>
    <t xml:space="preserve">glass beads;stone beads</t>
  </si>
  <si>
    <t xml:space="preserve">site type: port settlement and workshops;bead</t>
  </si>
  <si>
    <t xml:space="preserve">archaeologists (Bérénice Bellina)</t>
  </si>
  <si>
    <t xml:space="preserve">links: NET007.</t>
  </si>
  <si>
    <t xml:space="preserve">PLC242</t>
  </si>
  <si>
    <t xml:space="preserve">Leang Tedongnge</t>
  </si>
  <si>
    <t xml:space="preserve">Maros-Pangkep, South Sulawesi, Indonesia</t>
  </si>
  <si>
    <t xml:space="preserve">approx.; at least 45,500 years</t>
  </si>
  <si>
    <t xml:space="preserve">A painting of a pig dated to at least 45,500 years ago is among the earliest known figurative images.</t>
  </si>
  <si>
    <t xml:space="preserve">mineral pigment;painting</t>
  </si>
  <si>
    <t xml:space="preserve">site type: cave;rock painting</t>
  </si>
  <si>
    <t xml:space="preserve">archaeologists (Brumm et al. 2021)</t>
  </si>
  <si>
    <t xml:space="preserve">links: INV145.</t>
  </si>
  <si>
    <t xml:space="preserve">PLC243</t>
  </si>
  <si>
    <t xml:space="preserve">Tabon Caves</t>
  </si>
  <si>
    <t xml:space="preserve">Lipuun Point, Palawan, Philippines</t>
  </si>
  <si>
    <t xml:space="preserve">approx.; Manunggul jar c. 890-710 BCE</t>
  </si>
  <si>
    <t xml:space="preserve">The Manunggul burial jar's lid shows two figures in a boat, found among long-used burial caves.</t>
  </si>
  <si>
    <t xml:space="preserve">earthenware;modelling</t>
  </si>
  <si>
    <t xml:space="preserve">site type: burial caves;burial jar</t>
  </si>
  <si>
    <t xml:space="preserve">archaeologists (Robert Fox)</t>
  </si>
  <si>
    <t xml:space="preserve">PLC244</t>
  </si>
  <si>
    <t xml:space="preserve">Manila</t>
  </si>
  <si>
    <t xml:space="preserve">Intramuros and Parián, Manila, Philippines</t>
  </si>
  <si>
    <t xml:space="preserve">galleon trade 1565/71-1815</t>
  </si>
  <si>
    <t xml:space="preserve">Manila joined Chinese junks to the galleons for Acapulco, and Chinese craftsmen in the Parián carved ivory saints for the Americas.</t>
  </si>
  <si>
    <t xml:space="preserve">site type: port and merchant quarter;ivory santo;porcelain</t>
  </si>
  <si>
    <t xml:space="preserve">Sangley Chinese artisans; enslaved people shipped on the galleons</t>
  </si>
  <si>
    <t xml:space="preserve">links: INS040; NET036; DIA007.</t>
  </si>
  <si>
    <t xml:space="preserve">PLC245</t>
  </si>
  <si>
    <t xml:space="preserve">Malacca</t>
  </si>
  <si>
    <t xml:space="preserve">Melaka, Malaysia</t>
  </si>
  <si>
    <t xml:space="preserve">Malacca was the entrepôt where Indian textiles were exchanged for spices and Chinese goods before and after Portuguese capture in 1511.</t>
  </si>
  <si>
    <t xml:space="preserve">textile trade</t>
  </si>
  <si>
    <t xml:space="preserve">site type: port city;trade cloth</t>
  </si>
  <si>
    <t xml:space="preserve">Tomé Pires; historians; UNESCO</t>
  </si>
  <si>
    <t xml:space="preserve">PLC246</t>
  </si>
  <si>
    <t xml:space="preserve">Banda Islands</t>
  </si>
  <si>
    <t xml:space="preserve">Maluku, Indonesia</t>
  </si>
  <si>
    <t xml:space="preserve">The only source of nutmeg and mace, Banda was conquered by the VOC in 1621 and its people killed or expelled, with plantations worked by enslaved labour.</t>
  </si>
  <si>
    <t xml:space="preserve">spice cultivation</t>
  </si>
  <si>
    <t xml:space="preserve">site type: spice islands and plantations;nutmeg</t>
  </si>
  <si>
    <t xml:space="preserve">the Bandanese and the enslaved plantation workers</t>
  </si>
  <si>
    <t xml:space="preserve">PLC247</t>
  </si>
  <si>
    <t xml:space="preserve">Trowulan</t>
  </si>
  <si>
    <t xml:space="preserve">Mojokerto, East Java, Indonesia</t>
  </si>
  <si>
    <t xml:space="preserve">The Majapahit capital had brick temples, canals and workshops making terracotta figures and roof tiles.</t>
  </si>
  <si>
    <t xml:space="preserve">terracotta;brick building</t>
  </si>
  <si>
    <t xml:space="preserve">site type: royal capital;terracotta figure;roof tile</t>
  </si>
  <si>
    <t xml:space="preserve">links: POL219.</t>
  </si>
  <si>
    <t xml:space="preserve">PLC248</t>
  </si>
  <si>
    <t xml:space="preserve">Belitung shipwreck</t>
  </si>
  <si>
    <t xml:space="preserve">Batu Hitam, off Belitung, Indonesia</t>
  </si>
  <si>
    <t xml:space="preserve">AS-ISE;AS-CHN;WA-ARB</t>
  </si>
  <si>
    <t xml:space="preserve">approx.; sank c. 830s</t>
  </si>
  <si>
    <t xml:space="preserve">A ship of Arab or Indian build sank carrying tens of thousands of Changsha bowls and gold and silver; its commercial salvage led museums to refuse to show it.</t>
  </si>
  <si>
    <t xml:space="preserve">stitched hull;Changsha ware</t>
  </si>
  <si>
    <t xml:space="preserve">site type: shipwreck;bowl;gold cup</t>
  </si>
  <si>
    <t xml:space="preserve">commercial salvors; Singapore (owner); archaeologists</t>
  </si>
  <si>
    <t xml:space="preserve">Commercial salvage 1998-99; Smithsonian cancelled exhibition 2011.</t>
  </si>
  <si>
    <t xml:space="preserve">PLC249</t>
  </si>
  <si>
    <t xml:space="preserve">Samarkand</t>
  </si>
  <si>
    <t xml:space="preserve">Afrasiyab, Samarkand, Uzbekistan</t>
  </si>
  <si>
    <t xml:space="preserve">Samarkand was a Sogdian and later Timurid city whose murals, paper-making and tilework record Silk Road workshops.</t>
  </si>
  <si>
    <t xml:space="preserve">wall painting;papermaking;glazed tile</t>
  </si>
  <si>
    <t xml:space="preserve">site type: city;mural;paper;tile</t>
  </si>
  <si>
    <t xml:space="preserve">links: POL228; POL235; DIA001; INV037.</t>
  </si>
  <si>
    <t xml:space="preserve">PLC250</t>
  </si>
  <si>
    <t xml:space="preserve">Bukhara</t>
  </si>
  <si>
    <t xml:space="preserve">Bukhara, Uzbekistan</t>
  </si>
  <si>
    <t xml:space="preserve">Bukhara's bazaars and domed trading halls served a city known for silk, gold embroidery and suzani.</t>
  </si>
  <si>
    <t xml:space="preserve">embroidery;silk;brick architecture</t>
  </si>
  <si>
    <t xml:space="preserve">site type: trading city;suzani;domed bazaar</t>
  </si>
  <si>
    <t xml:space="preserve">links: POL232; POL237.</t>
  </si>
  <si>
    <t xml:space="preserve">PLC251</t>
  </si>
  <si>
    <t xml:space="preserve">Kashgar</t>
  </si>
  <si>
    <t xml:space="preserve">Kashi, Xinjiang, China</t>
  </si>
  <si>
    <t xml:space="preserve">Kashgar was an oasis market where routes around the Taklamakan met, trading silk, jade and craft goods.</t>
  </si>
  <si>
    <t xml:space="preserve">site type: oasis market;textile</t>
  </si>
  <si>
    <t xml:space="preserve">links: NET003.</t>
  </si>
  <si>
    <t xml:space="preserve">PLC252</t>
  </si>
  <si>
    <t xml:space="preserve">Hotan jade rivers</t>
  </si>
  <si>
    <t xml:space="preserve">Yurungkash and Karakash rivers, Hotan, Xinjiang, China</t>
  </si>
  <si>
    <t xml:space="preserve">Nephrite pebbles from Hotan's rivers were carved in China for thousands of years and traded along the southern Silk Road.</t>
  </si>
  <si>
    <t xml:space="preserve">nephrite;river collection;lapidary</t>
  </si>
  <si>
    <t xml:space="preserve">site type: jade source;jade carving</t>
  </si>
  <si>
    <t xml:space="preserve">historians; geologists</t>
  </si>
  <si>
    <t xml:space="preserve">Met Open Access (CC0);National Palace Museum Open Data (licence to verify)</t>
  </si>
  <si>
    <t xml:space="preserve">Hotan origin of Shang jades debated.</t>
  </si>
  <si>
    <t xml:space="preserve">PLC253</t>
  </si>
  <si>
    <t xml:space="preserve">Turfan</t>
  </si>
  <si>
    <t xml:space="preserve">Gaochang, Astana and Bezeklik, Xinjiang, China</t>
  </si>
  <si>
    <t xml:space="preserve">Astana tombs preserved textiles and paper reused in burial goods, and Bezeklik's murals were cut out by German expeditions in 1905.</t>
  </si>
  <si>
    <t xml:space="preserve">wall painting;silk;paper</t>
  </si>
  <si>
    <t xml:space="preserve">site type: oasis city, cemetery and cave temples;textile;mural;document</t>
  </si>
  <si>
    <t xml:space="preserve">archaeologists; Albert von Le Coq</t>
  </si>
  <si>
    <t xml:space="preserve">International Dunhuang Programme (link-out);collection search link-out only</t>
  </si>
  <si>
    <t xml:space="preserve">links: POL231.</t>
  </si>
  <si>
    <t xml:space="preserve">PLC254</t>
  </si>
  <si>
    <t xml:space="preserve">Sar-i Sang</t>
  </si>
  <si>
    <t xml:space="preserve">Kokcha valley, Badakhshan, Afghanistan</t>
  </si>
  <si>
    <t xml:space="preserve">Sar-i Sang is the main ancient source of lapis lazuli traded to Mesopotamia, Egypt and South Asia, and later ground for ultramarine.</t>
  </si>
  <si>
    <t xml:space="preserve">lapis lazuli mining;ultramarine</t>
  </si>
  <si>
    <t xml:space="preserve">site type: mine;lapis bead;pigment</t>
  </si>
  <si>
    <t xml:space="preserve">geologists; historians</t>
  </si>
  <si>
    <t xml:space="preserve">the miners today</t>
  </si>
  <si>
    <t xml:space="preserve">links: NET018. Recent mining revenue linked to armed groups (to verify).</t>
  </si>
  <si>
    <t xml:space="preserve">PLC255</t>
  </si>
  <si>
    <t xml:space="preserve">Gonur Depe</t>
  </si>
  <si>
    <t xml:space="preserve">Margiana, Mary, Turkmenistan</t>
  </si>
  <si>
    <t xml:space="preserve">A walled BMAC centre with workshops, seals and elite burials in the Murghab delta.</t>
  </si>
  <si>
    <t xml:space="preserve">bronze;stone seals;mosaic</t>
  </si>
  <si>
    <t xml:space="preserve">site type: walled centre and cemetery;seal;vessel</t>
  </si>
  <si>
    <t xml:space="preserve">archaeologists (Viktor Sarianidi)</t>
  </si>
  <si>
    <t xml:space="preserve">links: ARC104.</t>
  </si>
  <si>
    <t xml:space="preserve">PLC256</t>
  </si>
  <si>
    <t xml:space="preserve">Bamiyan</t>
  </si>
  <si>
    <t xml:space="preserve">Bamiyan, Afghanistan</t>
  </si>
  <si>
    <t xml:space="preserve">approx.; Buddhas 6th-7th c.; destroyed 2001</t>
  </si>
  <si>
    <t xml:space="preserve">The colossal Buddhas were destroyed in 2001, and cave murals there include some of the earliest known oil-based paint.</t>
  </si>
  <si>
    <t xml:space="preserve">rock carving;wall painting;oil paint</t>
  </si>
  <si>
    <t xml:space="preserve">site type: cave-monastery complex;colossal statue;mural</t>
  </si>
  <si>
    <t xml:space="preserve">UNESCO; archaeologists</t>
  </si>
  <si>
    <t xml:space="preserve">F1.19a;F1.5;F1.16</t>
  </si>
  <si>
    <t xml:space="preserve">Oil paint findings: Cotte et al. 2008.</t>
  </si>
  <si>
    <t xml:space="preserve">PLC257</t>
  </si>
  <si>
    <t xml:space="preserve">Tillya Tepe</t>
  </si>
  <si>
    <t xml:space="preserve">Jowzjan, Afghanistan</t>
  </si>
  <si>
    <t xml:space="preserve">Six graves held thousands of gold ornaments mixing steppe, Greek and Indian motifs, hidden during war and shown again from 2003.</t>
  </si>
  <si>
    <t xml:space="preserve">goldwork;inlay</t>
  </si>
  <si>
    <t xml:space="preserve">site type: burial mound;crown;pendant</t>
  </si>
  <si>
    <t xml:space="preserve">PLC258</t>
  </si>
  <si>
    <t xml:space="preserve">Karakorum</t>
  </si>
  <si>
    <t xml:space="preserve">Kharkhorin, Övörkhangai, Mongolia</t>
  </si>
  <si>
    <t xml:space="preserve">The Mongol capital housed artisans taken from conquered cities, including the Parisian goldsmith who made a silver fountain tree.</t>
  </si>
  <si>
    <t xml:space="preserve">metalwork;kiln</t>
  </si>
  <si>
    <t xml:space="preserve">site type: imperial capital;kiln;metalwork</t>
  </si>
  <si>
    <t xml:space="preserve">the Mongol court; William of Rubruck</t>
  </si>
  <si>
    <t xml:space="preserve">F1.23;F1.17</t>
  </si>
  <si>
    <t xml:space="preserve">links: POL233; MKR092.</t>
  </si>
  <si>
    <t xml:space="preserve">PLC259</t>
  </si>
  <si>
    <t xml:space="preserve">Mal'ta</t>
  </si>
  <si>
    <t xml:space="preserve">Irkutsk, Russia</t>
  </si>
  <si>
    <t xml:space="preserve">approx.; c. 24,000 BP</t>
  </si>
  <si>
    <t xml:space="preserve">Ivory figurines, plaques and beads from Mal'ta, and the burial of a child, show Ice Age carving in Siberia.</t>
  </si>
  <si>
    <t xml:space="preserve">mammoth-ivory carving</t>
  </si>
  <si>
    <t xml:space="preserve">site type: open-air settlement;ivory figurine;bead</t>
  </si>
  <si>
    <t xml:space="preserve">archaeologists (Mikhail Gerasimov)</t>
  </si>
  <si>
    <t xml:space="preserve">links: ARC112.</t>
  </si>
  <si>
    <t xml:space="preserve">PLC260</t>
  </si>
  <si>
    <t xml:space="preserve">Gasya</t>
  </si>
  <si>
    <t xml:space="preserve">Lower Amur, Khabarovsk, Russia</t>
  </si>
  <si>
    <t xml:space="preserve">Gasya has some of the earliest known pottery in the Russian Far East.</t>
  </si>
  <si>
    <t xml:space="preserve">site type: open-air site;potsherd</t>
  </si>
  <si>
    <t xml:space="preserve">links: INV021.</t>
  </si>
  <si>
    <t xml:space="preserve">PLC261</t>
  </si>
  <si>
    <t xml:space="preserve">Ulagan, Altai Republic, Russia</t>
  </si>
  <si>
    <t xml:space="preserve">Frozen burials held felt hangings, saddles, tattooed bodies and the earliest known knotted-pile carpet.</t>
  </si>
  <si>
    <t xml:space="preserve">knotted pile;felt appliqué;leather;woodcarving</t>
  </si>
  <si>
    <t xml:space="preserve">site type: burial mounds;carpet;saddle;felt hanging</t>
  </si>
  <si>
    <t xml:space="preserve">clothing and adornment;transport;ritual and belief</t>
  </si>
  <si>
    <t xml:space="preserve">archaeologists (Sergei Rudenko)</t>
  </si>
  <si>
    <t xml:space="preserve">links: ARC108; INV103.</t>
  </si>
  <si>
    <t xml:space="preserve">PLC262</t>
  </si>
  <si>
    <t xml:space="preserve">Kyakhta</t>
  </si>
  <si>
    <t xml:space="preserve">Buryatia, Russia</t>
  </si>
  <si>
    <t xml:space="preserve">Kyakhta was the border market where Chinese tea and silk were exchanged for Siberian furs.</t>
  </si>
  <si>
    <t xml:space="preserve">site type: border market;brick tea;fur</t>
  </si>
  <si>
    <t xml:space="preserve">links: NET059; NET043.</t>
  </si>
  <si>
    <t xml:space="preserve">PLC263</t>
  </si>
  <si>
    <t xml:space="preserve">Norilsk</t>
  </si>
  <si>
    <t xml:space="preserve">Krasnoyarsk Krai, Russia</t>
  </si>
  <si>
    <t xml:space="preserve">Norillag 1935-56; mining ongoing</t>
  </si>
  <si>
    <t xml:space="preserve">Nickel and copper mining at Norilsk began with Gulag prisoners and is among the world's most polluting operations.</t>
  </si>
  <si>
    <t xml:space="preserve">nickel mining;smelting</t>
  </si>
  <si>
    <t xml:space="preserve">site type: mining city;nickel</t>
  </si>
  <si>
    <t xml:space="preserve">the Soviet state; Nornickel</t>
  </si>
  <si>
    <t xml:space="preserve">the prisoners who built it; Indigenous reindeer herders</t>
  </si>
  <si>
    <t xml:space="preserve">links: POL151.</t>
  </si>
  <si>
    <t xml:space="preserve">PLC264</t>
  </si>
  <si>
    <t xml:space="preserve">Warka, Muthanna, Iraq</t>
  </si>
  <si>
    <t xml:space="preserve">approx.; Uruk period</t>
  </si>
  <si>
    <t xml:space="preserve">Uruk's Eanna precinct yielded early proto-cuneiform tablets, mass-produced bevelled-rim bowls and cone mosaics from one of the earliest cities in Mesopotamia.</t>
  </si>
  <si>
    <t xml:space="preserve">proto-cuneiform;cone mosaic;mould-made bowls;cylinder seal</t>
  </si>
  <si>
    <t xml:space="preserve">site type: city and temple precinct;clay tablet;bevelled-rim bowl;cylinder seal</t>
  </si>
  <si>
    <t xml:space="preserve">record and writing;food and storage;ritual and belief</t>
  </si>
  <si>
    <t xml:space="preserve">archaeologists (German excavations from 1912)</t>
  </si>
  <si>
    <t xml:space="preserve">the workers paid in rations recorded on the tablets</t>
  </si>
  <si>
    <t xml:space="preserve">CDLI (link-out);Wikimedia Commons;Met Open Access (CC0)</t>
  </si>
  <si>
    <t xml:space="preserve">links: ARC054; INV001; INV172; HOR010.</t>
  </si>
  <si>
    <t xml:space="preserve">PLC265</t>
  </si>
  <si>
    <t xml:space="preserve">Royal Cemetery of Ur</t>
  </si>
  <si>
    <t xml:space="preserve">Tell el-Muqayyar, Dhi Qar, Iraq</t>
  </si>
  <si>
    <t xml:space="preserve">Tombs at Ur held lyres, the 'Standard of Ur', gold headdresses and etched carnelian beads from the Indus, divided in 1922-34 between London, Philadelphia and Baghdad.</t>
  </si>
  <si>
    <t xml:space="preserve">goldwork;lapis inlay;shell inlay;etched carnelian</t>
  </si>
  <si>
    <t xml:space="preserve">site type: royal cemetery;lyre;headdress;etched bead</t>
  </si>
  <si>
    <t xml:space="preserve">archaeologists (Leonard Woolley)</t>
  </si>
  <si>
    <t xml:space="preserve">the attendants killed and buried with the dead; Iraqi workmen</t>
  </si>
  <si>
    <t xml:space="preserve">British Museum collection search (link-out);collection search link-out only;Wikimedia Commons</t>
  </si>
  <si>
    <t xml:space="preserve">links: POL092; NET016.</t>
  </si>
  <si>
    <t xml:space="preserve">PLC266</t>
  </si>
  <si>
    <t xml:space="preserve">Nimrud</t>
  </si>
  <si>
    <t xml:space="preserve">Kalhu, Nineveh Governorate, Iraq</t>
  </si>
  <si>
    <t xml:space="preserve">The Assyrian capital's palaces held carved reliefs and thousands of ivories from Levantine workshops, and were deliberately destroyed in 2015.</t>
  </si>
  <si>
    <t xml:space="preserve">relief carving;ivory carving;goldwork</t>
  </si>
  <si>
    <t xml:space="preserve">site type: royal capital;ivory plaque;relief;gold jewellery</t>
  </si>
  <si>
    <t xml:space="preserve">archaeologists (Layard; Mallowan)</t>
  </si>
  <si>
    <t xml:space="preserve">the Levantine carvers whose ivories came as tribute and booty</t>
  </si>
  <si>
    <t xml:space="preserve">British Museum collection search (link-out);Met Open Access (CC0);Wikimedia Commons</t>
  </si>
  <si>
    <t xml:space="preserve">PLC267</t>
  </si>
  <si>
    <t xml:space="preserve">Babylon</t>
  </si>
  <si>
    <t xml:space="preserve">Hillah, Babil, Iraq</t>
  </si>
  <si>
    <t xml:space="preserve">Neo-Babylonian glazed-brick works</t>
  </si>
  <si>
    <t xml:space="preserve">Moulded, glazed bricks of the Ishtar Gate and Processional Way were excavated by German teams and rebuilt in Berlin.</t>
  </si>
  <si>
    <t xml:space="preserve">moulded brick;glazed brick</t>
  </si>
  <si>
    <t xml:space="preserve">site type: city and gate;glazed brick panel</t>
  </si>
  <si>
    <t xml:space="preserve">archaeologists (Robert Koldewey); UNESCO</t>
  </si>
  <si>
    <t xml:space="preserve">PLC268</t>
  </si>
  <si>
    <t xml:space="preserve">Samarra</t>
  </si>
  <si>
    <t xml:space="preserve">Samarra, Salah al-Din, Iraq</t>
  </si>
  <si>
    <t xml:space="preserve">Abbasid capital 836-892</t>
  </si>
  <si>
    <t xml:space="preserve">The Abbasid palace city had lustre-painted pottery and tiles, bevelled-style stucco and imported Chinese ceramics.</t>
  </si>
  <si>
    <t xml:space="preserve">lustre glazing;stucco;wall painting</t>
  </si>
  <si>
    <t xml:space="preserve">site type: palace city;lustre bowl;stucco panel</t>
  </si>
  <si>
    <t xml:space="preserve">archaeologists (Ernst Herzfeld)</t>
  </si>
  <si>
    <t xml:space="preserve">PLC269</t>
  </si>
  <si>
    <t xml:space="preserve">Raqqa</t>
  </si>
  <si>
    <t xml:space="preserve">al-Rafiqa, Raqqa, Syria</t>
  </si>
  <si>
    <t xml:space="preserve">WA-MES;WA-LEV</t>
  </si>
  <si>
    <t xml:space="preserve">Raqqa had glass and ceramic industries from the Abbasid period to the 13th century, and its sites were heavily looted from 2011.</t>
  </si>
  <si>
    <t xml:space="preserve">glassmaking;underglaze painting;lustre</t>
  </si>
  <si>
    <t xml:space="preserve">site type: city and industrial quarter;Raqqa-ware jar;glass</t>
  </si>
  <si>
    <t xml:space="preserve">archaeologists; dealers</t>
  </si>
  <si>
    <t xml:space="preserve">PLC270</t>
  </si>
  <si>
    <t xml:space="preserve">Madinat al-Salam</t>
  </si>
  <si>
    <t xml:space="preserve">Round City of Baghdad, Iraq</t>
  </si>
  <si>
    <t xml:space="preserve">Baghdad's paper mills from the late 8th century supplied a book trade and chancery on a new scale.</t>
  </si>
  <si>
    <t xml:space="preserve">papermaking;bookbinding</t>
  </si>
  <si>
    <t xml:space="preserve">site type: capital;paper;manuscript</t>
  </si>
  <si>
    <t xml:space="preserve">links: INV037. Mill founding c. 794-95 per later sources.</t>
  </si>
  <si>
    <t xml:space="preserve">PLC271</t>
  </si>
  <si>
    <t xml:space="preserve">Iraq Museum</t>
  </si>
  <si>
    <t xml:space="preserve">Baghdad, Iraq</t>
  </si>
  <si>
    <t xml:space="preserve">founded 1926</t>
  </si>
  <si>
    <t xml:space="preserve">The national museum, founded under Gertrude Bell, lost thousands of objects in April 2003 looting, many later recovered.</t>
  </si>
  <si>
    <t xml:space="preserve">site type: museum;cylinder seal;statue</t>
  </si>
  <si>
    <t xml:space="preserve">the Iraqi state; Gertrude Bell</t>
  </si>
  <si>
    <t xml:space="preserve">Iraqi archaeologists who defined the collections</t>
  </si>
  <si>
    <t xml:space="preserve">PLC272</t>
  </si>
  <si>
    <t xml:space="preserve">Susa</t>
  </si>
  <si>
    <t xml:space="preserve">Shush, Khuzestan, Iran</t>
  </si>
  <si>
    <t xml:space="preserve">Susa's painted pottery, Elamite works and Achaemenid glazed-brick archers were excavated under a French monopoly and largely sent to the Louvre.</t>
  </si>
  <si>
    <t xml:space="preserve">painted pottery;glazed brick;bitumen compound</t>
  </si>
  <si>
    <t xml:space="preserve">site type: city;painted beaker;glazed-brick panel</t>
  </si>
  <si>
    <t xml:space="preserve">archaeologists (Jacques de Morgan)</t>
  </si>
  <si>
    <t xml:space="preserve">Iranian workers; Iran's share of finds</t>
  </si>
  <si>
    <t xml:space="preserve">links: CIV059; POL098.</t>
  </si>
  <si>
    <t xml:space="preserve">PLC273</t>
  </si>
  <si>
    <t xml:space="preserve">Shahr-i Sokhta</t>
  </si>
  <si>
    <t xml:space="preserve">Sistan and Baluchestan, Iran</t>
  </si>
  <si>
    <t xml:space="preserve">Workshops at the 'Burnt City' worked lapis, carnelian and turquoise into beads on the route from Afghanistan westward.</t>
  </si>
  <si>
    <t xml:space="preserve">bead making;lapis;textile</t>
  </si>
  <si>
    <t xml:space="preserve">site type: city and cemetery;bead;textile</t>
  </si>
  <si>
    <t xml:space="preserve">archaeologists (IsMEO; Iranian teams)</t>
  </si>
  <si>
    <t xml:space="preserve">links: CIV070; NET018.</t>
  </si>
  <si>
    <t xml:space="preserve">PLC274</t>
  </si>
  <si>
    <t xml:space="preserve">Konar Sandal</t>
  </si>
  <si>
    <t xml:space="preserve">Jiroft, Kerman, Iran</t>
  </si>
  <si>
    <t xml:space="preserve">Carved chlorite vessels from Jiroft were looted in large numbers after floods in 2001 before excavation began.</t>
  </si>
  <si>
    <t xml:space="preserve">chlorite carving;inlay</t>
  </si>
  <si>
    <t xml:space="preserve">site type: mound and cemetery;chlorite vessel</t>
  </si>
  <si>
    <t xml:space="preserve">archaeologists (Yousef Madjidzadeh)</t>
  </si>
  <si>
    <t xml:space="preserve">links: CIV069.</t>
  </si>
  <si>
    <t xml:space="preserve">PLC275</t>
  </si>
  <si>
    <t xml:space="preserve">Persepolis</t>
  </si>
  <si>
    <t xml:space="preserve">Parsa, Fars, Iran</t>
  </si>
  <si>
    <t xml:space="preserve">Persepolis tablets record rations for kurtas, dependent workers including named craftsmen and women, who built and decorated the palaces.</t>
  </si>
  <si>
    <t xml:space="preserve">relief carving;masonry;textile</t>
  </si>
  <si>
    <t xml:space="preserve">site type: palace complex;relief;tablet</t>
  </si>
  <si>
    <t xml:space="preserve">archaeologists (Oriental Institute); UNESCO</t>
  </si>
  <si>
    <t xml:space="preserve">the kurtas, many of them deportees</t>
  </si>
  <si>
    <t xml:space="preserve">ISAC Chicago collection search (link-out);Wikimedia Commons</t>
  </si>
  <si>
    <t xml:space="preserve">links: MKR091; POL105.</t>
  </si>
  <si>
    <t xml:space="preserve">PLC276</t>
  </si>
  <si>
    <t xml:space="preserve">Kashan</t>
  </si>
  <si>
    <t xml:space="preserve">Isfahan province, Iran</t>
  </si>
  <si>
    <t xml:space="preserve">Kashan potters made lustre and mina'i fritware, and Abu'l Qasim of the Abu Tahir family wrote a treatise on it in 1301.</t>
  </si>
  <si>
    <t xml:space="preserve">fritware;lustre;overglaze enamel</t>
  </si>
  <si>
    <t xml:space="preserve">site type: pottery centre;lustre tile;mina'i bowl</t>
  </si>
  <si>
    <t xml:space="preserve">historians; the potter families</t>
  </si>
  <si>
    <t xml:space="preserve">F1.28;F1.14</t>
  </si>
  <si>
    <t xml:space="preserve">links: MKR056.</t>
  </si>
  <si>
    <t xml:space="preserve">PLC277</t>
  </si>
  <si>
    <t xml:space="preserve">Siraf</t>
  </si>
  <si>
    <t xml:space="preserve">Bushehr, Iran</t>
  </si>
  <si>
    <t xml:space="preserve">Siraf was a Gulf port of the Abbasid era, where excavations found Chinese ceramics shipped for the Middle East.</t>
  </si>
  <si>
    <t xml:space="preserve">site type: port;imported ceramic</t>
  </si>
  <si>
    <t xml:space="preserve">archaeologists (David Whitehouse)</t>
  </si>
  <si>
    <t xml:space="preserve">PLC278</t>
  </si>
  <si>
    <t xml:space="preserve">Hormuz</t>
  </si>
  <si>
    <t xml:space="preserve">Hormuz Island, Iran</t>
  </si>
  <si>
    <t xml:space="preserve">The island kingdom controlled the Gulf entrance and its textile, horse and spice trade until Portuguese and then Safavid control.</t>
  </si>
  <si>
    <t xml:space="preserve">site type: island port;trade goods</t>
  </si>
  <si>
    <t xml:space="preserve">PLC279</t>
  </si>
  <si>
    <t xml:space="preserve">Naqsh-e Jahan and Qaysariyya bazaar</t>
  </si>
  <si>
    <t xml:space="preserve">Isfahan, Iran</t>
  </si>
  <si>
    <t xml:space="preserve">approx.; Safavid capital</t>
  </si>
  <si>
    <t xml:space="preserve">Shah Abbas's square and royal bazaar linked court workshops for carpets, textiles and tiles to merchants, including Armenian traders.</t>
  </si>
  <si>
    <t xml:space="preserve">carpet weaving;tilework;silk</t>
  </si>
  <si>
    <t xml:space="preserve">site type: royal square and bazaar;carpet;tile panel</t>
  </si>
  <si>
    <t xml:space="preserve">the Safavid court; UNESCO</t>
  </si>
  <si>
    <t xml:space="preserve">links: POL236; INS046.</t>
  </si>
  <si>
    <t xml:space="preserve">PLC280</t>
  </si>
  <si>
    <t xml:space="preserve">Nishapur</t>
  </si>
  <si>
    <t xml:space="preserve">Khorasan, Iran</t>
  </si>
  <si>
    <t xml:space="preserve">Nishapur potters made slip-painted wares with Arabic inscriptions, excavated by the Met in 1935-40 and divided with Iran.</t>
  </si>
  <si>
    <t xml:space="preserve">slip painting;glassmaking</t>
  </si>
  <si>
    <t xml:space="preserve">site type: city;epigraphic bowl;glass</t>
  </si>
  <si>
    <t xml:space="preserve">archaeologists (Metropolitan Museum)</t>
  </si>
  <si>
    <t xml:space="preserve">PLC281</t>
  </si>
  <si>
    <t xml:space="preserve">Jericho</t>
  </si>
  <si>
    <t xml:space="preserve">Tell es-Sultan, West Bank</t>
  </si>
  <si>
    <t xml:space="preserve">approx.; PPNA and PPNB</t>
  </si>
  <si>
    <t xml:space="preserve">Early Neolithic Jericho built a stone tower and walls and plastered and modelled faces on human skulls.</t>
  </si>
  <si>
    <t xml:space="preserve">stone building;plaster modelling</t>
  </si>
  <si>
    <t xml:space="preserve">site type: settlement mound;plastered skull;tower</t>
  </si>
  <si>
    <t xml:space="preserve">archaeologists (Kathleen Kenyon)</t>
  </si>
  <si>
    <t xml:space="preserve">British Museum collection search (link-out);Wikimedia Commons</t>
  </si>
  <si>
    <t xml:space="preserve">links: ARC048; ARC049.</t>
  </si>
  <si>
    <t xml:space="preserve">PLC282</t>
  </si>
  <si>
    <t xml:space="preserve">'Ain Ghazal</t>
  </si>
  <si>
    <t xml:space="preserve">Amman, Jordan</t>
  </si>
  <si>
    <t xml:space="preserve">Lime-plaster statues on reed cores, about 9,000 years old, were buried in caches at 'Ain Ghazal.</t>
  </si>
  <si>
    <t xml:space="preserve">lime plaster;reed armature</t>
  </si>
  <si>
    <t xml:space="preserve">site type: settlement;plaster statue</t>
  </si>
  <si>
    <t xml:space="preserve">archaeologists (Gary Rollefson)</t>
  </si>
  <si>
    <t xml:space="preserve">Wikimedia Commons;Smithsonian Open Access (CC0)</t>
  </si>
  <si>
    <t xml:space="preserve">links: ARC049.</t>
  </si>
  <si>
    <t xml:space="preserve">PLC283</t>
  </si>
  <si>
    <t xml:space="preserve">Jerusalem glassblowing workshop</t>
  </si>
  <si>
    <t xml:space="preserve">Jewish Quarter, Jerusalem</t>
  </si>
  <si>
    <t xml:space="preserve">approx.; 1st c. BCE</t>
  </si>
  <si>
    <t xml:space="preserve">Glass tubes and blown bottles from workshop debris are among the earliest evidence of glassblowing.</t>
  </si>
  <si>
    <t xml:space="preserve">site type: workshop debris;glass tube;bottle</t>
  </si>
  <si>
    <t xml:space="preserve">archaeologists (Nahman Avigad; Yael Israeli)</t>
  </si>
  <si>
    <t xml:space="preserve">links: INV027.</t>
  </si>
  <si>
    <t xml:space="preserve">PLC284</t>
  </si>
  <si>
    <t xml:space="preserve">Timna</t>
  </si>
  <si>
    <t xml:space="preserve">Arava, Israel</t>
  </si>
  <si>
    <t xml:space="preserve">approx.; peaks in New Kingdom and 10th c. BCE</t>
  </si>
  <si>
    <t xml:space="preserve">Timna's mines and smelting camps supplied copper under Egyptian and then local control, with a Hathor shrine at the mines.</t>
  </si>
  <si>
    <t xml:space="preserve">site type: mining valley;slag;copper ingot</t>
  </si>
  <si>
    <t xml:space="preserve">archaeologists (Beno Rothenberg; Erez Ben-Yosef)</t>
  </si>
  <si>
    <t xml:space="preserve">PLC285</t>
  </si>
  <si>
    <t xml:space="preserve">Faynan</t>
  </si>
  <si>
    <t xml:space="preserve">Wadi Faynan and Khirbat en-Nahas, Jordan</t>
  </si>
  <si>
    <t xml:space="preserve">Faynan was copper-mined from the Chalcolithic to Roman times, when condemned Christians worked its mines.</t>
  </si>
  <si>
    <t xml:space="preserve">site type: mining district;slag;copper</t>
  </si>
  <si>
    <t xml:space="preserve">archaeologists (Thomas Levy; Russell Adams)</t>
  </si>
  <si>
    <t xml:space="preserve">condemned mine labourers under Rome</t>
  </si>
  <si>
    <t xml:space="preserve">Eusebius records Christians sent to the Phaino mines.</t>
  </si>
  <si>
    <t xml:space="preserve">PLC286</t>
  </si>
  <si>
    <t xml:space="preserve">Ugarit</t>
  </si>
  <si>
    <t xml:space="preserve">Ras Shamra, Latakia, Syria</t>
  </si>
  <si>
    <t xml:space="preserve">Ugarit's archives, including a cuneiform alphabet, and its ivory and bronze workshops record a port linking Cyprus, Egypt and Anatolia.</t>
  </si>
  <si>
    <t xml:space="preserve">ivory carving;bronze;cuneiform alphabet</t>
  </si>
  <si>
    <t xml:space="preserve">site type: port city and palace;tablet;ivory panel</t>
  </si>
  <si>
    <t xml:space="preserve">archaeologists (Claude Schaeffer)</t>
  </si>
  <si>
    <t xml:space="preserve">F1.5;F1.13</t>
  </si>
  <si>
    <t xml:space="preserve">links: POL100; NET020.</t>
  </si>
  <si>
    <t xml:space="preserve">PLC287</t>
  </si>
  <si>
    <t xml:space="preserve">Tyre</t>
  </si>
  <si>
    <t xml:space="preserve">Sur, Lebanon</t>
  </si>
  <si>
    <t xml:space="preserve">Tyre gave its name to the murex purple dye whose production left large shell middens.</t>
  </si>
  <si>
    <t xml:space="preserve">murex dyeing</t>
  </si>
  <si>
    <t xml:space="preserve">site type: port city;dyed textile;shell midden</t>
  </si>
  <si>
    <t xml:space="preserve">the dyers who handled the shells</t>
  </si>
  <si>
    <t xml:space="preserve">links: POL102.</t>
  </si>
  <si>
    <t xml:space="preserve">PLC288</t>
  </si>
  <si>
    <t xml:space="preserve">Tadmor, Homs, Syria</t>
  </si>
  <si>
    <t xml:space="preserve">The caravan city's tombs held carved portraits and textiles including Chinese silk, and many monuments were destroyed in 2015.</t>
  </si>
  <si>
    <t xml:space="preserve">limestone relief;textile</t>
  </si>
  <si>
    <t xml:space="preserve">site type: caravan city and tombs;funerary portrait;textile</t>
  </si>
  <si>
    <t xml:space="preserve">PLC289</t>
  </si>
  <si>
    <t xml:space="preserve">Qal'at al-Bahrain</t>
  </si>
  <si>
    <t xml:space="preserve">Dilmun capital, Bahrain</t>
  </si>
  <si>
    <t xml:space="preserve">The tell at Qal'at al-Bahrain was the port of Dilmun, whose round stamp seals record trade between Mesopotamia and the Indus.</t>
  </si>
  <si>
    <t xml:space="preserve">stamp seals;copper trade</t>
  </si>
  <si>
    <t xml:space="preserve">site type: port tell;stamp seal;weight</t>
  </si>
  <si>
    <t xml:space="preserve">archaeologists (Danish expedition from 1953); UNESCO</t>
  </si>
  <si>
    <t xml:space="preserve">links: CIV060; POL099; NET016.</t>
  </si>
  <si>
    <t xml:space="preserve">PLC290</t>
  </si>
  <si>
    <t xml:space="preserve">Dilmun Burial Mounds</t>
  </si>
  <si>
    <t xml:space="preserve">A'ali, Bahrain</t>
  </si>
  <si>
    <t xml:space="preserve">Thousands of burial mounds, including royal ones at A'ali, show how Dilmun society built for its dead.</t>
  </si>
  <si>
    <t xml:space="preserve">site type: burial mounds;pottery;seal</t>
  </si>
  <si>
    <t xml:space="preserve">PLC291</t>
  </si>
  <si>
    <t xml:space="preserve">Maysar</t>
  </si>
  <si>
    <t xml:space="preserve">al-Mudaybi, Oman</t>
  </si>
  <si>
    <t xml:space="preserve">Smelting sites at Maysar produced the copper of Magan that Mesopotamian texts record being shipped to Ur.</t>
  </si>
  <si>
    <t xml:space="preserve">copper smelting</t>
  </si>
  <si>
    <t xml:space="preserve">site type: settlement and smelting site;copper ingot</t>
  </si>
  <si>
    <t xml:space="preserve">archaeologists (German Mining Museum)</t>
  </si>
  <si>
    <t xml:space="preserve">links: CIV061; NET016.</t>
  </si>
  <si>
    <t xml:space="preserve">PLC292</t>
  </si>
  <si>
    <t xml:space="preserve">Abu Dhabi, UAE</t>
  </si>
  <si>
    <t xml:space="preserve">Circular stone tombs at Umm an-Nar held imported pottery and beads from Mesopotamia and the Indus.</t>
  </si>
  <si>
    <t xml:space="preserve">site type: island settlement and tombs;tomb;pottery</t>
  </si>
  <si>
    <t xml:space="preserve">archaeologists (Danish expedition, 1959)</t>
  </si>
  <si>
    <t xml:space="preserve">links: ARC061.</t>
  </si>
  <si>
    <t xml:space="preserve">PLC293</t>
  </si>
  <si>
    <t xml:space="preserve">Sumhuram</t>
  </si>
  <si>
    <t xml:space="preserve">Khor Rori, Dhofar, Oman</t>
  </si>
  <si>
    <t xml:space="preserve">Sumhuram was a walled port exporting frankincense by sea to India and the Red Sea.</t>
  </si>
  <si>
    <t xml:space="preserve">frankincense trade</t>
  </si>
  <si>
    <t xml:space="preserve">site type: port;incense burner</t>
  </si>
  <si>
    <t xml:space="preserve">links: NET031.</t>
  </si>
  <si>
    <t xml:space="preserve">PLC294</t>
  </si>
  <si>
    <t xml:space="preserve">Aden</t>
  </si>
  <si>
    <t xml:space="preserve">Aden, Yemen</t>
  </si>
  <si>
    <t xml:space="preserve">Aden was a transit port whose merchants appear in Cairo Geniza letters handling Indian textiles, pepper and metals.</t>
  </si>
  <si>
    <t xml:space="preserve">site type: port;trade goods</t>
  </si>
  <si>
    <t xml:space="preserve">links: DIA004.</t>
  </si>
  <si>
    <t xml:space="preserve">PLC295</t>
  </si>
  <si>
    <t xml:space="preserve">Mocha</t>
  </si>
  <si>
    <t xml:space="preserve">al-Mukha, Yemen</t>
  </si>
  <si>
    <t xml:space="preserve">Mocha was the main export port for Yemeni coffee until plantations elsewhere replaced it.</t>
  </si>
  <si>
    <t xml:space="preserve">coffee trade</t>
  </si>
  <si>
    <t xml:space="preserve">site type: port;coffee</t>
  </si>
  <si>
    <t xml:space="preserve">links: INV068.</t>
  </si>
  <si>
    <t xml:space="preserve">PLC296</t>
  </si>
  <si>
    <t xml:space="preserve">Kiswa factory</t>
  </si>
  <si>
    <t xml:space="preserve">Umm al-Joud, Mecca, Saudi Arabia</t>
  </si>
  <si>
    <t xml:space="preserve">established 1927; current complex 1977</t>
  </si>
  <si>
    <t xml:space="preserve">The factory weaves and embroiders the black silk cover for the Kaaba each year, work long done in Cairo.</t>
  </si>
  <si>
    <t xml:space="preserve">silk weaving;gold and silver embroidery</t>
  </si>
  <si>
    <t xml:space="preserve">site type: textile workshop;Kaaba cover</t>
  </si>
  <si>
    <t xml:space="preserve">the Saudi state</t>
  </si>
  <si>
    <t xml:space="preserve">PLC297</t>
  </si>
  <si>
    <t xml:space="preserve">Louvre Abu Dhabi</t>
  </si>
  <si>
    <t xml:space="preserve">Saadiyat Island, Abu Dhabi, UAE</t>
  </si>
  <si>
    <t xml:space="preserve">opened November 2017</t>
  </si>
  <si>
    <t xml:space="preserve">The museum, built under a 2007 agreement with France, arranges works from many cultures in one chronological 'universal' sequence.</t>
  </si>
  <si>
    <t xml:space="preserve">the Abu Dhabi government; Agence France-Muséums</t>
  </si>
  <si>
    <t xml:space="preserve">the migrant workers who built it</t>
  </si>
  <si>
    <t xml:space="preserve">PLC298</t>
  </si>
  <si>
    <t xml:space="preserve">Muharraq pearling sites</t>
  </si>
  <si>
    <t xml:space="preserve">Muharraq, Bahrain</t>
  </si>
  <si>
    <t xml:space="preserve">Pearling from Muharraq relied on divers held in debt to boat captains and merchants until cultured pearls ended the trade.</t>
  </si>
  <si>
    <t xml:space="preserve">pearl diving</t>
  </si>
  <si>
    <t xml:space="preserve">site type: pearling town and oyster beds;pearl</t>
  </si>
  <si>
    <t xml:space="preserve">the divers, many of them in debt bondage or enslaved</t>
  </si>
  <si>
    <t xml:space="preserve">Wikimedia Commons;Qatar Digital Library (open licence to verify)</t>
  </si>
  <si>
    <t xml:space="preserve">PLC299</t>
  </si>
  <si>
    <t xml:space="preserve">Şanlıurfa, Turkey</t>
  </si>
  <si>
    <t xml:space="preserve">Hunter-gatherers carved T-shaped limestone pillars with animal reliefs for monumental enclosures before farming was established.</t>
  </si>
  <si>
    <t xml:space="preserve">limestone carving;relief</t>
  </si>
  <si>
    <t xml:space="preserve">site type: monumental enclosures;T-shaped pillar;sculpture</t>
  </si>
  <si>
    <t xml:space="preserve">archaeologists (Klaus Schmidt; DAI)</t>
  </si>
  <si>
    <t xml:space="preserve">links: ARC050; INV127.</t>
  </si>
  <si>
    <t xml:space="preserve">PLC300</t>
  </si>
  <si>
    <t xml:space="preserve">Konya, Turkey</t>
  </si>
  <si>
    <t xml:space="preserve">Houses at Çatalhöyük had wall paintings, plaster reliefs and burials under floors, and obsidian was ground into mirrors.</t>
  </si>
  <si>
    <t xml:space="preserve">wall painting;plaster relief;obsidian polishing</t>
  </si>
  <si>
    <t xml:space="preserve">site type: settlement;wall painting;figurine;obsidian mirror</t>
  </si>
  <si>
    <t xml:space="preserve">archaeologists (James Mellaart; Ian Hodder)</t>
  </si>
  <si>
    <t xml:space="preserve">links: ARC051; INV128; INV155.</t>
  </si>
  <si>
    <t xml:space="preserve">PLC301</t>
  </si>
  <si>
    <t xml:space="preserve">Göllü Dağ</t>
  </si>
  <si>
    <t xml:space="preserve">Cappadocia, Turkey</t>
  </si>
  <si>
    <t xml:space="preserve">Obsidian from Göllü Dağ, knapped at workshops on the volcano, was carried to the Levant and Cyprus.</t>
  </si>
  <si>
    <t xml:space="preserve">obsidian knapping</t>
  </si>
  <si>
    <t xml:space="preserve">site type: obsidian source and workshops;blade;core</t>
  </si>
  <si>
    <t xml:space="preserve">links: NET019.</t>
  </si>
  <si>
    <t xml:space="preserve">PLC302</t>
  </si>
  <si>
    <t xml:space="preserve">Kültepe</t>
  </si>
  <si>
    <t xml:space="preserve">Kaneš, Kayseri, Turkey</t>
  </si>
  <si>
    <t xml:space="preserve">Tens of thousands of letters found in Kaneš's merchant quarter record Assyrian traders exchanging tin and woollen textiles for silver.</t>
  </si>
  <si>
    <t xml:space="preserve">cuneiform letters;textile trade</t>
  </si>
  <si>
    <t xml:space="preserve">site type: merchant quarter;clay letter;envelope</t>
  </si>
  <si>
    <t xml:space="preserve">archaeologists (Tahsin Özgüç)</t>
  </si>
  <si>
    <t xml:space="preserve">the women in Assur who wove the textiles</t>
  </si>
  <si>
    <t xml:space="preserve">CDLI (link-out);Wikimedia Commons</t>
  </si>
  <si>
    <t xml:space="preserve">links: INS093; NET017.</t>
  </si>
  <si>
    <t xml:space="preserve">PLC303</t>
  </si>
  <si>
    <t xml:space="preserve">Uluburun shipwreck</t>
  </si>
  <si>
    <t xml:space="preserve">Kaş, Antalya, Turkey</t>
  </si>
  <si>
    <t xml:space="preserve">A Late Bronze Age ship sank carrying copper and tin ingots, glass ingots, ivory and ebony.</t>
  </si>
  <si>
    <t xml:space="preserve">ingot casting;glass;ivory</t>
  </si>
  <si>
    <t xml:space="preserve">site type: shipwreck;oxhide ingot;glass ingot</t>
  </si>
  <si>
    <t xml:space="preserve">archaeologists (INA; George Bass; Cemal Pulak)</t>
  </si>
  <si>
    <t xml:space="preserve">links: NET020.</t>
  </si>
  <si>
    <t xml:space="preserve">PLC304</t>
  </si>
  <si>
    <t xml:space="preserve">Sardis</t>
  </si>
  <si>
    <t xml:space="preserve">Sart, Manisa, Turkey</t>
  </si>
  <si>
    <t xml:space="preserve">Excavations found the Lydian gold refinery that separated gold from silver for early coinage.</t>
  </si>
  <si>
    <t xml:space="preserve">gold refining;cementation;coin minting</t>
  </si>
  <si>
    <t xml:space="preserve">site type: city and refinery;coin</t>
  </si>
  <si>
    <t xml:space="preserve">archaeologists (Harvard-Cornell)</t>
  </si>
  <si>
    <t xml:space="preserve">links: INV169; POL104.</t>
  </si>
  <si>
    <t xml:space="preserve">PLC305</t>
  </si>
  <si>
    <t xml:space="preserve">Nicaea, Bursa, Turkey</t>
  </si>
  <si>
    <t xml:space="preserve">Iznik potters made fritware painted under the glaze, supplying tiles for Ottoman mosques and palaces.</t>
  </si>
  <si>
    <t xml:space="preserve">site type: pottery town;tile;dish</t>
  </si>
  <si>
    <t xml:space="preserve">the Ottoman court; historians</t>
  </si>
  <si>
    <t xml:space="preserve">links: MKR057.</t>
  </si>
  <si>
    <t xml:space="preserve">PLC306</t>
  </si>
  <si>
    <t xml:space="preserve">Bursa</t>
  </si>
  <si>
    <t xml:space="preserve">Bursa, Turkey</t>
  </si>
  <si>
    <t xml:space="preserve">Bursa's silk market and looms made the city the centre of Ottoman silk weaving and trade with Iran.</t>
  </si>
  <si>
    <t xml:space="preserve">silk weaving;velvet</t>
  </si>
  <si>
    <t xml:space="preserve">site type: silk market and caravanserai;velvet;kaftan</t>
  </si>
  <si>
    <t xml:space="preserve">PLC307</t>
  </si>
  <si>
    <t xml:space="preserve">Grand Bazaar</t>
  </si>
  <si>
    <t xml:space="preserve">Kapalıçarşı, Istanbul, Turkey</t>
  </si>
  <si>
    <t xml:space="preserve">Mehmed II's covered market grew into a district of shops and workshops for textiles, jewellery and metalwork.</t>
  </si>
  <si>
    <t xml:space="preserve">site type: covered market;jewellery;textile</t>
  </si>
  <si>
    <t xml:space="preserve">PLC308</t>
  </si>
  <si>
    <t xml:space="preserve">Dmanisi</t>
  </si>
  <si>
    <t xml:space="preserve">Kvemo Kartli, Georgia</t>
  </si>
  <si>
    <t xml:space="preserve">Oldowan tools and hominin fossils about 1.8 million years old are among the earliest outside Africa.</t>
  </si>
  <si>
    <t xml:space="preserve">site type: open-air site;core;flake</t>
  </si>
  <si>
    <t xml:space="preserve">links: ARC002.</t>
  </si>
  <si>
    <t xml:space="preserve">PLC309</t>
  </si>
  <si>
    <t xml:space="preserve">Dzudzuana Cave</t>
  </si>
  <si>
    <t xml:space="preserve">Imereti, Georgia</t>
  </si>
  <si>
    <t xml:space="preserve">Flax fibres from Dzudzuana, some dyed and twisted, suggest cord or textile making over 30,000 years ago.</t>
  </si>
  <si>
    <t xml:space="preserve">flax fibre;twisting;dyeing</t>
  </si>
  <si>
    <t xml:space="preserve">site type: cave;fibre</t>
  </si>
  <si>
    <t xml:space="preserve">archaeologists (Kvavadze et al. 2009)</t>
  </si>
  <si>
    <t xml:space="preserve">links: INV093.</t>
  </si>
  <si>
    <t xml:space="preserve">PLC310</t>
  </si>
  <si>
    <t xml:space="preserve">Areni-1</t>
  </si>
  <si>
    <t xml:space="preserve">Vayots Dzor, Armenia</t>
  </si>
  <si>
    <t xml:space="preserve">The cave preserved a leather shoe about 5,500 years old and a wine-pressing installation.</t>
  </si>
  <si>
    <t xml:space="preserve">leather working;winemaking</t>
  </si>
  <si>
    <t xml:space="preserve">site type: cave;shoe;wine press</t>
  </si>
  <si>
    <t xml:space="preserve">archaeologists (Boris Gasparyan; Gregory Areshian)</t>
  </si>
  <si>
    <t xml:space="preserve">links: INV105; INV065.</t>
  </si>
  <si>
    <t xml:space="preserve">PLC311</t>
  </si>
  <si>
    <t xml:space="preserve">Gadachrili Gora</t>
  </si>
  <si>
    <t xml:space="preserve">Jar residues from Gadachrili Gora are among the earliest chemical evidence of grape wine.</t>
  </si>
  <si>
    <t xml:space="preserve">pottery;winemaking</t>
  </si>
  <si>
    <t xml:space="preserve">site type: village;jar</t>
  </si>
  <si>
    <t xml:space="preserve">archaeologists (McGovern et al. 2017)</t>
  </si>
  <si>
    <t xml:space="preserve">links: ARC064; INV065.</t>
  </si>
  <si>
    <t xml:space="preserve">PLC312</t>
  </si>
  <si>
    <t xml:space="preserve">Dagestan, Russia</t>
  </si>
  <si>
    <t xml:space="preserve">Kubachi's metalworkers make engraved silver and weapons, and Iranian pottery kept in its houses was misnamed 'Kubachi ware' by collectors.</t>
  </si>
  <si>
    <t xml:space="preserve">silver engraving;niello;metalwork</t>
  </si>
  <si>
    <t xml:space="preserve">site type: mountain craft village;engraved silver;dagger</t>
  </si>
  <si>
    <t xml:space="preserve">the Kubachi community; collectors</t>
  </si>
  <si>
    <t xml:space="preserve">PLC313</t>
  </si>
  <si>
    <t xml:space="preserve">Matenadaran</t>
  </si>
  <si>
    <t xml:space="preserve">Mesrop Mashtots Institute of Ancient Manuscripts, Yerevan, Armenia</t>
  </si>
  <si>
    <t xml:space="preserve">building 1959</t>
  </si>
  <si>
    <t xml:space="preserve">The manuscript repository keeps Armenian illuminated manuscripts gathered from monasteries and scriptoria.</t>
  </si>
  <si>
    <t xml:space="preserve">parchment;illumination;bookbinding</t>
  </si>
  <si>
    <t xml:space="preserve">site type: manuscript repository;illuminated manuscript</t>
  </si>
  <si>
    <t xml:space="preserve">the Armenian state</t>
  </si>
  <si>
    <t xml:space="preserve">PLC314</t>
  </si>
  <si>
    <t xml:space="preserve">Knossos</t>
  </si>
  <si>
    <t xml:space="preserve">Heraklion, Crete, Greece</t>
  </si>
  <si>
    <t xml:space="preserve">approx.; palace periods</t>
  </si>
  <si>
    <t xml:space="preserve">The Minoan palace had workshops and storerooms recorded in Linear B, and Arthur Evans's concrete reconstructions still shape how it is seen.</t>
  </si>
  <si>
    <t xml:space="preserve">fresco;faience;stone vessel;Linear B</t>
  </si>
  <si>
    <t xml:space="preserve">site type: palace complex;fresco;storage jar;tablet</t>
  </si>
  <si>
    <t xml:space="preserve">archaeologists (Arthur Evans)</t>
  </si>
  <si>
    <t xml:space="preserve">the Cretan workmen and restorers</t>
  </si>
  <si>
    <t xml:space="preserve">F1.28a;F1.3</t>
  </si>
  <si>
    <t xml:space="preserve">links: POL115; CIV074.</t>
  </si>
  <si>
    <t xml:space="preserve">PLC315</t>
  </si>
  <si>
    <t xml:space="preserve">Kerameikos</t>
  </si>
  <si>
    <t xml:space="preserve">Athens, Greece</t>
  </si>
  <si>
    <t xml:space="preserve">The potters' quarter of Athens and its cemetery give painted pottery, including large Geometric grave markers, together with the graves they stood on.</t>
  </si>
  <si>
    <t xml:space="preserve">wheel-thrown pottery;black-figure;red-figure</t>
  </si>
  <si>
    <t xml:space="preserve">site type: potters' quarter and cemetery;amphora;lekythos</t>
  </si>
  <si>
    <t xml:space="preserve">enslaved and metic workers in the potteries</t>
  </si>
  <si>
    <t xml:space="preserve">links: POL117.</t>
  </si>
  <si>
    <t xml:space="preserve">PLC316</t>
  </si>
  <si>
    <t xml:space="preserve">Laurion</t>
  </si>
  <si>
    <t xml:space="preserve">Lavrio, Attica, Greece</t>
  </si>
  <si>
    <t xml:space="preserve">Enslaved miners dug the silver of Laurion, which paid for Athens's fleet from 483 BCE and its owl coinage.</t>
  </si>
  <si>
    <t xml:space="preserve">silver mining;ore washing;cupellation</t>
  </si>
  <si>
    <t xml:space="preserve">site type: mining district;washery;coin</t>
  </si>
  <si>
    <t xml:space="preserve">PLC317</t>
  </si>
  <si>
    <t xml:space="preserve">Workshop of Pheidias</t>
  </si>
  <si>
    <t xml:space="preserve">Olympia, Elis, Greece</t>
  </si>
  <si>
    <t xml:space="preserve">Excavators found moulds and tools for the gold-and-ivory statue of Zeus and a cup inscribed 'I belong to Pheidias'.</t>
  </si>
  <si>
    <t xml:space="preserve">chryselephantine;clay moulds;glass</t>
  </si>
  <si>
    <t xml:space="preserve">site type: sculptor's workshop;mould;cup</t>
  </si>
  <si>
    <t xml:space="preserve">archaeologists (DAI, 1950s)</t>
  </si>
  <si>
    <t xml:space="preserve">the workshop's assistants</t>
  </si>
  <si>
    <t xml:space="preserve">PLC318</t>
  </si>
  <si>
    <t xml:space="preserve">Delos</t>
  </si>
  <si>
    <t xml:space="preserve">Cyclades, Greece</t>
  </si>
  <si>
    <t xml:space="preserve">free port period</t>
  </si>
  <si>
    <t xml:space="preserve">As a Roman-era free port Delos became a large market for enslaved people and for goods traded across the eastern Mediterranean.</t>
  </si>
  <si>
    <t xml:space="preserve">trade goods;mosaic</t>
  </si>
  <si>
    <t xml:space="preserve">site type: island port and market;mosaic</t>
  </si>
  <si>
    <t xml:space="preserve">historians (Strabo); archaeologists</t>
  </si>
  <si>
    <t xml:space="preserve">PLC319</t>
  </si>
  <si>
    <t xml:space="preserve">Arretine workshops</t>
  </si>
  <si>
    <t xml:space="preserve">Arezzo, Tuscany, Italy</t>
  </si>
  <si>
    <t xml:space="preserve">Arezzo's workshops made mould-decorated red-gloss tableware stamped with the names of owners and slave workers.</t>
  </si>
  <si>
    <t xml:space="preserve">terra sigillata;mould decoration;stamping</t>
  </si>
  <si>
    <t xml:space="preserve">site type: pottery workshops;sigillata bowl;potter's stamp</t>
  </si>
  <si>
    <t xml:space="preserve">the enslaved potters named on stamps</t>
  </si>
  <si>
    <t xml:space="preserve">Workers such as those of Perennius and Ateius signed stamps.</t>
  </si>
  <si>
    <t xml:space="preserve">PLC320</t>
  </si>
  <si>
    <t xml:space="preserve">Pompeii</t>
  </si>
  <si>
    <t xml:space="preserve">Campania, Italy</t>
  </si>
  <si>
    <t xml:space="preserve">Roman town to eruption of 79</t>
  </si>
  <si>
    <t xml:space="preserve">The buried town preserves fulleries, bakeries and workshops alongside houses and the bodies of victims.</t>
  </si>
  <si>
    <t xml:space="preserve">fresco;fulling;bronze</t>
  </si>
  <si>
    <t xml:space="preserve">site type: buried town with workshops;fresco;bronze;oven</t>
  </si>
  <si>
    <t xml:space="preserve">the enslaved workforce of households and workshops</t>
  </si>
  <si>
    <t xml:space="preserve">PLC321</t>
  </si>
  <si>
    <t xml:space="preserve">Carrara marble quarries</t>
  </si>
  <si>
    <t xml:space="preserve">Apuan Alps, Tuscany, Italy</t>
  </si>
  <si>
    <t xml:space="preserve">Marble from the quarries above Carrara was used from Roman times through Michelangelo to present-day extraction.</t>
  </si>
  <si>
    <t xml:space="preserve">marble quarrying</t>
  </si>
  <si>
    <t xml:space="preserve">site type: quarry;sculpture;block</t>
  </si>
  <si>
    <t xml:space="preserve">quarry workers killed in accidents</t>
  </si>
  <si>
    <t xml:space="preserve">PLC322</t>
  </si>
  <si>
    <t xml:space="preserve">Banditaccia necropolis</t>
  </si>
  <si>
    <t xml:space="preserve">Cerveteri, Lazio, Italy</t>
  </si>
  <si>
    <t xml:space="preserve">Etruscan tombs at Cerveteri were looted for vases, including the Euphronios krater sold to the Met in 1972 and returned to Italy in 2008.</t>
  </si>
  <si>
    <t xml:space="preserve">tomb carving;painted pottery</t>
  </si>
  <si>
    <t xml:space="preserve">site type: necropolis;krater;sarcophagus</t>
  </si>
  <si>
    <t xml:space="preserve">links: POL118.</t>
  </si>
  <si>
    <t xml:space="preserve">PLC323</t>
  </si>
  <si>
    <t xml:space="preserve">Constantinople</t>
  </si>
  <si>
    <t xml:space="preserve">Istanbul, Turkey</t>
  </si>
  <si>
    <t xml:space="preserve">Byzantine capital</t>
  </si>
  <si>
    <t xml:space="preserve">Imperial workshops in Constantinople made silk, ivories and enamels under guild rules set in the Book of the Eparch.</t>
  </si>
  <si>
    <t xml:space="preserve">silk weaving;ivory carving;cloisonné enamel</t>
  </si>
  <si>
    <t xml:space="preserve">site type: imperial capital and workshops;silk textile;ivory;enamel</t>
  </si>
  <si>
    <t xml:space="preserve">links: MKR059; POL121.</t>
  </si>
  <si>
    <t xml:space="preserve">PLC324</t>
  </si>
  <si>
    <t xml:space="preserve">Varna Necropolis</t>
  </si>
  <si>
    <t xml:space="preserve">Varna, Bulgaria</t>
  </si>
  <si>
    <t xml:space="preserve">Graves at Varna held some of the earliest worked gold objects, with copper and shell.</t>
  </si>
  <si>
    <t xml:space="preserve">goldwork;copper;spondylus</t>
  </si>
  <si>
    <t xml:space="preserve">site type: cemetery;gold ornament;copper axe</t>
  </si>
  <si>
    <t xml:space="preserve">links: ARC081; INV078.</t>
  </si>
  <si>
    <t xml:space="preserve">PLC325</t>
  </si>
  <si>
    <t xml:space="preserve">Rudna Glava</t>
  </si>
  <si>
    <t xml:space="preserve">Majdanpek, Serbia</t>
  </si>
  <si>
    <t xml:space="preserve">Vinča-period miners sank shafts into copper ore at Rudna Glava.</t>
  </si>
  <si>
    <t xml:space="preserve">site type: mine;shaft</t>
  </si>
  <si>
    <t xml:space="preserve">archaeologists (Borislav Jovanović)</t>
  </si>
  <si>
    <t xml:space="preserve">F1.22;F1.5</t>
  </si>
  <si>
    <t xml:space="preserve">links: ARC080.</t>
  </si>
  <si>
    <t xml:space="preserve">PLC326</t>
  </si>
  <si>
    <t xml:space="preserve">Veliko Laole, Serbia</t>
  </si>
  <si>
    <t xml:space="preserve">Slag from Belovode is among the earliest known evidence of copper smelting.</t>
  </si>
  <si>
    <t xml:space="preserve">site type: settlement;slag</t>
  </si>
  <si>
    <t xml:space="preserve">archaeologists (Radivojević et al. 2010)</t>
  </si>
  <si>
    <t xml:space="preserve">links: INV076.</t>
  </si>
  <si>
    <t xml:space="preserve">PLC327</t>
  </si>
  <si>
    <t xml:space="preserve">Mount Athos</t>
  </si>
  <si>
    <t xml:space="preserve">Chalkidiki, Greece</t>
  </si>
  <si>
    <t xml:space="preserve">Great Lavra 963; ongoing</t>
  </si>
  <si>
    <t xml:space="preserve">Monasteries on Athos keep icon, manuscript and woodcarving workshops and libraries of Byzantine material.</t>
  </si>
  <si>
    <t xml:space="preserve">icon painting;manuscript;woodcarving</t>
  </si>
  <si>
    <t xml:space="preserve">site type: monastic peninsula;icon;manuscript</t>
  </si>
  <si>
    <t xml:space="preserve">the monastic community; UNESCO</t>
  </si>
  <si>
    <t xml:space="preserve">women, barred from the peninsula</t>
  </si>
  <si>
    <t xml:space="preserve">PLC328</t>
  </si>
  <si>
    <t xml:space="preserve">Chauvet Cave</t>
  </si>
  <si>
    <t xml:space="preserve">Chauvet-Pont d'Arc, Ardèche, France</t>
  </si>
  <si>
    <t xml:space="preserve">approx.; two phases c. 37,000-33,500 and 31,000-28,000 cal BP</t>
  </si>
  <si>
    <t xml:space="preserve">Charcoal and ochre paintings of lions, horses and rhinoceroses in Chauvet are among the oldest known figurative cave art, now closed and shown by a replica.</t>
  </si>
  <si>
    <t xml:space="preserve">charcoal drawing;ochre;engraving</t>
  </si>
  <si>
    <t xml:space="preserve">site type: painted cave;wall painting</t>
  </si>
  <si>
    <t xml:space="preserve">archaeologists (Jean Clottes)</t>
  </si>
  <si>
    <t xml:space="preserve">PLC329</t>
  </si>
  <si>
    <t xml:space="preserve">Lascaux</t>
  </si>
  <si>
    <t xml:space="preserve">Montignac, Dordogne, France</t>
  </si>
  <si>
    <t xml:space="preserve">Painted and engraved animals at Lascaux were closed to the public in 1963 and are shown through successive replicas.</t>
  </si>
  <si>
    <t xml:space="preserve">mineral pigment;engraving;scaffolding</t>
  </si>
  <si>
    <t xml:space="preserve">archaeologists (Henri Breuil)</t>
  </si>
  <si>
    <t xml:space="preserve">links: ARC073.</t>
  </si>
  <si>
    <t xml:space="preserve">PLC330</t>
  </si>
  <si>
    <t xml:space="preserve">Dolní Věstonice</t>
  </si>
  <si>
    <t xml:space="preserve">South Moravia, Czech Republic</t>
  </si>
  <si>
    <t xml:space="preserve">Gravettian hunters fired clay figurines, including the 'Venus' of Dolní Věstonice, in hearths long before pottery.</t>
  </si>
  <si>
    <t xml:space="preserve">fired clay;ivory carving</t>
  </si>
  <si>
    <t xml:space="preserve">site type: open-air camp;clay figurine;burial</t>
  </si>
  <si>
    <t xml:space="preserve">archaeologists (Karel Absolon)</t>
  </si>
  <si>
    <t xml:space="preserve">links: ARC071; INV025.</t>
  </si>
  <si>
    <t xml:space="preserve">PLC331</t>
  </si>
  <si>
    <t xml:space="preserve">Hohle Fels</t>
  </si>
  <si>
    <t xml:space="preserve">Schelklingen, Swabian Jura, Germany</t>
  </si>
  <si>
    <t xml:space="preserve">Hohle Fels yielded a mammoth-ivory female figurine and a bone flute about 40,000 years old.</t>
  </si>
  <si>
    <t xml:space="preserve">ivory carving;bone flute</t>
  </si>
  <si>
    <t xml:space="preserve">site type: cave;figurine;flute</t>
  </si>
  <si>
    <t xml:space="preserve">archaeologists (Nicholas Conard)</t>
  </si>
  <si>
    <t xml:space="preserve">links: ARC070; INV146.</t>
  </si>
  <si>
    <t xml:space="preserve">PLC332</t>
  </si>
  <si>
    <t xml:space="preserve">Hallstatt salt mine</t>
  </si>
  <si>
    <t xml:space="preserve">Salzkammergut, Austria</t>
  </si>
  <si>
    <t xml:space="preserve">approx.; mining continues</t>
  </si>
  <si>
    <t xml:space="preserve">Salt preserved Bronze and Iron Age miners' tools, textiles and leather in Hallstatt's mine beside a rich cemetery.</t>
  </si>
  <si>
    <t xml:space="preserve">salt mining;twill weaving;leather</t>
  </si>
  <si>
    <t xml:space="preserve">site type: salt mine and cemetery;textile;carrying pack</t>
  </si>
  <si>
    <t xml:space="preserve">archaeologists (Natural History Museum Vienna)</t>
  </si>
  <si>
    <t xml:space="preserve">links: ARC094.</t>
  </si>
  <si>
    <t xml:space="preserve">PLC333</t>
  </si>
  <si>
    <t xml:space="preserve">La Graufesenque</t>
  </si>
  <si>
    <t xml:space="preserve">Millau, Aveyron, France</t>
  </si>
  <si>
    <t xml:space="preserve">Firing lists scratched on plates name the potters sharing each kiln load of samian ware that went across the Roman west.</t>
  </si>
  <si>
    <t xml:space="preserve">terra sigillata;mould decoration;kiln</t>
  </si>
  <si>
    <t xml:space="preserve">site type: pottery workshops;samian bowl;firing list</t>
  </si>
  <si>
    <t xml:space="preserve">the potters named in the lists</t>
  </si>
  <si>
    <t xml:space="preserve">PLC334</t>
  </si>
  <si>
    <t xml:space="preserve">Rialto</t>
  </si>
  <si>
    <t xml:space="preserve">Venice, Italy</t>
  </si>
  <si>
    <t xml:space="preserve">The Rialto market and nearby fondaci linked Venice's trade with Byzantium, Egypt and the Levant to its crafts.</t>
  </si>
  <si>
    <t xml:space="preserve">trade goods;glass;textile</t>
  </si>
  <si>
    <t xml:space="preserve">site type: market and trading houses;textile;glass</t>
  </si>
  <si>
    <t xml:space="preserve">links: POL131; NET024; INS048.</t>
  </si>
  <si>
    <t xml:space="preserve">PLC335</t>
  </si>
  <si>
    <t xml:space="preserve">Murano</t>
  </si>
  <si>
    <t xml:space="preserve">glassmakers moved to Murano 1291; ongoing</t>
  </si>
  <si>
    <t xml:space="preserve">Venice's glassmakers were concentrated on Murano, where clear cristallo and later techniques were developed under guild control.</t>
  </si>
  <si>
    <t xml:space="preserve">glassblowing;cristallo;enamelling</t>
  </si>
  <si>
    <t xml:space="preserve">site type: glassmaking island;goblet;bead</t>
  </si>
  <si>
    <t xml:space="preserve">the guild; the Venetian state</t>
  </si>
  <si>
    <t xml:space="preserve">links: MKR065.</t>
  </si>
  <si>
    <t xml:space="preserve">PLC336</t>
  </si>
  <si>
    <t xml:space="preserve">Genoa</t>
  </si>
  <si>
    <t xml:space="preserve">Genova, Liguria, Italy</t>
  </si>
  <si>
    <t xml:space="preserve">Genoa's merchants ran Black Sea and Mediterranean trade, including in enslaved people from the Black Sea, and banked the Spanish Crown.</t>
  </si>
  <si>
    <t xml:space="preserve">trade goods;banking</t>
  </si>
  <si>
    <t xml:space="preserve">site type: port city;trade goods</t>
  </si>
  <si>
    <t xml:space="preserve">enslaved people from the Black Sea</t>
  </si>
  <si>
    <t xml:space="preserve">links: NET024.</t>
  </si>
  <si>
    <t xml:space="preserve">PLC337</t>
  </si>
  <si>
    <t xml:space="preserve">Albrechtsburg porcelain factory</t>
  </si>
  <si>
    <t xml:space="preserve">Meissen, Saxony, Germany</t>
  </si>
  <si>
    <t xml:space="preserve">Meissen made the earliest European hard-paste porcelain, building on Böttger and Tschirnhaus's experiments.</t>
  </si>
  <si>
    <t xml:space="preserve">hard-paste porcelain;modelling;enamel</t>
  </si>
  <si>
    <t xml:space="preserve">site type: porcelain manufactory;figure;tableware</t>
  </si>
  <si>
    <t xml:space="preserve">Augustus the Strong; J. F. Böttger</t>
  </si>
  <si>
    <t xml:space="preserve">the modellers and painters</t>
  </si>
  <si>
    <t xml:space="preserve">links: MKR069; INV032.</t>
  </si>
  <si>
    <t xml:space="preserve">PLC338</t>
  </si>
  <si>
    <t xml:space="preserve">Sèvres</t>
  </si>
  <si>
    <t xml:space="preserve">Hauts-de-Seine, France</t>
  </si>
  <si>
    <t xml:space="preserve">moved from Vincennes 1756; ongoing</t>
  </si>
  <si>
    <t xml:space="preserve">The royal porcelain manufactory made soft-paste and later hard-paste porcelain for the French court.</t>
  </si>
  <si>
    <t xml:space="preserve">soft-paste porcelain;hard-paste porcelain;gilding</t>
  </si>
  <si>
    <t xml:space="preserve">site type: porcelain manufactory;vase;tableware</t>
  </si>
  <si>
    <t xml:space="preserve">the French crown; the state</t>
  </si>
  <si>
    <t xml:space="preserve">links: MKR070.</t>
  </si>
  <si>
    <t xml:space="preserve">PLC339</t>
  </si>
  <si>
    <t xml:space="preserve">Gobelins</t>
  </si>
  <si>
    <t xml:space="preserve">Paris, France</t>
  </si>
  <si>
    <t xml:space="preserve">royal manufactory from 1662; ongoing</t>
  </si>
  <si>
    <t xml:space="preserve">Colbert's royal manufactory brought tapestry and furniture makers together under Charles Le Brun.</t>
  </si>
  <si>
    <t xml:space="preserve">high-warp tapestry;furniture</t>
  </si>
  <si>
    <t xml:space="preserve">site type: manufactory;tapestry</t>
  </si>
  <si>
    <t xml:space="preserve">Louis XIV; Colbert</t>
  </si>
  <si>
    <t xml:space="preserve">Flemish weavers recruited to Paris</t>
  </si>
  <si>
    <t xml:space="preserve">links: MKR068.</t>
  </si>
  <si>
    <t xml:space="preserve">PLC340</t>
  </si>
  <si>
    <t xml:space="preserve">Aubusson</t>
  </si>
  <si>
    <t xml:space="preserve">Creuse, France</t>
  </si>
  <si>
    <t xml:space="preserve">Low-warp tapestry workshops in Aubusson were made royal manufactories in 1665 and revived by Jean Lurçat from 1939.</t>
  </si>
  <si>
    <t xml:space="preserve">low-warp tapestry</t>
  </si>
  <si>
    <t xml:space="preserve">site type: tapestry town;tapestry</t>
  </si>
  <si>
    <t xml:space="preserve">the workshops; the French state</t>
  </si>
  <si>
    <t xml:space="preserve">the weavers behind named designers</t>
  </si>
  <si>
    <t xml:space="preserve">UNESCO Representative List of the Intangible Cultural Heritage 2009 ("Aubusson tapestry"), verified.</t>
  </si>
  <si>
    <t xml:space="preserve">PLC341</t>
  </si>
  <si>
    <t xml:space="preserve">Bauhaus Dessau</t>
  </si>
  <si>
    <t xml:space="preserve">Dessau, Saxony-Anhalt, Germany</t>
  </si>
  <si>
    <t xml:space="preserve">school in Dessau 1925-32</t>
  </si>
  <si>
    <t xml:space="preserve">Gropius's school building housed workshops for furniture, textiles and metal whose products were licensed to industry.</t>
  </si>
  <si>
    <t xml:space="preserve">weaving;tubular steel;metalwork</t>
  </si>
  <si>
    <t xml:space="preserve">site type: school building and workshops;chair;textile;lamp</t>
  </si>
  <si>
    <t xml:space="preserve">Walter Gropius; the Bauhaus</t>
  </si>
  <si>
    <t xml:space="preserve">women weavers steered into the weaving workshop</t>
  </si>
  <si>
    <t xml:space="preserve">links: INS057.</t>
  </si>
  <si>
    <t xml:space="preserve">PLC342</t>
  </si>
  <si>
    <t xml:space="preserve">Bauhaus Weimar</t>
  </si>
  <si>
    <t xml:space="preserve">Weimar, Thuringia, Germany</t>
  </si>
  <si>
    <t xml:space="preserve">The Bauhaus began in Henry van de Velde's arts and crafts school buildings in Weimar.</t>
  </si>
  <si>
    <t xml:space="preserve">craft workshops</t>
  </si>
  <si>
    <t xml:space="preserve">site type: school buildings;textile;ceramic</t>
  </si>
  <si>
    <t xml:space="preserve">PLC343</t>
  </si>
  <si>
    <t xml:space="preserve">HfG Ulm</t>
  </si>
  <si>
    <t xml:space="preserve">Ulm, Baden-Württemberg, Germany</t>
  </si>
  <si>
    <t xml:space="preserve">Max Bill's building for the Ulm School of Design housed teaching tied to industry, notably with Braun.</t>
  </si>
  <si>
    <t xml:space="preserve">industrial design;systems design</t>
  </si>
  <si>
    <t xml:space="preserve">site type: school building;radio;appliance</t>
  </si>
  <si>
    <t xml:space="preserve">Max Bill; Inge Aicher-Scholl; Otl Aicher</t>
  </si>
  <si>
    <t xml:space="preserve">links: INS060; INS067.</t>
  </si>
  <si>
    <t xml:space="preserve">PLC344</t>
  </si>
  <si>
    <t xml:space="preserve">Champ de Mars</t>
  </si>
  <si>
    <t xml:space="preserve">exposition grounds 1867-1937</t>
  </si>
  <si>
    <t xml:space="preserve">The Paris universal expositions on the Champ de Mars displayed industry and colonies side by side, including exhibited villages of colonised people.</t>
  </si>
  <si>
    <t xml:space="preserve">exhibition building;iron</t>
  </si>
  <si>
    <t xml:space="preserve">site type: world's-fair ground;exhibition building</t>
  </si>
  <si>
    <t xml:space="preserve">the French state</t>
  </si>
  <si>
    <t xml:space="preserve">the colonised people exhibited</t>
  </si>
  <si>
    <t xml:space="preserve">Gallica (public-domain items);Paris Musées Collections (CC0);Wikimedia Commons</t>
  </si>
  <si>
    <t xml:space="preserve">links: EVT006.</t>
  </si>
  <si>
    <t xml:space="preserve">PLC345</t>
  </si>
  <si>
    <t xml:space="preserve">Louvre</t>
  </si>
  <si>
    <t xml:space="preserve">museum opened 1793</t>
  </si>
  <si>
    <t xml:space="preserve">The Louvre filled its galleries with works seized by Napoleon's armies, many of which were returned in 1815.</t>
  </si>
  <si>
    <t xml:space="preserve">site type: museum;painting;sculpture</t>
  </si>
  <si>
    <t xml:space="preserve">PLC346</t>
  </si>
  <si>
    <t xml:space="preserve">Musée du quai Branly</t>
  </si>
  <si>
    <t xml:space="preserve">Musée du quai Branly-Jacques Chirac, Paris, France</t>
  </si>
  <si>
    <t xml:space="preserve">opened 2006</t>
  </si>
  <si>
    <t xml:space="preserve">The museum gathered colonial-era collections of African, Oceanian, Asian and American objects, and returned 26 Abomey objects to Benin in 2021.</t>
  </si>
  <si>
    <t xml:space="preserve">site type: museum;mask;textile</t>
  </si>
  <si>
    <t xml:space="preserve">PLC347</t>
  </si>
  <si>
    <t xml:space="preserve">Humboldt Forum</t>
  </si>
  <si>
    <t xml:space="preserve">Berlin Palace, Berlin, Germany</t>
  </si>
  <si>
    <t xml:space="preserve">opened 2020-21</t>
  </si>
  <si>
    <t xml:space="preserve">The rebuilt palace houses Berlin's ethnological and Asian art collections, and Germany transferred ownership of its Benin bronzes to Nigeria in 2022.</t>
  </si>
  <si>
    <t xml:space="preserve">site type: museum;brass plaque;boat</t>
  </si>
  <si>
    <t xml:space="preserve">the German state (Stiftung Preußischer Kulturbesitz)</t>
  </si>
  <si>
    <t xml:space="preserve">links: INS082.</t>
  </si>
  <si>
    <t xml:space="preserve">PLC348</t>
  </si>
  <si>
    <t xml:space="preserve">Great Orme mines</t>
  </si>
  <si>
    <t xml:space="preserve">Llandudno, Wales</t>
  </si>
  <si>
    <t xml:space="preserve">Bronze Age miners dug kilometres of tunnels with bone and stone tools to reach copper ore.</t>
  </si>
  <si>
    <t xml:space="preserve">copper mining;bone tools</t>
  </si>
  <si>
    <t xml:space="preserve">site type: mine;bone tool;hammerstone</t>
  </si>
  <si>
    <t xml:space="preserve">Wikimedia Commons;Portable Antiquities Scheme (CC BY)</t>
  </si>
  <si>
    <t xml:space="preserve">PLC349</t>
  </si>
  <si>
    <t xml:space="preserve">Grime's Graves</t>
  </si>
  <si>
    <t xml:space="preserve">Norfolk, England</t>
  </si>
  <si>
    <t xml:space="preserve">Neolithic miners sank hundreds of shafts to reach high-quality flint for axes.</t>
  </si>
  <si>
    <t xml:space="preserve">flint mining;antler picks</t>
  </si>
  <si>
    <t xml:space="preserve">site type: flint mine;antler pick;axe</t>
  </si>
  <si>
    <t xml:space="preserve">PLC350</t>
  </si>
  <si>
    <t xml:space="preserve">Sutton Hoo</t>
  </si>
  <si>
    <t xml:space="preserve">Suffolk, England</t>
  </si>
  <si>
    <t xml:space="preserve">The Mound 1 ship burial held gold and garnet fittings, a helmet and imported silver.</t>
  </si>
  <si>
    <t xml:space="preserve">cloisonné garnet;goldwork</t>
  </si>
  <si>
    <t xml:space="preserve">site type: ship burial;buckle;helmet;shoulder clasp</t>
  </si>
  <si>
    <t xml:space="preserve">archaeologists (Basil Brown; British Museum)</t>
  </si>
  <si>
    <t xml:space="preserve">links: POL122.</t>
  </si>
  <si>
    <t xml:space="preserve">PLC351</t>
  </si>
  <si>
    <t xml:space="preserve">Bruges</t>
  </si>
  <si>
    <t xml:space="preserve">Brugge, Belgium</t>
  </si>
  <si>
    <t xml:space="preserve">Bruges was a cloth town and trading hub where Hanseatic, Italian and Iberian merchants met.</t>
  </si>
  <si>
    <t xml:space="preserve">wool cloth;painting</t>
  </si>
  <si>
    <t xml:space="preserve">site type: trading city;cloth;panel painting</t>
  </si>
  <si>
    <t xml:space="preserve">links: POL128.</t>
  </si>
  <si>
    <t xml:space="preserve">PLC352</t>
  </si>
  <si>
    <t xml:space="preserve">Antwerp</t>
  </si>
  <si>
    <t xml:space="preserve">Antwerpen, Belgium</t>
  </si>
  <si>
    <t xml:space="preserve">Sixteenth-century Antwerp's bourse, printers and painters' guild made it a market for spices, paintings and books.</t>
  </si>
  <si>
    <t xml:space="preserve">printing;panel painting;tapestry</t>
  </si>
  <si>
    <t xml:space="preserve">site type: trading city;printed book;painting</t>
  </si>
  <si>
    <t xml:space="preserve">links: MKR064; MKR067.</t>
  </si>
  <si>
    <t xml:space="preserve">PLC353</t>
  </si>
  <si>
    <t xml:space="preserve">Amsterdam</t>
  </si>
  <si>
    <t xml:space="preserve">Amsterdam, Netherlands</t>
  </si>
  <si>
    <t xml:space="preserve">Amsterdam was the seat of the VOC and WIC and a market for Asian goods, sugar and the trade in enslaved Africans.</t>
  </si>
  <si>
    <t xml:space="preserve">trade goods;shipbuilding;diamond cutting</t>
  </si>
  <si>
    <t xml:space="preserve">site type: port and exchange;ship;export goods</t>
  </si>
  <si>
    <t xml:space="preserve">links: INS038; INS090; POL129.</t>
  </si>
  <si>
    <t xml:space="preserve">PLC354</t>
  </si>
  <si>
    <t xml:space="preserve">Delft, South Holland, Netherlands</t>
  </si>
  <si>
    <t xml:space="preserve">approx.; one pottery survives</t>
  </si>
  <si>
    <t xml:space="preserve">Delft potters made tin-glazed earthenware imitating Chinese blue-and-white when Chinese supply fell after 1644.</t>
  </si>
  <si>
    <t xml:space="preserve">historians; the potteries</t>
  </si>
  <si>
    <t xml:space="preserve">links: MKR071.</t>
  </si>
  <si>
    <t xml:space="preserve">PLC355</t>
  </si>
  <si>
    <t xml:space="preserve">Stoke-on-Trent</t>
  </si>
  <si>
    <t xml:space="preserve">The Potteries, Staffordshire, England</t>
  </si>
  <si>
    <t xml:space="preserve">Stoke's bottle-oven works made earthenware and bone china for world markets, with children employed in many tasks.</t>
  </si>
  <si>
    <t xml:space="preserve">earthenware;bone china;transfer printing</t>
  </si>
  <si>
    <t xml:space="preserve">site type: pottery district;plate;teapot</t>
  </si>
  <si>
    <t xml:space="preserve">historians; the manufacturers</t>
  </si>
  <si>
    <t xml:space="preserve">children and women workers</t>
  </si>
  <si>
    <t xml:space="preserve">PLC356</t>
  </si>
  <si>
    <t xml:space="preserve">Etruria Works</t>
  </si>
  <si>
    <t xml:space="preserve">Stoke-on-Trent, England</t>
  </si>
  <si>
    <t xml:space="preserve">Josiah Wedgwood's factory divided work into specialist tasks and made jasperware and the 1787 anti-slavery medallion.</t>
  </si>
  <si>
    <t xml:space="preserve">jasperware;division of labour;moulding</t>
  </si>
  <si>
    <t xml:space="preserve">site type: factory;jasperware vase;medallion</t>
  </si>
  <si>
    <t xml:space="preserve">the workers and modellers</t>
  </si>
  <si>
    <t xml:space="preserve">links: MKR072.</t>
  </si>
  <si>
    <t xml:space="preserve">PLC357</t>
  </si>
  <si>
    <t xml:space="preserve">Shropshire, England</t>
  </si>
  <si>
    <t xml:space="preserve">Abraham Darby smelted iron with coke at Coalbrookdale in 1709, and the nearby Iron Bridge was cast there in 1779.</t>
  </si>
  <si>
    <t xml:space="preserve">coke smelting;cast iron</t>
  </si>
  <si>
    <t xml:space="preserve">site type: ironworks;iron pot;bridge</t>
  </si>
  <si>
    <t xml:space="preserve">Abraham Darby; UNESCO</t>
  </si>
  <si>
    <t xml:space="preserve">links: MKR073.</t>
  </si>
  <si>
    <t xml:space="preserve">PLC358</t>
  </si>
  <si>
    <t xml:space="preserve">Soho Manufactory</t>
  </si>
  <si>
    <t xml:space="preserve">Handsworth, Birmingham, England</t>
  </si>
  <si>
    <t xml:space="preserve">Matthew Boulton's works gathered button-making, silver plate and ormolu under one roof and was linked to Boulton and Watt's engines.</t>
  </si>
  <si>
    <t xml:space="preserve">stamping;silver plating;ormolu</t>
  </si>
  <si>
    <t xml:space="preserve">site type: manufactory;button;candlestick</t>
  </si>
  <si>
    <t xml:space="preserve">PLC359</t>
  </si>
  <si>
    <t xml:space="preserve">Ancoats</t>
  </si>
  <si>
    <t xml:space="preserve">Manchester, England</t>
  </si>
  <si>
    <t xml:space="preserve">Steam-powered cotton mills in Ancoats spun cotton grown largely by enslaved people in the American South.</t>
  </si>
  <si>
    <t xml:space="preserve">cotton spinning;steam power</t>
  </si>
  <si>
    <t xml:space="preserve">site type: mill district;cotton yarn</t>
  </si>
  <si>
    <t xml:space="preserve">the enslaved cotton growers; child workers</t>
  </si>
  <si>
    <t xml:space="preserve">PLC360</t>
  </si>
  <si>
    <t xml:space="preserve">Liverpool</t>
  </si>
  <si>
    <t xml:space="preserve">Liverpool, England</t>
  </si>
  <si>
    <t xml:space="preserve">Liverpool's ships carried a large share of the British trade in enslaved Africans, loaded with textiles and metal goods for Africa.</t>
  </si>
  <si>
    <t xml:space="preserve">site type: port;manilla;textile</t>
  </si>
  <si>
    <t xml:space="preserve">historians; International Slavery Museum</t>
  </si>
  <si>
    <t xml:space="preserve">PLC361</t>
  </si>
  <si>
    <t xml:space="preserve">Crystal Palace</t>
  </si>
  <si>
    <t xml:space="preserve">Hyde Park, London, England</t>
  </si>
  <si>
    <t xml:space="preserve">on Hyde Park May-October 1851</t>
  </si>
  <si>
    <t xml:space="preserve">Joseph Paxton's prefabricated iron-and-glass hall housed the Great Exhibition, which ranked the goods of nations and colonies.</t>
  </si>
  <si>
    <t xml:space="preserve">cast iron;sheet glass;prefabrication</t>
  </si>
  <si>
    <t xml:space="preserve">site type: exhibition building;exhibit</t>
  </si>
  <si>
    <t xml:space="preserve">the Royal Commission; Prince Albert; Henry Cole</t>
  </si>
  <si>
    <t xml:space="preserve">the builders and the colonial makers of exhibits</t>
  </si>
  <si>
    <t xml:space="preserve">Internet Archive (public-domain books);Wikimedia Commons</t>
  </si>
  <si>
    <t xml:space="preserve">links: EVT001.</t>
  </si>
  <si>
    <t xml:space="preserve">PLC362</t>
  </si>
  <si>
    <t xml:space="preserve">Bloomsbury, London, England</t>
  </si>
  <si>
    <t xml:space="preserve">opened 1759; founded 1753</t>
  </si>
  <si>
    <t xml:space="preserve">The museum's collections, from Sloane's founding bequest to Benin and Maqdala, are at the centre of restitution debates.</t>
  </si>
  <si>
    <t xml:space="preserve">Parliament; the trustees</t>
  </si>
  <si>
    <t xml:space="preserve">British Museum collection search (link-out)</t>
  </si>
  <si>
    <t xml:space="preserve">PLC363</t>
  </si>
  <si>
    <t xml:space="preserve">V&amp;A, London, England</t>
  </si>
  <si>
    <t xml:space="preserve">opened 1857; renamed 1899</t>
  </si>
  <si>
    <t xml:space="preserve">Founded after the Great Exhibition to improve design, the museum collected decorative arts as models for industry.</t>
  </si>
  <si>
    <t xml:space="preserve">site type: museum;decorative art</t>
  </si>
  <si>
    <t xml:space="preserve">Henry Cole; the state</t>
  </si>
  <si>
    <t xml:space="preserve">V&amp;A collections search (link-out)</t>
  </si>
  <si>
    <t xml:space="preserve">F1.24;F1.19</t>
  </si>
  <si>
    <t xml:space="preserve">links: INS052.</t>
  </si>
  <si>
    <t xml:space="preserve">PLC364</t>
  </si>
  <si>
    <t xml:space="preserve">Oxford, England</t>
  </si>
  <si>
    <t xml:space="preserve">founded 1884</t>
  </si>
  <si>
    <t xml:space="preserve">The museum arranges objects by type rather than place, following Augustus Pitt Rivers's evolutionary ideas, and removed human remains from display in 2020.</t>
  </si>
  <si>
    <t xml:space="preserve">Augustus Pitt Rivers; University of Oxford</t>
  </si>
  <si>
    <t xml:space="preserve">PLC365</t>
  </si>
  <si>
    <t xml:space="preserve">Altamira</t>
  </si>
  <si>
    <t xml:space="preserve">Santillana del Mar, Cantabria, Spain</t>
  </si>
  <si>
    <t xml:space="preserve">Polychrome bison at Altamira were dismissed as fakes after their 1879 discovery until Paleolithic art was accepted in 1902.</t>
  </si>
  <si>
    <t xml:space="preserve">mineral pigment;engraving</t>
  </si>
  <si>
    <t xml:space="preserve">archaeologists (Marcelino Sanz de Sautuola)</t>
  </si>
  <si>
    <t xml:space="preserve">María Sanz de Sautuola, credited with first seeing the paintings</t>
  </si>
  <si>
    <t xml:space="preserve">PLC366</t>
  </si>
  <si>
    <t xml:space="preserve">Lagar Velho</t>
  </si>
  <si>
    <t xml:space="preserve">Lapedo valley, Leiria, Portugal</t>
  </si>
  <si>
    <t xml:space="preserve">approx.; c. 29,000 cal BP</t>
  </si>
  <si>
    <t xml:space="preserve">The burial of a child with ochre and a shell pendant is one of the best-studied Gravettian burials in Iberia.</t>
  </si>
  <si>
    <t xml:space="preserve">ochre;shell pendant</t>
  </si>
  <si>
    <t xml:space="preserve">site type: rock shelter;burial</t>
  </si>
  <si>
    <t xml:space="preserve">archaeologists (João Zilhão)</t>
  </si>
  <si>
    <t xml:space="preserve">links: ARC071.</t>
  </si>
  <si>
    <t xml:space="preserve">PLC367</t>
  </si>
  <si>
    <t xml:space="preserve">Rio Tinto</t>
  </si>
  <si>
    <t xml:space="preserve">Minas de Riotinto, Huelva, Spain</t>
  </si>
  <si>
    <t xml:space="preserve">Copper and silver have been mined at Rio Tinto from prehistory through Rome to the company founded in 1873.</t>
  </si>
  <si>
    <t xml:space="preserve">copper and silver mining;smelting</t>
  </si>
  <si>
    <t xml:space="preserve">site type: mining district;slag</t>
  </si>
  <si>
    <t xml:space="preserve">historians; Rio Tinto Company</t>
  </si>
  <si>
    <t xml:space="preserve">the miners and their 1888 protest</t>
  </si>
  <si>
    <t xml:space="preserve">PLC368</t>
  </si>
  <si>
    <t xml:space="preserve">Almadén</t>
  </si>
  <si>
    <t xml:space="preserve">Ciudad Real, Spain</t>
  </si>
  <si>
    <t xml:space="preserve">approx.; ancient mining older</t>
  </si>
  <si>
    <t xml:space="preserve">Almadén's mercury, mined partly by convicts and enslaved people, was shipped to the Americas to refine silver.</t>
  </si>
  <si>
    <t xml:space="preserve">mercury mining;distillation</t>
  </si>
  <si>
    <t xml:space="preserve">site type: mine;mercury</t>
  </si>
  <si>
    <t xml:space="preserve">convict and enslaved miners</t>
  </si>
  <si>
    <t xml:space="preserve">PLC369</t>
  </si>
  <si>
    <t xml:space="preserve">Madinat al-Zahra</t>
  </si>
  <si>
    <t xml:space="preserve">Córdoba, Spain</t>
  </si>
  <si>
    <t xml:space="preserve">The caliphal palace city had workshops for carved ivory boxes, marble and textiles.</t>
  </si>
  <si>
    <t xml:space="preserve">ivory carving;marble carving</t>
  </si>
  <si>
    <t xml:space="preserve">site type: palace city;ivory pyxis;capital</t>
  </si>
  <si>
    <t xml:space="preserve">the Umayyad caliphs; UNESCO</t>
  </si>
  <si>
    <t xml:space="preserve">links: POL153.</t>
  </si>
  <si>
    <t xml:space="preserve">PLC370</t>
  </si>
  <si>
    <t xml:space="preserve">Seville</t>
  </si>
  <si>
    <t xml:space="preserve">Sevilla, Spain</t>
  </si>
  <si>
    <t xml:space="preserve">Seville held the royal monopoly on trade with the Americas, and its Triana potters made tiles for both sides of the Atlantic.</t>
  </si>
  <si>
    <t xml:space="preserve">tin-glazed tile;trade goods</t>
  </si>
  <si>
    <t xml:space="preserve">site type: port city;tile;silver</t>
  </si>
  <si>
    <t xml:space="preserve">enslaved Africans in the city</t>
  </si>
  <si>
    <t xml:space="preserve">links: INS089.</t>
  </si>
  <si>
    <t xml:space="preserve">PLC371</t>
  </si>
  <si>
    <t xml:space="preserve">Lisbon</t>
  </si>
  <si>
    <t xml:space="preserve">Lisboa, Portugal</t>
  </si>
  <si>
    <t xml:space="preserve">Lisbon received Asian and African goods and enslaved Africans through the Casa da Índia until the 1755 earthquake.</t>
  </si>
  <si>
    <t xml:space="preserve">trade goods;ivory</t>
  </si>
  <si>
    <t xml:space="preserve">site type: port city;saltcellar;porcelain</t>
  </si>
  <si>
    <t xml:space="preserve">links: POL136.</t>
  </si>
  <si>
    <t xml:space="preserve">PLC372</t>
  </si>
  <si>
    <t xml:space="preserve">Talavera de la Reina</t>
  </si>
  <si>
    <t xml:space="preserve">Toledo, Spain</t>
  </si>
  <si>
    <t xml:space="preserve">Talavera's tin-glazed potters supplied tiles and wares that gave their name to Mexican talavera.</t>
  </si>
  <si>
    <t xml:space="preserve">tin glaze;painted tile</t>
  </si>
  <si>
    <t xml:space="preserve">site type: pottery town;tile;jar</t>
  </si>
  <si>
    <t xml:space="preserve">PLC373</t>
  </si>
  <si>
    <t xml:space="preserve">Manises</t>
  </si>
  <si>
    <t xml:space="preserve">Valencia, Spain</t>
  </si>
  <si>
    <t xml:space="preserve">Manises potters made lustreware exported across Europe, including to Italian patrons.</t>
  </si>
  <si>
    <t xml:space="preserve">lustre;tin glaze</t>
  </si>
  <si>
    <t xml:space="preserve">site type: pottery town;lustre dish</t>
  </si>
  <si>
    <t xml:space="preserve">PLC374</t>
  </si>
  <si>
    <t xml:space="preserve">Sungir</t>
  </si>
  <si>
    <t xml:space="preserve">Vladimir, Russia</t>
  </si>
  <si>
    <t xml:space="preserve">Burials at Sungir held thousands of mammoth-ivory beads sewn on clothing.</t>
  </si>
  <si>
    <t xml:space="preserve">ivory beads</t>
  </si>
  <si>
    <t xml:space="preserve">site type: burials;bead;spear</t>
  </si>
  <si>
    <t xml:space="preserve">archaeologists (Otto Bader)</t>
  </si>
  <si>
    <t xml:space="preserve">PLC375</t>
  </si>
  <si>
    <t xml:space="preserve">Nerev End</t>
  </si>
  <si>
    <t xml:space="preserve">Veliky Novgorod, Russia</t>
  </si>
  <si>
    <t xml:space="preserve">Excavations here found birch-bark letters and workshops of leatherworkers and jewellers.</t>
  </si>
  <si>
    <t xml:space="preserve">birch-bark writing;leather;amber</t>
  </si>
  <si>
    <t xml:space="preserve">site type: excavated town;birch-bark letter;shoe</t>
  </si>
  <si>
    <t xml:space="preserve">archaeologists (Artemiy Artsikhovsky)</t>
  </si>
  <si>
    <t xml:space="preserve">links: POL142.</t>
  </si>
  <si>
    <t xml:space="preserve">PLC376</t>
  </si>
  <si>
    <t xml:space="preserve">Kremlin Armoury</t>
  </si>
  <si>
    <t xml:space="preserve">Moscow, Russia</t>
  </si>
  <si>
    <t xml:space="preserve">The tsars' workshops made arms, icons, goldwork and textiles, including work by Simon Ushakov.</t>
  </si>
  <si>
    <t xml:space="preserve">goldwork;icon painting;arms</t>
  </si>
  <si>
    <t xml:space="preserve">site type: court workshops;icon;helmet</t>
  </si>
  <si>
    <t xml:space="preserve">the tsars</t>
  </si>
  <si>
    <t xml:space="preserve">links: POL143.</t>
  </si>
  <si>
    <t xml:space="preserve">PLC377</t>
  </si>
  <si>
    <t xml:space="preserve">Imperial Porcelain Factory</t>
  </si>
  <si>
    <t xml:space="preserve">St Petersburg, Russia</t>
  </si>
  <si>
    <t xml:space="preserve">founded 1744; ongoing</t>
  </si>
  <si>
    <t xml:space="preserve">The factory made court porcelain and after 1917 painted agitprop designs on its stock.</t>
  </si>
  <si>
    <t xml:space="preserve">porcelain;overglaze painting</t>
  </si>
  <si>
    <t xml:space="preserve">site type: porcelain manufactory;plate</t>
  </si>
  <si>
    <t xml:space="preserve">the court; the Soviet state</t>
  </si>
  <si>
    <t xml:space="preserve">PLC378</t>
  </si>
  <si>
    <t xml:space="preserve">Vkhutemas building</t>
  </si>
  <si>
    <t xml:space="preserve">Myasnitskaya Street, Moscow, Russia</t>
  </si>
  <si>
    <t xml:space="preserve">The Higher Art and Technical Studios taught Constructivist design here.</t>
  </si>
  <si>
    <t xml:space="preserve">design education;metalwork;textile</t>
  </si>
  <si>
    <t xml:space="preserve">site type: school building;textile;poster</t>
  </si>
  <si>
    <t xml:space="preserve">the Soviet state; Rodchenko; Popova</t>
  </si>
  <si>
    <t xml:space="preserve">links: INS058.</t>
  </si>
  <si>
    <t xml:space="preserve">PLC379</t>
  </si>
  <si>
    <t xml:space="preserve">Wieliczka Salt Mine</t>
  </si>
  <si>
    <t xml:space="preserve">Kraków, Poland</t>
  </si>
  <si>
    <t xml:space="preserve">Miners at Wieliczka carved chapels and statues out of rock salt.</t>
  </si>
  <si>
    <t xml:space="preserve">salt mining;salt carving</t>
  </si>
  <si>
    <t xml:space="preserve">site type: mine;salt sculpture</t>
  </si>
  <si>
    <t xml:space="preserve">PLC380</t>
  </si>
  <si>
    <t xml:space="preserve">Magnitogorsk</t>
  </si>
  <si>
    <t xml:space="preserve">Chelyabinsk Oblast, Russia</t>
  </si>
  <si>
    <t xml:space="preserve">The Soviet steel city was built from 1929 largely by deported peasants and prisoners.</t>
  </si>
  <si>
    <t xml:space="preserve">steelmaking</t>
  </si>
  <si>
    <t xml:space="preserve">site type: steel city;steel</t>
  </si>
  <si>
    <t xml:space="preserve">the deported and imprisoned labourers</t>
  </si>
  <si>
    <t xml:space="preserve">F1.23;F1.22;F1.20</t>
  </si>
  <si>
    <t xml:space="preserve">PLC381</t>
  </si>
  <si>
    <t xml:space="preserve">Birka</t>
  </si>
  <si>
    <t xml:space="preserve">Björkö, Sweden</t>
  </si>
  <si>
    <t xml:space="preserve">Graves at Birka held silks and silver from far away, and workshops made beads and combs.</t>
  </si>
  <si>
    <t xml:space="preserve">beads;comb-making;textile</t>
  </si>
  <si>
    <t xml:space="preserve">site type: trading town and cemetery;bead;comb;silk</t>
  </si>
  <si>
    <t xml:space="preserve">archaeologists (Hjalmar Stolpe)</t>
  </si>
  <si>
    <t xml:space="preserve">links: NET027.</t>
  </si>
  <si>
    <t xml:space="preserve">PLC382</t>
  </si>
  <si>
    <t xml:space="preserve">Hedeby</t>
  </si>
  <si>
    <t xml:space="preserve">Haithabu, Schleswig-Holstein, Germany</t>
  </si>
  <si>
    <t xml:space="preserve">Hedeby's workshops made glass beads, combs and metalwork in a trading town between the Baltic and North Sea.</t>
  </si>
  <si>
    <t xml:space="preserve">beads;comb-making;metalwork</t>
  </si>
  <si>
    <t xml:space="preserve">site type: trading town;bead;mould</t>
  </si>
  <si>
    <t xml:space="preserve">PLC383</t>
  </si>
  <si>
    <t xml:space="preserve">Oseberg ship burial</t>
  </si>
  <si>
    <t xml:space="preserve">Tønsberg, Vestfold, Norway</t>
  </si>
  <si>
    <t xml:space="preserve">burial 834</t>
  </si>
  <si>
    <t xml:space="preserve">The ship burial of two women held a carved cart and sleighs, looms and tapestry fragments.</t>
  </si>
  <si>
    <t xml:space="preserve">site type: ship burial;cart;tapestry</t>
  </si>
  <si>
    <t xml:space="preserve">links: POL148.</t>
  </si>
  <si>
    <t xml:space="preserve">PLC384</t>
  </si>
  <si>
    <t xml:space="preserve">Falun Mine</t>
  </si>
  <si>
    <t xml:space="preserve">Falun, Dalarna, Sweden</t>
  </si>
  <si>
    <t xml:space="preserve">Copper from Falun funded Sweden's empire, and its by-product became the red paint on Swedish wooden houses.</t>
  </si>
  <si>
    <t xml:space="preserve">copper mining;pigment</t>
  </si>
  <si>
    <t xml:space="preserve">site type: mine;copper;red paint</t>
  </si>
  <si>
    <t xml:space="preserve">links: POL149.</t>
  </si>
  <si>
    <t xml:space="preserve">PLC385</t>
  </si>
  <si>
    <t xml:space="preserve">Bryggen</t>
  </si>
  <si>
    <t xml:space="preserve">Bergen, Norway</t>
  </si>
  <si>
    <t xml:space="preserve">Hanseatic Kontor period</t>
  </si>
  <si>
    <t xml:space="preserve">Hanseatic merchants at Bryggen traded stockfish for grain and goods, and runic sticks found there record everyday messages.</t>
  </si>
  <si>
    <t xml:space="preserve">stockfish trade;timber building;runes</t>
  </si>
  <si>
    <t xml:space="preserve">site type: wharf and trading houses;runic stick</t>
  </si>
  <si>
    <t xml:space="preserve">links: INS088.</t>
  </si>
  <si>
    <t xml:space="preserve">PLC386</t>
  </si>
  <si>
    <t xml:space="preserve">Jokkmokk winter market</t>
  </si>
  <si>
    <t xml:space="preserve">Jokkmokk, Sápmi, Sweden</t>
  </si>
  <si>
    <t xml:space="preserve">from 1605; ongoing</t>
  </si>
  <si>
    <t xml:space="preserve">Sámi makers sell duodji at the market, which the Swedish crown set up to collect taxes.</t>
  </si>
  <si>
    <t xml:space="preserve">duodji;antler carving;leather</t>
  </si>
  <si>
    <t xml:space="preserve">site type: market;knife;belt</t>
  </si>
  <si>
    <t xml:space="preserve">the Sámi; the Swedish crown</t>
  </si>
  <si>
    <t xml:space="preserve">PLC387</t>
  </si>
  <si>
    <t xml:space="preserve">Kiruna</t>
  </si>
  <si>
    <t xml:space="preserve">Kiruna, Sápmi, Sweden</t>
  </si>
  <si>
    <t xml:space="preserve">Iron-ore mining at Kiruna now requires moving the town and conflicts with Sámi reindeer herding.</t>
  </si>
  <si>
    <t xml:space="preserve">iron-ore mining</t>
  </si>
  <si>
    <t xml:space="preserve">site type: mine;iron ore</t>
  </si>
  <si>
    <t xml:space="preserve">LKAB</t>
  </si>
  <si>
    <t xml:space="preserve">Sámi reindeer herders</t>
  </si>
  <si>
    <t xml:space="preserve">PLC388</t>
  </si>
  <si>
    <t xml:space="preserve">Madjedbebe</t>
  </si>
  <si>
    <t xml:space="preserve">Mirarr Country, Northern Territory, Australia</t>
  </si>
  <si>
    <t xml:space="preserve">approx.; c. 65,000 years (Clarkson et al. 2017), contested</t>
  </si>
  <si>
    <t xml:space="preserve">Ground-edge axe fragments, grindstones and ochre from Madjedbebe are dated by the excavators to around 65,000 years ago, a date other archaeologists contest.</t>
  </si>
  <si>
    <t xml:space="preserve">ground-edge axe;ochre;grindstone</t>
  </si>
  <si>
    <t xml:space="preserve">site type: rock shelter;axe;grindstone</t>
  </si>
  <si>
    <t xml:space="preserve">the Mirarr; archaeologists (Chris Clarkson)</t>
  </si>
  <si>
    <t xml:space="preserve">PLC389</t>
  </si>
  <si>
    <t xml:space="preserve">Carpenter's Gap</t>
  </si>
  <si>
    <t xml:space="preserve">Windjana Gorge, Kimberley, Australia</t>
  </si>
  <si>
    <t xml:space="preserve">A fragment of a ground-edge axe from Carpenter's Gap is dated to about 45,000-49,000 years ago.</t>
  </si>
  <si>
    <t xml:space="preserve">ground-edge axe</t>
  </si>
  <si>
    <t xml:space="preserve">site type: rock shelter;axe fragment</t>
  </si>
  <si>
    <t xml:space="preserve">the Bunuba; archaeologists</t>
  </si>
  <si>
    <t xml:space="preserve">PLC390</t>
  </si>
  <si>
    <t xml:space="preserve">Nawarla Gabarnmang</t>
  </si>
  <si>
    <t xml:space="preserve">Jawoyn Country, Arnhem Land, Australia</t>
  </si>
  <si>
    <t xml:space="preserve">Jawoyn rock shelter with a painted ceiling, a charcoal drawing about 28,000 years old and an early ground-edge axe fragment.</t>
  </si>
  <si>
    <t xml:space="preserve">charcoal drawing;painting;ground-edge axe</t>
  </si>
  <si>
    <t xml:space="preserve">site type: rock shelter;painting;axe fragment</t>
  </si>
  <si>
    <t xml:space="preserve">the Jawoyn; archaeologists (Bruno David)</t>
  </si>
  <si>
    <t xml:space="preserve">PLC391</t>
  </si>
  <si>
    <t xml:space="preserve">Budj Bim</t>
  </si>
  <si>
    <t xml:space="preserve">Gunditjmara Country, Victoria, Australia</t>
  </si>
  <si>
    <t xml:space="preserve">approx.; at least 6,600 years; ongoing</t>
  </si>
  <si>
    <t xml:space="preserve">The Gunditjmara built channels, weirs and traps in lava flows to farm eels.</t>
  </si>
  <si>
    <t xml:space="preserve">stone channel building;woven eel trap</t>
  </si>
  <si>
    <t xml:space="preserve">site type: aquaculture landscape;eel trap;stone house</t>
  </si>
  <si>
    <t xml:space="preserve">the Gunditjmara; UNESCO</t>
  </si>
  <si>
    <t xml:space="preserve">links: INV062.</t>
  </si>
  <si>
    <t xml:space="preserve">PLC392</t>
  </si>
  <si>
    <t xml:space="preserve">Willandra Lakes</t>
  </si>
  <si>
    <t xml:space="preserve">Lake Mungo, NSW, Australia</t>
  </si>
  <si>
    <t xml:space="preserve">Mungo Lady and Mungo Man, about 40,000 years old, were taken for study and later returned to their people.</t>
  </si>
  <si>
    <t xml:space="preserve">cremation;ochre burial</t>
  </si>
  <si>
    <t xml:space="preserve">site type: lakes landscape;burial</t>
  </si>
  <si>
    <t xml:space="preserve">the Paakantyi, Mutthi Mutthi and Ngiyampaa; UNESCO</t>
  </si>
  <si>
    <t xml:space="preserve">PLC393</t>
  </si>
  <si>
    <t xml:space="preserve">Murujuga</t>
  </si>
  <si>
    <t xml:space="preserve">Burrup Peninsula, Western Australia</t>
  </si>
  <si>
    <t xml:space="preserve">Murujuga has more than a million rock engravings, now beside heavy industry.</t>
  </si>
  <si>
    <t xml:space="preserve">petroglyph</t>
  </si>
  <si>
    <t xml:space="preserve">site type: rock engravings;petroglyph</t>
  </si>
  <si>
    <t xml:space="preserve">the Ngarda-Ngarli; UNESCO (inscribed July 2025)</t>
  </si>
  <si>
    <t xml:space="preserve">PLC394</t>
  </si>
  <si>
    <t xml:space="preserve">Wilgie Mia</t>
  </si>
  <si>
    <t xml:space="preserve">Weld Range, Western Australia</t>
  </si>
  <si>
    <t xml:space="preserve">approx.; c. 30,000 years is an estimate from the volume mined (V. Winton), not a scientific date</t>
  </si>
  <si>
    <t xml:space="preserve">Aboriginal miners dug red and yellow ochre at Wilgie Mia, traded widely.</t>
  </si>
  <si>
    <t xml:space="preserve">ochre mining</t>
  </si>
  <si>
    <t xml:space="preserve">site type: ochre mine;ochre</t>
  </si>
  <si>
    <t xml:space="preserve">the Wajarri Yamatji</t>
  </si>
  <si>
    <t xml:space="preserve">Start date uncertain: no published dates; National Heritage List (2011) gives none; the 27,000-40,000-year figures in popular sources are unsupported.</t>
  </si>
  <si>
    <t xml:space="preserve">PLC395</t>
  </si>
  <si>
    <t xml:space="preserve">Mount William</t>
  </si>
  <si>
    <t xml:space="preserve">Wil-im-ee Moor-ring, Victoria, Australia</t>
  </si>
  <si>
    <t xml:space="preserve">Wurundjeri quarried greenstone at Mount William for axes traded across southeast Australia.</t>
  </si>
  <si>
    <t xml:space="preserve">greenstone quarrying;ground axe</t>
  </si>
  <si>
    <t xml:space="preserve">site type: stone quarry;axe</t>
  </si>
  <si>
    <t xml:space="preserve">the Wurundjeri; archaeologists (Isabel McBryde)</t>
  </si>
  <si>
    <t xml:space="preserve">links: NET053.</t>
  </si>
  <si>
    <t xml:space="preserve">PLC396</t>
  </si>
  <si>
    <t xml:space="preserve">Juukan Gorge</t>
  </si>
  <si>
    <t xml:space="preserve">Pilbara, Western Australia</t>
  </si>
  <si>
    <t xml:space="preserve">approx.; destroyed May 2020</t>
  </si>
  <si>
    <t xml:space="preserve">Two rock shelters were blown up by Rio Tinto in 2020 to expand an iron-ore mine.</t>
  </si>
  <si>
    <t xml:space="preserve">site type: rock shelters;stone tool</t>
  </si>
  <si>
    <t xml:space="preserve">the Puutu Kunti Kurrama and Pinikura</t>
  </si>
  <si>
    <t xml:space="preserve">PLC397</t>
  </si>
  <si>
    <t xml:space="preserve">Port Arthur</t>
  </si>
  <si>
    <t xml:space="preserve">Tasmania, Australia</t>
  </si>
  <si>
    <t xml:space="preserve">Convicts at Port Arthur built ships and made shoes and other goods.</t>
  </si>
  <si>
    <t xml:space="preserve">shipbuilding;shoemaking</t>
  </si>
  <si>
    <t xml:space="preserve">site type: penal settlement;ship</t>
  </si>
  <si>
    <t xml:space="preserve">the colonial state; UNESCO</t>
  </si>
  <si>
    <t xml:space="preserve">PLC398</t>
  </si>
  <si>
    <t xml:space="preserve">Wahgi valley, Papua New Guinea</t>
  </si>
  <si>
    <t xml:space="preserve">Mounds and drainage ditches at Kuk show plant cultivation in the New Guinea highlands by about 7,000 years ago, with earlier plant use around 10,000 years ago.</t>
  </si>
  <si>
    <t xml:space="preserve">drainage;mounding;plant cultivation</t>
  </si>
  <si>
    <t xml:space="preserve">site type: wetland;ditch</t>
  </si>
  <si>
    <t xml:space="preserve">archaeologists (Jack Golson; Tim Denham); UNESCO</t>
  </si>
  <si>
    <t xml:space="preserve">links: INV055.</t>
  </si>
  <si>
    <t xml:space="preserve">PLC399</t>
  </si>
  <si>
    <t xml:space="preserve">Talasea obsidian sources</t>
  </si>
  <si>
    <t xml:space="preserve">Kutau-Bao, Willaumez Peninsula, New Britain, Papua New Guinea</t>
  </si>
  <si>
    <t xml:space="preserve">Obsidian from Talasea was carried as far as Borneo and Fiji during the Lapita period.</t>
  </si>
  <si>
    <t xml:space="preserve">obsidian</t>
  </si>
  <si>
    <t xml:space="preserve">site type: obsidian source;flake</t>
  </si>
  <si>
    <t xml:space="preserve">links: NET046.</t>
  </si>
  <si>
    <t xml:space="preserve">PLC400</t>
  </si>
  <si>
    <t xml:space="preserve">Lapita type site</t>
  </si>
  <si>
    <t xml:space="preserve">Site 13, Foué peninsula, Koné, New Caledonia</t>
  </si>
  <si>
    <t xml:space="preserve">Pottery from the Koné site named the Lapita culture, known for its dentate-stamped designs.</t>
  </si>
  <si>
    <t xml:space="preserve">dentate stamping</t>
  </si>
  <si>
    <t xml:space="preserve">site type: excavated site;potsherd</t>
  </si>
  <si>
    <t xml:space="preserve">archaeologists (Gifford and Shutler, 1952)</t>
  </si>
  <si>
    <t xml:space="preserve">links: ARC224; CIV091.</t>
  </si>
  <si>
    <t xml:space="preserve">PLC401</t>
  </si>
  <si>
    <t xml:space="preserve">Teouma</t>
  </si>
  <si>
    <t xml:space="preserve">Efate, Vanuatu</t>
  </si>
  <si>
    <t xml:space="preserve">approx.; c. 3,000 years ago</t>
  </si>
  <si>
    <t xml:space="preserve">The earliest known cemetery of the first settlers of Vanuatu held dentate-stamped Lapita pots, some used as burial vessels, and headless burials whose skulls were moved.</t>
  </si>
  <si>
    <t xml:space="preserve">dentate stamping;shell ornament</t>
  </si>
  <si>
    <t xml:space="preserve">site type: cemetery;Lapita pot;shell bracelet</t>
  </si>
  <si>
    <t xml:space="preserve">archaeologists (Stuart Bedford; Matthew Spriggs; Vanuatu Cultural Centre)</t>
  </si>
  <si>
    <t xml:space="preserve">links: ARC224; HOR013.</t>
  </si>
  <si>
    <t xml:space="preserve">PLC402</t>
  </si>
  <si>
    <t xml:space="preserve">Langa Langa Lagoon</t>
  </si>
  <si>
    <t xml:space="preserve">Malaita, Solomon Islands</t>
  </si>
  <si>
    <t xml:space="preserve">approx.; start uncertain; ongoing</t>
  </si>
  <si>
    <t xml:space="preserve">Langa Langa makers grind, drill and string small shell discs into shell money still used for bride price and compensation.</t>
  </si>
  <si>
    <t xml:space="preserve">shell grinding;drilling;stringing</t>
  </si>
  <si>
    <t xml:space="preserve">site type: lagoon villages;shell money strand</t>
  </si>
  <si>
    <t xml:space="preserve">the Langa Langa people</t>
  </si>
  <si>
    <t xml:space="preserve">links: PRA214. Start date uncertain.</t>
  </si>
  <si>
    <t xml:space="preserve">PLC403</t>
  </si>
  <si>
    <t xml:space="preserve">Roi Mata's Domain</t>
  </si>
  <si>
    <t xml:space="preserve">Efate, Lelepa and Artok, Vanuatu</t>
  </si>
  <si>
    <t xml:space="preserve">approx.; burial c. 1600; ongoing custom</t>
  </si>
  <si>
    <t xml:space="preserve">The residence, death place and burial of the chief Roi Mata remain governed by oral tradition and a tabu kept by local communities.</t>
  </si>
  <si>
    <t xml:space="preserve">oral tradition;burial</t>
  </si>
  <si>
    <t xml:space="preserve">site type: chiefly residence and burial site;burial</t>
  </si>
  <si>
    <t xml:space="preserve">the local communities; UNESCO</t>
  </si>
  <si>
    <t xml:space="preserve">PLC404</t>
  </si>
  <si>
    <t xml:space="preserve">Kiriwina</t>
  </si>
  <si>
    <t xml:space="preserve">Trobriand Islands, Milne Bay, Papua New Guinea</t>
  </si>
  <si>
    <t xml:space="preserve">Kiriwina's carvers make canoe prow-boards and splashboards for voyages in the kula ring, which exchanges shell necklaces and armbands between islands.</t>
  </si>
  <si>
    <t xml:space="preserve">wood carving;shell valuables;canoe building</t>
  </si>
  <si>
    <t xml:space="preserve">site type: island villages;canoe prow-board;shell necklace;armband</t>
  </si>
  <si>
    <t xml:space="preserve">the Trobriand islanders; Bronisław Malinowski</t>
  </si>
  <si>
    <t xml:space="preserve">links: NET047.</t>
  </si>
  <si>
    <t xml:space="preserve">PLC405</t>
  </si>
  <si>
    <t xml:space="preserve">Nan Madol</t>
  </si>
  <si>
    <t xml:space="preserve">Pohnpei, Federated States of Micronesia</t>
  </si>
  <si>
    <t xml:space="preserve">approx.; monumental phase from c. 1180-1200</t>
  </si>
  <si>
    <t xml:space="preserve">The Saudeleur built nearly a hundred artificial islets of stacked basalt columns and coral fill for chiefly residences and tombs.</t>
  </si>
  <si>
    <t xml:space="preserve">columnar basalt stacking;coral fill</t>
  </si>
  <si>
    <t xml:space="preserve">site type: islet ceremonial centre;tomb;stone wall</t>
  </si>
  <si>
    <t xml:space="preserve">the Pohnpeian people; UNESCO</t>
  </si>
  <si>
    <t xml:space="preserve">the labour levied from across Pohnpei</t>
  </si>
  <si>
    <t xml:space="preserve">links: ARC230; POL088.</t>
  </si>
  <si>
    <t xml:space="preserve">PLC406</t>
  </si>
  <si>
    <t xml:space="preserve">Leluh</t>
  </si>
  <si>
    <t xml:space="preserve">Kosrae, Federated States of Micronesia</t>
  </si>
  <si>
    <t xml:space="preserve">High walls of basalt columns on Leluh island enclosed a chiefly town with compounds, canals and tombs.</t>
  </si>
  <si>
    <t xml:space="preserve">columnar basalt stacking</t>
  </si>
  <si>
    <t xml:space="preserve">site type: walled chiefly town;wall;tomb</t>
  </si>
  <si>
    <t xml:space="preserve">PLC407</t>
  </si>
  <si>
    <t xml:space="preserve">Yap stone money banks</t>
  </si>
  <si>
    <t xml:space="preserve">Yap, Federated States of Micronesia</t>
  </si>
  <si>
    <t xml:space="preserve">Stone money discs in Yapese village banks change owner without being moved, their history held in shared memory.</t>
  </si>
  <si>
    <t xml:space="preserve">stone money</t>
  </si>
  <si>
    <t xml:space="preserve">site type: village stone-money bank;stone money disc</t>
  </si>
  <si>
    <t xml:space="preserve">the Yapese</t>
  </si>
  <si>
    <t xml:space="preserve">PLC408</t>
  </si>
  <si>
    <t xml:space="preserve">House of Taga</t>
  </si>
  <si>
    <t xml:space="preserve">San José, Tinian, Northern Mariana Islands</t>
  </si>
  <si>
    <t xml:space="preserve">The tallest known latte stones, two-part limestone pillars that raised Chamorro buildings, stand at the House of Taga.</t>
  </si>
  <si>
    <t xml:space="preserve">limestone quarrying;latte building</t>
  </si>
  <si>
    <t xml:space="preserve">site type: latte-stone site;latte stone</t>
  </si>
  <si>
    <t xml:space="preserve">the Chamorro; archaeologists</t>
  </si>
  <si>
    <t xml:space="preserve">PLC409</t>
  </si>
  <si>
    <t xml:space="preserve">Bikini Atoll</t>
  </si>
  <si>
    <t xml:space="preserve">Marshall Islands</t>
  </si>
  <si>
    <t xml:space="preserve">nuclear tests 1946-58</t>
  </si>
  <si>
    <t xml:space="preserve">The United States tested 23 nuclear devices at Bikini after removing its people, and those who returned in the 1970s were moved out again in 1978.</t>
  </si>
  <si>
    <t xml:space="preserve">site type: nuclear test site;shipwreck</t>
  </si>
  <si>
    <t xml:space="preserve">the United States government; UNESCO</t>
  </si>
  <si>
    <t xml:space="preserve">the Bikinians</t>
  </si>
  <si>
    <t xml:space="preserve">23 tests at Bikini per UNESCO; World Heritage 2010 (Bikini Atoll Nuclear Test Site).</t>
  </si>
  <si>
    <t xml:space="preserve">PLC410</t>
  </si>
  <si>
    <t xml:space="preserve">Nauru phosphate fields</t>
  </si>
  <si>
    <t xml:space="preserve">Nauru</t>
  </si>
  <si>
    <t xml:space="preserve">Phosphate mined for fertiliser by colonial companies, with indentured Chinese and Pacific Islander labour, left most of Nauru's interior stripped.</t>
  </si>
  <si>
    <t xml:space="preserve">site type: mining landscape;phosphate</t>
  </si>
  <si>
    <t xml:space="preserve">the Pacific Phosphate Company; British Phosphate Commissioners</t>
  </si>
  <si>
    <t xml:space="preserve">the Nauruans and indentured miners</t>
  </si>
  <si>
    <t xml:space="preserve">PLC411</t>
  </si>
  <si>
    <t xml:space="preserve">Taputapuātea</t>
  </si>
  <si>
    <t xml:space="preserve">Ra'iātea, French Polynesia</t>
  </si>
  <si>
    <t xml:space="preserve">Taputapuātea's stone marae were a centre for voyaging chiefs and priests, and it is still a meeting point for canoe revival voyages.</t>
  </si>
  <si>
    <t xml:space="preserve">stone marae building;canoe voyaging</t>
  </si>
  <si>
    <t xml:space="preserve">site type: marae complex;marae</t>
  </si>
  <si>
    <t xml:space="preserve">the Mā'ohi; UNESCO</t>
  </si>
  <si>
    <t xml:space="preserve">links: NET045; CIV090.</t>
  </si>
  <si>
    <t xml:space="preserve">PLC412</t>
  </si>
  <si>
    <t xml:space="preserve">Rano Raraku</t>
  </si>
  <si>
    <t xml:space="preserve">Most of Rapa Nui's moai were carved from the volcanic tuff of Rano Raraku, where hundreds of unfinished figures remain.</t>
  </si>
  <si>
    <t xml:space="preserve">tuff carving;basalt tools</t>
  </si>
  <si>
    <t xml:space="preserve">site type: quarry;moai;basalt pick</t>
  </si>
  <si>
    <t xml:space="preserve">the Rapanui; archaeologists</t>
  </si>
  <si>
    <t xml:space="preserve">PLC413</t>
  </si>
  <si>
    <t xml:space="preserve">Orongo</t>
  </si>
  <si>
    <t xml:space="preserve">The birdman ceremonial village has carved petroglyphs, and the basalt moai Hoa Hakananai'a was taken from it by a British ship's crew in 1868.</t>
  </si>
  <si>
    <t xml:space="preserve">basalt carving;petroglyph</t>
  </si>
  <si>
    <t xml:space="preserve">site type: ceremonial village;moai;petroglyph</t>
  </si>
  <si>
    <t xml:space="preserve">the Rapanui</t>
  </si>
  <si>
    <t xml:space="preserve">Rapanui have asked for its return.</t>
  </si>
  <si>
    <t xml:space="preserve">PLC414</t>
  </si>
  <si>
    <t xml:space="preserve">Wellington, Aotearoa New Zealand</t>
  </si>
  <si>
    <t xml:space="preserve">opened 1998</t>
  </si>
  <si>
    <t xml:space="preserve">The national museum is run on a bicultural partnership with Māori and leads the repatriation of Māori and Moriori ancestral remains.</t>
  </si>
  <si>
    <t xml:space="preserve">site type: museum;taonga;cloak</t>
  </si>
  <si>
    <t xml:space="preserve">the New Zealand state; iwi partners</t>
  </si>
  <si>
    <t xml:space="preserve">Te Papa Collections Online (CC BY where marked)</t>
  </si>
  <si>
    <t xml:space="preserve">PLC415</t>
  </si>
  <si>
    <t xml:space="preserve">Bishop Museum</t>
  </si>
  <si>
    <t xml:space="preserve">Honolulu, Hawaiʻi</t>
  </si>
  <si>
    <t xml:space="preserve">founded 1889</t>
  </si>
  <si>
    <t xml:space="preserve">Founded in memory of the Hawaiian aliʻi Bernice Pauahi Bishop, the museum holds royal feather cloaks and Pacific collections.</t>
  </si>
  <si>
    <t xml:space="preserve">site type: museum;feather cloak;feather image</t>
  </si>
  <si>
    <t xml:space="preserve">Charles Reed Bishop</t>
  </si>
  <si>
    <t xml:space="preserve">PLC416</t>
  </si>
  <si>
    <t xml:space="preserve">Wairau Bar</t>
  </si>
  <si>
    <t xml:space="preserve">Marlborough, Aotearoa New Zealand</t>
  </si>
  <si>
    <t xml:space="preserve">One of the earliest settlements in Aotearoa held stone adzes, moa-egg vessels and burials, whose remains were returned to Rangitāne in 2009.</t>
  </si>
  <si>
    <t xml:space="preserve">stone adzes;moa-bone ornaments</t>
  </si>
  <si>
    <t xml:space="preserve">site type: settlement and burial ground;adze;necklace</t>
  </si>
  <si>
    <t xml:space="preserve">Rangitāne o Wairau; archaeologists</t>
  </si>
  <si>
    <t xml:space="preserve">PLC417</t>
  </si>
  <si>
    <t xml:space="preserve">Arahura River</t>
  </si>
  <si>
    <t xml:space="preserve">Te Tai Poutini (West Coast), Aotearoa New Zealand</t>
  </si>
  <si>
    <t xml:space="preserve">The Arahura is a main source of pounamu (nephrite), shaped into adzes and hei-tiki and now owned by Ngāi Tahu.</t>
  </si>
  <si>
    <t xml:space="preserve">pounamu working;abrasion</t>
  </si>
  <si>
    <t xml:space="preserve">site type: stone source;hei-tiki;adze;mere</t>
  </si>
  <si>
    <t xml:space="preserve">Ngāi Tahu (Ngāti Waewae)</t>
  </si>
  <si>
    <t xml:space="preserve">Te Papa Collections Online (CC BY where marked);Auckland Museum Collections Online (CC BY where marked)</t>
  </si>
  <si>
    <t xml:space="preserve">PLC418</t>
  </si>
  <si>
    <t xml:space="preserve">Keanakākoʻi</t>
  </si>
  <si>
    <t xml:space="preserve">Mauna Kea, Hawaiʻi</t>
  </si>
  <si>
    <t xml:space="preserve">Hawaiian adze makers worked fine basalt near the summit of Mauna Kea.</t>
  </si>
  <si>
    <t xml:space="preserve">basalt knapping;adze making</t>
  </si>
  <si>
    <t xml:space="preserve">site type: adze quarry;adze</t>
  </si>
  <si>
    <t xml:space="preserve">Native Hawaiians; archaeologists</t>
  </si>
  <si>
    <t xml:space="preserve">PLC419</t>
  </si>
  <si>
    <t xml:space="preserve">Nukuleka</t>
  </si>
  <si>
    <t xml:space="preserve">Tongatapu, Tonga</t>
  </si>
  <si>
    <t xml:space="preserve">Nukuleka has some of the earliest dated Lapita pottery in Polynesia.</t>
  </si>
  <si>
    <t xml:space="preserve">site type: settlement;potsherd</t>
  </si>
  <si>
    <t xml:space="preserve">archaeologists (David Burley)</t>
  </si>
  <si>
    <t xml:space="preserve">links: ARC224.</t>
  </si>
  <si>
    <t xml:space="preserve">POL001</t>
  </si>
  <si>
    <t xml:space="preserve">Pharaonic Egyptian state</t>
  </si>
  <si>
    <t xml:space="preserve">Kemet; Ancient Egypt (dynastic)</t>
  </si>
  <si>
    <t xml:space="preserve">c.; conventional unification to Macedonian conquest; Seshat splits it into period polities (Old, Middle, New Kingdom, Late Period)</t>
  </si>
  <si>
    <t xml:space="preserve">Royal and temple workshops organised stone, metal, faience, linen and papyrus production at state scale for nearly three millennia.</t>
  </si>
  <si>
    <t xml:space="preserve">stone carving; faience; lost-wax copper-alloy casting; linen weaving; papyrus making; gold working</t>
  </si>
  <si>
    <t xml:space="preserve">statues; reliefs; coffins; jewellery; linen; papyri</t>
  </si>
  <si>
    <t xml:space="preserve">Egyptologists; Manetho's king-list (3rd c. BCE); the state's own king-lists</t>
  </si>
  <si>
    <t xml:space="preserve">mostly anonymous workers (Deir el-Medina a rare named exception); conscripted and enslaved labour; Nubian, Libyan and Levantine neighbours and captives; intermediate periods; present-day Egyptians' relation to the past</t>
  </si>
  <si>
    <t xml:space="preserve">Met Open Access (CC0);Cleveland Museum of Art Open Access (CC0);Walters Art Museum (CC0);Brooklyn Museum (CC BY where marked);British Museum collection search (link out);Wikimedia Commons</t>
  </si>
  <si>
    <t xml:space="preserve">F1.5;F1.16;F1.23;F1.24</t>
  </si>
  <si>
    <t xml:space="preserve">Dynasties grouped as DYN rows; funerary material hidden by default; many museum objects left Egypt under colonial-era partage and dealing.</t>
  </si>
  <si>
    <t xml:space="preserve">POL002</t>
  </si>
  <si>
    <t xml:space="preserve">Kingdom of Kerma</t>
  </si>
  <si>
    <t xml:space="preserve">Early Kush; Kerma culture state</t>
  </si>
  <si>
    <t xml:space="preserve">c.; Egyptian conquest c. 1500 BCE</t>
  </si>
  <si>
    <t xml:space="preserve">Kerma's workshops made thin-walled black-topped red beakers and faience inlays and built mud-brick deffufa temples.</t>
  </si>
  <si>
    <t xml:space="preserve">handmade ceramics; faience; mud-brick architecture; mica cut-outs</t>
  </si>
  <si>
    <t xml:space="preserve">beakers; deffufa; funerary beds</t>
  </si>
  <si>
    <t xml:space="preserve">rule and display;ritual and belief;shelter;food and storage</t>
  </si>
  <si>
    <t xml:space="preserve">archaeologists (Reisner, Bonnet); Egyptian texts naming Kush</t>
  </si>
  <si>
    <t xml:space="preserve">Egyptian hostile framing of Kush; retainers buried in royal tumuli; pastoralist neighbours; present-day Sudanese communities</t>
  </si>
  <si>
    <t xml:space="preserve">Wikimedia Commons;open-access excavation reports;British Museum collection search (link out)</t>
  </si>
  <si>
    <t xml:space="preserve">Reisner's early interpretations (Egyptian governors) were overturned; check museum captions.</t>
  </si>
  <si>
    <t xml:space="preserve">POL003</t>
  </si>
  <si>
    <t xml:space="preserve">Kingdom of Kush (Napata and Meroë)</t>
  </si>
  <si>
    <t xml:space="preserve">Kush; Napatan kingdom; Meroitic kingdom</t>
  </si>
  <si>
    <t xml:space="preserve">c.; Napatan phase to c. 300 BCE, Meroitic to c. 350 CE</t>
  </si>
  <si>
    <t xml:space="preserve">Kushite rulers built pyramid fields and temples and Meroë smelted iron and wrote in its own Meroitic script.</t>
  </si>
  <si>
    <t xml:space="preserve">iron smelting; sandstone building; gold working; painted ceramics; Meroitic script</t>
  </si>
  <si>
    <t xml:space="preserve">pyramids; jewellery; painted pottery; stelae</t>
  </si>
  <si>
    <t xml:space="preserve">rule and display;ritual and belief;record and writing;tools</t>
  </si>
  <si>
    <t xml:space="preserve">Egyptologists and Sudan archaeologists; Kushite royal inscriptions</t>
  </si>
  <si>
    <t xml:space="preserve">non-royal Meroitic makers; enslaved and conscripted labour; Blemmyes and other neighbours; Sudanese communities today</t>
  </si>
  <si>
    <t xml:space="preserve">Met Open Access (CC0);British Museum collection search (link out);Wikimedia Commons;open-access excavation reports</t>
  </si>
  <si>
    <t xml:space="preserve">Ferlini's 1834 destruction of Amanishakheto's pyramid (jewellery in Berlin and Munich). Scale of Meroitic iron industry debated.</t>
  </si>
  <si>
    <t xml:space="preserve">POL004</t>
  </si>
  <si>
    <t xml:space="preserve">Makuria</t>
  </si>
  <si>
    <t xml:space="preserve">Christian Nubian kingdom of Dongola</t>
  </si>
  <si>
    <t xml:space="preserve">c.; absorbed Nobadia by 7th c.; decline 14th–15th c.</t>
  </si>
  <si>
    <t xml:space="preserve">Makurian churches such as Faras carried painted murals, and Nubian workshops produced a distinctive painted pottery.</t>
  </si>
  <si>
    <t xml:space="preserve">tempera wall painting; wheel-made painted ceramics; mud-brick and stone building; Old Nubian writing</t>
  </si>
  <si>
    <t xml:space="preserve">murals; pottery; manuscripts</t>
  </si>
  <si>
    <t xml:space="preserve">ritual and belief;rule and display;record and writing;food and storage</t>
  </si>
  <si>
    <t xml:space="preserve">excavation teams (Polish mission); Arabic sources on the baqt treaty</t>
  </si>
  <si>
    <t xml:space="preserve">people sent north as tribute under the baqt; Nobadian and Alodian neighbours; non-Christian pastoralists</t>
  </si>
  <si>
    <t xml:space="preserve">Faras murals split between Warsaw and Khartoum after 1960s UNESCO campaign.</t>
  </si>
  <si>
    <t xml:space="preserve">POL005</t>
  </si>
  <si>
    <t xml:space="preserve">Mahdist State</t>
  </si>
  <si>
    <t xml:space="preserve">Mahdiyya</t>
  </si>
  <si>
    <t xml:space="preserve">The Mahdist state standardised the patched jibba tunic, banners and weapons, many of which entered museums as 1898 battlefield trophies.</t>
  </si>
  <si>
    <t xml:space="preserve">patchwork; cotton; metalwork</t>
  </si>
  <si>
    <t xml:space="preserve">jibba tunics; banners; swords</t>
  </si>
  <si>
    <t xml:space="preserve">war;clothing and adornment;rule and display</t>
  </si>
  <si>
    <t xml:space="preserve">historians; British military accounts</t>
  </si>
  <si>
    <t xml:space="preserve">Sudanese families of the dead; enslaved people within the state; the Omdurman loot's route into collections</t>
  </si>
  <si>
    <t xml:space="preserve">Many "Mahdist" objects in UK museums are war loot from Omdurman.</t>
  </si>
  <si>
    <t xml:space="preserve">POL006</t>
  </si>
  <si>
    <t xml:space="preserve">Kingdom of Aksum</t>
  </si>
  <si>
    <t xml:space="preserve">Aksum; Axum</t>
  </si>
  <si>
    <t xml:space="preserve">c.; 1st–10th c.</t>
  </si>
  <si>
    <t xml:space="preserve">Aksum carved monolithic stelae, minted gold, silver and bronze coins and adopted Christianity under Ezana in the 4th century.</t>
  </si>
  <si>
    <t xml:space="preserve">monolith quarrying and carving; coin minting; Ge'ez writing</t>
  </si>
  <si>
    <t xml:space="preserve">stelae; coins; inscriptions</t>
  </si>
  <si>
    <t xml:space="preserve">rule and display;ritual and belief;exchange and value;record and writing</t>
  </si>
  <si>
    <t xml:space="preserve">historians; Periplus of the Erythraean Sea; Aksumite inscriptions</t>
  </si>
  <si>
    <t xml:space="preserve">labour that quarried and moved stelae; Beja and other neighbours; Himyarite subjects during Aksumite rule in Yemen</t>
  </si>
  <si>
    <t xml:space="preserve">Wikimedia Commons;British Museum collection search (link out);open-access excavation reports</t>
  </si>
  <si>
    <t xml:space="preserve">F1.5;F1.13;F1.24</t>
  </si>
  <si>
    <t xml:space="preserve">Stela taken to Rome 1937, returned 2005.</t>
  </si>
  <si>
    <t xml:space="preserve">POL007</t>
  </si>
  <si>
    <t xml:space="preserve">Ethiopian Empire (Solomonic)</t>
  </si>
  <si>
    <t xml:space="preserve">Abyssinia; Mängəstä Ityop'p'ya</t>
  </si>
  <si>
    <t xml:space="preserve">The Solomonic court and church patronised illuminated manuscripts, icon painting and processional crosses across seven centuries.</t>
  </si>
  <si>
    <t xml:space="preserve">parchment manuscripts; tempera icon painting; cast and forged crosses; woven and embroidered textiles</t>
  </si>
  <si>
    <t xml:space="preserve">manuscripts; icons; crosses; royal textiles</t>
  </si>
  <si>
    <t xml:space="preserve">Ethiopian royal chronicles and the Kebra Nagast; historians</t>
  </si>
  <si>
    <t xml:space="preserve">Muslim, Oromo, Beta Israel and southern peoples incorporated by conquest; enslaved people; objects taken at Maqdala 1868</t>
  </si>
  <si>
    <t xml:space="preserve">Solomonic dynasty is the same ruling house (no separate DYN row). Tabots are sacred and never displayed.</t>
  </si>
  <si>
    <t xml:space="preserve">POL008</t>
  </si>
  <si>
    <t xml:space="preserve">Adal Sultanate</t>
  </si>
  <si>
    <t xml:space="preserve">Adal</t>
  </si>
  <si>
    <t xml:space="preserve">Adal's centre Harar was walled in the 16th century and became a city of manuscripts and basketry.</t>
  </si>
  <si>
    <t xml:space="preserve">stone and lime building; manuscript copying; coiled basketry</t>
  </si>
  <si>
    <t xml:space="preserve">city walls; Qur'ans; baskets</t>
  </si>
  <si>
    <t xml:space="preserve">historians; Futuh al-Habasha chronicle</t>
  </si>
  <si>
    <t xml:space="preserve">pastoralist Somali and Afar communities; women basket-makers of Harar</t>
  </si>
  <si>
    <t xml:space="preserve">Wikimedia Commons;British Library Endangered Archives Programme (link out; terms vary)</t>
  </si>
  <si>
    <t xml:space="preserve">Harar basketry is documented mostly for later periods.</t>
  </si>
  <si>
    <t xml:space="preserve">POL009</t>
  </si>
  <si>
    <t xml:space="preserve">Kilwa Sultanate</t>
  </si>
  <si>
    <t xml:space="preserve">c.; traditional founding c. 10th c.; Portuguese sack 1505</t>
  </si>
  <si>
    <t xml:space="preserve">Kilwa minted copper coins and built coral-stone mosques and the Husuni Kubwa palace set with imported ceramics.</t>
  </si>
  <si>
    <t xml:space="preserve">coral-stone building; coin minting; imported ceramics used as architectural inlay</t>
  </si>
  <si>
    <t xml:space="preserve">coins; mosques; palace</t>
  </si>
  <si>
    <t xml:space="preserve">rule and display;exchange and value;ritual and belief;shelter</t>
  </si>
  <si>
    <t xml:space="preserve">the Kilwa Chronicle; archaeologists (Chittick)</t>
  </si>
  <si>
    <t xml:space="preserve">enslaved people traded; mainland gold and ivory producers; non-elite Swahili townspeople</t>
  </si>
  <si>
    <t xml:space="preserve">Mahdali dynasty is a DYN row.</t>
  </si>
  <si>
    <t xml:space="preserve">POL010</t>
  </si>
  <si>
    <t xml:space="preserve">Swahili city-states of the Lamu archipelago and Kenya coast</t>
  </si>
  <si>
    <t xml:space="preserve">Pate; Lamu; Mombasa; Malindi</t>
  </si>
  <si>
    <t xml:space="preserve">c.; each city had its own chronology</t>
  </si>
  <si>
    <t xml:space="preserve">The Swahili towns produced carved wooden doors, coral-stone houses, furniture and manuscripts at the meeting of African, Arabian and Indian Ocean trades.</t>
  </si>
  <si>
    <t xml:space="preserve">coral-stone building; woodcarving; plasterwork; manuscript copying</t>
  </si>
  <si>
    <t xml:space="preserve">carved doors; chairs; plaster niches; manuscripts</t>
  </si>
  <si>
    <t xml:space="preserve">shelter;rule and display;exchange and value;record and writing</t>
  </si>
  <si>
    <t xml:space="preserve">historians; Swahili chronicles; archaeologists</t>
  </si>
  <si>
    <t xml:space="preserve">enslaved plantation workers; mainland Mijikenda and others; women's craft</t>
  </si>
  <si>
    <t xml:space="preserve">Wikimedia Commons;Smithsonian Open Access (CC0 items);open-access excavation reports</t>
  </si>
  <si>
    <t xml:space="preserve">Debated as one "polity": a grouping of rival city-states.</t>
  </si>
  <si>
    <t xml:space="preserve">POL011</t>
  </si>
  <si>
    <t xml:space="preserve">Sultanate of Zanzibar</t>
  </si>
  <si>
    <t xml:space="preserve">Zanzibar</t>
  </si>
  <si>
    <t xml:space="preserve">AF-SWA;WA-ARB</t>
  </si>
  <si>
    <t xml:space="preserve">separated from Oman 1856</t>
  </si>
  <si>
    <t xml:space="preserve">Zanzibar's court and merchants commissioned carved doors, palaces and clove-plantation wealth built on enslaved labour.</t>
  </si>
  <si>
    <t xml:space="preserve">woodcarving; coral-stone building; clove cultivation</t>
  </si>
  <si>
    <t xml:space="preserve">doors; Beit al-Ajaib palace</t>
  </si>
  <si>
    <t xml:space="preserve">rule and display;exchange and value;shelter</t>
  </si>
  <si>
    <t xml:space="preserve">historians; the Busaidi court</t>
  </si>
  <si>
    <t xml:space="preserve">enslaved people (slave market to 1873) and plantation workers; mainland caravans</t>
  </si>
  <si>
    <t xml:space="preserve">Link to Omani state row.</t>
  </si>
  <si>
    <t xml:space="preserve">POL012</t>
  </si>
  <si>
    <t xml:space="preserve">Kingdom of Buganda</t>
  </si>
  <si>
    <t xml:space="preserve">Buganda</t>
  </si>
  <si>
    <t xml:space="preserve">c. 14th c. start; abolished 1966, restored as a cultural kingdom 1993</t>
  </si>
  <si>
    <t xml:space="preserve">Buganda's royal court organised barkcloth making and built the Kasubi royal tombs in thatch.</t>
  </si>
  <si>
    <t xml:space="preserve">barkcloth beating; thatch architecture; drum making</t>
  </si>
  <si>
    <t xml:space="preserve">barkcloth; royal drums; Kasubi tombs</t>
  </si>
  <si>
    <t xml:space="preserve">rule and display;clothing and adornment;ritual and belief;shelter</t>
  </si>
  <si>
    <t xml:space="preserve">Ganda court historians; Apolo Kagwa; historians</t>
  </si>
  <si>
    <t xml:space="preserve">non-Ganda neighbours raided and subjected; bakopi commoners</t>
  </si>
  <si>
    <t xml:space="preserve">Ugandan barkcloth making is on UNESCO's intangible heritage list (2008).</t>
  </si>
  <si>
    <t xml:space="preserve">POL013</t>
  </si>
  <si>
    <t xml:space="preserve">Kingdom of Rwanda</t>
  </si>
  <si>
    <t xml:space="preserve">Rwanda</t>
  </si>
  <si>
    <t xml:space="preserve">c. 17th c.; monarchy abolished 1961</t>
  </si>
  <si>
    <t xml:space="preserve">The Rwandan court patronised fine coiled basketry and the imigongo cattle-dung painted panels linked to the east of the kingdom.</t>
  </si>
  <si>
    <t xml:space="preserve">coiled basketry; cow-dung relief painting</t>
  </si>
  <si>
    <t xml:space="preserve">agaseke baskets; imigongo panels</t>
  </si>
  <si>
    <t xml:space="preserve">rule and display;food and storage;shelter</t>
  </si>
  <si>
    <t xml:space="preserve">court historians; historians</t>
  </si>
  <si>
    <t xml:space="preserve">colonial racial categorisation of Hutu, Tutsi, Twa; Twa potters</t>
  </si>
  <si>
    <t xml:space="preserve">Imigongo origin story (Prince Kakira) is oral tradition.</t>
  </si>
  <si>
    <t xml:space="preserve">POL014</t>
  </si>
  <si>
    <t xml:space="preserve">Kingdom of Mapungubwe</t>
  </si>
  <si>
    <t xml:space="preserve">Mapungubwe elites were buried with gold foil objects including the gold rhinoceros, the earliest known gold-working in southern Africa at this scale.</t>
  </si>
  <si>
    <t xml:space="preserve">gold foil over wooden cores; glass bead trade; ivory</t>
  </si>
  <si>
    <t xml:space="preserve">gold rhinoceros; beads</t>
  </si>
  <si>
    <t xml:space="preserve">archaeologists; University of Pretoria excavations</t>
  </si>
  <si>
    <t xml:space="preserve">commoners of the valley below the hill; the burials' descendants and apartheid-era silence about the site</t>
  </si>
  <si>
    <t xml:space="preserve">Human remains reburied 2007; do not display burials.</t>
  </si>
  <si>
    <t xml:space="preserve">POL015</t>
  </si>
  <si>
    <t xml:space="preserve">Great Zimbabwe state</t>
  </si>
  <si>
    <t xml:space="preserve">Great Zimbabwe's builders raised mortarless granite enclosures and its elites handled gold, copper and imported glass beads and ceramics.</t>
  </si>
  <si>
    <t xml:space="preserve">dry-stone walling; gold working; soapstone carving</t>
  </si>
  <si>
    <t xml:space="preserve">enclosures; soapstone birds; ingots</t>
  </si>
  <si>
    <t xml:space="preserve">archaeologists; colonial writers who denied African authorship</t>
  </si>
  <si>
    <t xml:space="preserve">the Shona-speaking makers written out by colonial myth; commoners; the birds removed 1889–91</t>
  </si>
  <si>
    <t xml:space="preserve">One bird returned from Germany (2003); the site is central to F1.3 historiography.</t>
  </si>
  <si>
    <t xml:space="preserve">POL016</t>
  </si>
  <si>
    <t xml:space="preserve">Mutapa</t>
  </si>
  <si>
    <t xml:space="preserve">Munhumutapa; Monomotapa</t>
  </si>
  <si>
    <t xml:space="preserve">Mutapa's rulers controlled gold mining and trade with Swahili and Portuguese merchants in cloth and beads.</t>
  </si>
  <si>
    <t xml:space="preserve">gold mining; alluvial panning; cloth trade</t>
  </si>
  <si>
    <t xml:space="preserve">gold; imported cloth and beads</t>
  </si>
  <si>
    <t xml:space="preserve">Portuguese chroniclers; historians</t>
  </si>
  <si>
    <t xml:space="preserve">gold miners including women and seasonal workers; captives of Portuguese prazo estates</t>
  </si>
  <si>
    <t xml:space="preserve">POL017</t>
  </si>
  <si>
    <t xml:space="preserve">Zulu Kingdom</t>
  </si>
  <si>
    <t xml:space="preserve">KwaZulu</t>
  </si>
  <si>
    <t xml:space="preserve">annexed by Britain 1887, to Natal 1897</t>
  </si>
  <si>
    <t xml:space="preserve">Zulu royal authority shaped regimental shields, headrests, beadwork and dress codes.</t>
  </si>
  <si>
    <t xml:space="preserve">cowhide shields; wood carving; glass beadwork</t>
  </si>
  <si>
    <t xml:space="preserve">shields; headrests; beadwork</t>
  </si>
  <si>
    <t xml:space="preserve">rule and display;war;clothing and adornment</t>
  </si>
  <si>
    <t xml:space="preserve">Zulu oral tradition; historians</t>
  </si>
  <si>
    <t xml:space="preserve">peoples conquered and displaced in the 1820s; women beadworkers; 1879 war loot in British collections</t>
  </si>
  <si>
    <t xml:space="preserve">"Mfecane" framing contested.</t>
  </si>
  <si>
    <t xml:space="preserve">POL018</t>
  </si>
  <si>
    <t xml:space="preserve">Merina Kingdom</t>
  </si>
  <si>
    <t xml:space="preserve">Imerina; Kingdom of Madagascar</t>
  </si>
  <si>
    <t xml:space="preserve">c. 16th c. origins; unification under Andrianampoinimerina c. 1787–1810; French conquest 1895–97</t>
  </si>
  <si>
    <t xml:space="preserve">The Merina court patronised silk lamba weaving and the timber palaces of the Rova at Antananarivo.</t>
  </si>
  <si>
    <t xml:space="preserve">silk weaving; timber building; silversmithing</t>
  </si>
  <si>
    <t xml:space="preserve">lamba akotifahana; Rova palaces</t>
  </si>
  <si>
    <t xml:space="preserve">Tantaran ny Andriana (royal histories); historians</t>
  </si>
  <si>
    <t xml:space="preserve">enslaved andevo who were a large share of producers; coastal Sakalava, Betsileo and other peoples</t>
  </si>
  <si>
    <t xml:space="preserve">Silk lamba also used as burial shrouds (funerary).</t>
  </si>
  <si>
    <t xml:space="preserve">POL019</t>
  </si>
  <si>
    <t xml:space="preserve">Sakalava kingdoms</t>
  </si>
  <si>
    <t xml:space="preserve">Menabe; Boina</t>
  </si>
  <si>
    <t xml:space="preserve">c. 17th–19th c.; French conquest</t>
  </si>
  <si>
    <t xml:space="preserve">Sakalava royal cults kept relics of past kings (dady) and royal tombs with carved enclosures.</t>
  </si>
  <si>
    <t xml:space="preserve">wood carving; royal relic shrines</t>
  </si>
  <si>
    <t xml:space="preserve">tomb enclosures; relic shrines</t>
  </si>
  <si>
    <t xml:space="preserve">Sakalava ritual specialists; historians (Feeley-Harnik)</t>
  </si>
  <si>
    <t xml:space="preserve">enslaved people traded through Boina; Vezo and other neighbours</t>
  </si>
  <si>
    <t xml:space="preserve">Relic shrines are sacred and active; no display.</t>
  </si>
  <si>
    <t xml:space="preserve">POL020</t>
  </si>
  <si>
    <t xml:space="preserve">Kongo dia Ntotila</t>
  </si>
  <si>
    <t xml:space="preserve">c.; Portuguese contact 1483; nominal kingdom to 1914</t>
  </si>
  <si>
    <t xml:space="preserve">Kongo's court and Christian elites commissioned raffia textiles, ivory horns and crucifixes that joined Kongo and Catholic forms.</t>
  </si>
  <si>
    <t xml:space="preserve">raffia pile and embroidered cloth; ivory carving; copper-alloy casting</t>
  </si>
  <si>
    <t xml:space="preserve">raffia cloths; oliphants; crucifixes</t>
  </si>
  <si>
    <t xml:space="preserve">rule and display;ritual and belief;clothing and adornment;exchange and value</t>
  </si>
  <si>
    <t xml:space="preserve">Kongo and Portuguese written sources; historians (Thornton)</t>
  </si>
  <si>
    <t xml:space="preserve">people enslaved and sold through Kongo's wars and ports; commoner weavers; Mbundu and other neighbours</t>
  </si>
  <si>
    <t xml:space="preserve">F1.13;F1.16;F1.18</t>
  </si>
  <si>
    <t xml:space="preserve">POL021</t>
  </si>
  <si>
    <t xml:space="preserve">Kingdom of Loango</t>
  </si>
  <si>
    <t xml:space="preserve">Loango</t>
  </si>
  <si>
    <t xml:space="preserve">c.; French protectorate 1883</t>
  </si>
  <si>
    <t xml:space="preserve">Loango carvers made spiral-relief ivory tusks for European buyers depicting coastal trade, including enslaved people in coffles.</t>
  </si>
  <si>
    <t xml:space="preserve">ivory carving in spiral relief</t>
  </si>
  <si>
    <t xml:space="preserve">carved tusks</t>
  </si>
  <si>
    <t xml:space="preserve">historians; collectors' records</t>
  </si>
  <si>
    <t xml:space="preserve">people depicted as captives; the carvers' names; Vili traders</t>
  </si>
  <si>
    <t xml:space="preserve">Tusks show slave coffles: content note.</t>
  </si>
  <si>
    <t xml:space="preserve">POL022</t>
  </si>
  <si>
    <t xml:space="preserve">Kuba Kingdom</t>
  </si>
  <si>
    <t xml:space="preserve">Bakuba; Bushoong kingdom</t>
  </si>
  <si>
    <t xml:space="preserve">c.; founding king Shyaam a-Mbul a-Ngoong c. 1625; kingship continues</t>
  </si>
  <si>
    <t xml:space="preserve">The Kuba court patronised raffia cut-pile textiles, ndop royal figures and carved cups, with men weaving and women embroidering.</t>
  </si>
  <si>
    <t xml:space="preserve">raffia weaving; cut-pile embroidery; wood carving</t>
  </si>
  <si>
    <t xml:space="preserve">ndop figures; raffia cloths; cups; masks</t>
  </si>
  <si>
    <t xml:space="preserve">rule and display;clothing and adornment;ritual and belief;exchange and value</t>
  </si>
  <si>
    <t xml:space="preserve">Kuba oral histories; Emil Torday; Jan Vansina</t>
  </si>
  <si>
    <t xml:space="preserve">subject groups (Kete, Twa); women embroiderers credited only as "Kuba"; colonial collecting</t>
  </si>
  <si>
    <t xml:space="preserve">F1.15;F1.18;F1.20</t>
  </si>
  <si>
    <t xml:space="preserve">POL023</t>
  </si>
  <si>
    <t xml:space="preserve">Luba Kingdom</t>
  </si>
  <si>
    <t xml:space="preserve">Luba Empire</t>
  </si>
  <si>
    <t xml:space="preserve">c. 16th–19th c.</t>
  </si>
  <si>
    <t xml:space="preserve">Luba officials used carved lukasa memory boards, staffs and caryatid stools to record and display royal history.</t>
  </si>
  <si>
    <t xml:space="preserve">wood carving; bead and shell inlay</t>
  </si>
  <si>
    <t xml:space="preserve">lukasa; stools; staffs; headrests</t>
  </si>
  <si>
    <t xml:space="preserve">Luba mnemonic specialists (Mbudye); scholars (Mary Nooter Roberts)</t>
  </si>
  <si>
    <t xml:space="preserve">peripheral workshops such as the "Buli Master" (attribution debate); women titleholders</t>
  </si>
  <si>
    <t xml:space="preserve">POL024</t>
  </si>
  <si>
    <t xml:space="preserve">Mangbetu Kingdom</t>
  </si>
  <si>
    <t xml:space="preserve">Mangbetu court style shaped harps, anthropomorphic pots and headdresses, many made for colonial-era demand.</t>
  </si>
  <si>
    <t xml:space="preserve">pottery; wood carving; barkcloth</t>
  </si>
  <si>
    <t xml:space="preserve">harps; figurative pots; knives</t>
  </si>
  <si>
    <t xml:space="preserve">rule and display;play and music;clothing and adornment</t>
  </si>
  <si>
    <t xml:space="preserve">Schildkrout and Keim; colonial collectors</t>
  </si>
  <si>
    <t xml:space="preserve">the Azande and other neighbours; makers producing for collectors</t>
  </si>
  <si>
    <t xml:space="preserve">"Mangbetu style" partly a colonial-market creation.</t>
  </si>
  <si>
    <t xml:space="preserve">POL025</t>
  </si>
  <si>
    <t xml:space="preserve">Bamum Kingdom</t>
  </si>
  <si>
    <t xml:space="preserve">Bamoun</t>
  </si>
  <si>
    <t xml:space="preserve">c.; traditional founding; Sultan Ibrahim Njoya r. c. 1889–1933; kingdom continues</t>
  </si>
  <si>
    <t xml:space="preserve">Njoya created the Bamum script and a palace workshop system for brass casting, beadwork and weaving.</t>
  </si>
  <si>
    <t xml:space="preserve">lost-wax brass casting; beadwork; indigo-resist ndop cloth; Bamum script</t>
  </si>
  <si>
    <t xml:space="preserve">beaded thrones; masks; script manuscripts; maps</t>
  </si>
  <si>
    <t xml:space="preserve">rule and display;record and writing;clothing and adornment</t>
  </si>
  <si>
    <t xml:space="preserve">Bamum chronicles; Njoya's own history</t>
  </si>
  <si>
    <t xml:space="preserve">Grassfields neighbours; the throne Mandu Yenu given to Germany in 1908 (Berlin)</t>
  </si>
  <si>
    <t xml:space="preserve">F1.5;F1.24;F1.28</t>
  </si>
  <si>
    <t xml:space="preserve">POL026</t>
  </si>
  <si>
    <t xml:space="preserve">Kingdom of Benin</t>
  </si>
  <si>
    <t xml:space="preserve">Edo Kingdom; Ubinu</t>
  </si>
  <si>
    <t xml:space="preserve">c.; traditional dynasties from 13th c.; British sack 1897</t>
  </si>
  <si>
    <t xml:space="preserve">Benin's royal guilds of brass casters (Igun Eronmwon) and ivory carvers produced plaques, heads and tusks for the Oba's court.</t>
  </si>
  <si>
    <t xml:space="preserve">lost-wax brass casting; ivory carving; coral beadwork</t>
  </si>
  <si>
    <t xml:space="preserve">Edo guilds and the Oba's court; historians</t>
  </si>
  <si>
    <t xml:space="preserve">guilds as named makers; captives; Edo commoners; the 1897 looting</t>
  </si>
  <si>
    <t xml:space="preserve">Digital Benin (open data);Met Open Access (CC0);Smithsonian Open Access (CC0 items);Wikimedia Commons</t>
  </si>
  <si>
    <t xml:space="preserve">F1.17;F1.23;F1.24</t>
  </si>
  <si>
    <t xml:space="preserve">Oba dynasty (continuing) is a DYN row. Digital Benin gives object locations.</t>
  </si>
  <si>
    <t xml:space="preserve">POL027</t>
  </si>
  <si>
    <t xml:space="preserve">Ile-Ife</t>
  </si>
  <si>
    <t xml:space="preserve">c.; florescence 12th–15th c.; the Ooni continues</t>
  </si>
  <si>
    <t xml:space="preserve">Ife workshops cast naturalistic copper-alloy heads, modelled terracotta sculpture and made glass beads.</t>
  </si>
  <si>
    <t xml:space="preserve">lost-wax casting of copper and zinc-brass; terracotta; glass bead making</t>
  </si>
  <si>
    <t xml:space="preserve">heads; figures; beads</t>
  </si>
  <si>
    <t xml:space="preserve">Yorùbá tradition; archaeologists (Willett)</t>
  </si>
  <si>
    <t xml:space="preserve">present Yorùbá community; Frobenius's claim of foreign origin</t>
  </si>
  <si>
    <t xml:space="preserve">POL028</t>
  </si>
  <si>
    <t xml:space="preserve">Oyo Empire</t>
  </si>
  <si>
    <t xml:space="preserve">Ọ̀yọ́</t>
  </si>
  <si>
    <t xml:space="preserve">Oyo's cavalry state drew wealth from cloth, horses and the sale of captives, and Shango worship shaped carved staffs.</t>
  </si>
  <si>
    <t xml:space="preserve">wood carving; strip weaving; beadwork</t>
  </si>
  <si>
    <t xml:space="preserve">oshe Shango staffs; cloth</t>
  </si>
  <si>
    <t xml:space="preserve">Yorùbá historians (Samuel Johnson); historians</t>
  </si>
  <si>
    <t xml:space="preserve">people sold into the Atlantic trade; tributary Aja and Egba; Hausa and Nupe makers</t>
  </si>
  <si>
    <t xml:space="preserve">POL029</t>
  </si>
  <si>
    <t xml:space="preserve">Asante Empire</t>
  </si>
  <si>
    <t xml:space="preserve">Asante; Ashanti</t>
  </si>
  <si>
    <t xml:space="preserve">c.; British annexation 1901; the Asantehene continues</t>
  </si>
  <si>
    <t xml:space="preserve">Asante royal patronage organised gold casting, brass goldweights, kente weaving and adinkra stamping.</t>
  </si>
  <si>
    <t xml:space="preserve">gold casting; brass goldweights; kente strip weaving; adinkra stamping</t>
  </si>
  <si>
    <t xml:space="preserve">goldweights; stools; kente; regalia</t>
  </si>
  <si>
    <t xml:space="preserve">rule and display;exchange and value;clothing and adornment;ritual and belief</t>
  </si>
  <si>
    <t xml:space="preserve">Asante court historians; historians (Wilks, McCaskie)</t>
  </si>
  <si>
    <t xml:space="preserve">enslaved and tributary peoples; Fante and coastal neighbours; people sold on the coast; objects looted 1874 and 1896</t>
  </si>
  <si>
    <t xml:space="preserve">conflict-looting;living-community;sacred</t>
  </si>
  <si>
    <t xml:space="preserve">Met Open Access (CC0);Smithsonian Open Access (CC0 items);Wikimedia Commons;British Museum collection search (link out)</t>
  </si>
  <si>
    <t xml:space="preserve">F1.13;F1.18;F1.24</t>
  </si>
  <si>
    <t xml:space="preserve">Golden Stool is sacred and never shown as an exhibit.</t>
  </si>
  <si>
    <t xml:space="preserve">POL030</t>
  </si>
  <si>
    <t xml:space="preserve">Dahomey</t>
  </si>
  <si>
    <t xml:space="preserve">Danxomè</t>
  </si>
  <si>
    <t xml:space="preserve">c.; French conquest 1892–94</t>
  </si>
  <si>
    <t xml:space="preserve">Dahomey's court commissioned appliqué cloths, cast-brass figures by the Hountondji guild and earthen palace reliefs.</t>
  </si>
  <si>
    <t xml:space="preserve">appliqué; brass casting; earthen relief</t>
  </si>
  <si>
    <t xml:space="preserve">banners; reliefs; recades; thrones</t>
  </si>
  <si>
    <t xml:space="preserve">rule and display;war;record and writing;ritual and belief</t>
  </si>
  <si>
    <t xml:space="preserve">Fon royal historians; historians</t>
  </si>
  <si>
    <t xml:space="preserve">people captured and sold to the Atlantic trade; the Agojie; 1892 French looting (26 objects returned to Benin 2021)</t>
  </si>
  <si>
    <t xml:space="preserve">Wikimedia Commons;musée du quai Branly collection search (link out);open-access excavation reports</t>
  </si>
  <si>
    <t xml:space="preserve">F1.13;F1.19a;F1.24</t>
  </si>
  <si>
    <t xml:space="preserve">POL031</t>
  </si>
  <si>
    <t xml:space="preserve">Efik city-states of Old Calabar</t>
  </si>
  <si>
    <t xml:space="preserve">Old Calabar</t>
  </si>
  <si>
    <t xml:space="preserve">c.; British protectorate 1884</t>
  </si>
  <si>
    <t xml:space="preserve">Old Calabar's Ekpe society used nsibidi signs and indigo-resist ukara cloth as emblems of authority.</t>
  </si>
  <si>
    <t xml:space="preserve">indigo resist dyeing; nsibidi signs</t>
  </si>
  <si>
    <t xml:space="preserve">ukara cloth; masquerade dress</t>
  </si>
  <si>
    <t xml:space="preserve">historians; Antera Duke's diary; Ekpe members</t>
  </si>
  <si>
    <t xml:space="preserve">Igbo dyers who made ukara; people sold through Calabar</t>
  </si>
  <si>
    <t xml:space="preserve">Debated as a polity (houses and society rather than a king). Ekpe knowledge is restricted.</t>
  </si>
  <si>
    <t xml:space="preserve">POL032</t>
  </si>
  <si>
    <t xml:space="preserve">Hausa city-states</t>
  </si>
  <si>
    <t xml:space="preserve">Hausa Bakwai; Kano; Katsina; Zaria</t>
  </si>
  <si>
    <t xml:space="preserve">c.; incorporated into Sokoto Caliphate 1804–08</t>
  </si>
  <si>
    <t xml:space="preserve">Kano and other Hausa cities ran indigo dye pits, leatherworking and embroidered-robe production traded across the Sahara.</t>
  </si>
  <si>
    <t xml:space="preserve">indigo dyeing; leather tanning; embroidery</t>
  </si>
  <si>
    <t xml:space="preserve">robes; leatherwork; dyed cloth</t>
  </si>
  <si>
    <t xml:space="preserve">Kano Chronicle; historians</t>
  </si>
  <si>
    <t xml:space="preserve">enslaved workers; Fulani herders; non-Muslim neighbours</t>
  </si>
  <si>
    <t xml:space="preserve">Kofar Mata dye pits' 1498 date is traditional.</t>
  </si>
  <si>
    <t xml:space="preserve">POL033</t>
  </si>
  <si>
    <t xml:space="preserve">Sokoto Caliphate</t>
  </si>
  <si>
    <t xml:space="preserve">Sokoto</t>
  </si>
  <si>
    <t xml:space="preserve">The caliphate's cities produced embroidered gowns, manuscripts and leather and expanded slave-based plantation production.</t>
  </si>
  <si>
    <t xml:space="preserve">embroidery; indigo dyeing; manuscript copying</t>
  </si>
  <si>
    <t xml:space="preserve">babban riga gowns; manuscripts; leatherwork</t>
  </si>
  <si>
    <t xml:space="preserve">rule and display;ritual and belief;clothing and adornment;record and writing</t>
  </si>
  <si>
    <t xml:space="preserve">historians; Sokoto scholars' writings</t>
  </si>
  <si>
    <t xml:space="preserve">enslaved labour (a large share of the population); non-Muslim neighbours raided</t>
  </si>
  <si>
    <t xml:space="preserve">POL034</t>
  </si>
  <si>
    <t xml:space="preserve">Kanem; Bornu</t>
  </si>
  <si>
    <t xml:space="preserve">c.; Kanem from c. 9th c.; Bornu from late 14th c.; Rabih's conquest 1893</t>
  </si>
  <si>
    <t xml:space="preserve">Bornu scholars copied Qur'ans in a distinctive Kanembu hand, and the state traded horses and people across the Sahara.</t>
  </si>
  <si>
    <t xml:space="preserve">manuscript copying; leatherwork; cotton weaving</t>
  </si>
  <si>
    <t xml:space="preserve">Qur'ans; horse trappings</t>
  </si>
  <si>
    <t xml:space="preserve">ritual and belief;record and writing;exchange and value</t>
  </si>
  <si>
    <t xml:space="preserve">Arabic sources; Sayfawa king-lists; historians</t>
  </si>
  <si>
    <t xml:space="preserve">people enslaved and exported north; Kotoko and other neighbours</t>
  </si>
  <si>
    <t xml:space="preserve">Wikimedia Commons;British Library digitised collections (public-domain items);British Library Endangered Archives Programme (link out; terms vary)</t>
  </si>
  <si>
    <t xml:space="preserve">Sayfawa dynasty is a DYN row.</t>
  </si>
  <si>
    <t xml:space="preserve">POL035</t>
  </si>
  <si>
    <t xml:space="preserve">Ghana (Wagadu)</t>
  </si>
  <si>
    <t xml:space="preserve">Wagadu; Ghana Empire</t>
  </si>
  <si>
    <t xml:space="preserve">c. 4th? to 13th century CE; dates debated; aligned with CIV007</t>
  </si>
  <si>
    <t xml:space="preserve">Wagadu's rulers controlled gold and salt exchange described by al-Bakri in 1068.</t>
  </si>
  <si>
    <t xml:space="preserve">gold trade; stone building</t>
  </si>
  <si>
    <t xml:space="preserve">gold; houses</t>
  </si>
  <si>
    <t xml:space="preserve">al-Bakri and Arabic geographers; Soninke oral tradition; archaeologists</t>
  </si>
  <si>
    <t xml:space="preserve">identification of the capital (Koumbi Saleh) debated; gold producers outside its control</t>
  </si>
  <si>
    <t xml:space="preserve">Unrelated to the modern state of Ghana except by name.</t>
  </si>
  <si>
    <t xml:space="preserve">POL036</t>
  </si>
  <si>
    <t xml:space="preserve">Mali Empire</t>
  </si>
  <si>
    <t xml:space="preserve">Manden; Mali</t>
  </si>
  <si>
    <t xml:space="preserve">c.; decline 15th–16th c.</t>
  </si>
  <si>
    <t xml:space="preserve">Mali's rulers funded earthen mosques and scholarship at Timbuktu, and Sahelian gold under their control reached Mediterranean markets across the Sahara.</t>
  </si>
  <si>
    <t xml:space="preserve">earthen architecture; gold trade; manuscript copying</t>
  </si>
  <si>
    <t xml:space="preserve">mosques; manuscripts; gold</t>
  </si>
  <si>
    <t xml:space="preserve">Arabic writers (al-Umari, Ibn Battuta); griots and the Sunjata epic</t>
  </si>
  <si>
    <t xml:space="preserve">enslaved people; nyamakalaw artisan groups (smiths, leatherworkers, griots); non-Muslim subjects</t>
  </si>
  <si>
    <t xml:space="preserve">Wikimedia Commons;Library of Congress (public-domain items);British Library Endangered Archives Programme (link out; terms vary)</t>
  </si>
  <si>
    <t xml:space="preserve">Keïta dynasty is a DYN row. Djinguereber attribution to al-Sahili is traditional. Djenné was at most an intermittent tributary of Mali (Tarikh al-Sudan says never conquered), so its mosque is not credited to Mali.</t>
  </si>
  <si>
    <t xml:space="preserve">POL037</t>
  </si>
  <si>
    <t xml:space="preserve">Songhay Empire</t>
  </si>
  <si>
    <t xml:space="preserve">Songhai</t>
  </si>
  <si>
    <t xml:space="preserve">Moroccan invasion 1591</t>
  </si>
  <si>
    <t xml:space="preserve">Songhay under Sonni Ali and the Askias ruled Gao and Timbuktu, where the mudbrick Tomb of Askia was built.</t>
  </si>
  <si>
    <t xml:space="preserve">mudbrick architecture; manuscript copying</t>
  </si>
  <si>
    <t xml:space="preserve">Tomb of Askia; manuscripts</t>
  </si>
  <si>
    <t xml:space="preserve">Timbuktu chronicles (Tarikh al-Sudan); historians</t>
  </si>
  <si>
    <t xml:space="preserve">enslaved farming villages; Tuareg and Fulani neighbours</t>
  </si>
  <si>
    <t xml:space="preserve">Wikimedia Commons;British Library Endangered Archives Programme (link out; terms vary);Library of Congress (public-domain items)</t>
  </si>
  <si>
    <t xml:space="preserve">Askia dynasty is a DYN row.</t>
  </si>
  <si>
    <t xml:space="preserve">POL038</t>
  </si>
  <si>
    <t xml:space="preserve">Mossi kingdoms</t>
  </si>
  <si>
    <t xml:space="preserve">Wagadugu; Yatenga</t>
  </si>
  <si>
    <t xml:space="preserve">c.; kingdoms continue under the Mogho Naba</t>
  </si>
  <si>
    <t xml:space="preserve">Mossi political order separated ruling Nakomse from earth-priest groups, and masks belong mostly to the latter.</t>
  </si>
  <si>
    <t xml:space="preserve">wood carving; strip weaving</t>
  </si>
  <si>
    <t xml:space="preserve">masks; figures</t>
  </si>
  <si>
    <t xml:space="preserve">historians; anthropologists</t>
  </si>
  <si>
    <t xml:space="preserve">the Nyonyose (earlier inhabitants) who hold mask traditions; commoners</t>
  </si>
  <si>
    <t xml:space="preserve">POL039</t>
  </si>
  <si>
    <t xml:space="preserve">Toucouleur (Umarian) state</t>
  </si>
  <si>
    <t xml:space="preserve">Umarian Empire; Segu Tukulor</t>
  </si>
  <si>
    <t xml:space="preserve">French conquest 1890–93</t>
  </si>
  <si>
    <t xml:space="preserve">The treasure of Ségou, including Umar Tall's sword, was taken by French troops in 1890 and entered Paris collections.</t>
  </si>
  <si>
    <t xml:space="preserve">metalwork; manuscripts</t>
  </si>
  <si>
    <t xml:space="preserve">sword; manuscripts; jewellery</t>
  </si>
  <si>
    <t xml:space="preserve">historians; French military archives</t>
  </si>
  <si>
    <t xml:space="preserve">Bamana and other conquered peoples; the treasure's descendants</t>
  </si>
  <si>
    <t xml:space="preserve">Wikimedia Commons;musée du quai Branly collection search (link out)</t>
  </si>
  <si>
    <t xml:space="preserve">Sword attributed to Umar Tall returned to Senegal 2019.</t>
  </si>
  <si>
    <t xml:space="preserve">POL040</t>
  </si>
  <si>
    <t xml:space="preserve">Qart-hadasht</t>
  </si>
  <si>
    <t xml:space="preserve">traditional foundation date; Roman destruction 146 BCE</t>
  </si>
  <si>
    <t xml:space="preserve">Carthaginian workshops made glass-paste pendants, terracotta masks and purple dye, and the tophet held carved stelae.</t>
  </si>
  <si>
    <t xml:space="preserve">core-formed glass; terracotta; purple dyeing; stone carving</t>
  </si>
  <si>
    <t xml:space="preserve">pendants; masks; stelae</t>
  </si>
  <si>
    <t xml:space="preserve">Greek and Roman historians; archaeologists</t>
  </si>
  <si>
    <t xml:space="preserve">Libyan and Numidian subjects; enslaved people; Roman hostile framing</t>
  </si>
  <si>
    <t xml:space="preserve">Tophet interpretation (child sacrifice) debated: handle with care.</t>
  </si>
  <si>
    <t xml:space="preserve">POL041</t>
  </si>
  <si>
    <t xml:space="preserve">Fatimid Caliphate</t>
  </si>
  <si>
    <t xml:space="preserve">Fatimids</t>
  </si>
  <si>
    <t xml:space="preserve">AF-MAG;AF-EGY;WA-LEV;WA-ARB</t>
  </si>
  <si>
    <t xml:space="preserve">Fatimid Cairo's workshops produced lustreware, rock-crystal ewers, tiraz textiles and carved wood.</t>
  </si>
  <si>
    <t xml:space="preserve">lustre ceramics; rock-crystal carving; tiraz embroidery; woodcarving</t>
  </si>
  <si>
    <t xml:space="preserve">ewers; lustre bowls; tiraz; panels</t>
  </si>
  <si>
    <t xml:space="preserve">historians; Fatimid sources; Cairo Geniza documents</t>
  </si>
  <si>
    <t xml:space="preserve">Christian and Jewish artisans recorded in the Geniza; the Sunni majority; enslaved soldiers and servants</t>
  </si>
  <si>
    <t xml:space="preserve">F1.13;F1.14;F1.17</t>
  </si>
  <si>
    <t xml:space="preserve">Fatimid dynasty and polity are the same; no DYN row. Rock-crystal ewers dispersed from the treasury in the 1060s.</t>
  </si>
  <si>
    <t xml:space="preserve">POL042</t>
  </si>
  <si>
    <t xml:space="preserve">Mamluk Sultanate</t>
  </si>
  <si>
    <t xml:space="preserve">Mamluks</t>
  </si>
  <si>
    <t xml:space="preserve">Mamluk patrons commissioned enamelled glass lamps, inlaid brass, monumental Qur'ans and endowed complexes in Cairo.</t>
  </si>
  <si>
    <t xml:space="preserve">enamelled glass; brass inlay with silver; illumination; stone architecture</t>
  </si>
  <si>
    <t xml:space="preserve">mosque lamps; basins; Qur'ans</t>
  </si>
  <si>
    <t xml:space="preserve">historians; waqf documents</t>
  </si>
  <si>
    <t xml:space="preserve">the enslaved origin of mamluks themselves; Coptic and Jewish artisans; peasants</t>
  </si>
  <si>
    <t xml:space="preserve">POL043</t>
  </si>
  <si>
    <t xml:space="preserve">Omani state</t>
  </si>
  <si>
    <t xml:space="preserve">Imamate and Sultanate of Oman; Muscat and Oman</t>
  </si>
  <si>
    <t xml:space="preserve">WA-ARB;AF-SWA</t>
  </si>
  <si>
    <t xml:space="preserve">Ya'ruba expulsion of the Portuguese 1650; state continues</t>
  </si>
  <si>
    <t xml:space="preserve">The Omani state built forts such as Nizwa and sustained silversmithing, dhow building and an Indian Ocean empire into East Africa.</t>
  </si>
  <si>
    <t xml:space="preserve">silversmithing; dhow building; mudbrick and stone forts</t>
  </si>
  <si>
    <t xml:space="preserve">khanjar daggers; forts; dhows</t>
  </si>
  <si>
    <t xml:space="preserve">rule and display;war;transport;exchange and value</t>
  </si>
  <si>
    <t xml:space="preserve">historians; Omani chronicles</t>
  </si>
  <si>
    <t xml:space="preserve">enslaved East Africans on Omani plantations; Baluchi soldiers; Indian merchants</t>
  </si>
  <si>
    <t xml:space="preserve">Wikimedia Commons;Qatar Digital Library</t>
  </si>
  <si>
    <t xml:space="preserve">POL044</t>
  </si>
  <si>
    <t xml:space="preserve">Teotihuacan state</t>
  </si>
  <si>
    <t xml:space="preserve">c.; collapse of centre c. 550 CE</t>
  </si>
  <si>
    <t xml:space="preserve">Teotihuacan housed craft workshops in apartment compounds producing obsidian tools, pottery, murals and stone masks, and distributed Thin Orange ware made in southern Puebla.</t>
  </si>
  <si>
    <t xml:space="preserve">obsidian knapping; lime-plaster mural painting; moulded ceramics; talud-tablero building</t>
  </si>
  <si>
    <t xml:space="preserve">masks; murals; incense burners</t>
  </si>
  <si>
    <t xml:space="preserve">rule and display;shelter;ritual and belief;tools</t>
  </si>
  <si>
    <t xml:space="preserve">archaeologists; the later Mexica name</t>
  </si>
  <si>
    <t xml:space="preserve">its own name and rulers unknown; foreign barrios (Oaxacan, Maya); present Nahua communities</t>
  </si>
  <si>
    <t xml:space="preserve">Met Open Access (CC0);Cleveland Museum of Art Open Access (CC0);LACMA (public-domain images);Wikimedia Commons;Mediateca INAH (link out; check terms)</t>
  </si>
  <si>
    <t xml:space="preserve">POL045</t>
  </si>
  <si>
    <t xml:space="preserve">Monte Albán (Zapotec state)</t>
  </si>
  <si>
    <t xml:space="preserve">Zapotec state</t>
  </si>
  <si>
    <t xml:space="preserve">Monte Albán's elites commissioned carved stone slabs, effigy urns and painted tombs.</t>
  </si>
  <si>
    <t xml:space="preserve">stone carving; moulded ceramic urns; tomb painting</t>
  </si>
  <si>
    <t xml:space="preserve">urns; carved slabs</t>
  </si>
  <si>
    <t xml:space="preserve">archaeologists (Caso, Marcus and Flannery)</t>
  </si>
  <si>
    <t xml:space="preserve">Zapotec villages outside the capital; present Zapotec communities</t>
  </si>
  <si>
    <t xml:space="preserve">Met Open Access (CC0);Wikimedia Commons;Mediateca INAH (link out; check terms)</t>
  </si>
  <si>
    <t xml:space="preserve">POL046</t>
  </si>
  <si>
    <t xml:space="preserve">Tikal (Mutul)</t>
  </si>
  <si>
    <t xml:space="preserve">Mutul</t>
  </si>
  <si>
    <t xml:space="preserve">c.; dynastic count from c. 90 CE; last dated monument 869</t>
  </si>
  <si>
    <t xml:space="preserve">Tikal's lords commissioned carved stelae and lintels, painted vessels and temple-pyramids signed by scribes and sculptors.</t>
  </si>
  <si>
    <t xml:space="preserve">limestone carving; sapodilla-wood lintels; polychrome ceramics</t>
  </si>
  <si>
    <t xml:space="preserve">stelae; lintels; vessels</t>
  </si>
  <si>
    <t xml:space="preserve">epigraphers (Martin and Grube); archaeologists</t>
  </si>
  <si>
    <t xml:space="preserve">commoner farmers; captives shown on monuments; present Maya communities</t>
  </si>
  <si>
    <t xml:space="preserve">Met Open Access (CC0);Wikimedia Commons;LACMA (public-domain images)</t>
  </si>
  <si>
    <t xml:space="preserve">Tikal's dynasty and polity treated as one row.</t>
  </si>
  <si>
    <t xml:space="preserve">POL047</t>
  </si>
  <si>
    <t xml:space="preserve">Kaanul (Snake) kingdom</t>
  </si>
  <si>
    <t xml:space="preserve">Kaan; Calakmul; Dzibanche</t>
  </si>
  <si>
    <t xml:space="preserve">c.; seat moved from Dzibanche to Calakmul c. 635</t>
  </si>
  <si>
    <t xml:space="preserve">The Kaanul kings commissioned codex-style painted vessels and stelae and dominated a network of client lords.</t>
  </si>
  <si>
    <t xml:space="preserve">polychrome codex-style painting; limestone stelae</t>
  </si>
  <si>
    <t xml:space="preserve">vessels; stelae; jade masks</t>
  </si>
  <si>
    <t xml:space="preserve">epigraphers; archaeologists</t>
  </si>
  <si>
    <t xml:space="preserve">client cities; commoners; present Maya communities</t>
  </si>
  <si>
    <t xml:space="preserve">Dynasty and polity combined here; codex-style vessels heavily looted.</t>
  </si>
  <si>
    <t xml:space="preserve">POL048</t>
  </si>
  <si>
    <t xml:space="preserve">Copán</t>
  </si>
  <si>
    <t xml:space="preserve">Oxwitik</t>
  </si>
  <si>
    <t xml:space="preserve">dynasty founded by Yax K'uk' Mo' 426; last dated monument 822</t>
  </si>
  <si>
    <t xml:space="preserve">Copán's rulers commissioned high-relief stelae and the Hieroglyphic Stairway, the longest known Maya inscription.</t>
  </si>
  <si>
    <t xml:space="preserve">volcanic tuff carving; stucco; hieroglyphic writing</t>
  </si>
  <si>
    <t xml:space="preserve">stelae; altars; stairway</t>
  </si>
  <si>
    <t xml:space="preserve">sculptors' workshops as makers; non-Maya neighbours to the east; present Ch'orti' communities</t>
  </si>
  <si>
    <t xml:space="preserve">Wikimedia Commons;Penn Museum collection search (link out)</t>
  </si>
  <si>
    <t xml:space="preserve">POL049</t>
  </si>
  <si>
    <t xml:space="preserve">Tula (Tollan)</t>
  </si>
  <si>
    <t xml:space="preserve">Toltec state</t>
  </si>
  <si>
    <t xml:space="preserve">Tula's colonnaded buildings and warrior columns were later idealised by the Mexica, whose word toltecayotl meant fine craftsmanship.</t>
  </si>
  <si>
    <t xml:space="preserve">basalt column carving; relief carving</t>
  </si>
  <si>
    <t xml:space="preserve">atlantean columns; chacmools</t>
  </si>
  <si>
    <t xml:space="preserve">archaeologists; Mexica tradition</t>
  </si>
  <si>
    <t xml:space="preserve">the gap between Mexica legend and archaeology; surrounding Otomí populations</t>
  </si>
  <si>
    <t xml:space="preserve">Wikimedia Commons;Mediateca INAH (link out; check terms)</t>
  </si>
  <si>
    <t xml:space="preserve">Debated polity; much of "Toltec" is a Mexica retrospective.</t>
  </si>
  <si>
    <t xml:space="preserve">POL050</t>
  </si>
  <si>
    <t xml:space="preserve">Mixtec kingdoms</t>
  </si>
  <si>
    <t xml:space="preserve">Ñuu Savi; Tilantongo; Tututepec</t>
  </si>
  <si>
    <t xml:space="preserve">c.; many small kingdoms</t>
  </si>
  <si>
    <t xml:space="preserve">Mixtec courts produced screenfold codices, cast gold jewellery and turquoise mosaics exchanged across Mesoamerica.</t>
  </si>
  <si>
    <t xml:space="preserve">deerskin screenfold painting; lost-wax gold casting; turquoise mosaic</t>
  </si>
  <si>
    <t xml:space="preserve">codices; jewellery; mosaic shields</t>
  </si>
  <si>
    <t xml:space="preserve">rule and display;record and writing;ritual and belief;clothing and adornment</t>
  </si>
  <si>
    <t xml:space="preserve">Mixtec codices themselves; scholars (Caso, Jansen and Pérez Jiménez)</t>
  </si>
  <si>
    <t xml:space="preserve">many small ñuu reduced to one label; commoners; present Ñuu Savi communities</t>
  </si>
  <si>
    <t xml:space="preserve">Wikimedia Commons;Mediateca INAH (link out; check terms);British Museum collection search (link out)</t>
  </si>
  <si>
    <t xml:space="preserve">Codex Zouche-Nuttall is in the British Museum; images via BM link-out.</t>
  </si>
  <si>
    <t xml:space="preserve">POL051</t>
  </si>
  <si>
    <t xml:space="preserve">Mexica and the Triple Alliance</t>
  </si>
  <si>
    <t xml:space="preserve">Aztec Empire; Excan Tlahtoloyan</t>
  </si>
  <si>
    <t xml:space="preserve">Tenochtitlan's tribute system brought feather mosaics, goldwork and textiles to the capital, where amanteca featherworkers and stone carvers served the rulers.</t>
  </si>
  <si>
    <t xml:space="preserve">feather mosaic; stone sculpture; lost-wax goldwork; tribute cloth</t>
  </si>
  <si>
    <t xml:space="preserve">featherwork shields and headdresses; sculpture; codices</t>
  </si>
  <si>
    <t xml:space="preserve">rule and display;ritual and belief;exchange and value;war</t>
  </si>
  <si>
    <t xml:space="preserve">colonial chroniclers (Sahagún); Nahua authors; archaeologists</t>
  </si>
  <si>
    <t xml:space="preserve">tributary peoples; the allies Texcoco and Tlacopan; captives; Tlaxcala and other enemies</t>
  </si>
  <si>
    <t xml:space="preserve">Met Open Access (CC0);Wikimedia Commons;LACMA (public-domain images);Mediateca INAH (link out; check terms)</t>
  </si>
  <si>
    <t xml:space="preserve">F1.13;F1.17;F1.24</t>
  </si>
  <si>
    <t xml:space="preserve">"Aztec" is a later scholarly label.</t>
  </si>
  <si>
    <t xml:space="preserve">POL052</t>
  </si>
  <si>
    <t xml:space="preserve">Tlaxcala</t>
  </si>
  <si>
    <t xml:space="preserve">Tlaxcallan</t>
  </si>
  <si>
    <t xml:space="preserve">c.; independent until 1519, then an allied Indigenous province under Spain with privileges until independence</t>
  </si>
  <si>
    <t xml:space="preserve">Tlaxcalan painters made the Lienzo de Tlaxcala around 1552 to record their alliance with the Spanish.</t>
  </si>
  <si>
    <t xml:space="preserve">painting on cloth; pictorial history</t>
  </si>
  <si>
    <t xml:space="preserve">lienzos; codices</t>
  </si>
  <si>
    <t xml:space="preserve">Tlaxcalan cabildo; historians</t>
  </si>
  <si>
    <t xml:space="preserve">Tlaxcalans framed as "traitors"; commoners; lost original lienzo</t>
  </si>
  <si>
    <t xml:space="preserve">End date approximate; verify.</t>
  </si>
  <si>
    <t xml:space="preserve">POL053</t>
  </si>
  <si>
    <t xml:space="preserve">Tarascan state</t>
  </si>
  <si>
    <t xml:space="preserve">Purépecha; Irechecua</t>
  </si>
  <si>
    <t xml:space="preserve">The Tarascan state worked copper-bronze and gold-silver alloys and built yácata platforms, later hosting colonial featherwork and lacquer.</t>
  </si>
  <si>
    <t xml:space="preserve">copper-bronze metallurgy; stone building; feather mosaic; lacquer</t>
  </si>
  <si>
    <t xml:space="preserve">bells; tweezers; yácatas</t>
  </si>
  <si>
    <t xml:space="preserve">rule and display;tools;ritual and belief</t>
  </si>
  <si>
    <t xml:space="preserve">Relación de Michoacán; archaeologists</t>
  </si>
  <si>
    <t xml:space="preserve">subject Otomí and Nahua groups; present P'urhépecha communities</t>
  </si>
  <si>
    <t xml:space="preserve">POL054</t>
  </si>
  <si>
    <t xml:space="preserve">Coclé chiefdoms</t>
  </si>
  <si>
    <t xml:space="preserve">Gran Coclé; Sitio Conte</t>
  </si>
  <si>
    <t xml:space="preserve">Coclé chiefs were buried with embossed gold plaques and polychrome pottery at sites such as Sitio Conte.</t>
  </si>
  <si>
    <t xml:space="preserve">gold repoussé; tumbaga casting; polychrome ceramics</t>
  </si>
  <si>
    <t xml:space="preserve">plaques; pendants; plates</t>
  </si>
  <si>
    <t xml:space="preserve">archaeologists (Lothrop)</t>
  </si>
  <si>
    <t xml:space="preserve">debated as polity; the buried people; present Ngäbe and Guna communities</t>
  </si>
  <si>
    <t xml:space="preserve">Chiefdoms, not a state in Seshat terms.</t>
  </si>
  <si>
    <t xml:space="preserve">POL055</t>
  </si>
  <si>
    <t xml:space="preserve">Taíno cacicazgos of Hispaniola</t>
  </si>
  <si>
    <t xml:space="preserve">Taíno chiefdoms</t>
  </si>
  <si>
    <t xml:space="preserve">c.; destroyed by Spanish conquest</t>
  </si>
  <si>
    <t xml:space="preserve">Taíno chiefs used carved duhos, cemí figures and cotton belts in rituals of authority.</t>
  </si>
  <si>
    <t xml:space="preserve">duhos; cemís; belts</t>
  </si>
  <si>
    <t xml:space="preserve">Spanish chroniclers (Pané); archaeologists</t>
  </si>
  <si>
    <t xml:space="preserve">people killed or enslaved after 1492; present Taíno revival communities</t>
  </si>
  <si>
    <t xml:space="preserve">Debated polity (chiefdoms).</t>
  </si>
  <si>
    <t xml:space="preserve">POL056</t>
  </si>
  <si>
    <t xml:space="preserve">Muisca Confederation</t>
  </si>
  <si>
    <t xml:space="preserve">Muisca goldsmiths cast tunjo votive figures and the Muisca raft by lost-wax in tumbaga.</t>
  </si>
  <si>
    <t xml:space="preserve">lost-wax tumbaga casting; cotton textiles</t>
  </si>
  <si>
    <t xml:space="preserve">tunjos; Muisca raft</t>
  </si>
  <si>
    <t xml:space="preserve">Spanish chroniclers; Museo del Oro; archaeologists</t>
  </si>
  <si>
    <t xml:space="preserve">debated as confederation; commoners; present Muisca cabildos</t>
  </si>
  <si>
    <t xml:space="preserve">POL057</t>
  </si>
  <si>
    <t xml:space="preserve">Moche polities</t>
  </si>
  <si>
    <t xml:space="preserve">c.; northern and southern Moche may have been separate polities</t>
  </si>
  <si>
    <t xml:space="preserve">Moche workshops made mould-made portrait and scene vessels and gilded copper regalia such as the Sipán burials.</t>
  </si>
  <si>
    <t xml:space="preserve">mould-made ceramics; slip painting; gilded copper; alloy depletion gilding</t>
  </si>
  <si>
    <t xml:space="preserve">portrait vessels; ear spools; nose ornaments</t>
  </si>
  <si>
    <t xml:space="preserve">archaeologists (Larco, Alva, Donnan)</t>
  </si>
  <si>
    <t xml:space="preserve">commoners; victims of sacrifice shown in art; present north-coast communities</t>
  </si>
  <si>
    <t xml:space="preserve">Debated polity; Sipán is a funerary context.</t>
  </si>
  <si>
    <t xml:space="preserve">POL058</t>
  </si>
  <si>
    <t xml:space="preserve">Wari administrative centres used standardised tapestry tunics and early khipu to rule the central Andes.</t>
  </si>
  <si>
    <t xml:space="preserve">interlocking tapestry; khipu cord recording; stone and adobe building</t>
  </si>
  <si>
    <t xml:space="preserve">tunics; khipu; figurines</t>
  </si>
  <si>
    <t xml:space="preserve">local populations under Wari; the weavers</t>
  </si>
  <si>
    <t xml:space="preserve">Debated as empire vs network.</t>
  </si>
  <si>
    <t xml:space="preserve">POL059</t>
  </si>
  <si>
    <t xml:space="preserve">Tiahuanaco</t>
  </si>
  <si>
    <t xml:space="preserve">Tiwanaku carved andesite gateways and monoliths, and its ritual networks spread tapestry, snuff trays and keros.</t>
  </si>
  <si>
    <t xml:space="preserve">andesite and sandstone carving; tapestry; wooden keros</t>
  </si>
  <si>
    <t xml:space="preserve">Gateway of the Sun; monoliths; snuff trays</t>
  </si>
  <si>
    <t xml:space="preserve">Aymara present community; periphery colonies</t>
  </si>
  <si>
    <t xml:space="preserve">Debated polity.</t>
  </si>
  <si>
    <t xml:space="preserve">POL060</t>
  </si>
  <si>
    <t xml:space="preserve">Chimor</t>
  </si>
  <si>
    <t xml:space="preserve">Chimú kingdom</t>
  </si>
  <si>
    <t xml:space="preserve">Chimú rulers built Chan Chan with carved adobe friezes and ran metal and textile workshops whose smiths the Inca later relocated to Cusco.</t>
  </si>
  <si>
    <t xml:space="preserve">adobe relief; blackware; sheet metal; featherwork; textiles</t>
  </si>
  <si>
    <t xml:space="preserve">friezes; blackware vessels; ear spools</t>
  </si>
  <si>
    <t xml:space="preserve">rule and display;clothing and adornment;exchange and value</t>
  </si>
  <si>
    <t xml:space="preserve">archaeologists; colonial chroniclers</t>
  </si>
  <si>
    <t xml:space="preserve">smiths deported by the Inca; commoners; present Mochica-descended communities</t>
  </si>
  <si>
    <t xml:space="preserve">POL061</t>
  </si>
  <si>
    <t xml:space="preserve">Inca (Tawantinsuyu)</t>
  </si>
  <si>
    <t xml:space="preserve">Inka Empire</t>
  </si>
  <si>
    <t xml:space="preserve">conventional date for Pachacuti; Vilcabamba resistance to 1572</t>
  </si>
  <si>
    <t xml:space="preserve">The Inca state recorded tribute on khipu, commissioned fine cumbi cloth from specialists and built fitted-stone masonry and roads.</t>
  </si>
  <si>
    <t xml:space="preserve">khipu; interlocking tapestry (cumbi); ashlar masonry; metalwork</t>
  </si>
  <si>
    <t xml:space="preserve">tunics; khipu; aryballos; roads</t>
  </si>
  <si>
    <t xml:space="preserve">rule and display;record and writing;clothing and adornment;transport</t>
  </si>
  <si>
    <t xml:space="preserve">colonial chroniclers (Guaman Poma, Garcilaso); archaeologists</t>
  </si>
  <si>
    <t xml:space="preserve">mitmaqkuna resettled peoples; aqllakuna and yanakuna labour; Amazonian neighbours</t>
  </si>
  <si>
    <t xml:space="preserve">Met Open Access (CC0);Cleveland Museum of Art Open Access (CC0);Wikimedia Commons;Library of Congress (public-domain items)</t>
  </si>
  <si>
    <t xml:space="preserve">F1.5;F1.17;F1.18;F1.28</t>
  </si>
  <si>
    <t xml:space="preserve">POL062</t>
  </si>
  <si>
    <t xml:space="preserve">Cahokia polity</t>
  </si>
  <si>
    <t xml:space="preserve">Cahokia's builders raised Monks Mound and its elites used copper repoussé, shell and chunkey stones in Mississippian ritual.</t>
  </si>
  <si>
    <t xml:space="preserve">earthwork building; copper repoussé; marine shell engraving; stone polishing</t>
  </si>
  <si>
    <t xml:space="preserve">mounds; chunkey stones; gorgets</t>
  </si>
  <si>
    <t xml:space="preserve">rule and display;ritual and belief;play and music</t>
  </si>
  <si>
    <t xml:space="preserve">debated as state or paramount chiefdom; outlying farmers; descendant nations (Osage, Quapaw and others)</t>
  </si>
  <si>
    <t xml:space="preserve">Debated polity; not in Seshat as a state.</t>
  </si>
  <si>
    <t xml:space="preserve">POL063</t>
  </si>
  <si>
    <t xml:space="preserve">Powhatan paramount chiefdom</t>
  </si>
  <si>
    <t xml:space="preserve">Tsenacommacah</t>
  </si>
  <si>
    <t xml:space="preserve">Powhatan's paramountcy collected tribute in copper, shell beads and deerskins, and "Powhatan's Mantle" survives in Oxford.</t>
  </si>
  <si>
    <t xml:space="preserve">deerskin sewing; shell beadwork; copper trade</t>
  </si>
  <si>
    <t xml:space="preserve">mantles; shell beads</t>
  </si>
  <si>
    <t xml:space="preserve">English colonists (Smith, Strachey); historians</t>
  </si>
  <si>
    <t xml:space="preserve">women producers; communities outside Powhatan's tribute; present Virginia tribes</t>
  </si>
  <si>
    <t xml:space="preserve">Mantle identification with Powhatan is traditional.</t>
  </si>
  <si>
    <t xml:space="preserve">POL064</t>
  </si>
  <si>
    <t xml:space="preserve">Haudenosaunee Confederacy</t>
  </si>
  <si>
    <t xml:space="preserve">Iroquois Confederacy; Five (later Six) Nations</t>
  </si>
  <si>
    <t xml:space="preserve">c.; founding date debated (12th–16th c.); continues</t>
  </si>
  <si>
    <t xml:space="preserve">The Haudenosaunee recorded agreements in wampum belts and developed a beadwork economy that continues today.</t>
  </si>
  <si>
    <t xml:space="preserve">shell wampum; glass beadwork; wood and bark</t>
  </si>
  <si>
    <t xml:space="preserve">wampum belts; beaded bags; masks</t>
  </si>
  <si>
    <t xml:space="preserve">rule and display;record and writing;exchange and value;ritual and belief</t>
  </si>
  <si>
    <t xml:space="preserve">the Haudenosaunee themselves (Great Law of Peace); historians</t>
  </si>
  <si>
    <t xml:space="preserve">women's clan authority; Wendat and other neighbours; masks that must not be shown</t>
  </si>
  <si>
    <t xml:space="preserve">Medicine-society masks: do not display (Haudenosaunee policy).</t>
  </si>
  <si>
    <t xml:space="preserve">POL065</t>
  </si>
  <si>
    <t xml:space="preserve">Cherokee Nation</t>
  </si>
  <si>
    <t xml:space="preserve">c.; national council from 1790s; constitution 1827; continues</t>
  </si>
  <si>
    <t xml:space="preserve">The Cherokee Nation printed a bilingual newspaper from 1828 in Sequoyah's syllabary, one of the rare scripts invented by one person.</t>
  </si>
  <si>
    <t xml:space="preserve">syllabary; type founding; printing; basket weaving</t>
  </si>
  <si>
    <t xml:space="preserve">Cherokee Phoenix; syllabary; baskets</t>
  </si>
  <si>
    <t xml:space="preserve">enslaved African Americans held by Cherokee planters; forced removal (1838); Eastern Band</t>
  </si>
  <si>
    <t xml:space="preserve">Library of Congress (public-domain items);Smithsonian Open Access (CC0 items);community-published site</t>
  </si>
  <si>
    <t xml:space="preserve">POL066</t>
  </si>
  <si>
    <t xml:space="preserve">Chaco system</t>
  </si>
  <si>
    <t xml:space="preserve">Chaco Canyon; Ancestral Pueblo great houses</t>
  </si>
  <si>
    <t xml:space="preserve">Chacoan great houses concentrated turquoise, macaw feathers and cylinder jars that held cacao.</t>
  </si>
  <si>
    <t xml:space="preserve">masonry; turquoise working; black-on-white pottery</t>
  </si>
  <si>
    <t xml:space="preserve">great houses; cylinder jars; turquoise</t>
  </si>
  <si>
    <t xml:space="preserve">debated polity; outlying communities; present Pueblo nations' own histories</t>
  </si>
  <si>
    <t xml:space="preserve">Smithsonian Open Access (CC0 items);Wikimedia Commons</t>
  </si>
  <si>
    <t xml:space="preserve">POL067</t>
  </si>
  <si>
    <t xml:space="preserve">AM-ARC;AM-EWD;AM-WST;AM-NWC</t>
  </si>
  <si>
    <t xml:space="preserve">chartered 1670; governed Rupert's Land until 1870; continues as a retailer</t>
  </si>
  <si>
    <t xml:space="preserve">The company's trade posts reshaped Indigenous making with point blankets, glass beads, metal tools and demand for furs.</t>
  </si>
  <si>
    <t xml:space="preserve">fur trapping; trade blankets; glass beads; metal tools</t>
  </si>
  <si>
    <t xml:space="preserve">point blankets; beaded garments; trade guns</t>
  </si>
  <si>
    <t xml:space="preserve">exchange and value;clothing and adornment;tools</t>
  </si>
  <si>
    <t xml:space="preserve">the company's charter; historians</t>
  </si>
  <si>
    <t xml:space="preserve">Cree, Dene, Métis and Inuit trappers and wives who processed furs; environmental cost</t>
  </si>
  <si>
    <t xml:space="preserve">Company-state debated.</t>
  </si>
  <si>
    <t xml:space="preserve">POL068</t>
  </si>
  <si>
    <t xml:space="preserve">Russian-American Company</t>
  </si>
  <si>
    <t xml:space="preserve">AM-ARC;AM-NWC</t>
  </si>
  <si>
    <t xml:space="preserve">sale of Alaska 1867</t>
  </si>
  <si>
    <t xml:space="preserve">The company compelled Unangan and Alutiiq hunters to take sea otters, and collected their gut parkas and bentwood hats.</t>
  </si>
  <si>
    <t xml:space="preserve">sea-otter hunting; gut-skin sewing; bentwood</t>
  </si>
  <si>
    <t xml:space="preserve">gut parkas; bentwood hats; baidarkas</t>
  </si>
  <si>
    <t xml:space="preserve">historians; Russian archives</t>
  </si>
  <si>
    <t xml:space="preserve">coerced Unangan and Alutiiq labour; Tlingit resistance</t>
  </si>
  <si>
    <t xml:space="preserve">POL069</t>
  </si>
  <si>
    <t xml:space="preserve">Viceroyalty of New Spain</t>
  </si>
  <si>
    <t xml:space="preserve">Nueva España</t>
  </si>
  <si>
    <t xml:space="preserve">AM-LAT;AM-MES;AM-CAR;AS-ISE</t>
  </si>
  <si>
    <t xml:space="preserve">New Spain's guild ordinances and markets organised featherwork mosaics, folding screens, Puebla tin-glaze, casta paintings and goods from the Manila galleon.</t>
  </si>
  <si>
    <t xml:space="preserve">feather mosaic; tin-glazed earthenware; enconchado; silver mining</t>
  </si>
  <si>
    <t xml:space="preserve">biombos; Talavera; casta paintings; featherwork</t>
  </si>
  <si>
    <t xml:space="preserve">Indigenous and African artisans excluded from guild mastership; enslaved miners; the Philippines governed from Mexico</t>
  </si>
  <si>
    <t xml:space="preserve">Met Open Access (CC0);LACMA (public-domain images);Wikimedia Commons;Library of Congress (public-domain items)</t>
  </si>
  <si>
    <t xml:space="preserve">POL070</t>
  </si>
  <si>
    <t xml:space="preserve">Viceroyalty of Peru</t>
  </si>
  <si>
    <t xml:space="preserve">Virreinato del Perú</t>
  </si>
  <si>
    <t xml:space="preserve">Peru's silver from Potosí, worked under the forced mita, financed Cusco School painting, colonial tapestries and queros.</t>
  </si>
  <si>
    <t xml:space="preserve">silver mining and minting; oil painting; tapestry; lacquered wood</t>
  </si>
  <si>
    <t xml:space="preserve">coins; paintings; queros; tapestries</t>
  </si>
  <si>
    <t xml:space="preserve">mita labourers; enslaved Africans; Andean painters' anonymity</t>
  </si>
  <si>
    <t xml:space="preserve">Met Open Access (CC0);Wikimedia Commons;Brooklyn Museum (CC BY where marked)</t>
  </si>
  <si>
    <t xml:space="preserve">POL071</t>
  </si>
  <si>
    <t xml:space="preserve">Viceroyalty of New Granada</t>
  </si>
  <si>
    <t xml:space="preserve">Nueva Granada</t>
  </si>
  <si>
    <t xml:space="preserve">first created 1717, suspended 1723, re-established 1739</t>
  </si>
  <si>
    <t xml:space="preserve">New Granada's workshops in Quito and Pasto produced polychrome sculpture and barniz de Pasto (mopa-mopa resin) decoration.</t>
  </si>
  <si>
    <t xml:space="preserve">polychrome wood sculpture; mopa-mopa resin; gold mining</t>
  </si>
  <si>
    <t xml:space="preserve">sculpture; lacquered boxes</t>
  </si>
  <si>
    <t xml:space="preserve">ritual and belief;rule and display;exchange and value</t>
  </si>
  <si>
    <t xml:space="preserve">enslaved African miners; Indigenous barniz makers</t>
  </si>
  <si>
    <t xml:space="preserve">POL072</t>
  </si>
  <si>
    <t xml:space="preserve">Colonial Brazil</t>
  </si>
  <si>
    <t xml:space="preserve">State of Brazil; Portuguese America</t>
  </si>
  <si>
    <t xml:space="preserve">Governor-General 1549; raised to kingdom 1815</t>
  </si>
  <si>
    <t xml:space="preserve">Colonial Brazil's sugar and gold economies, built on enslaved African labour, funded the gilded churches of Bahia and Minas Gerais and sculptors such as Aleijadinho.</t>
  </si>
  <si>
    <t xml:space="preserve">gilded woodcarving; soapstone sculpture; sugar production</t>
  </si>
  <si>
    <t xml:space="preserve">altarpieces; church sculpture</t>
  </si>
  <si>
    <t xml:space="preserve">the Portuguese Crown; historians</t>
  </si>
  <si>
    <t xml:space="preserve">enslaved Africans and their descendants, many of them makers; Indigenous peoples</t>
  </si>
  <si>
    <t xml:space="preserve">POL073</t>
  </si>
  <si>
    <t xml:space="preserve">Quilombo dos Palmares</t>
  </si>
  <si>
    <t xml:space="preserve">Palmares</t>
  </si>
  <si>
    <t xml:space="preserve">Palmares was a maroon polity of formerly enslaved people whose settlements produced their own pottery and farmed the Serra da Barriga.</t>
  </si>
  <si>
    <t xml:space="preserve">pottery; agriculture; palisade building</t>
  </si>
  <si>
    <t xml:space="preserve">ceramics; settlements</t>
  </si>
  <si>
    <t xml:space="preserve">shelter;food and storage;rule and display</t>
  </si>
  <si>
    <t xml:space="preserve">historians; archaeologists; Afro-Brazilian memory</t>
  </si>
  <si>
    <t xml:space="preserve">debated as a "kingdom"; Indigenous allies; people it held in servitude (debated)</t>
  </si>
  <si>
    <t xml:space="preserve">F1.23;F1.29</t>
  </si>
  <si>
    <t xml:space="preserve">POL074</t>
  </si>
  <si>
    <t xml:space="preserve">c.; treaties 1739; communities continue</t>
  </si>
  <si>
    <t xml:space="preserve">Maroon communities who escaped slavery kept the abeng horn, Kromanti ritual and their own drums.</t>
  </si>
  <si>
    <t xml:space="preserve">horn signalling; drumming; plant knowledge</t>
  </si>
  <si>
    <t xml:space="preserve">abeng; drums</t>
  </si>
  <si>
    <t xml:space="preserve">Maroon communities; historians</t>
  </si>
  <si>
    <t xml:space="preserve">people returned to slavery under the treaties; women's leadership (Nanny)</t>
  </si>
  <si>
    <t xml:space="preserve">POL075</t>
  </si>
  <si>
    <t xml:space="preserve">Haiti</t>
  </si>
  <si>
    <t xml:space="preserve">Ayiti; Kingdom of Haiti (1811–20)</t>
  </si>
  <si>
    <t xml:space="preserve">independence 1804; northern kingdom of Henri Christophe 1811–20</t>
  </si>
  <si>
    <t xml:space="preserve">Independent Haiti built the Citadelle Laferrière and the Sans-Souci palace and later became a centre of painting and Vodou flag-making.</t>
  </si>
  <si>
    <t xml:space="preserve">masonry fortification; painting; sequin-work</t>
  </si>
  <si>
    <t xml:space="preserve">Citadelle; Vodou flags; paintings</t>
  </si>
  <si>
    <t xml:space="preserve">Haitian state; historians</t>
  </si>
  <si>
    <t xml:space="preserve">forced labour used by Christophe; the indemnity paid to France</t>
  </si>
  <si>
    <t xml:space="preserve">POL076</t>
  </si>
  <si>
    <t xml:space="preserve">Mexico, post-revolutionary state</t>
  </si>
  <si>
    <t xml:space="preserve">Mexican state 1920–1940</t>
  </si>
  <si>
    <t xml:space="preserve">Obregón to Cárdenas</t>
  </si>
  <si>
    <t xml:space="preserve">The Ministry of Education under Vasconcelos commissioned public murals, and the state promoted "arte popular" through the 1921 exhibition and craft policy.</t>
  </si>
  <si>
    <t xml:space="preserve">fresco mural painting; ceramics; lacquer; textiles</t>
  </si>
  <si>
    <t xml:space="preserve">murals; popular-art collections; posters</t>
  </si>
  <si>
    <t xml:space="preserve">the Mexican state; historians</t>
  </si>
  <si>
    <t xml:space="preserve">Indigenous makers turned into national symbols; women artists; rural producers</t>
  </si>
  <si>
    <t xml:space="preserve">POL077</t>
  </si>
  <si>
    <t xml:space="preserve">Cuba (revolutionary state)</t>
  </si>
  <si>
    <t xml:space="preserve">Republic of Cuba since 1959</t>
  </si>
  <si>
    <t xml:space="preserve">The Cuban state's film institute ICAIC and solidarity organisation OSPAAAL produced screen-printed posters that circulated worldwide.</t>
  </si>
  <si>
    <t xml:space="preserve">screen printing; offset lithography</t>
  </si>
  <si>
    <t xml:space="preserve">film posters; solidarity posters</t>
  </si>
  <si>
    <t xml:space="preserve">the Cuban state; design historians</t>
  </si>
  <si>
    <t xml:space="preserve">designers' names under state institutions; censorship</t>
  </si>
  <si>
    <t xml:space="preserve">POL078</t>
  </si>
  <si>
    <t xml:space="preserve">United States (federal craft and Indian arts policy)</t>
  </si>
  <si>
    <t xml:space="preserve">USA</t>
  </si>
  <si>
    <t xml:space="preserve">AM-EWD;AM-WST;AM-ARC;AM-NWC;OC-POL</t>
  </si>
  <si>
    <t xml:space="preserve">US federal policy both suppressed Native making (boarding schools) and regulated it through the Indian Arts and Crafts Board (1935) and the Indian Arts and Crafts Act (1990).</t>
  </si>
  <si>
    <t xml:space="preserve">all media; certification and labelling law</t>
  </si>
  <si>
    <t xml:space="preserve">Native arts; WPA posters; federal buildings</t>
  </si>
  <si>
    <t xml:space="preserve">the US state; historians</t>
  </si>
  <si>
    <t xml:space="preserve">Native nations as sovereigns; enslaved makers before 1865; Hawaiian and Pacific peoples</t>
  </si>
  <si>
    <t xml:space="preserve">Library of Congress (public-domain items);Smithsonian Open Access (CC0 items);NYPL Digital Collections (public-domain items);Digital Public Library of America</t>
  </si>
  <si>
    <t xml:space="preserve">F1.17;F1.24;F1.26</t>
  </si>
  <si>
    <t xml:space="preserve">POL079</t>
  </si>
  <si>
    <t xml:space="preserve">Canada (Inuit art co-operatives)</t>
  </si>
  <si>
    <t xml:space="preserve">Dominion of Canada</t>
  </si>
  <si>
    <t xml:space="preserve">AM-ARC;AM-EWD;AM-NWC</t>
  </si>
  <si>
    <t xml:space="preserve">Canadian federal policy from 1949 promoted Inuit carving and, from 1959, printmaking through co-operatives such as Kinngait, while residential schools and relocations disrupted communities.</t>
  </si>
  <si>
    <t xml:space="preserve">soapstone carving; stonecut and stencil printmaking</t>
  </si>
  <si>
    <t xml:space="preserve">carvings; prints</t>
  </si>
  <si>
    <t xml:space="preserve">Canadian government; Canadian Handicrafts Guild; historians</t>
  </si>
  <si>
    <t xml:space="preserve">Inuit authorship under co-op branding; disc-number system; potlatch ban on the Northwest Coast (1884–1951)</t>
  </si>
  <si>
    <t xml:space="preserve">F1.17;F1.23;F1.26</t>
  </si>
  <si>
    <t xml:space="preserve">POL080</t>
  </si>
  <si>
    <t xml:space="preserve">Danish colonial Greenland</t>
  </si>
  <si>
    <t xml:space="preserve">Royal Greenland Trade Department (KGH)</t>
  </si>
  <si>
    <t xml:space="preserve">mission 1721; KGH trade monopoly from 1776; colony status ended 1953</t>
  </si>
  <si>
    <t xml:space="preserve">Danish trade monopoly supplied glass beads and bought Greenlandic products, shaping Kalaallit beaded collars and carvings for sale.</t>
  </si>
  <si>
    <t xml:space="preserve">glass beadwork; skin sewing; tupilak carving</t>
  </si>
  <si>
    <t xml:space="preserve">beaded collars; tupilaat; kayaks</t>
  </si>
  <si>
    <t xml:space="preserve">Danish state; historians</t>
  </si>
  <si>
    <t xml:space="preserve">Kalaallit authority over their own economy; East and North Greenland communities</t>
  </si>
  <si>
    <t xml:space="preserve">Wikimedia Commons;SMK Denmark (public domain)</t>
  </si>
  <si>
    <t xml:space="preserve">POL081</t>
  </si>
  <si>
    <t xml:space="preserve">Marajoara chiefdoms</t>
  </si>
  <si>
    <t xml:space="preserve">Marajoara culture</t>
  </si>
  <si>
    <t xml:space="preserve">Marajó Island communities made large polychrome and incised funerary urns on earthen mounds.</t>
  </si>
  <si>
    <t xml:space="preserve">polychrome and incised pottery; mound building</t>
  </si>
  <si>
    <t xml:space="preserve">funerary urns; tangas</t>
  </si>
  <si>
    <t xml:space="preserve">archaeologists (Roosevelt, Schaan)</t>
  </si>
  <si>
    <t xml:space="preserve">debated as polity; present Amazonian descendants</t>
  </si>
  <si>
    <t xml:space="preserve">POL082</t>
  </si>
  <si>
    <t xml:space="preserve">Tapajó</t>
  </si>
  <si>
    <t xml:space="preserve">Santarém culture</t>
  </si>
  <si>
    <t xml:space="preserve">The Tapajó centre at Santarém made caryatid vessels and green-stone muiraquitã amulets traded across Amazonia.</t>
  </si>
  <si>
    <t xml:space="preserve">modelled pottery; greenstone carving</t>
  </si>
  <si>
    <t xml:space="preserve">caryatid vessels; muiraquitã</t>
  </si>
  <si>
    <t xml:space="preserve">archaeologists; Portuguese chroniclers</t>
  </si>
  <si>
    <t xml:space="preserve">debated as polity; people later enslaved by Portuguese</t>
  </si>
  <si>
    <t xml:space="preserve">POL083</t>
  </si>
  <si>
    <t xml:space="preserve">Hawaiian Kingdom</t>
  </si>
  <si>
    <t xml:space="preserve">Ke Aupuni Hawaiʻi</t>
  </si>
  <si>
    <t xml:space="preserve">unification 1795–1810; overthrow 1893</t>
  </si>
  <si>
    <t xml:space="preserve">Hawaiian rulers commissioned feather cloaks and helmets and later Kalākaua revived hula and built ʻIolani Palace.</t>
  </si>
  <si>
    <t xml:space="preserve">featherwork on olonā netting; kapa beating; wood carving</t>
  </si>
  <si>
    <t xml:space="preserve">ʻahuʻula; mahiole; kapa; palace</t>
  </si>
  <si>
    <t xml:space="preserve">Hawaiian aliʻi and historians; Kamakau</t>
  </si>
  <si>
    <t xml:space="preserve">makaʻāinana commoners who gathered feathers; kapu system's losers; the overthrow</t>
  </si>
  <si>
    <t xml:space="preserve">community-published site;Wikimedia Commons;Smithsonian Open Access (CC0 items)</t>
  </si>
  <si>
    <t xml:space="preserve">Kamehameha dynasty folded into this row.</t>
  </si>
  <si>
    <t xml:space="preserve">POL084</t>
  </si>
  <si>
    <t xml:space="preserve">Tuʻi Tonga maritime polity</t>
  </si>
  <si>
    <t xml:space="preserve">Tuʻi Tonga; "Tongan maritime empire"</t>
  </si>
  <si>
    <t xml:space="preserve">c.; last Tuʻi Tonga died 1865</t>
  </si>
  <si>
    <t xml:space="preserve">The Tuʻi Tonga lineage built terraced stone tombs (langi) and drew fine mats, barkcloth and canoes through networks with Samoa and Fiji.</t>
  </si>
  <si>
    <t xml:space="preserve">coral-limestone tomb building; ngatu barkcloth; fine mats; canoe building</t>
  </si>
  <si>
    <t xml:space="preserve">langi; ngatu; kie mats</t>
  </si>
  <si>
    <t xml:space="preserve">rule and display;exchange and value;transport</t>
  </si>
  <si>
    <t xml:space="preserve">Tongan oral histories; archaeologists</t>
  </si>
  <si>
    <t xml:space="preserve">debated as "empire"; Fijian canoe builders; commoners</t>
  </si>
  <si>
    <t xml:space="preserve">Wikimedia Commons;Te Papa Collections Online (CC BY where marked);Auckland Museum Collections Online (CC BY where marked)</t>
  </si>
  <si>
    <t xml:space="preserve">POL085</t>
  </si>
  <si>
    <t xml:space="preserve">Kingdom of Tonga</t>
  </si>
  <si>
    <t xml:space="preserve">Puleʻanga Fakatuʻi ʻo Tonga</t>
  </si>
  <si>
    <t xml:space="preserve">constitution 1875 under George Tupou I; continues</t>
  </si>
  <si>
    <t xml:space="preserve">The constitutional monarchy maintained ngatu barkcloth and ta'ovala mats as royal and national dress.</t>
  </si>
  <si>
    <t xml:space="preserve">barkcloth; pandanus weaving</t>
  </si>
  <si>
    <t xml:space="preserve">ngatu; taʻovala</t>
  </si>
  <si>
    <t xml:space="preserve">the Tongan state; historians</t>
  </si>
  <si>
    <t xml:space="preserve">women's barkcloth groups (kautaha) as makers</t>
  </si>
  <si>
    <t xml:space="preserve">Te Papa Collections Online (CC BY where marked);Auckland Museum Collections Online (CC BY where marked);Wikimedia Commons</t>
  </si>
  <si>
    <t xml:space="preserve">Tupou dynasty covered here.</t>
  </si>
  <si>
    <t xml:space="preserve">POL086</t>
  </si>
  <si>
    <t xml:space="preserve">Samoan paramount titles</t>
  </si>
  <si>
    <t xml:space="preserve">Tafaʻifā; Tui Manuʻa</t>
  </si>
  <si>
    <t xml:space="preserve">c.; dates approximate</t>
  </si>
  <si>
    <t xml:space="preserve">Samoan chiefly authority circulated fine mats (ʻie tōga) as the highest exchange valuables.</t>
  </si>
  <si>
    <t xml:space="preserve">pandanus fine-mat weaving; tattooing</t>
  </si>
  <si>
    <t xml:space="preserve">ʻie tōga; tatau</t>
  </si>
  <si>
    <t xml:space="preserve">exchange and value;rule and display;clothing and adornment</t>
  </si>
  <si>
    <t xml:space="preserve">Samoan orators; historians</t>
  </si>
  <si>
    <t xml:space="preserve">debated as a polity (distributed matai system); women weavers</t>
  </si>
  <si>
    <t xml:space="preserve">Samoa was not a state in Seshat terms; flagged for review.</t>
  </si>
  <si>
    <t xml:space="preserve">POL087</t>
  </si>
  <si>
    <t xml:space="preserve">Tahiti (Pōmare kingdom)</t>
  </si>
  <si>
    <t xml:space="preserve">Kingdom of Tahiti</t>
  </si>
  <si>
    <t xml:space="preserve">French annexation 1880</t>
  </si>
  <si>
    <t xml:space="preserve">The Pōmare rulers allied with missionaries, and older ritual images were burned while barkcloth and new textiles continued.</t>
  </si>
  <si>
    <t xml:space="preserve">barkcloth; featherwork; tapa</t>
  </si>
  <si>
    <t xml:space="preserve">tapa; mourner's costume (heva)</t>
  </si>
  <si>
    <t xml:space="preserve">missionary accounts; historians</t>
  </si>
  <si>
    <t xml:space="preserve">arioi society; people whose ritual objects were destroyed or collected</t>
  </si>
  <si>
    <t xml:space="preserve">Wikimedia Commons;Te Papa Collections Online (CC BY where marked)</t>
  </si>
  <si>
    <t xml:space="preserve">POL088</t>
  </si>
  <si>
    <t xml:space="preserve">Saudeleur polity (Pohnpei)</t>
  </si>
  <si>
    <t xml:space="preserve">Saudeleur dynasty</t>
  </si>
  <si>
    <t xml:space="preserve">The Saudeleur rulers built Nan Madol from stacked columnar basalt on artificial islets.</t>
  </si>
  <si>
    <t xml:space="preserve">columnar basalt construction; coral fill</t>
  </si>
  <si>
    <t xml:space="preserve">Nan Madol islets</t>
  </si>
  <si>
    <t xml:space="preserve">rule and display;shelter;ritual and belief</t>
  </si>
  <si>
    <t xml:space="preserve">Pohnpeian oral history; archaeologists</t>
  </si>
  <si>
    <t xml:space="preserve">workers who moved the basalt; later Nahnmwarki chiefdoms</t>
  </si>
  <si>
    <t xml:space="preserve">Dynasty and polity combined.</t>
  </si>
  <si>
    <t xml:space="preserve">POL089</t>
  </si>
  <si>
    <t xml:space="preserve">Bau chiefdom and Kingdom of Viti</t>
  </si>
  <si>
    <t xml:space="preserve">Bau; Kubuna</t>
  </si>
  <si>
    <t xml:space="preserve">c.; Kingdom of Viti 1871–74 under Cakobau</t>
  </si>
  <si>
    <t xml:space="preserve">Bau's chiefs commanded large drua double canoes and exchanges of barkcloth and whale ivory.</t>
  </si>
  <si>
    <t xml:space="preserve">canoe building; masi barkcloth; whale-ivory carving</t>
  </si>
  <si>
    <t xml:space="preserve">drua; masi; tabua</t>
  </si>
  <si>
    <t xml:space="preserve">rule and display;transport;exchange and value</t>
  </si>
  <si>
    <t xml:space="preserve">Fijian oral histories; historians</t>
  </si>
  <si>
    <t xml:space="preserve">Lau and Tongan canoe builders; commoners; indentured Indian labour after 1879</t>
  </si>
  <si>
    <t xml:space="preserve">POL090</t>
  </si>
  <si>
    <t xml:space="preserve">Commonwealth of Australia (Indigenous arts policy)</t>
  </si>
  <si>
    <t xml:space="preserve">The Australian state removed Aboriginal children and suppressed culture, then from 1973 funded Aboriginal art through the Aboriginal Arts Board and art centres.</t>
  </si>
  <si>
    <t xml:space="preserve">acrylic painting; bark painting; fibre</t>
  </si>
  <si>
    <t xml:space="preserve">paintings; art-centre production</t>
  </si>
  <si>
    <t xml:space="preserve">the Australian state; historians</t>
  </si>
  <si>
    <t xml:space="preserve">Stolen Generations; art-centre artists' copyright; Torres Strait Islanders</t>
  </si>
  <si>
    <t xml:space="preserve">Museums Victoria Collections (CC BY or public domain where marked);Wikimedia Commons</t>
  </si>
  <si>
    <t xml:space="preserve">Papunya Tula began 1971 with a school teacher; check claims about government role.</t>
  </si>
  <si>
    <t xml:space="preserve">POL091</t>
  </si>
  <si>
    <t xml:space="preserve">New Zealand (colony and Dominion)</t>
  </si>
  <si>
    <t xml:space="preserve">Aotearoa New Zealand state</t>
  </si>
  <si>
    <t xml:space="preserve">Treaty of Waitangi 1840; continues</t>
  </si>
  <si>
    <t xml:space="preserve">The New Zealand state confiscated Māori land and later, under Āpirana Ngata, founded the School of Māori Arts and Crafts at Rotorua (1926) to revive carving.</t>
  </si>
  <si>
    <t xml:space="preserve">wood carving; weaving</t>
  </si>
  <si>
    <t xml:space="preserve">meeting houses; carvings</t>
  </si>
  <si>
    <t xml:space="preserve">NZ state; historians</t>
  </si>
  <si>
    <t xml:space="preserve">iwi as peoples not states; land confiscation; women weavers</t>
  </si>
  <si>
    <t xml:space="preserve">Iwi excluded as polities by design.</t>
  </si>
  <si>
    <t xml:space="preserve">POL092</t>
  </si>
  <si>
    <t xml:space="preserve">Sumerian city-states</t>
  </si>
  <si>
    <t xml:space="preserve">Uruk; Ur; Lagash; Kish; Early Dynastic Sumer</t>
  </si>
  <si>
    <t xml:space="preserve">c.; Uruk period to Akkadian conquest; middle chronology</t>
  </si>
  <si>
    <t xml:space="preserve">Sumerian cities developed cuneiform accounting, cylinder seals and temple and palace workshops such as those behind the Royal Cemetery of Ur.</t>
  </si>
  <si>
    <t xml:space="preserve">cuneiform on clay; cylinder-seal carving; shell and lapis inlay; gold sheet</t>
  </si>
  <si>
    <t xml:space="preserve">seals; tablets; lyres; statues</t>
  </si>
  <si>
    <t xml:space="preserve">rule and display;record and writing;ritual and belief;exchange and value</t>
  </si>
  <si>
    <t xml:space="preserve">Assyriologists; archaeologists (Woolley)</t>
  </si>
  <si>
    <t xml:space="preserve">temple-dependent labourers and women weavers; retainers buried at Ur; non-Sumerian speakers</t>
  </si>
  <si>
    <t xml:space="preserve">Met Open Access (CC0);Cuneiform Digital Library Initiative;Penn Museum collection search (link out);Wikimedia Commons;British Museum collection search (link out)</t>
  </si>
  <si>
    <t xml:space="preserve">A grouping of rival city-states, not one polity. Looting of Iraqi sites (1990s–2000s).</t>
  </si>
  <si>
    <t xml:space="preserve">POL093</t>
  </si>
  <si>
    <t xml:space="preserve">Akkadian Empire</t>
  </si>
  <si>
    <t xml:space="preserve">Akkad</t>
  </si>
  <si>
    <t xml:space="preserve">c.; middle chronology</t>
  </si>
  <si>
    <t xml:space="preserve">Akkadian rulers commissioned victory stelae such as Naram-Sin's and cast copper royal heads, and scribes standardised administrative writing.</t>
  </si>
  <si>
    <t xml:space="preserve">copper-alloy casting; relief carving; cylinder seals</t>
  </si>
  <si>
    <t xml:space="preserve">stelae; royal heads; seals</t>
  </si>
  <si>
    <t xml:space="preserve">rule and display;record and writing;war</t>
  </si>
  <si>
    <t xml:space="preserve">Assyriologists; royal inscriptions</t>
  </si>
  <si>
    <t xml:space="preserve">conquered Sumerian cities; deported and enslaved captives</t>
  </si>
  <si>
    <t xml:space="preserve">Capital Agade not yet located.</t>
  </si>
  <si>
    <t xml:space="preserve">POL094</t>
  </si>
  <si>
    <t xml:space="preserve">Third Dynasty of Ur</t>
  </si>
  <si>
    <t xml:space="preserve">Ur III state</t>
  </si>
  <si>
    <t xml:space="preserve">Ur III tablets record state textile workshops employing thousands of women and children alongside the ziggurat of Ur.</t>
  </si>
  <si>
    <t xml:space="preserve">wool weaving; brick architecture; cuneiform accounting</t>
  </si>
  <si>
    <t xml:space="preserve">ziggurat; tablets; textiles (documented)</t>
  </si>
  <si>
    <t xml:space="preserve">rule and display;record and writing;clothing and adornment;ritual and belief</t>
  </si>
  <si>
    <t xml:space="preserve">Assyriologists; administrative archives</t>
  </si>
  <si>
    <t xml:space="preserve">named women weavers treated as rations recipients; deportees</t>
  </si>
  <si>
    <t xml:space="preserve">Cuneiform Digital Library Initiative;Met Open Access (CC0);Wikimedia Commons;Penn Museum collection search (link out)</t>
  </si>
  <si>
    <t xml:space="preserve">Key case for obscured textile labour.</t>
  </si>
  <si>
    <t xml:space="preserve">POL095</t>
  </si>
  <si>
    <t xml:space="preserve">Old Babylonian kingdom</t>
  </si>
  <si>
    <t xml:space="preserve">First Dynasty of Babylon; Hammurabi's Babylon</t>
  </si>
  <si>
    <t xml:space="preserve">Hammurabi's law stele and the Old Babylonian school tablets show how Babylon codified crafts, wages and liabilities for builders and makers.</t>
  </si>
  <si>
    <t xml:space="preserve">basalt carving; cuneiform schooling</t>
  </si>
  <si>
    <t xml:space="preserve">law stele; school tablets; terracotta plaques</t>
  </si>
  <si>
    <t xml:space="preserve">non-elite and enslaved people ranked lower in law; Amorite origins</t>
  </si>
  <si>
    <t xml:space="preserve">Cuneiform Digital Library Initiative;Met Open Access (CC0);Wikimedia Commons</t>
  </si>
  <si>
    <t xml:space="preserve">Stele is in the Louvre.</t>
  </si>
  <si>
    <t xml:space="preserve">POL096</t>
  </si>
  <si>
    <t xml:space="preserve">Neo-Assyrian Empire</t>
  </si>
  <si>
    <t xml:space="preserve">WA-MES;WA-ANA;WA-LEV;WA-IRN</t>
  </si>
  <si>
    <t xml:space="preserve">Assyrian kings commissioned carved palace reliefs and gathered ivories and craftsmen from conquered lands through tribute and deportation.</t>
  </si>
  <si>
    <t xml:space="preserve">gypsum relief carving; ivory carving; bronze; glazed brick</t>
  </si>
  <si>
    <t xml:space="preserve">palace reliefs; ivories; lamassu</t>
  </si>
  <si>
    <t xml:space="preserve">Assyriologists; royal annals</t>
  </si>
  <si>
    <t xml:space="preserve">deported peoples and captive craftsmen; Phoenician and Syrian ivory carvers; destruction at Nimrud (2015)</t>
  </si>
  <si>
    <t xml:space="preserve">Met Open Access (CC0);British Museum collection search (link out);Wikimedia Commons;Cuneiform Digital Library Initiative</t>
  </si>
  <si>
    <t xml:space="preserve">F1.13;F1.19a;F1.23;F1.24</t>
  </si>
  <si>
    <t xml:space="preserve">POL097</t>
  </si>
  <si>
    <t xml:space="preserve">Neo-Babylonian Empire</t>
  </si>
  <si>
    <t xml:space="preserve">Chaldean dynasty</t>
  </si>
  <si>
    <t xml:space="preserve">Nebuchadnezzar II's Babylon was rebuilt with glazed-brick reliefs such as the Ishtar Gate.</t>
  </si>
  <si>
    <t xml:space="preserve">moulded glazed brick; baked brick</t>
  </si>
  <si>
    <t xml:space="preserve">Ishtar Gate; Processional Way</t>
  </si>
  <si>
    <t xml:space="preserve">Assyriologists; archaeologists (Koldewey)</t>
  </si>
  <si>
    <t xml:space="preserve">deported Judeans and others; the gate's removal to Berlin</t>
  </si>
  <si>
    <t xml:space="preserve">POL098</t>
  </si>
  <si>
    <t xml:space="preserve">Elamite kingdoms; Susiana; Anshan</t>
  </si>
  <si>
    <t xml:space="preserve">c.; long sequence with gaps</t>
  </si>
  <si>
    <t xml:space="preserve">Elam developed Proto-Elamite writing, cast the bronze statue of Queen Napir-Asu and built the ziggurat at Chogha Zanbil.</t>
  </si>
  <si>
    <t xml:space="preserve">bronze casting; bitumen compound; glazed brick; writing</t>
  </si>
  <si>
    <t xml:space="preserve">statues; ziggurat; vessels</t>
  </si>
  <si>
    <t xml:space="preserve">archaeologists; Assyriologists</t>
  </si>
  <si>
    <t xml:space="preserve">highland peoples; periods known only from Mesopotamian sources</t>
  </si>
  <si>
    <t xml:space="preserve">Met Open Access (CC0);Wikimedia Commons;Cuneiform Digital Library Initiative</t>
  </si>
  <si>
    <t xml:space="preserve">POL099</t>
  </si>
  <si>
    <t xml:space="preserve">c.; florescence c. 2050–1700 BCE</t>
  </si>
  <si>
    <t xml:space="preserve">Dilmun traders on Bahrain made stamp seals and built tens of thousands of burial mounds.</t>
  </si>
  <si>
    <t xml:space="preserve">stone seal carving; copper trade; mound building</t>
  </si>
  <si>
    <t xml:space="preserve">stamp seals; burial mounds</t>
  </si>
  <si>
    <t xml:space="preserve">exchange and value;ritual and belief;rule and display</t>
  </si>
  <si>
    <t xml:space="preserve">archaeologists; Mesopotamian texts</t>
  </si>
  <si>
    <t xml:space="preserve">non-elite dead in the mounds; Magan and Meluhha partners</t>
  </si>
  <si>
    <t xml:space="preserve">Burial mounds are funerary.</t>
  </si>
  <si>
    <t xml:space="preserve">POL100</t>
  </si>
  <si>
    <t xml:space="preserve">Ras Shamra</t>
  </si>
  <si>
    <t xml:space="preserve">Ugarit's scribes used a cuneiform alphabet and its workshops produced ivories and metalwork for Mediterranean trade.</t>
  </si>
  <si>
    <t xml:space="preserve">cuneiform alphabet; ivory; bronze</t>
  </si>
  <si>
    <t xml:space="preserve">tablets; ivories</t>
  </si>
  <si>
    <t xml:space="preserve">archaeologists; epigraphers</t>
  </si>
  <si>
    <t xml:space="preserve">urban non-elite; Hittite overlords</t>
  </si>
  <si>
    <t xml:space="preserve">Wikimedia Commons;Cuneiform Digital Library Initiative</t>
  </si>
  <si>
    <t xml:space="preserve">POL101</t>
  </si>
  <si>
    <t xml:space="preserve">Hittite Empire</t>
  </si>
  <si>
    <t xml:space="preserve">Hatti</t>
  </si>
  <si>
    <t xml:space="preserve">Hittite kings commissioned rock reliefs such as Yazılıkaya and state-controlled metalwork, and wrote in cuneiform and Anatolian hieroglyphs.</t>
  </si>
  <si>
    <t xml:space="preserve">rock relief; bronze casting; cuneiform tablets</t>
  </si>
  <si>
    <t xml:space="preserve">reliefs; vessels; tablets</t>
  </si>
  <si>
    <t xml:space="preserve">rule and display;ritual and belief;record and writing;war</t>
  </si>
  <si>
    <t xml:space="preserve">Hittitologists; archives from Hattusa</t>
  </si>
  <si>
    <t xml:space="preserve">Luwian and Hurrian neighbours; deportees; iron myth debated</t>
  </si>
  <si>
    <t xml:space="preserve">"Hittite iron monopoly" claim is outdated.</t>
  </si>
  <si>
    <t xml:space="preserve">POL102</t>
  </si>
  <si>
    <t xml:space="preserve">Phoenician city-states</t>
  </si>
  <si>
    <t xml:space="preserve">Tyre; Sidon; Byblos</t>
  </si>
  <si>
    <t xml:space="preserve">Phoenician cities spread purple dye, glass, carved ivories and the alphabet across the Mediterranean.</t>
  </si>
  <si>
    <t xml:space="preserve">murex purple dyeing; glass; ivory carving; alphabetic writing</t>
  </si>
  <si>
    <t xml:space="preserve">ivories; glass; inscriptions</t>
  </si>
  <si>
    <t xml:space="preserve">exchange and value;record and writing;clothing and adornment</t>
  </si>
  <si>
    <t xml:space="preserve">historians; Greek sources</t>
  </si>
  <si>
    <t xml:space="preserve">the murex workers; Assyrian-held ivories; enslaved people traded</t>
  </si>
  <si>
    <t xml:space="preserve">POL103</t>
  </si>
  <si>
    <t xml:space="preserve">Urartu</t>
  </si>
  <si>
    <t xml:space="preserve">Biainili; Kingdom of Van</t>
  </si>
  <si>
    <t xml:space="preserve">WA-ANA;WA-CAU;WA-IRN</t>
  </si>
  <si>
    <t xml:space="preserve">Urartian kings built fortresses and commissioned bronze shields, cauldrons and furniture fittings.</t>
  </si>
  <si>
    <t xml:space="preserve">bronze sheet and casting; stone fortification</t>
  </si>
  <si>
    <t xml:space="preserve">shields; cauldrons; belts</t>
  </si>
  <si>
    <t xml:space="preserve">archaeologists; Urartian inscriptions</t>
  </si>
  <si>
    <t xml:space="preserve">subject populations; Armenian and Kurdish present communities</t>
  </si>
  <si>
    <t xml:space="preserve">POL104</t>
  </si>
  <si>
    <t xml:space="preserve">Lydia</t>
  </si>
  <si>
    <t xml:space="preserve">Lydian kingdom</t>
  </si>
  <si>
    <t xml:space="preserve">Lydia refined electrum and gold at Sardis and struck some of the earliest coins.</t>
  </si>
  <si>
    <t xml:space="preserve">electrum coinage; gold refining</t>
  </si>
  <si>
    <t xml:space="preserve">coins</t>
  </si>
  <si>
    <t xml:space="preserve">historians (Herodotus); archaeologists</t>
  </si>
  <si>
    <t xml:space="preserve">refinery workers; Ionian Greek cities</t>
  </si>
  <si>
    <t xml:space="preserve">POL105</t>
  </si>
  <si>
    <t xml:space="preserve">Achaemenid Empire</t>
  </si>
  <si>
    <t xml:space="preserve">Persian Empire</t>
  </si>
  <si>
    <t xml:space="preserve">WA-IRN;WA-MES;WA-ANA;WA-LEV;AF-EGY;AS-CEN;AS-SAS</t>
  </si>
  <si>
    <t xml:space="preserve">Persepolis tablets and Darius's Susa foundation charter record craftsmen and materials brought from across the empire to build royal palaces.</t>
  </si>
  <si>
    <t xml:space="preserve">stone relief; glazed brick; gold and silver working</t>
  </si>
  <si>
    <t xml:space="preserve">reliefs; rhyta; Oxus treasure</t>
  </si>
  <si>
    <t xml:space="preserve">historians; royal inscriptions; Persepolis Fortification archive</t>
  </si>
  <si>
    <t xml:space="preserve">workers paid in rations (kurtash); subject peoples shown as tribute-bearers</t>
  </si>
  <si>
    <t xml:space="preserve">F1.13;F1.17;F1.23</t>
  </si>
  <si>
    <t xml:space="preserve">Achaemenid dynasty same as polity.</t>
  </si>
  <si>
    <t xml:space="preserve">POL106</t>
  </si>
  <si>
    <t xml:space="preserve">Parthian Empire</t>
  </si>
  <si>
    <t xml:space="preserve">Arsacid Empire</t>
  </si>
  <si>
    <t xml:space="preserve">Parthian builders used the iwan, and workshops at Nisa carved ivory rhyta.</t>
  </si>
  <si>
    <t xml:space="preserve">ivory carving; brick and stone architecture; coinage</t>
  </si>
  <si>
    <t xml:space="preserve">rhyta; iwans; coins</t>
  </si>
  <si>
    <t xml:space="preserve">vassal kingdoms; Roman-biased sources</t>
  </si>
  <si>
    <t xml:space="preserve">POL107</t>
  </si>
  <si>
    <t xml:space="preserve">Sasanian Empire</t>
  </si>
  <si>
    <t xml:space="preserve">Eranshahr</t>
  </si>
  <si>
    <t xml:space="preserve">WA-IRN;WA-MES;WA-CAU;AS-CEN</t>
  </si>
  <si>
    <t xml:space="preserve">Sasanian workshops made silver plates with royal hunts, carved rock reliefs and wove patterned silks copied far along trade routes.</t>
  </si>
  <si>
    <t xml:space="preserve">silver repoussé and gilding; rock relief; silk weaving</t>
  </si>
  <si>
    <t xml:space="preserve">plates; reliefs; silks</t>
  </si>
  <si>
    <t xml:space="preserve">Christian, Jewish and Manichaean subjects; deported Roman artisans</t>
  </si>
  <si>
    <t xml:space="preserve">POL108</t>
  </si>
  <si>
    <t xml:space="preserve">Kingdom of Armenia (antiquity)</t>
  </si>
  <si>
    <t xml:space="preserve">Artaxiad and Arsacid Armenia</t>
  </si>
  <si>
    <t xml:space="preserve">Armenia adopted Christianity in c. 301 and Mesrop Mashtots created the Armenian alphabet around 405.</t>
  </si>
  <si>
    <t xml:space="preserve">alphabet; stone architecture</t>
  </si>
  <si>
    <t xml:space="preserve">Garni temple; manuscripts</t>
  </si>
  <si>
    <t xml:space="preserve">Armenian historians; historians</t>
  </si>
  <si>
    <t xml:space="preserve">non-Christian subjects; Persian and Roman framing</t>
  </si>
  <si>
    <t xml:space="preserve">POL109</t>
  </si>
  <si>
    <t xml:space="preserve">Bagratid Armenia</t>
  </si>
  <si>
    <t xml:space="preserve">Kingdom of Ani</t>
  </si>
  <si>
    <t xml:space="preserve">Bagratid patrons built stone churches at Ani and carved khachkars.</t>
  </si>
  <si>
    <t xml:space="preserve">ashlar stone architecture; stone carving</t>
  </si>
  <si>
    <t xml:space="preserve">churches; khachkars</t>
  </si>
  <si>
    <t xml:space="preserve">historians; Armenian sources</t>
  </si>
  <si>
    <t xml:space="preserve">Muslim, Syriac and Georgian subjects of Ani; masons whose names are rarely recorded; the site's neglect on the closed Turkish–Armenian border</t>
  </si>
  <si>
    <t xml:space="preserve">POL110</t>
  </si>
  <si>
    <t xml:space="preserve">Armenian Kingdom of Cilicia</t>
  </si>
  <si>
    <t xml:space="preserve">Cilician Armenia</t>
  </si>
  <si>
    <t xml:space="preserve">principality from 1080</t>
  </si>
  <si>
    <t xml:space="preserve">Cilician scriptoria produced illuminated manuscripts by painters such as Toros Roslin.</t>
  </si>
  <si>
    <t xml:space="preserve">gospels</t>
  </si>
  <si>
    <t xml:space="preserve">non-Armenian subjects; lost manuscripts</t>
  </si>
  <si>
    <t xml:space="preserve">POL111</t>
  </si>
  <si>
    <t xml:space="preserve">Kingdom of Georgia</t>
  </si>
  <si>
    <t xml:space="preserve">Sakartvelo</t>
  </si>
  <si>
    <t xml:space="preserve">The Georgian kingdom under the Bagrationi, especially Tamar, commissioned cloisonné enamel icons, repoussé metal and frescoed churches.</t>
  </si>
  <si>
    <t xml:space="preserve">cloisonné enamel; silver repoussé; fresco</t>
  </si>
  <si>
    <t xml:space="preserve">icons; triptychs; churches</t>
  </si>
  <si>
    <t xml:space="preserve">historians; Georgian chronicles</t>
  </si>
  <si>
    <t xml:space="preserve">non-Christian subjects; peasantry</t>
  </si>
  <si>
    <t xml:space="preserve">Bagrationi dynasty folded into this row.</t>
  </si>
  <si>
    <t xml:space="preserve">POL112</t>
  </si>
  <si>
    <t xml:space="preserve">Saba</t>
  </si>
  <si>
    <t xml:space="preserve">Sheba</t>
  </si>
  <si>
    <t xml:space="preserve">Saba built the Marib dam and carved alabaster heads and inscriptions from incense-trade wealth.</t>
  </si>
  <si>
    <t xml:space="preserve">alabaster carving; bronze casting; hydraulic building</t>
  </si>
  <si>
    <t xml:space="preserve">funerary heads; inscriptions; dam</t>
  </si>
  <si>
    <t xml:space="preserve">incense gatherers; neighbouring kingdoms (Qataban, Ma'in)</t>
  </si>
  <si>
    <t xml:space="preserve">War since 2015 threatens sites.</t>
  </si>
  <si>
    <t xml:space="preserve">POL113</t>
  </si>
  <si>
    <t xml:space="preserve">Nabataean Kingdom</t>
  </si>
  <si>
    <t xml:space="preserve">Nabataea</t>
  </si>
  <si>
    <t xml:space="preserve">c.; Roman annexation 106</t>
  </si>
  <si>
    <t xml:space="preserve">Nabataeans carved rock-cut tomb façades at Petra and Hegra and made eggshell-thin painted pottery.</t>
  </si>
  <si>
    <t xml:space="preserve">rock-cut architecture; fine painted ceramics; water engineering</t>
  </si>
  <si>
    <t xml:space="preserve">façades; pottery</t>
  </si>
  <si>
    <t xml:space="preserve">caravan labour; the Bdul community displaced from Petra in 1985</t>
  </si>
  <si>
    <t xml:space="preserve">POL114</t>
  </si>
  <si>
    <t xml:space="preserve">Tadmor; Palmyrene Empire</t>
  </si>
  <si>
    <t xml:space="preserve">c.; Palmyrene Empire 270–273</t>
  </si>
  <si>
    <t xml:space="preserve">Palmyrene sculptors carved limestone funerary portraits and the city's caravans linked Rome and Parthia.</t>
  </si>
  <si>
    <t xml:space="preserve">limestone relief carving</t>
  </si>
  <si>
    <t xml:space="preserve">funerary busts; temples</t>
  </si>
  <si>
    <t xml:space="preserve">those portrayed; destruction by ISIS 2015; Khaled al-Asaad</t>
  </si>
  <si>
    <t xml:space="preserve">Met Open Access (CC0);Wikimedia Commons;Cleveland Museum of Art Open Access (CC0)</t>
  </si>
  <si>
    <t xml:space="preserve">POL115</t>
  </si>
  <si>
    <t xml:space="preserve">Minoan palatial polities</t>
  </si>
  <si>
    <t xml:space="preserve">Knossos; Minoan Crete</t>
  </si>
  <si>
    <t xml:space="preserve">Cretan palaces sustained workshops for Kamares ware, faience, stone vessels and Linear A records.</t>
  </si>
  <si>
    <t xml:space="preserve">fine pottery; faience; stone vessels; fresco</t>
  </si>
  <si>
    <t xml:space="preserve">Kamares ware; frescoes; seals</t>
  </si>
  <si>
    <t xml:space="preserve">archaeologists (Evans)</t>
  </si>
  <si>
    <t xml:space="preserve">Evans's reconstructions; the name "Minoan" invented by him</t>
  </si>
  <si>
    <t xml:space="preserve">Debated polity; name is modern.</t>
  </si>
  <si>
    <t xml:space="preserve">POL116</t>
  </si>
  <si>
    <t xml:space="preserve">Mycenaean palatial states</t>
  </si>
  <si>
    <t xml:space="preserve">Pylos; Mycenae; Knossos (Linear B)</t>
  </si>
  <si>
    <t xml:space="preserve">Linear B tablets from Mycenaean palaces list bronze-smiths, perfumers and women textile workers assigned raw materials.</t>
  </si>
  <si>
    <t xml:space="preserve">bronze; gold; textile; Linear B records</t>
  </si>
  <si>
    <t xml:space="preserve">masks; tablets; weapons</t>
  </si>
  <si>
    <t xml:space="preserve">archaeologists; Ventris and Chadwick</t>
  </si>
  <si>
    <t xml:space="preserve">women and captive workers listed in tablets</t>
  </si>
  <si>
    <t xml:space="preserve">POL117</t>
  </si>
  <si>
    <t xml:space="preserve">Athens (classical polis)</t>
  </si>
  <si>
    <t xml:space="preserve">Athenian democracy</t>
  </si>
  <si>
    <t xml:space="preserve">Athens hosted potters and painters who signed black- and red-figure vessels and funded the Parthenon from imperial tribute.</t>
  </si>
  <si>
    <t xml:space="preserve">red-figure painting; marble carving; bronze casting</t>
  </si>
  <si>
    <t xml:space="preserve">vases; sculpture; coins</t>
  </si>
  <si>
    <t xml:space="preserve">historians; ancient authors</t>
  </si>
  <si>
    <t xml:space="preserve">enslaved workers and metics (many potters); women; tribute-paying allies</t>
  </si>
  <si>
    <t xml:space="preserve">Met Open Access (CC0);Cleveland Museum of Art Open Access (CC0);Wikimedia Commons;Getty Museum Open Content (public-domain images)</t>
  </si>
  <si>
    <t xml:space="preserve">Parthenon sculptures in the British Museum.</t>
  </si>
  <si>
    <t xml:space="preserve">POL118</t>
  </si>
  <si>
    <t xml:space="preserve">Etruscan city-states</t>
  </si>
  <si>
    <t xml:space="preserve">Etruscan League</t>
  </si>
  <si>
    <t xml:space="preserve">Etruscan workshops made bronze mirrors, bucchero pottery and granulated gold.</t>
  </si>
  <si>
    <t xml:space="preserve">bronze casting and engraving; bucchero; gold granulation</t>
  </si>
  <si>
    <t xml:space="preserve">mirrors; urns; jewellery</t>
  </si>
  <si>
    <t xml:space="preserve">archaeologists; Roman authors</t>
  </si>
  <si>
    <t xml:space="preserve">enslaved workers; Villanovan antecedents; tomb looting</t>
  </si>
  <si>
    <t xml:space="preserve">Met Open Access (CC0);Wikimedia Commons;Getty Museum Open Content (public-domain images)</t>
  </si>
  <si>
    <t xml:space="preserve">POL119</t>
  </si>
  <si>
    <t xml:space="preserve">Ptolemaic Kingdom</t>
  </si>
  <si>
    <t xml:space="preserve">Ptolemaic Egypt</t>
  </si>
  <si>
    <t xml:space="preserve">Ptolemaic rulers built Egyptian-style temples such as Edfu and Alexandria became a centre of glass, faience and scholarship.</t>
  </si>
  <si>
    <t xml:space="preserve">glass; faience; temple building; papyrus</t>
  </si>
  <si>
    <t xml:space="preserve">temples; glass; portraits</t>
  </si>
  <si>
    <t xml:space="preserve">historians; papyrologists</t>
  </si>
  <si>
    <t xml:space="preserve">Egyptian peasants and temple workers; Jewish community of Alexandria</t>
  </si>
  <si>
    <t xml:space="preserve">POL120</t>
  </si>
  <si>
    <t xml:space="preserve">Rome (Republic and Empire)</t>
  </si>
  <si>
    <t xml:space="preserve">Roman Republic; Roman Empire</t>
  </si>
  <si>
    <t xml:space="preserve">EU-GRR;EU-WCE;EU-BLC;EU-IBE;AF-MAG;AF-EGY;WA-LEV;WA-ANA</t>
  </si>
  <si>
    <t xml:space="preserve">Republic to 27 BCE; Western empire to 476; East continues as Byzantium</t>
  </si>
  <si>
    <t xml:space="preserve">Roman production standardised stamped terra sigillata, spread glassblowing and relied on enslaved and freed makers across the provinces.</t>
  </si>
  <si>
    <t xml:space="preserve">glassblowing; terra sigillata; concrete; mosaic; bronze</t>
  </si>
  <si>
    <t xml:space="preserve">pottery; glass; mosaics; sculpture</t>
  </si>
  <si>
    <t xml:space="preserve">enslaved and freed makers; provincial peoples; women's work</t>
  </si>
  <si>
    <t xml:space="preserve">Met Open Access (CC0);Cleveland Museum of Art Open Access (CC0);Getty Museum Open Content (public-domain images);Wikimedia Commons;Europeana</t>
  </si>
  <si>
    <t xml:space="preserve">F1.5;F1.14;F1.23</t>
  </si>
  <si>
    <t xml:space="preserve">POL121</t>
  </si>
  <si>
    <t xml:space="preserve">Byzantine Empire</t>
  </si>
  <si>
    <t xml:space="preserve">Eastern Roman Empire</t>
  </si>
  <si>
    <t xml:space="preserve">Byzantine emperors controlled silk production and guilds (Book of the Eparch) and patronised mosaics, icons and enamels.</t>
  </si>
  <si>
    <t xml:space="preserve">mosaic; silk weaving; cloisonné enamel; icon painting</t>
  </si>
  <si>
    <t xml:space="preserve">mosaics; icons; silks; ivories</t>
  </si>
  <si>
    <t xml:space="preserve">historians; the empire's own "Roman" name</t>
  </si>
  <si>
    <t xml:space="preserve">Jews, Armenians and other subjects; enslaved people; Iconoclasm's losses</t>
  </si>
  <si>
    <t xml:space="preserve">F1.14;F1.16;F1.17</t>
  </si>
  <si>
    <t xml:space="preserve">"Byzantine" is a later label.</t>
  </si>
  <si>
    <t xml:space="preserve">POL122</t>
  </si>
  <si>
    <t xml:space="preserve">Anglo-Saxon kingdoms</t>
  </si>
  <si>
    <t xml:space="preserve">East Anglia; Mercia; Northumbria; Wessex</t>
  </si>
  <si>
    <t xml:space="preserve">Anglo-Saxon kingdoms produced the Sutton Hoo and Staffordshire hoard metalwork and, with monasteries, the Lindisfarne Gospels.</t>
  </si>
  <si>
    <t xml:space="preserve">gold and garnet cloisonné; manuscript illumination; embroidery</t>
  </si>
  <si>
    <t xml:space="preserve">buckles; helmets; gospels</t>
  </si>
  <si>
    <t xml:space="preserve">historians (Bede); archaeologists</t>
  </si>
  <si>
    <t xml:space="preserve">Britons; enslaved people; women embroiderers</t>
  </si>
  <si>
    <t xml:space="preserve">British Library digitised collections (public-domain items);Wikimedia Commons;British Museum collection search (link out)</t>
  </si>
  <si>
    <t xml:space="preserve">POL123</t>
  </si>
  <si>
    <t xml:space="preserve">Early medieval Irish kingdoms</t>
  </si>
  <si>
    <t xml:space="preserve">Gaelic Ireland</t>
  </si>
  <si>
    <t xml:space="preserve">c.; Anglo-Norman invasion 1169</t>
  </si>
  <si>
    <t xml:space="preserve">Irish kings and monasteries commissioned metalwork such as the Ardagh chalice and manuscripts such as the Book of Kells.</t>
  </si>
  <si>
    <t xml:space="preserve">filigree; enamel; manuscript illumination</t>
  </si>
  <si>
    <t xml:space="preserve">chalices; brooches; gospels</t>
  </si>
  <si>
    <t xml:space="preserve">historians; Irish annals</t>
  </si>
  <si>
    <t xml:space="preserve">unfree labour; Viking-era captives</t>
  </si>
  <si>
    <t xml:space="preserve">POL124</t>
  </si>
  <si>
    <t xml:space="preserve">Carolingian Empire</t>
  </si>
  <si>
    <t xml:space="preserve">Francia</t>
  </si>
  <si>
    <t xml:space="preserve">Carolingian court schools produced illuminated manuscripts, ivories and the Palatine Chapel at Aachen.</t>
  </si>
  <si>
    <t xml:space="preserve">manuscript illumination; ivory carving; goldsmithing</t>
  </si>
  <si>
    <t xml:space="preserve">gospels; book covers; reliquaries</t>
  </si>
  <si>
    <t xml:space="preserve">historians; Einhard</t>
  </si>
  <si>
    <t xml:space="preserve">Saxons converted by force; slaves traded; peasants</t>
  </si>
  <si>
    <t xml:space="preserve">British Library digitised collections (public-domain items);Wikimedia Commons;Europeana</t>
  </si>
  <si>
    <t xml:space="preserve">Carolingian dynasty same as polity.</t>
  </si>
  <si>
    <t xml:space="preserve">POL125</t>
  </si>
  <si>
    <t xml:space="preserve">Holy Roman Empire</t>
  </si>
  <si>
    <t xml:space="preserve">Otto I 962 (Charlemagne 800 as precursor)</t>
  </si>
  <si>
    <t xml:space="preserve">The Empire's courts and free imperial cities, such as Nuremberg, supported goldsmiths, printers and instrument-makers under guild rule.</t>
  </si>
  <si>
    <t xml:space="preserve">goldsmithing; printing; clock and instrument making</t>
  </si>
  <si>
    <t xml:space="preserve">regalia; prints; automata</t>
  </si>
  <si>
    <t xml:space="preserve">Jews; peasant makers outside guilds; women excluded from mastership</t>
  </si>
  <si>
    <t xml:space="preserve">Met Open Access (CC0);Rijksmuseum (CC0);Europeana;Wikimedia Commons</t>
  </si>
  <si>
    <t xml:space="preserve">POL126</t>
  </si>
  <si>
    <t xml:space="preserve">Kingdom of France</t>
  </si>
  <si>
    <t xml:space="preserve">France (Capetian to Bourbon)</t>
  </si>
  <si>
    <t xml:space="preserve">The French crown under Colbert founded royal manufactures (Gobelins 1662, Sèvres royal from 1759) to set European luxury standards.</t>
  </si>
  <si>
    <t xml:space="preserve">tapestry; porcelain; furniture; mirror glass</t>
  </si>
  <si>
    <t xml:space="preserve">tapestries; porcelain; furniture</t>
  </si>
  <si>
    <t xml:space="preserve">enslaved people in French Caribbean colonies; journeymen; women in the trades</t>
  </si>
  <si>
    <t xml:space="preserve">Met Open Access (CC0);Paris Musées (CC0);Wikimedia Commons;Getty Museum Open Content (public-domain images)</t>
  </si>
  <si>
    <t xml:space="preserve">Valois and Bourbon are DYN rows.</t>
  </si>
  <si>
    <t xml:space="preserve">POL127</t>
  </si>
  <si>
    <t xml:space="preserve">Kingdom of England</t>
  </si>
  <si>
    <t xml:space="preserve">England</t>
  </si>
  <si>
    <t xml:space="preserve">England's professional embroiderers in London made opus anglicanum vestments exported across Europe.</t>
  </si>
  <si>
    <t xml:space="preserve">silk and gold embroidery; wool trade</t>
  </si>
  <si>
    <t xml:space="preserve">vestments; manuscripts</t>
  </si>
  <si>
    <t xml:space="preserve">women embroiderers; Welsh and Irish neighbours; wool producers</t>
  </si>
  <si>
    <t xml:space="preserve">Met Open Access (CC0);Wikimedia Commons;V&amp;A collections search (link out)</t>
  </si>
  <si>
    <t xml:space="preserve">Tudor dynasty is a DYN row.</t>
  </si>
  <si>
    <t xml:space="preserve">POL128</t>
  </si>
  <si>
    <t xml:space="preserve">Burgundian State</t>
  </si>
  <si>
    <t xml:space="preserve">Valois Burgundy; Burgundian Netherlands</t>
  </si>
  <si>
    <t xml:space="preserve">The Valois dukes of Burgundy commissioned Flemish tapestries, panel paintings and books of hours from urban workshops.</t>
  </si>
  <si>
    <t xml:space="preserve">tapestry weaving; oil painting; illumination</t>
  </si>
  <si>
    <t xml:space="preserve">tapestries; altarpieces; books of hours</t>
  </si>
  <si>
    <t xml:space="preserve">urban weavers and guild members; rebel cities</t>
  </si>
  <si>
    <t xml:space="preserve">POL129</t>
  </si>
  <si>
    <t xml:space="preserve">Dutch Republic</t>
  </si>
  <si>
    <t xml:space="preserve">United Provinces</t>
  </si>
  <si>
    <t xml:space="preserve">The Dutch Republic's open art market and guilds produced paintings, Delftware imitating Chinese porcelain, and maps, financed partly by colonial trade.</t>
  </si>
  <si>
    <t xml:space="preserve">oil painting; tin-glazed earthenware; engraving; printing</t>
  </si>
  <si>
    <t xml:space="preserve">paintings; Delftware; maps</t>
  </si>
  <si>
    <t xml:space="preserve">enslaved people via the West India Company; colonial subjects; women artists</t>
  </si>
  <si>
    <t xml:space="preserve">Link to VOC row.</t>
  </si>
  <si>
    <t xml:space="preserve">POL130</t>
  </si>
  <si>
    <t xml:space="preserve">EU-SCA;EU-WCE;EU-EER;EU-BLC</t>
  </si>
  <si>
    <t xml:space="preserve">merchant association from 12th c.; first diet 1356; last diet 1669</t>
  </si>
  <si>
    <t xml:space="preserve">Hanseatic trade carried Lübeck altarpieces, Flemish cloth and Baltic amber and furs, and standardised the cog ship.</t>
  </si>
  <si>
    <t xml:space="preserve">shipbuilding; woodcarving; cloth trade</t>
  </si>
  <si>
    <t xml:space="preserve">altarpieces; cogs; brass</t>
  </si>
  <si>
    <t xml:space="preserve">Baltic peoples; non-German towns; debated polity</t>
  </si>
  <si>
    <t xml:space="preserve">Europeana;Wikimedia Commons</t>
  </si>
  <si>
    <t xml:space="preserve">Debated polity: a league of cities.</t>
  </si>
  <si>
    <t xml:space="preserve">POL131</t>
  </si>
  <si>
    <t xml:space="preserve">Republic of Venice</t>
  </si>
  <si>
    <t xml:space="preserve">Serenissima</t>
  </si>
  <si>
    <t xml:space="preserve">Venice concentrated glassmakers on Murano (1291) under guild secrecy and made the city a centre of printing and lace.</t>
  </si>
  <si>
    <t xml:space="preserve">glassblowing; printing; lace</t>
  </si>
  <si>
    <t xml:space="preserve">glass; printed books; lace</t>
  </si>
  <si>
    <t xml:space="preserve">Dalmatian and Greek subjects; enslaved people; glassmakers barred from emigrating</t>
  </si>
  <si>
    <t xml:space="preserve">Met Open Access (CC0);Cleveland Museum of Art Open Access (CC0);Rijksmuseum (CC0);Wikimedia Commons</t>
  </si>
  <si>
    <t xml:space="preserve">POL132</t>
  </si>
  <si>
    <t xml:space="preserve">Republic of Florence</t>
  </si>
  <si>
    <t xml:space="preserve">Florence</t>
  </si>
  <si>
    <t xml:space="preserve">Florence's guilds (Arte della Lana, Calimala) organised cloth production and commissioned public art.</t>
  </si>
  <si>
    <t xml:space="preserve">wool cloth; painting; bronze casting</t>
  </si>
  <si>
    <t xml:space="preserve">altarpieces; sculpture; textiles</t>
  </si>
  <si>
    <t xml:space="preserve">historians; guild statutes</t>
  </si>
  <si>
    <t xml:space="preserve">wool workers (Ciompi revolt 1378); enslaved domestic workers; women</t>
  </si>
  <si>
    <t xml:space="preserve">Met Open Access (CC0);National Gallery of Art Washington (CC0);Wikimedia Commons</t>
  </si>
  <si>
    <t xml:space="preserve">Medici is a DYN row.</t>
  </si>
  <si>
    <t xml:space="preserve">POL133</t>
  </si>
  <si>
    <t xml:space="preserve">Papal States</t>
  </si>
  <si>
    <t xml:space="preserve">Patrimonium Sancti Petri</t>
  </si>
  <si>
    <t xml:space="preserve">Papal Rome ran mosaic and tapestry workshops and commissioned major painting and building.</t>
  </si>
  <si>
    <t xml:space="preserve">mosaic; fresco; tapestry</t>
  </si>
  <si>
    <t xml:space="preserve">chapels; mosaics; tapestries</t>
  </si>
  <si>
    <t xml:space="preserve">Jewish community in the ghetto; enslaved galley rowers</t>
  </si>
  <si>
    <t xml:space="preserve">POL134</t>
  </si>
  <si>
    <t xml:space="preserve">Crown of Aragon</t>
  </si>
  <si>
    <t xml:space="preserve">Aragon</t>
  </si>
  <si>
    <t xml:space="preserve">Aragon's Valencia and Manises lustreware workshops, many Muslim-run, exported across Europe.</t>
  </si>
  <si>
    <t xml:space="preserve">lustre ceramics; silk</t>
  </si>
  <si>
    <t xml:space="preserve">lustreware; textiles</t>
  </si>
  <si>
    <t xml:space="preserve">Mudéjar and Morisco makers expelled 1609</t>
  </si>
  <si>
    <t xml:space="preserve">POL135</t>
  </si>
  <si>
    <t xml:space="preserve">Spanish Empire</t>
  </si>
  <si>
    <t xml:space="preserve">Monarquía Hispánica</t>
  </si>
  <si>
    <t xml:space="preserve">major American losses 1820s; Cuba and Philippines 1898</t>
  </si>
  <si>
    <t xml:space="preserve">The Spanish empire's silver and trade channelled American and Asian materials into Europe and regulated colonial crafts.</t>
  </si>
  <si>
    <t xml:space="preserve">silver; dyes (cochineal); ceramics</t>
  </si>
  <si>
    <t xml:space="preserve">coins; textiles</t>
  </si>
  <si>
    <t xml:space="preserve">Indigenous and African labour; expelled Jews and Moriscos</t>
  </si>
  <si>
    <t xml:space="preserve">Habsburg is a DYN row; viceroyalties are separate rows.</t>
  </si>
  <si>
    <t xml:space="preserve">POL136</t>
  </si>
  <si>
    <t xml:space="preserve">Portuguese Empire</t>
  </si>
  <si>
    <t xml:space="preserve">Império Português</t>
  </si>
  <si>
    <t xml:space="preserve">Ceuta 1415 to Macau 1999</t>
  </si>
  <si>
    <t xml:space="preserve">Portuguese trade commissioned Afro-Portuguese ivories, Namban goods and Indo-Portuguese furniture and ran a large share of the Atlantic slave trade.</t>
  </si>
  <si>
    <t xml:space="preserve">ivory; lacquer; tin-glaze (azulejo)</t>
  </si>
  <si>
    <t xml:space="preserve">salt cellars; oliphants; azulejos</t>
  </si>
  <si>
    <t xml:space="preserve">people enslaved and transported; colonised makers</t>
  </si>
  <si>
    <t xml:space="preserve">POL137</t>
  </si>
  <si>
    <t xml:space="preserve">British Empire</t>
  </si>
  <si>
    <t xml:space="preserve">Jamestown 1607 to Hong Kong 1997</t>
  </si>
  <si>
    <t xml:space="preserve">The empire built art schools, museums and exhibitions (from 1851) and extracted materials and objects across its territories.</t>
  </si>
  <si>
    <t xml:space="preserve">industrial textiles; museum collecting</t>
  </si>
  <si>
    <t xml:space="preserve">exhibitions; textiles; collections</t>
  </si>
  <si>
    <t xml:space="preserve">enslaved people (trade to 1807, slavery to 1834/38); colonised makers; looted objects</t>
  </si>
  <si>
    <t xml:space="preserve">British Library digitised collections (public-domain items);Wikimedia Commons;Library of Congress (public-domain items)</t>
  </si>
  <si>
    <t xml:space="preserve">F1.19;F1.22;F1.24</t>
  </si>
  <si>
    <t xml:space="preserve">British Raj separate row.</t>
  </si>
  <si>
    <t xml:space="preserve">POL138</t>
  </si>
  <si>
    <t xml:space="preserve">French colonial empire</t>
  </si>
  <si>
    <t xml:space="preserve">Empire colonial français</t>
  </si>
  <si>
    <t xml:space="preserve">c.; first empire from 16th c.; second 1830–1962; Vanuatu 1980</t>
  </si>
  <si>
    <t xml:space="preserve">France's colonial exhibitions (1931) and ethnographic museums displayed objects taken from colonised peoples.</t>
  </si>
  <si>
    <t xml:space="preserve">collecting; exhibitions</t>
  </si>
  <si>
    <t xml:space="preserve">collections; posters</t>
  </si>
  <si>
    <t xml:space="preserve">enslaved people in the Caribbean; colonised makers; looted objects (Sarr–Savoy report 2018)</t>
  </si>
  <si>
    <t xml:space="preserve">POL139</t>
  </si>
  <si>
    <t xml:space="preserve">German colonial empire</t>
  </si>
  <si>
    <t xml:space="preserve">Deutsche Kolonien</t>
  </si>
  <si>
    <t xml:space="preserve">AF-SOU;AF-SWA;AF-CEN;AF-GUI;OC-MEL;OC-MIC;AS-CHN</t>
  </si>
  <si>
    <t xml:space="preserve">German colonial rule gathered large ethnographic collections through war and purchase, and committed genocide in Namibia (1904–08).</t>
  </si>
  <si>
    <t xml:space="preserve">collections</t>
  </si>
  <si>
    <t xml:space="preserve">Herero and Nama killed in the 1904–08 genocide; Maji Maji dead (1905–07); Cameroonian, Togolese and Pacific makers whose objects fill German museums; Chinese in Qingdao</t>
  </si>
  <si>
    <t xml:space="preserve">POL140</t>
  </si>
  <si>
    <t xml:space="preserve">Congo Free State and Belgian Congo</t>
  </si>
  <si>
    <t xml:space="preserve">État indépendant du Congo; Congo belge</t>
  </si>
  <si>
    <t xml:space="preserve">Free State 1885–1908; Belgian colony 1908–60</t>
  </si>
  <si>
    <t xml:space="preserve">Leopold II's rubber and ivory regime used forced labour and violence, and its collecting built the Tervuren museum.</t>
  </si>
  <si>
    <t xml:space="preserve">rubber; ivory; collecting</t>
  </si>
  <si>
    <t xml:space="preserve">collections; ivory</t>
  </si>
  <si>
    <t xml:space="preserve">Congolese forced labourers; mutilated and killed people</t>
  </si>
  <si>
    <t xml:space="preserve">AfricaMuseum Tervuren collection search (link out);Wikimedia Commons</t>
  </si>
  <si>
    <t xml:space="preserve">F1.22;F1.23;F1.24</t>
  </si>
  <si>
    <t xml:space="preserve">Content note required.</t>
  </si>
  <si>
    <t xml:space="preserve">POL141</t>
  </si>
  <si>
    <t xml:space="preserve">Kyivan Rus'</t>
  </si>
  <si>
    <t xml:space="preserve">Rus'</t>
  </si>
  <si>
    <t xml:space="preserve">Kyivan princes built Saint Sophia with mosaics and frescoes and patronised cloisonné enamel and icon painting.</t>
  </si>
  <si>
    <t xml:space="preserve">mosaic; cloisonné enamel; icon painting</t>
  </si>
  <si>
    <t xml:space="preserve">kolty; icons; churches</t>
  </si>
  <si>
    <t xml:space="preserve">historians; the Primary Chronicle</t>
  </si>
  <si>
    <t xml:space="preserve">Finnic and Baltic peoples; enslaved people traded</t>
  </si>
  <si>
    <t xml:space="preserve">Claimed by Ukrainian, Russian and Belarusian histories.</t>
  </si>
  <si>
    <t xml:space="preserve">POL142</t>
  </si>
  <si>
    <t xml:space="preserve">Novgorod Republic</t>
  </si>
  <si>
    <t xml:space="preserve">Lord Novgorod the Great</t>
  </si>
  <si>
    <t xml:space="preserve">Novgorod's birch-bark letters record everyday craft and trade, and its icon painters served a merchant republic.</t>
  </si>
  <si>
    <t xml:space="preserve">birch-bark writing; icon painting</t>
  </si>
  <si>
    <t xml:space="preserve">birch-bark letters; icons</t>
  </si>
  <si>
    <t xml:space="preserve">Finnic tributaries; fur-trade hunters</t>
  </si>
  <si>
    <t xml:space="preserve">POL143</t>
  </si>
  <si>
    <t xml:space="preserve">Muscovy</t>
  </si>
  <si>
    <t xml:space="preserve">Grand Duchy of Moscow; Tsardom of Russia</t>
  </si>
  <si>
    <t xml:space="preserve">Muscovite rulers employed Italian architects in the Kremlin and set up the Armoury workshops for icons and regalia.</t>
  </si>
  <si>
    <t xml:space="preserve">icon painting; goldsmithing; architecture</t>
  </si>
  <si>
    <t xml:space="preserve">icons; regalia; churches</t>
  </si>
  <si>
    <t xml:space="preserve">Tatar and Finnic peoples; serfs</t>
  </si>
  <si>
    <t xml:space="preserve">POL144</t>
  </si>
  <si>
    <t xml:space="preserve">Russian Empire</t>
  </si>
  <si>
    <t xml:space="preserve">EU-EER;AS-NTH;AS-CEN;WA-CAU;EU-SCA</t>
  </si>
  <si>
    <t xml:space="preserve">The empire ran an Imperial Porcelain Factory and court jewellers such as Fabergé and extracted fur tribute (yasak) from Siberian peoples.</t>
  </si>
  <si>
    <t xml:space="preserve">porcelain; enamel and goldsmithing; fur trade</t>
  </si>
  <si>
    <t xml:space="preserve">porcelain; eggs; furs</t>
  </si>
  <si>
    <t xml:space="preserve">serfs; Siberian and Caucasus peoples; Sámi</t>
  </si>
  <si>
    <t xml:space="preserve">POL145</t>
  </si>
  <si>
    <t xml:space="preserve">Polish–Lithuanian Commonwealth</t>
  </si>
  <si>
    <t xml:space="preserve">Rzeczpospolita</t>
  </si>
  <si>
    <t xml:space="preserve">The Commonwealth's nobility wore silk kontusz sashes woven at Słuck and commissioned coffin portraits.</t>
  </si>
  <si>
    <t xml:space="preserve">silk sash weaving; portrait painting</t>
  </si>
  <si>
    <t xml:space="preserve">kontusz sashes; coffin portraits</t>
  </si>
  <si>
    <t xml:space="preserve">serfs; Jews, Ruthenians and Tatars</t>
  </si>
  <si>
    <t xml:space="preserve">POL146</t>
  </si>
  <si>
    <t xml:space="preserve">Bulgarian Empire (First and Second)</t>
  </si>
  <si>
    <t xml:space="preserve">Bulgaria</t>
  </si>
  <si>
    <t xml:space="preserve">The Bulgarian courts at Preslav and Tarnovo produced painted ceramic icons and the Cyrillic writing tradition.</t>
  </si>
  <si>
    <t xml:space="preserve">painted ceramics; manuscript copying</t>
  </si>
  <si>
    <t xml:space="preserve">ceramic icons; manuscripts</t>
  </si>
  <si>
    <t xml:space="preserve">Slav and Vlach subjects; Bogomils</t>
  </si>
  <si>
    <t xml:space="preserve">Gap 1018–1185 under Byzantium.</t>
  </si>
  <si>
    <t xml:space="preserve">POL147</t>
  </si>
  <si>
    <t xml:space="preserve">Moldavia</t>
  </si>
  <si>
    <t xml:space="preserve">Principality of Moldavia</t>
  </si>
  <si>
    <t xml:space="preserve">Moldavian princes covered monastery churches in Bukovina with exterior frescoes in the 1530s.</t>
  </si>
  <si>
    <t xml:space="preserve">exterior fresco; embroidery</t>
  </si>
  <si>
    <t xml:space="preserve">painted monasteries; embroidered shrouds</t>
  </si>
  <si>
    <t xml:space="preserve">Roma enslaved in Moldavia until 1855</t>
  </si>
  <si>
    <t xml:space="preserve">POL148</t>
  </si>
  <si>
    <t xml:space="preserve">Viking-age Scandinavian kingdoms</t>
  </si>
  <si>
    <t xml:space="preserve">Denmark; Norway; Sweden (early kingdoms)</t>
  </si>
  <si>
    <t xml:space="preserve">c.; debated polity formation</t>
  </si>
  <si>
    <t xml:space="preserve">Scandinavian rulers commissioned rune stones (Jelling), ship burials and carved wood in styles such as Urnes.</t>
  </si>
  <si>
    <t xml:space="preserve">shipbuilding; runic carving; woodcarving; silver</t>
  </si>
  <si>
    <t xml:space="preserve">ships; rune stones; brooches</t>
  </si>
  <si>
    <t xml:space="preserve">rule and display;ritual and belief;transport</t>
  </si>
  <si>
    <t xml:space="preserve">enslaved people (thralls) traded widely; Sámi</t>
  </si>
  <si>
    <t xml:space="preserve">POL149</t>
  </si>
  <si>
    <t xml:space="preserve">Swedish Empire</t>
  </si>
  <si>
    <t xml:space="preserve">Stormaktstiden</t>
  </si>
  <si>
    <t xml:space="preserve">Sweden's warship Vasa (1628) survives, and its armies took artworks and books such as the Codex Gigas as booty.</t>
  </si>
  <si>
    <t xml:space="preserve">shipbuilding; woodcarving</t>
  </si>
  <si>
    <t xml:space="preserve">Vasa; booty</t>
  </si>
  <si>
    <t xml:space="preserve">Sámi; war victims; looted collections in Stockholm</t>
  </si>
  <si>
    <t xml:space="preserve">Nationalmuseum Sweden (public domain);Wikimedia Commons</t>
  </si>
  <si>
    <t xml:space="preserve">POL150</t>
  </si>
  <si>
    <t xml:space="preserve">Nazi Germany</t>
  </si>
  <si>
    <t xml:space="preserve">Third Reich</t>
  </si>
  <si>
    <t xml:space="preserve">The Nazi state staged propaganda design, "Degenerate Art" (1937) and looting of Jewish and occupied collections, using forced labour.</t>
  </si>
  <si>
    <t xml:space="preserve">propaganda printing; architecture</t>
  </si>
  <si>
    <t xml:space="preserve">posters; looted art</t>
  </si>
  <si>
    <t xml:space="preserve">persecuted Jewish, Roma and other makers; forced labourers</t>
  </si>
  <si>
    <t xml:space="preserve">F1.19a;F1.24;F1.23</t>
  </si>
  <si>
    <t xml:space="preserve">Restitution research central.</t>
  </si>
  <si>
    <t xml:space="preserve">POL151</t>
  </si>
  <si>
    <t xml:space="preserve">Soviet Union</t>
  </si>
  <si>
    <t xml:space="preserve">USSR</t>
  </si>
  <si>
    <t xml:space="preserve">F1.11;F1.12a;F1.9a</t>
  </si>
  <si>
    <t xml:space="preserve">EU-EER;AS-CEN;WA-CAU;AS-NTH;EU-SCA</t>
  </si>
  <si>
    <t xml:space="preserve">The Soviet state ran Vkhutemas (1920–30), propaganda porcelain and posters, and reorganised crafts into artels while using Gulag labour.</t>
  </si>
  <si>
    <t xml:space="preserve">posters; porcelain; textiles; architecture</t>
  </si>
  <si>
    <t xml:space="preserve">posters; porcelain; textiles</t>
  </si>
  <si>
    <t xml:space="preserve">Central Asian, Caucasus and Siberian peoples; Gulag prisoners; religious makers</t>
  </si>
  <si>
    <t xml:space="preserve">F1.20;F1.19;F1.23</t>
  </si>
  <si>
    <t xml:space="preserve">POL152</t>
  </si>
  <si>
    <t xml:space="preserve">Republic of Turkey (early reforms)</t>
  </si>
  <si>
    <t xml:space="preserve">Türkiye Cumhuriyeti</t>
  </si>
  <si>
    <t xml:space="preserve">continues; reform period 1923–1938</t>
  </si>
  <si>
    <t xml:space="preserve">Early republican reforms changed dress (Hat Law 1925), the alphabet (1928) and state textiles (Sümerbank, 1933).</t>
  </si>
  <si>
    <t xml:space="preserve">state textile mills; typography; architecture</t>
  </si>
  <si>
    <t xml:space="preserve">posters; textiles; buildings</t>
  </si>
  <si>
    <t xml:space="preserve">Turkish state; historians</t>
  </si>
  <si>
    <t xml:space="preserve">Armenians, Greeks, Kurds; religious crafts</t>
  </si>
  <si>
    <t xml:space="preserve">POL153</t>
  </si>
  <si>
    <t xml:space="preserve">Emirate and Caliphate of Córdoba</t>
  </si>
  <si>
    <t xml:space="preserve">al-Andalus (Umayyad Córdoba)</t>
  </si>
  <si>
    <t xml:space="preserve">Córdoba's Umayyad court workshops at Madinat al-Zahra carved ivory pyxides and enlarged the Great Mosque.</t>
  </si>
  <si>
    <t xml:space="preserve">ivory carving; silk; stucco</t>
  </si>
  <si>
    <t xml:space="preserve">pyxides; silks; mosque</t>
  </si>
  <si>
    <t xml:space="preserve">Christian and Jewish makers; enslaved people (saqaliba)</t>
  </si>
  <si>
    <t xml:space="preserve">Umayyad dynasty DYN.</t>
  </si>
  <si>
    <t xml:space="preserve">POL154</t>
  </si>
  <si>
    <t xml:space="preserve">Nasrid Kingdom of Granada</t>
  </si>
  <si>
    <t xml:space="preserve">Granada</t>
  </si>
  <si>
    <t xml:space="preserve">The Nasrid court built the Alhambra and supported lustreware, silk and carved stucco.</t>
  </si>
  <si>
    <t xml:space="preserve">lustre ceramics; silk; stucco carving; tilework</t>
  </si>
  <si>
    <t xml:space="preserve">Alhambra; vases; silks</t>
  </si>
  <si>
    <t xml:space="preserve">Muslims later converted and expelled; enslaved</t>
  </si>
  <si>
    <t xml:space="preserve">Nasrid dynasty same as polity.</t>
  </si>
  <si>
    <t xml:space="preserve">POL155</t>
  </si>
  <si>
    <t xml:space="preserve">Sultanate of Rum</t>
  </si>
  <si>
    <t xml:space="preserve">Seljuks of Rum</t>
  </si>
  <si>
    <t xml:space="preserve">Rum's sultans built caravanserais and palaces with figural lustre and underglaze tiles.</t>
  </si>
  <si>
    <t xml:space="preserve">stone carving; tilework</t>
  </si>
  <si>
    <t xml:space="preserve">caravanserais; tiles</t>
  </si>
  <si>
    <t xml:space="preserve">Christians; Turkmen nomads</t>
  </si>
  <si>
    <t xml:space="preserve">Seljuk dynasty DYN row.</t>
  </si>
  <si>
    <t xml:space="preserve">POL156</t>
  </si>
  <si>
    <t xml:space="preserve">Shang</t>
  </si>
  <si>
    <t xml:space="preserve">Yin</t>
  </si>
  <si>
    <t xml:space="preserve">Shang foundries at Anyang cast ritual bronzes in piece-moulds and diviners inscribed oracle bones, the earliest Chinese writing.</t>
  </si>
  <si>
    <t xml:space="preserve">piece-mould bronze casting; jade carving; bone inscription</t>
  </si>
  <si>
    <t xml:space="preserve">ding and other vessels; oracle bones; jades</t>
  </si>
  <si>
    <t xml:space="preserve">historians; archaeologists; Sima Qian</t>
  </si>
  <si>
    <t xml:space="preserve">human sacrifice victims; foundry labour; non-Shang neighbours (e.g. Sanxingdui)</t>
  </si>
  <si>
    <t xml:space="preserve">Met Open Access (CC0);Cleveland Museum of Art Open Access (CC0);National Palace Museum Taipei Open Data;Wikimedia Commons</t>
  </si>
  <si>
    <t xml:space="preserve">POL157</t>
  </si>
  <si>
    <t xml:space="preserve">Western Zhou</t>
  </si>
  <si>
    <t xml:space="preserve">Zhou</t>
  </si>
  <si>
    <t xml:space="preserve">Western Zhou bronzes carried long cast inscriptions recording grants, and ritual sets defined rank.</t>
  </si>
  <si>
    <t xml:space="preserve">piece-mould bronze casting; jade</t>
  </si>
  <si>
    <t xml:space="preserve">inscribed vessels; bells</t>
  </si>
  <si>
    <t xml:space="preserve">historians; Confucian tradition</t>
  </si>
  <si>
    <t xml:space="preserve">subject lineages; regional states</t>
  </si>
  <si>
    <t xml:space="preserve">POL158</t>
  </si>
  <si>
    <t xml:space="preserve">Chu</t>
  </si>
  <si>
    <t xml:space="preserve">State of Chu</t>
  </si>
  <si>
    <t xml:space="preserve">Chu workshops produced lacquered wood, silk and bamboo-slip texts in a distinct southern style.</t>
  </si>
  <si>
    <t xml:space="preserve">lacquer; silk weaving and embroidery; bamboo slips</t>
  </si>
  <si>
    <t xml:space="preserve">lacquerware; silks; slips</t>
  </si>
  <si>
    <t xml:space="preserve">non-Zhou southern peoples</t>
  </si>
  <si>
    <t xml:space="preserve">POL159</t>
  </si>
  <si>
    <t xml:space="preserve">Qin</t>
  </si>
  <si>
    <t xml:space="preserve">Qin dynasty</t>
  </si>
  <si>
    <t xml:space="preserve">The Qin state standardised script, weights and measures, and workshops mass-produced the terracotta army with stamped makers' names.</t>
  </si>
  <si>
    <t xml:space="preserve">modular terracotta production; bronze casting; standardisation</t>
  </si>
  <si>
    <t xml:space="preserve">terracotta figures; weights; coins</t>
  </si>
  <si>
    <t xml:space="preserve">conscripted labourers and convicts; conquered states</t>
  </si>
  <si>
    <t xml:space="preserve">POL160</t>
  </si>
  <si>
    <t xml:space="preserve">Han</t>
  </si>
  <si>
    <t xml:space="preserve">Han dynasty</t>
  </si>
  <si>
    <t xml:space="preserve">AS-CHN;AS-CEN;AS-KOR;AS-MSE</t>
  </si>
  <si>
    <t xml:space="preserve">brief Xin interregnum 9–23</t>
  </si>
  <si>
    <t xml:space="preserve">Han state lacquer workshops inscribed the names of each craftsman on products, and silk and paper spread along its routes.</t>
  </si>
  <si>
    <t xml:space="preserve">lacquer; silk; paper; jade burial suits</t>
  </si>
  <si>
    <t xml:space="preserve">lacquerware; silks; jade suits</t>
  </si>
  <si>
    <t xml:space="preserve">historians (Sima Qian, Ban Gu)</t>
  </si>
  <si>
    <t xml:space="preserve">Xiongnu and southern peoples; convict labour</t>
  </si>
  <si>
    <t xml:space="preserve">POL161</t>
  </si>
  <si>
    <t xml:space="preserve">Northern Wei</t>
  </si>
  <si>
    <t xml:space="preserve">Tuoba Wei</t>
  </si>
  <si>
    <t xml:space="preserve">The Northern Wei carved the Buddhist cave temples of Yungang and Longmen.</t>
  </si>
  <si>
    <t xml:space="preserve">rock-cut sculpture</t>
  </si>
  <si>
    <t xml:space="preserve">cave temples</t>
  </si>
  <si>
    <t xml:space="preserve">the Xianbei rulers' own language and customs; the labourers who cut the caves; later removal of heads to foreign collections</t>
  </si>
  <si>
    <t xml:space="preserve">POL162</t>
  </si>
  <si>
    <t xml:space="preserve">Tang</t>
  </si>
  <si>
    <t xml:space="preserve">Tang dynasty</t>
  </si>
  <si>
    <t xml:space="preserve">Tang workshops made sancai glazed ceramics, silver and silk, and the dated printed Diamond Sutra of 868 survives from Dunhuang.</t>
  </si>
  <si>
    <t xml:space="preserve">sancai glazing; woodblock printing; silver; silk</t>
  </si>
  <si>
    <t xml:space="preserve">figures; sutra; silver</t>
  </si>
  <si>
    <t xml:space="preserve">Sogdian and other foreign makers; An Lushan rebels; buried figures</t>
  </si>
  <si>
    <t xml:space="preserve">Met Open Access (CC0);Cleveland Museum of Art Open Access (CC0);British Library digitised collections (public-domain items);Wikimedia Commons</t>
  </si>
  <si>
    <t xml:space="preserve">POL163</t>
  </si>
  <si>
    <t xml:space="preserve">Tibetan Empire</t>
  </si>
  <si>
    <t xml:space="preserve">Tubo; Bod</t>
  </si>
  <si>
    <t xml:space="preserve">AS-HIM;AS-CHN;AS-CEN</t>
  </si>
  <si>
    <t xml:space="preserve">The Tibetan Empire founded the Jokhang, made silver vessels and ruled Dunhuang (786–848).</t>
  </si>
  <si>
    <t xml:space="preserve">silver; building</t>
  </si>
  <si>
    <t xml:space="preserve">Jokhang; vessels</t>
  </si>
  <si>
    <t xml:space="preserve">conquered peoples of the Tarim and Gansu; Bon practitioners; Chinese and Nepali artisans</t>
  </si>
  <si>
    <t xml:space="preserve">POL164</t>
  </si>
  <si>
    <t xml:space="preserve">Liao</t>
  </si>
  <si>
    <t xml:space="preserve">Khitan Liao</t>
  </si>
  <si>
    <t xml:space="preserve">AS-CHN;AS-NTH;AS-CEN</t>
  </si>
  <si>
    <t xml:space="preserve">The Khitan Liao made ceramics, silver and polychrome wood sculptures and devised Khitan scripts.</t>
  </si>
  <si>
    <t xml:space="preserve">silver; ceramics; wood sculpture</t>
  </si>
  <si>
    <t xml:space="preserve">Guanyin figures; silver</t>
  </si>
  <si>
    <t xml:space="preserve">Han Chinese subjects; Jurchen and other tributaries</t>
  </si>
  <si>
    <t xml:space="preserve">POL165</t>
  </si>
  <si>
    <t xml:space="preserve">Western Xia</t>
  </si>
  <si>
    <t xml:space="preserve">Tangut</t>
  </si>
  <si>
    <t xml:space="preserve">The Tangut state printed Buddhist texts in its own script, including early movable-type books.</t>
  </si>
  <si>
    <t xml:space="preserve">movable-type printing; script</t>
  </si>
  <si>
    <t xml:space="preserve">printed books; paintings</t>
  </si>
  <si>
    <t xml:space="preserve">a state erased by the Mongol conquest; Chinese and Tibetan makers within it</t>
  </si>
  <si>
    <t xml:space="preserve">POL166</t>
  </si>
  <si>
    <t xml:space="preserve">Song</t>
  </si>
  <si>
    <t xml:space="preserve">Northern and Southern Song</t>
  </si>
  <si>
    <t xml:space="preserve">The Song state ran official kilns (Ru, Guan) and expanded printing, with Bi Sheng's movable type recorded by Shen Kuo.</t>
  </si>
  <si>
    <t xml:space="preserve">official ceramics; woodblock printing; paper money</t>
  </si>
  <si>
    <t xml:space="preserve">Ru ware; books</t>
  </si>
  <si>
    <t xml:space="preserve">Liao, Xi Xia and Jin rivals; rural and kiln workers; women's textile labour</t>
  </si>
  <si>
    <t xml:space="preserve">National Palace Museum Taipei Open Data;Met Open Access (CC0);Cleveland Museum of Art Open Access (CC0);Wikimedia Commons</t>
  </si>
  <si>
    <t xml:space="preserve">POL167</t>
  </si>
  <si>
    <t xml:space="preserve">Yuan</t>
  </si>
  <si>
    <t xml:space="preserve">Great Yuan</t>
  </si>
  <si>
    <t xml:space="preserve">The Yuan registered artisan households and blue-and-white porcelain with imported cobalt developed at Jingdezhen.</t>
  </si>
  <si>
    <t xml:space="preserve">porcelain; cobalt; silk</t>
  </si>
  <si>
    <t xml:space="preserve">blue-and-white; textiles</t>
  </si>
  <si>
    <t xml:space="preserve">hereditary artisan households; southern Chinese ranked lowest; Persian and Central Asian makers</t>
  </si>
  <si>
    <t xml:space="preserve">POL168</t>
  </si>
  <si>
    <t xml:space="preserve">Ming</t>
  </si>
  <si>
    <t xml:space="preserve">Great Ming</t>
  </si>
  <si>
    <t xml:space="preserve">Ming imperial kilns and Orchard Factory lacquer set standards, and artisan households owed labour service.</t>
  </si>
  <si>
    <t xml:space="preserve">porcelain; lacquer; cloisonné</t>
  </si>
  <si>
    <t xml:space="preserve">hereditary artisan households; kiln workers; Mongol, Jurchen and southwestern peoples</t>
  </si>
  <si>
    <t xml:space="preserve">Met Open Access (CC0);National Palace Museum Taipei Open Data;Wikimedia Commons</t>
  </si>
  <si>
    <t xml:space="preserve">POL169</t>
  </si>
  <si>
    <t xml:space="preserve">Qing</t>
  </si>
  <si>
    <t xml:space="preserve">Great Qing</t>
  </si>
  <si>
    <t xml:space="preserve">AS-CHN;AS-CEN;AS-HIM</t>
  </si>
  <si>
    <t xml:space="preserve">The Qing Imperial Workshops (Zaobanchu) and Canton export trade produced objects for court and global markets.</t>
  </si>
  <si>
    <t xml:space="preserve">porcelain; enamel; jade; export goods</t>
  </si>
  <si>
    <t xml:space="preserve">enamels; jades; export porcelain</t>
  </si>
  <si>
    <t xml:space="preserve">Dzungars (destroyed 1755–58); Uyghurs and Tibetans; export painters in Canton; the 1860 looting of the Summer Palace</t>
  </si>
  <si>
    <t xml:space="preserve">Met Open Access (CC0);National Palace Museum Taipei Open Data;Rijksmuseum (CC0);Wikimedia Commons</t>
  </si>
  <si>
    <t xml:space="preserve">POL170</t>
  </si>
  <si>
    <t xml:space="preserve">Dian Kingdom</t>
  </si>
  <si>
    <t xml:space="preserve">Dian bronzes include cowrie containers with cast figural lids depicting rituals.</t>
  </si>
  <si>
    <t xml:space="preserve">cowrie containers; drums</t>
  </si>
  <si>
    <t xml:space="preserve">the Dian's own name for themselves; Han conquest framing</t>
  </si>
  <si>
    <t xml:space="preserve">POL171</t>
  </si>
  <si>
    <t xml:space="preserve">People's Republic of China</t>
  </si>
  <si>
    <t xml:space="preserve">PRC</t>
  </si>
  <si>
    <t xml:space="preserve">AS-CHN;AS-HIM;AS-CEN</t>
  </si>
  <si>
    <t xml:space="preserve">The PRC organised crafts into co-operatives and research institutes, mass-produced propaganda posters, and saw heritage destroyed in the Cultural Revolution.</t>
  </si>
  <si>
    <t xml:space="preserve">poster printing; state ceramics; embroidery co-operatives</t>
  </si>
  <si>
    <t xml:space="preserve">propaganda posters; export crafts</t>
  </si>
  <si>
    <t xml:space="preserve">the Chinese state; historians</t>
  </si>
  <si>
    <t xml:space="preserve">Tibetan, Uyghur and other minority makers; artists persecuted 1966–76</t>
  </si>
  <si>
    <t xml:space="preserve">POL172</t>
  </si>
  <si>
    <t xml:space="preserve">Goguryeo</t>
  </si>
  <si>
    <t xml:space="preserve">Koguryŏ</t>
  </si>
  <si>
    <t xml:space="preserve">traditional founding date</t>
  </si>
  <si>
    <t xml:space="preserve">Goguryeo nobles were buried in stone-chamber tombs painted with murals of daily life, hunting and the four guardian animals.</t>
  </si>
  <si>
    <t xml:space="preserve">tomb mural painting; stone-chamber building</t>
  </si>
  <si>
    <t xml:space="preserve">tomb murals</t>
  </si>
  <si>
    <t xml:space="preserve">historians (Samguk sagi); archaeologists</t>
  </si>
  <si>
    <t xml:space="preserve">non-elite populations; Mohe and other neighbours; contested Chinese–Korean claims</t>
  </si>
  <si>
    <t xml:space="preserve">Tombs are UNESCO-listed in both DPRK and China.</t>
  </si>
  <si>
    <t xml:space="preserve">POL173</t>
  </si>
  <si>
    <t xml:space="preserve">Baekje</t>
  </si>
  <si>
    <t xml:space="preserve">Paekche</t>
  </si>
  <si>
    <t xml:space="preserve">Baekje workshops made the gilt-bronze incense burner of Buyeo and sent Buddhist craftsmen, tile-makers and texts to Japan.</t>
  </si>
  <si>
    <t xml:space="preserve">gilt-bronze casting; roof tiles; stone pagodas</t>
  </si>
  <si>
    <t xml:space="preserve">incense burner; tiles; crowns</t>
  </si>
  <si>
    <t xml:space="preserve">historians; Japanese chronicles</t>
  </si>
  <si>
    <t xml:space="preserve">artisans sent to Yamato under their own names only in Japanese sources</t>
  </si>
  <si>
    <t xml:space="preserve">POL174</t>
  </si>
  <si>
    <t xml:space="preserve">Silla</t>
  </si>
  <si>
    <t xml:space="preserve">Silla; Unified Silla</t>
  </si>
  <si>
    <t xml:space="preserve">traditional founding; unification of the peninsula's south 668/676</t>
  </si>
  <si>
    <t xml:space="preserve">Silla goldsmiths made the gold crowns of Gyeongju tombs, and Unified Silla built Seokguram and cast the Divine Bell of King Seongdeok.</t>
  </si>
  <si>
    <t xml:space="preserve">gold sheet and granulation; stone carving; bronze bell casting</t>
  </si>
  <si>
    <t xml:space="preserve">crowns; Seokguram; bells</t>
  </si>
  <si>
    <t xml:space="preserve">the bone-rank system's commoners; Gaya and Baekje conquered</t>
  </si>
  <si>
    <t xml:space="preserve">POL175</t>
  </si>
  <si>
    <t xml:space="preserve">Balhae</t>
  </si>
  <si>
    <t xml:space="preserve">Bohai</t>
  </si>
  <si>
    <t xml:space="preserve">AS-KOR;AS-NTH;AS-CHN</t>
  </si>
  <si>
    <t xml:space="preserve">Balhae built capitals with Tang-style roof tiles and Buddhist images in the Manchurian and Russian Far East.</t>
  </si>
  <si>
    <t xml:space="preserve">tiles; stone carving</t>
  </si>
  <si>
    <t xml:space="preserve">tiles; Buddhist figures</t>
  </si>
  <si>
    <t xml:space="preserve">Mohe majority; contested national claims</t>
  </si>
  <si>
    <t xml:space="preserve">POL176</t>
  </si>
  <si>
    <t xml:space="preserve">Goryeo</t>
  </si>
  <si>
    <t xml:space="preserve">Koryŏ</t>
  </si>
  <si>
    <t xml:space="preserve">Goryeo potters inlaid celadon (sanggam), the state carved the Tripitaka Koreana woodblocks, and Jikji (1377) is the oldest surviving book printed with metal movable type.</t>
  </si>
  <si>
    <t xml:space="preserve">inlaid celadon; woodblock carving; metal movable type</t>
  </si>
  <si>
    <t xml:space="preserve">celadons; Tripitaka Koreana; Jikji</t>
  </si>
  <si>
    <t xml:space="preserve">potters of special craft villages (so); Mongol-period tribute women</t>
  </si>
  <si>
    <t xml:space="preserve">F1.5;F1.14;F1.28</t>
  </si>
  <si>
    <t xml:space="preserve">Jikji is in the Bibliothèque nationale de France.</t>
  </si>
  <si>
    <t xml:space="preserve">POL177</t>
  </si>
  <si>
    <t xml:space="preserve">Joseon</t>
  </si>
  <si>
    <t xml:space="preserve">Chosŏn</t>
  </si>
  <si>
    <t xml:space="preserve">Korean Empire 1897–1910</t>
  </si>
  <si>
    <t xml:space="preserve">The Joseon court promulgated Hangul (1446), ran official white-porcelain kilns and recorded state rituals in illustrated Uigwe.</t>
  </si>
  <si>
    <t xml:space="preserve">white porcelain; buncheong; illustrated manuscripts; movable-type printing</t>
  </si>
  <si>
    <t xml:space="preserve">porcelain; Uigwe; screens</t>
  </si>
  <si>
    <t xml:space="preserve">potters taken to Japan during 1592–98 invasions; nobi (unfree) labour</t>
  </si>
  <si>
    <t xml:space="preserve">Uigwe taken by France 1866 returned on loan 2011.</t>
  </si>
  <si>
    <t xml:space="preserve">POL178</t>
  </si>
  <si>
    <t xml:space="preserve">Yamato state (Kofun period)</t>
  </si>
  <si>
    <t xml:space="preserve">Wa; Yamato</t>
  </si>
  <si>
    <t xml:space="preserve">Yamato rulers built keyhole-shaped tombs lined with haniwa and adopted Sue stoneware and techniques from Korean immigrant makers.</t>
  </si>
  <si>
    <t xml:space="preserve">haniwa terracotta; Sue stoneware; iron</t>
  </si>
  <si>
    <t xml:space="preserve">haniwa; mirrors; swords</t>
  </si>
  <si>
    <t xml:space="preserve">toraijin (Korean immigrant) craftsmen; Emishi and southern peoples</t>
  </si>
  <si>
    <t xml:space="preserve">Debated state formation.</t>
  </si>
  <si>
    <t xml:space="preserve">POL179</t>
  </si>
  <si>
    <t xml:space="preserve">Nara ritsuryō state</t>
  </si>
  <si>
    <t xml:space="preserve">Nara Japan</t>
  </si>
  <si>
    <t xml:space="preserve">The Nara state cast the Great Buddha of Tōdai-ji and stored imported and local objects in the Shōsōin repository.</t>
  </si>
  <si>
    <t xml:space="preserve">bronze casting; lacquer; textiles</t>
  </si>
  <si>
    <t xml:space="preserve">Great Buddha; Shōsōin objects</t>
  </si>
  <si>
    <t xml:space="preserve">historians; Shoku Nihongi</t>
  </si>
  <si>
    <t xml:space="preserve">conscripted labourers; Emishi</t>
  </si>
  <si>
    <t xml:space="preserve">POL180</t>
  </si>
  <si>
    <t xml:space="preserve">Heian court</t>
  </si>
  <si>
    <t xml:space="preserve">Heian Japan</t>
  </si>
  <si>
    <t xml:space="preserve">The Heian court fostered kana writing, yamato-e painting, maki-e lacquer and buildings such as the Byōdōin.</t>
  </si>
  <si>
    <t xml:space="preserve">kana calligraphy; maki-e lacquer; yamato-e</t>
  </si>
  <si>
    <t xml:space="preserve">handscrolls; lacquer; Byōdōin</t>
  </si>
  <si>
    <t xml:space="preserve">provincial cultivators; Emishi</t>
  </si>
  <si>
    <t xml:space="preserve">Fujiwara regents are a DYN row.</t>
  </si>
  <si>
    <t xml:space="preserve">POL181</t>
  </si>
  <si>
    <t xml:space="preserve">Kamakura shogunate</t>
  </si>
  <si>
    <t xml:space="preserve">Kamakura bakufu</t>
  </si>
  <si>
    <t xml:space="preserve">Kamakura patronage rebuilt Tōdai-ji with Kei-school sculptors such as Unkei and supported swordsmiths.</t>
  </si>
  <si>
    <t xml:space="preserve">joined-wood sculpture; sword forging</t>
  </si>
  <si>
    <t xml:space="preserve">sculptures; swords</t>
  </si>
  <si>
    <t xml:space="preserve">peasants and estate workers; the costs of the Mongol invasions; Emishi and Ainu to the north</t>
  </si>
  <si>
    <t xml:space="preserve">POL182</t>
  </si>
  <si>
    <t xml:space="preserve">Muromachi shogunate</t>
  </si>
  <si>
    <t xml:space="preserve">Ashikaga shogunate</t>
  </si>
  <si>
    <t xml:space="preserve">The Muromachi state traded with Ming China and fostered Zen ink painting, tea practice and Noh.</t>
  </si>
  <si>
    <t xml:space="preserve">ink painting; tea wares</t>
  </si>
  <si>
    <t xml:space="preserve">scrolls; tea bowls</t>
  </si>
  <si>
    <t xml:space="preserve">peasant and religious leagues (ikki); Korean and Chinese potters and painters whose models were copied</t>
  </si>
  <si>
    <t xml:space="preserve">Ashikaga shoguns DYN row covers patronage.</t>
  </si>
  <si>
    <t xml:space="preserve">POL183</t>
  </si>
  <si>
    <t xml:space="preserve">Tokugawa Japan (Edo)</t>
  </si>
  <si>
    <t xml:space="preserve">Edo shogunate</t>
  </si>
  <si>
    <t xml:space="preserve">The Tokugawa state regulated dress by status, required daimyo residence in Edo and limited foreign trade to Dejima and Chinese ships.</t>
  </si>
  <si>
    <t xml:space="preserve">woodblock printing; porcelain; lacquer</t>
  </si>
  <si>
    <t xml:space="preserve">prints; porcelain; textiles</t>
  </si>
  <si>
    <t xml:space="preserve">makers in outcaste status groups; Ainu trading under Matsumae control; Ryukyu under Satsuma; peasant producers of raw materials</t>
  </si>
  <si>
    <t xml:space="preserve">ColBase Japan (Japan Government Standard Terms);Met Open Access (CC0);National Diet Library Digital Collections (public-domain items);Wikimedia Commons</t>
  </si>
  <si>
    <t xml:space="preserve">Tokugawa DYN row covers patronage.</t>
  </si>
  <si>
    <t xml:space="preserve">POL184</t>
  </si>
  <si>
    <t xml:space="preserve">Ryukyu Kingdom</t>
  </si>
  <si>
    <t xml:space="preserve">Ryūkyū</t>
  </si>
  <si>
    <t xml:space="preserve">Ryukyu made bingata, lacquer and textiles amid tribute to China and Satsuma control after 1609.</t>
  </si>
  <si>
    <t xml:space="preserve">bingata stencil dyeing; lacquer; bashōfu</t>
  </si>
  <si>
    <t xml:space="preserve">textiles; lacquer</t>
  </si>
  <si>
    <t xml:space="preserve">Amami islands ceded to Satsuma; weavers taxed in cloth (Miyako, Yaeyama); present Okinawan identity claims</t>
  </si>
  <si>
    <t xml:space="preserve">POL185</t>
  </si>
  <si>
    <t xml:space="preserve">Empire of Japan</t>
  </si>
  <si>
    <t xml:space="preserve">Dai Nippon Teikoku</t>
  </si>
  <si>
    <t xml:space="preserve">AS-JPN;AS-KOR;AS-CHN;OC-MIC</t>
  </si>
  <si>
    <t xml:space="preserve">Meiji Japan promoted crafts for world's fairs, named Imperial Household Artists (1890) and ruled colonies.</t>
  </si>
  <si>
    <t xml:space="preserve">cloisonné; lacquer; industrial goods</t>
  </si>
  <si>
    <t xml:space="preserve">export crafts; exhibition pieces</t>
  </si>
  <si>
    <t xml:space="preserve">rule and display;exchange and value;war</t>
  </si>
  <si>
    <t xml:space="preserve">colonised Koreans, Taiwanese and Micronesians; forced and conscripted labour; Ainu assimilation; objects removed from Korea</t>
  </si>
  <si>
    <t xml:space="preserve">ColBase Japan (Japan Government Standard Terms);National Diet Library Digital Collections (public-domain items);Wikimedia Commons;Met Open Access (CC0)</t>
  </si>
  <si>
    <t xml:space="preserve">F1.15;F1.19;F1.19a</t>
  </si>
  <si>
    <t xml:space="preserve">POL186</t>
  </si>
  <si>
    <t xml:space="preserve">Maurya Empire</t>
  </si>
  <si>
    <t xml:space="preserve">Mauryas</t>
  </si>
  <si>
    <t xml:space="preserve">The Mauryan state raised polished sandstone pillars with animal capitals and inscribed Ashoka's edicts in Brahmi and Kharosthi.</t>
  </si>
  <si>
    <t xml:space="preserve">polished Chunar sandstone; rock inscription</t>
  </si>
  <si>
    <t xml:space="preserve">pillars; capitals; edicts</t>
  </si>
  <si>
    <t xml:space="preserve">historians; Ashokan inscriptions; Arthashastra (date debated)</t>
  </si>
  <si>
    <t xml:space="preserve">forest peoples addressed in the edicts; Kalinga war dead; stoneworkers</t>
  </si>
  <si>
    <t xml:space="preserve">Maurya dynasty same as polity.</t>
  </si>
  <si>
    <t xml:space="preserve">POL187</t>
  </si>
  <si>
    <t xml:space="preserve">Kushan Empire</t>
  </si>
  <si>
    <t xml:space="preserve">Kushans</t>
  </si>
  <si>
    <t xml:space="preserve">c.; decline under Sasanian pressure</t>
  </si>
  <si>
    <t xml:space="preserve">Kushan patronage supported Buddhist sculpture in Gandhara and Mathura and coins showing Greek, Iranian and Indian deities.</t>
  </si>
  <si>
    <t xml:space="preserve">schist and sandstone carving; gold coinage; stucco</t>
  </si>
  <si>
    <t xml:space="preserve">Buddha images; reliefs; coins</t>
  </si>
  <si>
    <t xml:space="preserve">historians; Rabatak inscription</t>
  </si>
  <si>
    <t xml:space="preserve">Yuezhi nomadic origins; local makers; looting of Gandharan sites</t>
  </si>
  <si>
    <t xml:space="preserve">POL188</t>
  </si>
  <si>
    <t xml:space="preserve">Gupta Empire</t>
  </si>
  <si>
    <t xml:space="preserve">Guptas</t>
  </si>
  <si>
    <t xml:space="preserve">Gupta-period workshops at Sarnath and Mathura set Buddha and Hindu image types, and the state minted gold dinars.</t>
  </si>
  <si>
    <t xml:space="preserve">sandstone carving; gold coinage; brick and stone temples</t>
  </si>
  <si>
    <t xml:space="preserve">Buddha images; coins; Deogarh temple</t>
  </si>
  <si>
    <t xml:space="preserve">Vakataka and other contemporaries; "golden age" framing</t>
  </si>
  <si>
    <t xml:space="preserve">POL189</t>
  </si>
  <si>
    <t xml:space="preserve">Anuradhapura Kingdom</t>
  </si>
  <si>
    <t xml:space="preserve">Anuradhapura</t>
  </si>
  <si>
    <t xml:space="preserve">Anuradhapura's rulers built brick stupas and carved moonstones and seated Buddhas.</t>
  </si>
  <si>
    <t xml:space="preserve">brick stupa building; stone carving</t>
  </si>
  <si>
    <t xml:space="preserve">stupas; moonstones; Buddhas</t>
  </si>
  <si>
    <t xml:space="preserve">historians; Mahavamsa</t>
  </si>
  <si>
    <t xml:space="preserve">Tamil and other communities; Vedda</t>
  </si>
  <si>
    <t xml:space="preserve">POL190</t>
  </si>
  <si>
    <t xml:space="preserve">Kingdom of Kandy</t>
  </si>
  <si>
    <t xml:space="preserve">Kandy</t>
  </si>
  <si>
    <t xml:space="preserve">British annexation 1815</t>
  </si>
  <si>
    <t xml:space="preserve">The Kandyan court organised artisans in a royal department (kottal badda) for lacquer, metalwork and painting.</t>
  </si>
  <si>
    <t xml:space="preserve">lacquer; silver and gold; mural painting</t>
  </si>
  <si>
    <t xml:space="preserve">regalia; lacquered objects; murals</t>
  </si>
  <si>
    <t xml:space="preserve">historians; Kandyan records (Coomaraswamy)</t>
  </si>
  <si>
    <t xml:space="preserve">caste-bound artisans; the throne taken to Windsor (returned 1934)</t>
  </si>
  <si>
    <t xml:space="preserve">POL191</t>
  </si>
  <si>
    <t xml:space="preserve">Pala Empire</t>
  </si>
  <si>
    <t xml:space="preserve">Palas</t>
  </si>
  <si>
    <t xml:space="preserve">Pala-period monasteries such as Nalanda produced black-stone and bronze Buddhist images and palm-leaf manuscripts that travelled to Tibet and Southeast Asia.</t>
  </si>
  <si>
    <t xml:space="preserve">black-stone carving; copper-alloy casting; palm-leaf painting</t>
  </si>
  <si>
    <t xml:space="preserve">images; manuscripts</t>
  </si>
  <si>
    <t xml:space="preserve">non-Buddhist artisans; later Sena rulers</t>
  </si>
  <si>
    <t xml:space="preserve">POL192</t>
  </si>
  <si>
    <t xml:space="preserve">Chola Empire</t>
  </si>
  <si>
    <t xml:space="preserve">Cholas</t>
  </si>
  <si>
    <t xml:space="preserve">AS-SAS;AS-ISE</t>
  </si>
  <si>
    <t xml:space="preserve">imperial Cholas from c. 848</t>
  </si>
  <si>
    <t xml:space="preserve">Chola patrons commissioned lost-wax bronze processional images and the Brihadishvara temple at Thanjavur (1010).</t>
  </si>
  <si>
    <t xml:space="preserve">lost-wax bronze casting; granite temple building</t>
  </si>
  <si>
    <t xml:space="preserve">Nataraja bronzes; temples</t>
  </si>
  <si>
    <t xml:space="preserve">temple dancers and servants; raided Srivijaya; stolen bronzes (Kapoor case)</t>
  </si>
  <si>
    <t xml:space="preserve">Chola dynasty same as polity.</t>
  </si>
  <si>
    <t xml:space="preserve">POL193</t>
  </si>
  <si>
    <t xml:space="preserve">Delhi Sultanate</t>
  </si>
  <si>
    <t xml:space="preserve">Sultanate of Delhi</t>
  </si>
  <si>
    <t xml:space="preserve">Delhi's sultans built the Qutb Minar and Alai Darwaza, mixing Indian stone carving with Islamic forms.</t>
  </si>
  <si>
    <t xml:space="preserve">stone carving; brick; textiles</t>
  </si>
  <si>
    <t xml:space="preserve">Qutb Minar; mosques</t>
  </si>
  <si>
    <t xml:space="preserve">Hindu and Jain temples reused; enslaved soldiers</t>
  </si>
  <si>
    <t xml:space="preserve">Khalji and Tughluq are DYN rows.</t>
  </si>
  <si>
    <t xml:space="preserve">POL194</t>
  </si>
  <si>
    <t xml:space="preserve">Bahmani Sultanate</t>
  </si>
  <si>
    <t xml:space="preserve">Bahmanis</t>
  </si>
  <si>
    <t xml:space="preserve">The Bahmani capital Bidar gave its name to bidri inlaid metalwork and hosted Mahmud Gawan's madrasa.</t>
  </si>
  <si>
    <t xml:space="preserve">bidri inlay; tilework</t>
  </si>
  <si>
    <t xml:space="preserve">bidri; madrasa</t>
  </si>
  <si>
    <t xml:space="preserve">Deccani and Persian factions; peasants</t>
  </si>
  <si>
    <t xml:space="preserve">POL195</t>
  </si>
  <si>
    <t xml:space="preserve">Gujarat Sultanate</t>
  </si>
  <si>
    <t xml:space="preserve">Gujarat</t>
  </si>
  <si>
    <t xml:space="preserve">Gujarat's sultans built mosques with stone jali screens at Ahmedabad and presided over textile exports.</t>
  </si>
  <si>
    <t xml:space="preserve">stone jali carving; textile trade</t>
  </si>
  <si>
    <t xml:space="preserve">mosques; screens; textiles</t>
  </si>
  <si>
    <t xml:space="preserve">Jain and Hindu artisans; merchant communities</t>
  </si>
  <si>
    <t xml:space="preserve">POL196</t>
  </si>
  <si>
    <t xml:space="preserve">Vijayanagara Empire</t>
  </si>
  <si>
    <t xml:space="preserve">Karnata Empire</t>
  </si>
  <si>
    <t xml:space="preserve">capital Hampi sacked 1565; successor rule to 1646</t>
  </si>
  <si>
    <t xml:space="preserve">Vijayanagara rulers built Hampi's granite temples, palace platforms and stone chariot, and imported horses while exporting textiles.</t>
  </si>
  <si>
    <t xml:space="preserve">granite carving; stucco; textile trade</t>
  </si>
  <si>
    <t xml:space="preserve">temples; stone chariot; bronzes</t>
  </si>
  <si>
    <t xml:space="preserve">historians; Portuguese visitors (Paes, Nuniz)</t>
  </si>
  <si>
    <t xml:space="preserve">temple servants; Deccan sultanate neighbours; "Hindu bulwark" framing</t>
  </si>
  <si>
    <t xml:space="preserve">Sangama and Tuluva houses folded into this row.</t>
  </si>
  <si>
    <t xml:space="preserve">POL197</t>
  </si>
  <si>
    <t xml:space="preserve">Mughal Empire</t>
  </si>
  <si>
    <t xml:space="preserve">Mughals; Gurkani</t>
  </si>
  <si>
    <t xml:space="preserve">Mughal karkhanas (imperial workshops) and painting ateliers produced illustrated manuscripts, carpets, jades and pietra dura buildings such as the Taj Mahal.</t>
  </si>
  <si>
    <t xml:space="preserve">manuscript painting; carpet weaving; jade carving; pietra dura; cotton printing</t>
  </si>
  <si>
    <t xml:space="preserve">albums; carpets; jades; Taj Mahal</t>
  </si>
  <si>
    <t xml:space="preserve">historians; court chronicles (Akbarnama)</t>
  </si>
  <si>
    <t xml:space="preserve">painters recorded only by first names; karkhana workers; peasants taxed to pay for it; Hindu and Jain collaborators</t>
  </si>
  <si>
    <t xml:space="preserve">Timurid lineage; no separate DYN row.</t>
  </si>
  <si>
    <t xml:space="preserve">POL198</t>
  </si>
  <si>
    <t xml:space="preserve">Sikh Empire</t>
  </si>
  <si>
    <t xml:space="preserve">Khalsa Raj; Punjab</t>
  </si>
  <si>
    <t xml:space="preserve">annexed by Britain 1849</t>
  </si>
  <si>
    <t xml:space="preserve">Ranjit Singh's court covered the Harmandir Sahib in gilded copper and used Kashmir shawls and arms as state gifts.</t>
  </si>
  <si>
    <t xml:space="preserve">copper gilding; shawl weaving; arms</t>
  </si>
  <si>
    <t xml:space="preserve">Harmandir Sahib gilding; shawls; arms</t>
  </si>
  <si>
    <t xml:space="preserve">Kashmiri shawl weavers taxed heavily; the Koh-i-Noor and Lahore treasury taken in 1849</t>
  </si>
  <si>
    <t xml:space="preserve">POL199</t>
  </si>
  <si>
    <t xml:space="preserve">Kingdom of Mysore</t>
  </si>
  <si>
    <t xml:space="preserve">Mysore</t>
  </si>
  <si>
    <t xml:space="preserve">Wodeyar rule, Haidar Ali and Tipu Sultan 1761–99, Wodeyars restored 1799</t>
  </si>
  <si>
    <t xml:space="preserve">Tipu Sultan's Mysore made iron-cased rockets and the automaton "Tipu's Tiger", both taken by the British in 1799.</t>
  </si>
  <si>
    <t xml:space="preserve">iron rocket casing; wood automaton; tiger-stripe ornament</t>
  </si>
  <si>
    <t xml:space="preserve">Tipu's Tiger; guns; textiles</t>
  </si>
  <si>
    <t xml:space="preserve">objects looted at Seringapatam 1799; the palace craftsmen</t>
  </si>
  <si>
    <t xml:space="preserve">Wodeyar dynasty is a DYN row.</t>
  </si>
  <si>
    <t xml:space="preserve">POL200</t>
  </si>
  <si>
    <t xml:space="preserve">EIC; Honourable East India Company</t>
  </si>
  <si>
    <t xml:space="preserve">AS-SAS;AS-CHN;AS-ISE;AS-MSE</t>
  </si>
  <si>
    <t xml:space="preserve">ruled Bengal from 1757; Crown takeover 1858; dissolved 1874</t>
  </si>
  <si>
    <t xml:space="preserve">The Company ordered Indian chintz to European designs, commissioned "Company paintings", and after 1757 taxed the weavers who supplied it.</t>
  </si>
  <si>
    <t xml:space="preserve">chintz painting and printing; watercolour; tea and opium trade</t>
  </si>
  <si>
    <t xml:space="preserve">chintz; Company paintings; tea</t>
  </si>
  <si>
    <t xml:space="preserve">historians; Company archives</t>
  </si>
  <si>
    <t xml:space="preserve">Bengal weavers coerced by advance contracts; 1770 famine victims; opium cultivators</t>
  </si>
  <si>
    <t xml:space="preserve">British Library digitised collections (public-domain items);Met Open Access (CC0);Wikimedia Commons</t>
  </si>
  <si>
    <t xml:space="preserve">Company-state.</t>
  </si>
  <si>
    <t xml:space="preserve">POL201</t>
  </si>
  <si>
    <t xml:space="preserve">British Raj</t>
  </si>
  <si>
    <t xml:space="preserve">British India</t>
  </si>
  <si>
    <t xml:space="preserve">AS-SAS;AS-MSE;AS-HIM</t>
  </si>
  <si>
    <t xml:space="preserve">The Raj founded government schools of art (Madras 1850, Calcutta 1854, Bombay 1857, Lahore 1875), staged craft exhibitions and presided over the decline of handloom under imported cloth.</t>
  </si>
  <si>
    <t xml:space="preserve">handloom and mill cloth; art-school training; exhibitions</t>
  </si>
  <si>
    <t xml:space="preserve">exhibition objects; Journal of Indian Art; textiles</t>
  </si>
  <si>
    <t xml:space="preserve">historians; colonial surveys</t>
  </si>
  <si>
    <t xml:space="preserve">weavers and artisans ranked as "industrial arts"; famine victims; princely states</t>
  </si>
  <si>
    <t xml:space="preserve">British Library digitised collections (public-domain items);Wikimedia Commons</t>
  </si>
  <si>
    <t xml:space="preserve">F1.15;F1.17;F1.19</t>
  </si>
  <si>
    <t xml:space="preserve">Schools of art first founded under the Company, taken over by the state.</t>
  </si>
  <si>
    <t xml:space="preserve">POL202</t>
  </si>
  <si>
    <t xml:space="preserve">Republic of India (craft and design policy)</t>
  </si>
  <si>
    <t xml:space="preserve">India</t>
  </si>
  <si>
    <t xml:space="preserve">India's state created the All India Handicrafts Board (1952) under Kamaladevi Chattopadhyay, the Khadi and Village Industries Commission (1956) and the National Institute of Design (1961).</t>
  </si>
  <si>
    <t xml:space="preserve">handloom; handicraft; industrial design education</t>
  </si>
  <si>
    <t xml:space="preserve">khadi; handloom; design school work</t>
  </si>
  <si>
    <t xml:space="preserve">the Indian state; design historians</t>
  </si>
  <si>
    <t xml:space="preserve">Adivasi and Dalit makers; women homeworkers; partition refugees</t>
  </si>
  <si>
    <t xml:space="preserve">NID followed the Eames "India Report" (1958).</t>
  </si>
  <si>
    <t xml:space="preserve">POL203</t>
  </si>
  <si>
    <t xml:space="preserve">Portuguese Estado da Índia</t>
  </si>
  <si>
    <t xml:space="preserve">Portuguese India</t>
  </si>
  <si>
    <t xml:space="preserve">AS-SAS;AF-SWA;AS-ISE</t>
  </si>
  <si>
    <t xml:space="preserve">Goa annexed by India 1961</t>
  </si>
  <si>
    <t xml:space="preserve">Portuguese Goa commissioned Indo-Portuguese inlaid furniture, ivory Christian images and embroidered quilts from Indian makers.</t>
  </si>
  <si>
    <t xml:space="preserve">wood inlay; ivory carving; embroidery</t>
  </si>
  <si>
    <t xml:space="preserve">cabinets; ivory figures; colchas</t>
  </si>
  <si>
    <t xml:space="preserve">Indian and enslaved East African makers; Inquisition victims</t>
  </si>
  <si>
    <t xml:space="preserve">POL204</t>
  </si>
  <si>
    <t xml:space="preserve">Guge Kingdom</t>
  </si>
  <si>
    <t xml:space="preserve">Guge</t>
  </si>
  <si>
    <t xml:space="preserve">Guge rulers sponsored the temples of Tholing and Tsaparang with murals and metal images during the revival of Buddhism in western Tibet.</t>
  </si>
  <si>
    <t xml:space="preserve">mural painting; metal casting</t>
  </si>
  <si>
    <t xml:space="preserve">murals; sculptures</t>
  </si>
  <si>
    <t xml:space="preserve">historians; Tibetan sources</t>
  </si>
  <si>
    <t xml:space="preserve">Ladakhi conquest 1630; artisans from Kashmir</t>
  </si>
  <si>
    <t xml:space="preserve">POL205</t>
  </si>
  <si>
    <t xml:space="preserve">Ganden Phodrang</t>
  </si>
  <si>
    <t xml:space="preserve">Tibetan government of the Dalai Lamas</t>
  </si>
  <si>
    <t xml:space="preserve">The Dalai Lamas' government built the Potala Palace and organised painting and metalwork for monasteries across Tibet.</t>
  </si>
  <si>
    <t xml:space="preserve">thangka painting; metal casting; building</t>
  </si>
  <si>
    <t xml:space="preserve">Potala; thangkas; images</t>
  </si>
  <si>
    <t xml:space="preserve">nomads and serfs; Bon; exiles after 1959</t>
  </si>
  <si>
    <t xml:space="preserve">Himalayan Art Resources (link out);Wikimedia Commons;Met Open Access (CC0)</t>
  </si>
  <si>
    <t xml:space="preserve">POL206</t>
  </si>
  <si>
    <t xml:space="preserve">Kingdom of Bhutan</t>
  </si>
  <si>
    <t xml:space="preserve">Druk Yul</t>
  </si>
  <si>
    <t xml:space="preserve">Zhabdrung state from 1616; Wangchuck monarchy from 1907</t>
  </si>
  <si>
    <t xml:space="preserve">Bhutan's state built dzong fortress-monasteries and in 1989 codified national dress, sustaining women's backstrap weaving.</t>
  </si>
  <si>
    <t xml:space="preserve">backstrap weaving; dzong building; thangka</t>
  </si>
  <si>
    <t xml:space="preserve">dzongs; kira and gho; textiles</t>
  </si>
  <si>
    <t xml:space="preserve">the Bhutanese state</t>
  </si>
  <si>
    <t xml:space="preserve">Lhotshampa expelled in the 1990s; women weavers</t>
  </si>
  <si>
    <t xml:space="preserve">POL207</t>
  </si>
  <si>
    <t xml:space="preserve">Funan</t>
  </si>
  <si>
    <t xml:space="preserve">Funan (Chinese name)</t>
  </si>
  <si>
    <t xml:space="preserve">c.; known mainly from Chinese sources</t>
  </si>
  <si>
    <t xml:space="preserve">Funan's port at Oc Eo traded glass and stone beads, gold and Roman and Indian objects.</t>
  </si>
  <si>
    <t xml:space="preserve">bead making; gold working; canal building</t>
  </si>
  <si>
    <t xml:space="preserve">beads; seals; Buddha images</t>
  </si>
  <si>
    <t xml:space="preserve">Chinese chroniclers; archaeologists (Malleret)</t>
  </si>
  <si>
    <t xml:space="preserve">debated polity; its own name unknown; Mekong delta communities</t>
  </si>
  <si>
    <t xml:space="preserve">POL208</t>
  </si>
  <si>
    <t xml:space="preserve">Champa</t>
  </si>
  <si>
    <t xml:space="preserve">Cham kingdoms</t>
  </si>
  <si>
    <t xml:space="preserve">c.; many principalities</t>
  </si>
  <si>
    <t xml:space="preserve">Cham rulers built brick tower-temples such as Mỹ Sơn and commissioned sandstone sculpture.</t>
  </si>
  <si>
    <t xml:space="preserve">brick temple building; sandstone carving</t>
  </si>
  <si>
    <t xml:space="preserve">kalan towers; sculptures</t>
  </si>
  <si>
    <t xml:space="preserve">historians; Cham inscriptions</t>
  </si>
  <si>
    <t xml:space="preserve">debated as one polity; present Cham communities (Hindu and Muslim)</t>
  </si>
  <si>
    <t xml:space="preserve">Federation of polities.</t>
  </si>
  <si>
    <t xml:space="preserve">POL209</t>
  </si>
  <si>
    <t xml:space="preserve">Khmer Empire</t>
  </si>
  <si>
    <t xml:space="preserve">Angkor; Kambuja</t>
  </si>
  <si>
    <t xml:space="preserve">conventional dates</t>
  </si>
  <si>
    <t xml:space="preserve">Angkorian kings built stone temple-mountains with carved reliefs and commissioned stone and bronze sculpture and glazed stoneware.</t>
  </si>
  <si>
    <t xml:space="preserve">sandstone carving; laterite building; bronze; stoneware</t>
  </si>
  <si>
    <t xml:space="preserve">Angkor Wat; sculptures; ceramics</t>
  </si>
  <si>
    <t xml:space="preserve">historians; Khmer and Sanskrit inscriptions</t>
  </si>
  <si>
    <t xml:space="preserve">temple slaves listed in inscriptions; commoners; 20th-c. looting</t>
  </si>
  <si>
    <t xml:space="preserve">F1.16;F1.23;F1.24</t>
  </si>
  <si>
    <t xml:space="preserve">POL210</t>
  </si>
  <si>
    <t xml:space="preserve">Pagan</t>
  </si>
  <si>
    <t xml:space="preserve">Pagan's rulers and donors built thousands of brick temples with murals and glazed jataka plaques.</t>
  </si>
  <si>
    <t xml:space="preserve">brick building; mural painting; glazed terracotta</t>
  </si>
  <si>
    <t xml:space="preserve">temples; murals; plaques</t>
  </si>
  <si>
    <t xml:space="preserve">temple bondspeople; Mon and Pyu makers</t>
  </si>
  <si>
    <t xml:space="preserve">POL211</t>
  </si>
  <si>
    <t xml:space="preserve">Hanthawaddy Kingdom</t>
  </si>
  <si>
    <t xml:space="preserve">Mon kingdom of Pegu</t>
  </si>
  <si>
    <t xml:space="preserve">Hanthawaddy's port of Martaban gave its name to large glazed storage jars traded across the Indian Ocean.</t>
  </si>
  <si>
    <t xml:space="preserve">glazed stoneware; trade</t>
  </si>
  <si>
    <t xml:space="preserve">Martaban jars</t>
  </si>
  <si>
    <t xml:space="preserve">potters; later Burman conquest</t>
  </si>
  <si>
    <t xml:space="preserve">POL212</t>
  </si>
  <si>
    <t xml:space="preserve">Sukhothai Kingdom</t>
  </si>
  <si>
    <t xml:space="preserve">Sukhothai</t>
  </si>
  <si>
    <t xml:space="preserve">Sukhothai sculptors made the walking Buddha type and kilns at Si Satchanalai exported Sawankhalok ceramics.</t>
  </si>
  <si>
    <t xml:space="preserve">bronze casting; stoneware</t>
  </si>
  <si>
    <t xml:space="preserve">walking Buddhas; Sawankhalok wares</t>
  </si>
  <si>
    <t xml:space="preserve">historians; Ram Khamhaeng inscription (authenticity debated)</t>
  </si>
  <si>
    <t xml:space="preserve">Khmer and Mon precedents; potters</t>
  </si>
  <si>
    <t xml:space="preserve">POL213</t>
  </si>
  <si>
    <t xml:space="preserve">Ayutthaya Kingdom</t>
  </si>
  <si>
    <t xml:space="preserve">Siam; Krung Si Ayutthaya</t>
  </si>
  <si>
    <t xml:space="preserve">sacked 1767</t>
  </si>
  <si>
    <t xml:space="preserve">Ayutthaya's court used gold-leaf lacquer, ordered Bencharong enamelled porcelain from China and traded with Asia and Europe.</t>
  </si>
  <si>
    <t xml:space="preserve">lacquer and gilding (lai rot nam); porcelain orders; bronze</t>
  </si>
  <si>
    <t xml:space="preserve">lacquer cabinets; Bencharong; Buddhas</t>
  </si>
  <si>
    <t xml:space="preserve">corvée labour (phrai); war captives; foreign quarters</t>
  </si>
  <si>
    <t xml:space="preserve">POL214</t>
  </si>
  <si>
    <t xml:space="preserve">Lan Xang</t>
  </si>
  <si>
    <t xml:space="preserve">Lane Xang</t>
  </si>
  <si>
    <t xml:space="preserve">Lan Xang's capital Luang Prabang built temples with gilded stencil decoration and housed the Phra Bang image.</t>
  </si>
  <si>
    <t xml:space="preserve">gold stencil; wood carving; weaving</t>
  </si>
  <si>
    <t xml:space="preserve">temples; textiles</t>
  </si>
  <si>
    <t xml:space="preserve">Hmong, Khmu and other upland peoples; Siamese removal of the Emerald Buddha (1779); temple artisans</t>
  </si>
  <si>
    <t xml:space="preserve">POL215</t>
  </si>
  <si>
    <t xml:space="preserve">Đại Việt</t>
  </si>
  <si>
    <t xml:space="preserve">Dai Viet</t>
  </si>
  <si>
    <t xml:space="preserve">name adopted 1054; renamed Việt Nam 1804</t>
  </si>
  <si>
    <t xml:space="preserve">Đại Việt's dynasties supported ceramics such as Chu Đậu blue-and-white and Buddhist and Confucian architecture.</t>
  </si>
  <si>
    <t xml:space="preserve">stoneware and porcelain; wood carving; lacquer</t>
  </si>
  <si>
    <t xml:space="preserve">historians; Vietnamese annals</t>
  </si>
  <si>
    <t xml:space="preserve">Cham, Khmer and upland peoples absorbed in the southward advance (Nam tiến); kiln workers; women weavers</t>
  </si>
  <si>
    <t xml:space="preserve">Lý, Trần and Lê are DYN rows.</t>
  </si>
  <si>
    <t xml:space="preserve">POL216</t>
  </si>
  <si>
    <t xml:space="preserve">Srivijaya</t>
  </si>
  <si>
    <t xml:space="preserve">Sriwijaya</t>
  </si>
  <si>
    <t xml:space="preserve">Srivijaya controlled Strait of Malacca trade and Buddhist learning, with bronze images across Sumatra and the peninsula.</t>
  </si>
  <si>
    <t xml:space="preserve">bronze casting; trade</t>
  </si>
  <si>
    <t xml:space="preserve">bronzes; inscriptions</t>
  </si>
  <si>
    <t xml:space="preserve">historians; Chinese pilgrims (Yijing)</t>
  </si>
  <si>
    <t xml:space="preserve">centre location debated; sea peoples (orang laut)</t>
  </si>
  <si>
    <t xml:space="preserve">POL217</t>
  </si>
  <si>
    <t xml:space="preserve">Mataram (Medang) Kingdom</t>
  </si>
  <si>
    <t xml:space="preserve">Medang</t>
  </si>
  <si>
    <t xml:space="preserve">Central Javanese Mataram built Borobudur (Sailendra) and Prambanan (Sanjaya line).</t>
  </si>
  <si>
    <t xml:space="preserve">andesite carving; bronze and gold</t>
  </si>
  <si>
    <t xml:space="preserve">Borobudur; Prambanan; bronzes</t>
  </si>
  <si>
    <t xml:space="preserve">corvée labourers and stone carvers; commoner villages that supported the temples; the 19th-c. removal of Borobudur sculptures by colonial officials</t>
  </si>
  <si>
    <t xml:space="preserve">Sailendra is a DYN row.</t>
  </si>
  <si>
    <t xml:space="preserve">POL218</t>
  </si>
  <si>
    <t xml:space="preserve">Singhasari</t>
  </si>
  <si>
    <t xml:space="preserve">Singasari</t>
  </si>
  <si>
    <t xml:space="preserve">Singhasari's Prajnaparamita statue was taken to Leiden and returned to Indonesia in 1978.</t>
  </si>
  <si>
    <t xml:space="preserve">Prajnaparamita; temples</t>
  </si>
  <si>
    <t xml:space="preserve">historians; Nagarakretagama</t>
  </si>
  <si>
    <t xml:space="preserve">peasants; the statue's removal</t>
  </si>
  <si>
    <t xml:space="preserve">POL219</t>
  </si>
  <si>
    <t xml:space="preserve">Majapahit</t>
  </si>
  <si>
    <t xml:space="preserve">Majapahit's capital Trowulan produced terracotta figures, brick temples and metalwork.</t>
  </si>
  <si>
    <t xml:space="preserve">terracotta; brick; metalwork</t>
  </si>
  <si>
    <t xml:space="preserve">figures; temples</t>
  </si>
  <si>
    <t xml:space="preserve">tributaries; Balinese successors</t>
  </si>
  <si>
    <t xml:space="preserve">POL220</t>
  </si>
  <si>
    <t xml:space="preserve">Mataram Sultanate and its successors</t>
  </si>
  <si>
    <t xml:space="preserve">Mataram; Yogyakarta; Surakarta</t>
  </si>
  <si>
    <t xml:space="preserve">Mataram 1587–1755; Yogyakarta and Surakarta courts continue</t>
  </si>
  <si>
    <t xml:space="preserve">Javanese courts reserved batik patterns such as parang rusak for royalty and patronised wayang kulit and gamelan.</t>
  </si>
  <si>
    <t xml:space="preserve">batik; leather puppets; gamelan</t>
  </si>
  <si>
    <t xml:space="preserve">batik; wayang; gamelan</t>
  </si>
  <si>
    <t xml:space="preserve">rule and display;clothing and adornment;play and music</t>
  </si>
  <si>
    <t xml:space="preserve">historians; court chronicles</t>
  </si>
  <si>
    <t xml:space="preserve">women batik makers; commoners barred from patterns</t>
  </si>
  <si>
    <t xml:space="preserve">POL221</t>
  </si>
  <si>
    <t xml:space="preserve">Sultanate of Sulu</t>
  </si>
  <si>
    <t xml:space="preserve">Sulu</t>
  </si>
  <si>
    <t xml:space="preserve">Sulu's Tausug made textiles, weapons and boats and raided for captives.</t>
  </si>
  <si>
    <t xml:space="preserve">weaving; blacksmithing; boatbuilding</t>
  </si>
  <si>
    <t xml:space="preserve">textiles; kris; boats</t>
  </si>
  <si>
    <t xml:space="preserve">captives taken in raids and sold; Sama Bajau sea peoples; the sultanate's claims to North Borneo</t>
  </si>
  <si>
    <t xml:space="preserve">POL222</t>
  </si>
  <si>
    <t xml:space="preserve">Klungkung Kingdom</t>
  </si>
  <si>
    <t xml:space="preserve">Klungkung</t>
  </si>
  <si>
    <t xml:space="preserve">puputan 1908</t>
  </si>
  <si>
    <t xml:space="preserve">Klungkung's court patronised Kamasan painting and fell in a puputan in 1908.</t>
  </si>
  <si>
    <t xml:space="preserve">painting; textiles</t>
  </si>
  <si>
    <t xml:space="preserve">Kamasan paintings</t>
  </si>
  <si>
    <t xml:space="preserve">the royal household and followers killed in the 1908 puputan; Kamasan painters' village; objects taken by Dutch troops</t>
  </si>
  <si>
    <t xml:space="preserve">POL223</t>
  </si>
  <si>
    <t xml:space="preserve">Dutch East Indies</t>
  </si>
  <si>
    <t xml:space="preserve">Nederlands-Indië</t>
  </si>
  <si>
    <t xml:space="preserve">The colony's cultivation system and collecting shaped batik and took objects such as the Lombok treasure (1894), partly returned in 2023.</t>
  </si>
  <si>
    <t xml:space="preserve">batik; plantation crops; collecting</t>
  </si>
  <si>
    <t xml:space="preserve">batik; collections</t>
  </si>
  <si>
    <t xml:space="preserve">forced cultivators; Lombok and Bali</t>
  </si>
  <si>
    <t xml:space="preserve">POL224</t>
  </si>
  <si>
    <t xml:space="preserve">Spanish Philippines</t>
  </si>
  <si>
    <t xml:space="preserve">Captaincy General of the Philippines</t>
  </si>
  <si>
    <t xml:space="preserve">Spanish rule commissioned ivory santos and furniture from Chinese and Filipino carvers for the Manila galleon trade.</t>
  </si>
  <si>
    <t xml:space="preserve">ivory carving; wood</t>
  </si>
  <si>
    <t xml:space="preserve">santos; furniture</t>
  </si>
  <si>
    <t xml:space="preserve">Sangley Chinese; Indigenous peoples</t>
  </si>
  <si>
    <t xml:space="preserve">POL225</t>
  </si>
  <si>
    <t xml:space="preserve">French Indochina</t>
  </si>
  <si>
    <t xml:space="preserve">Indochine française</t>
  </si>
  <si>
    <t xml:space="preserve">The colony founded the École des Beaux-Arts de l'Indochine (1925), where lacquer painting was modernised.</t>
  </si>
  <si>
    <t xml:space="preserve">lacquer painting; silk painting</t>
  </si>
  <si>
    <t xml:space="preserve">lacquer paintings</t>
  </si>
  <si>
    <t xml:space="preserve">rubber-plantation labourers; Vietnamese, Lao and Khmer artisans retrained to French taste; anti-colonial artists</t>
  </si>
  <si>
    <t xml:space="preserve">POL226</t>
  </si>
  <si>
    <t xml:space="preserve">Scythian kingdoms</t>
  </si>
  <si>
    <t xml:space="preserve">Royal Scythians</t>
  </si>
  <si>
    <t xml:space="preserve">Scythian elites were buried with gold in the "animal style", much of it made by Greek goldsmiths of the Black Sea colonies.</t>
  </si>
  <si>
    <t xml:space="preserve">gold repoussé and casting; felt; horse gear</t>
  </si>
  <si>
    <t xml:space="preserve">pectorals; plaques; horse trappings</t>
  </si>
  <si>
    <t xml:space="preserve">Herodotus; archaeologists</t>
  </si>
  <si>
    <t xml:space="preserve">debated polity; Greek makers; non-elite nomads; kurgan looting</t>
  </si>
  <si>
    <t xml:space="preserve">POL227</t>
  </si>
  <si>
    <t xml:space="preserve">Xiongnu confederation</t>
  </si>
  <si>
    <t xml:space="preserve">c.; northern Xiongnu defeated 89–93</t>
  </si>
  <si>
    <t xml:space="preserve">Xiongnu elite tombs such as Noin-Ula held Chinese silks, Bactrian textiles and bronze belt plaques.</t>
  </si>
  <si>
    <t xml:space="preserve">bronze casting; felt; imported silk</t>
  </si>
  <si>
    <t xml:space="preserve">belt plaques; textiles</t>
  </si>
  <si>
    <t xml:space="preserve">Chinese historians (Sima Qian); archaeologists</t>
  </si>
  <si>
    <t xml:space="preserve">debated as state vs confederation; subject peoples</t>
  </si>
  <si>
    <t xml:space="preserve">POL228</t>
  </si>
  <si>
    <t xml:space="preserve">Sogdian city-states</t>
  </si>
  <si>
    <t xml:space="preserve">Sogdiana; Samarkand; Panjakent</t>
  </si>
  <si>
    <t xml:space="preserve">c.; Arab conquest early 8th c.</t>
  </si>
  <si>
    <t xml:space="preserve">Sogdian cities painted narrative murals, worked silver and wove silks while Sogdian merchants ran Silk Road trade.</t>
  </si>
  <si>
    <t xml:space="preserve">wall painting; silver working; silk weaving</t>
  </si>
  <si>
    <t xml:space="preserve">murals; vessels; textiles</t>
  </si>
  <si>
    <t xml:space="preserve">Sogdians in China; enslaved people traded</t>
  </si>
  <si>
    <t xml:space="preserve">POL229</t>
  </si>
  <si>
    <t xml:space="preserve">Göktürk Khaganate</t>
  </si>
  <si>
    <t xml:space="preserve">First and Second Turkic Khaganates</t>
  </si>
  <si>
    <t xml:space="preserve">The Turkic khaganate carved Old Turkic runic inscriptions and stone memorial complexes such as Bilge Khan's.</t>
  </si>
  <si>
    <t xml:space="preserve">stone carving; runic writing; gold</t>
  </si>
  <si>
    <t xml:space="preserve">Orkhon inscriptions; statues</t>
  </si>
  <si>
    <t xml:space="preserve">subject peoples; Sogdian scribes</t>
  </si>
  <si>
    <t xml:space="preserve">POL230</t>
  </si>
  <si>
    <t xml:space="preserve">Uyghur Khaganate</t>
  </si>
  <si>
    <t xml:space="preserve">Uyghur Empire</t>
  </si>
  <si>
    <t xml:space="preserve">The Uyghur khaganate made Manichaeism a state religion (763) and built its capital Ordu-Baliq.</t>
  </si>
  <si>
    <t xml:space="preserve">city building; textiles</t>
  </si>
  <si>
    <t xml:space="preserve">capital; inscriptions</t>
  </si>
  <si>
    <t xml:space="preserve">Sogdian and Chinese artisans in the capital; Yenisei Kyrgyz who destroyed it; subject peoples</t>
  </si>
  <si>
    <t xml:space="preserve">POL231</t>
  </si>
  <si>
    <t xml:space="preserve">Qocho Uyghur Kingdom</t>
  </si>
  <si>
    <t xml:space="preserve">Gaochang; Kingdom of Qocho</t>
  </si>
  <si>
    <t xml:space="preserve">Qocho's Buddhist and Manichaean communities painted the Bezeklik murals and illuminated manuscripts.</t>
  </si>
  <si>
    <t xml:space="preserve">mural painting; manuscript painting</t>
  </si>
  <si>
    <t xml:space="preserve">murals; manuscripts</t>
  </si>
  <si>
    <t xml:space="preserve">murals removed to Berlin 1900s</t>
  </si>
  <si>
    <t xml:space="preserve">POL232</t>
  </si>
  <si>
    <t xml:space="preserve">Samanid Empire</t>
  </si>
  <si>
    <t xml:space="preserve">Samanids</t>
  </si>
  <si>
    <t xml:space="preserve">Samanid Samarkand and Nishapur made epigraphic slipware, and the Samanid mausoleum in Bukhara is a brick landmark.</t>
  </si>
  <si>
    <t xml:space="preserve">slip-painted ceramics; decorative brick</t>
  </si>
  <si>
    <t xml:space="preserve">epigraphic bowls; mausoleum</t>
  </si>
  <si>
    <t xml:space="preserve">Turkic slaves traded; peasants</t>
  </si>
  <si>
    <t xml:space="preserve">POL233</t>
  </si>
  <si>
    <t xml:space="preserve">Mongol Empire</t>
  </si>
  <si>
    <t xml:space="preserve">Yeke Mongghol Ulus</t>
  </si>
  <si>
    <t xml:space="preserve">unified empire to 1260; khanates after</t>
  </si>
  <si>
    <t xml:space="preserve">The Mongols relocated captured artisans across Eurasia and wove cloth-of-gold (nasij), while the yam relay system moved goods and envoys.</t>
  </si>
  <si>
    <t xml:space="preserve">cloth-of-gold weaving; relocation of artisans; relay post</t>
  </si>
  <si>
    <t xml:space="preserve">nasij; paiza; felt</t>
  </si>
  <si>
    <t xml:space="preserve">historians; Secret History</t>
  </si>
  <si>
    <t xml:space="preserve">captured and deported artisans; conquered cities</t>
  </si>
  <si>
    <t xml:space="preserve">Chinggisid lineage is a DYN row.</t>
  </si>
  <si>
    <t xml:space="preserve">POL234</t>
  </si>
  <si>
    <t xml:space="preserve">Ilkhanate</t>
  </si>
  <si>
    <t xml:space="preserve">Ilkhanids</t>
  </si>
  <si>
    <t xml:space="preserve">WA-IRN;WA-MES;WA-ANA;WA-CAU</t>
  </si>
  <si>
    <t xml:space="preserve">The Ilkhans commissioned the Great Mongol Shahnama, lustre tiles and Rashid al-Din's illustrated histories.</t>
  </si>
  <si>
    <t xml:space="preserve">manuscript painting; lustre tiles</t>
  </si>
  <si>
    <t xml:space="preserve">manuscripts; tiles</t>
  </si>
  <si>
    <t xml:space="preserve">people killed in the conquest of Baghdad (1258); Christian, Jewish and Chinese artisans; peasant taxpayers</t>
  </si>
  <si>
    <t xml:space="preserve">No separate DYN row.</t>
  </si>
  <si>
    <t xml:space="preserve">POL235</t>
  </si>
  <si>
    <t xml:space="preserve">Timurid Empire</t>
  </si>
  <si>
    <t xml:space="preserve">Timurids</t>
  </si>
  <si>
    <t xml:space="preserve">Timur deported artisans to Samarkand, and Herat's kitabkhana produced manuscripts by painters such as Bihzad.</t>
  </si>
  <si>
    <t xml:space="preserve">tilework; manuscript painting</t>
  </si>
  <si>
    <t xml:space="preserve">buildings; manuscripts</t>
  </si>
  <si>
    <t xml:space="preserve">artisans deported from Damascus, Delhi and elsewhere; cities destroyed in conquest</t>
  </si>
  <si>
    <t xml:space="preserve">POL236</t>
  </si>
  <si>
    <t xml:space="preserve">Safavid Empire</t>
  </si>
  <si>
    <t xml:space="preserve">Safavids</t>
  </si>
  <si>
    <t xml:space="preserve">WA-IRN;WA-CAU;WA-MES</t>
  </si>
  <si>
    <t xml:space="preserve">Safavid shahs founded court carpet and silk workshops and moved Armenian merchants to New Julfa.</t>
  </si>
  <si>
    <t xml:space="preserve">carpets; silk; painting</t>
  </si>
  <si>
    <t xml:space="preserve">carpets; manuscripts</t>
  </si>
  <si>
    <t xml:space="preserve">Georgian and Armenian deportees; Armenian merchants of New Julfa; carpet weavers including women and children</t>
  </si>
  <si>
    <t xml:space="preserve">POL237</t>
  </si>
  <si>
    <t xml:space="preserve">Bukhara Khanate and Emirate</t>
  </si>
  <si>
    <t xml:space="preserve">Khanate of Bukhara; Emirate of Bukhara</t>
  </si>
  <si>
    <t xml:space="preserve">Bukhara's workshops and households made embroidered suzani, resist-dyed ikat silks and gold embroidery for the court.</t>
  </si>
  <si>
    <t xml:space="preserve">embroidery; ikat</t>
  </si>
  <si>
    <t xml:space="preserve">suzani; robes</t>
  </si>
  <si>
    <t xml:space="preserve">Bukharan Jewish dyers; women embroiderers of suzani; enslaved Persians</t>
  </si>
  <si>
    <t xml:space="preserve">Shaybanid is a DYN row.</t>
  </si>
  <si>
    <t xml:space="preserve">POL238</t>
  </si>
  <si>
    <t xml:space="preserve">The VOC shipped Chinese and Japanese porcelain, Indian chintz and spices to Europe and ran Batavia and the Cape with enslaved labour.</t>
  </si>
  <si>
    <t xml:space="preserve">porcelain trade; chintz; spice monopoly</t>
  </si>
  <si>
    <t xml:space="preserve">kraak porcelain; chintz; ships</t>
  </si>
  <si>
    <t xml:space="preserve">Bandanese killed in 1621; enslaved people; weavers</t>
  </si>
  <si>
    <t xml:space="preserve">F1.13;F1.14;F1.22;F1.23</t>
  </si>
  <si>
    <t xml:space="preserve">POL239</t>
  </si>
  <si>
    <t xml:space="preserve">Ghana under Nkrumah</t>
  </si>
  <si>
    <t xml:space="preserve">Republic of Ghana 1957–66</t>
  </si>
  <si>
    <t xml:space="preserve">Nkrumah's Ghana promoted kente as national dress and commissioned modernist buildings and monuments such as Black Star Square.</t>
  </si>
  <si>
    <t xml:space="preserve">kente strip weaving; modernist architecture; adinkra</t>
  </si>
  <si>
    <t xml:space="preserve">kente; monuments; state buildings</t>
  </si>
  <si>
    <t xml:space="preserve">political opponents detained; Ewe and other kente weavers outside Asante; rural makers</t>
  </si>
  <si>
    <t xml:space="preserve">POL240</t>
  </si>
  <si>
    <t xml:space="preserve">Senegal under Senghor</t>
  </si>
  <si>
    <t xml:space="preserve">Republic of Senegal 1960–80</t>
  </si>
  <si>
    <t xml:space="preserve">Senghor's state founded the Manufactures Sénégalaises des Arts Décoratifs tapestry workshop at Thiès (1966) and hosted the First World Festival of Negro Arts.</t>
  </si>
  <si>
    <t xml:space="preserve">tapestry; painting</t>
  </si>
  <si>
    <t xml:space="preserve">tapestries</t>
  </si>
  <si>
    <t xml:space="preserve">critics of Négritude; artists outside the École de Dakar; weavers at Thiès</t>
  </si>
  <si>
    <t xml:space="preserve">PRA001</t>
  </si>
  <si>
    <t xml:space="preserve">Barkcloth making in Uganda</t>
  </si>
  <si>
    <t xml:space="preserve">olubugo; lubugo</t>
  </si>
  <si>
    <t xml:space="preserve">Practice ancient among the Baganda; proclaimed 2005, inscribed 2008</t>
  </si>
  <si>
    <t xml:space="preserve">Baganda craftspeople strip mutuba (Ficus natalensis) bark and beat it into cloth for royal dress, burial and ceremony.</t>
  </si>
  <si>
    <t xml:space="preserve">Ficus natalensis bark; mallets; steaming; beating</t>
  </si>
  <si>
    <t xml:space="preserve">barkcloth; shrouds; royal garments</t>
  </si>
  <si>
    <t xml:space="preserve">UNESCO ICH list (2008; proclaimed 2005); Baganda barkcloth makers</t>
  </si>
  <si>
    <t xml:space="preserve">UNESCO ICH lists (link out; per-item photo licence); Wikimedia Commons; community-published site</t>
  </si>
  <si>
    <t xml:space="preserve">PRA002</t>
  </si>
  <si>
    <t xml:space="preserve">Kente weaving</t>
  </si>
  <si>
    <t xml:space="preserve">kente; kete; nwentoma</t>
  </si>
  <si>
    <t xml:space="preserve">Asante tradition dates silk kente to the 17th–18th century; Ewe weaving older by some accounts</t>
  </si>
  <si>
    <t xml:space="preserve">Asante and Ewe weavers make narrow strips on the treadle loom and sew them into patterned cloths whose designs carry names and proverbs.</t>
  </si>
  <si>
    <t xml:space="preserve">narrow treadle loom; cotton; silk; rayon; strip sewing</t>
  </si>
  <si>
    <t xml:space="preserve">kente cloth; stoles</t>
  </si>
  <si>
    <t xml:space="preserve">Asante (Bonwire) and Ewe (Agotime, Kpetoe) weavers; UNESCO ICH list (2024)</t>
  </si>
  <si>
    <t xml:space="preserve">Inscribed 2024 as "Craftsmanship of traditional woven textile Kente" (Ghana, Representative List). Printed kente copies made abroad are an F1.14 case.</t>
  </si>
  <si>
    <t xml:space="preserve">PRA003</t>
  </si>
  <si>
    <t xml:space="preserve">Aso oke weaving</t>
  </si>
  <si>
    <t xml:space="preserve">aso oke; aṣọ òkè</t>
  </si>
  <si>
    <t xml:space="preserve">Documented from the 19th century; older</t>
  </si>
  <si>
    <t xml:space="preserve">Yoruba weavers make narrow-strip cloth (sanyan, alaari, etu) for ceremonies and matching group dress (aso ebi).</t>
  </si>
  <si>
    <t xml:space="preserve">narrow treadle loom; cotton; silk; lurex</t>
  </si>
  <si>
    <t xml:space="preserve">aso oke wrappers; gele; agbada cloth</t>
  </si>
  <si>
    <t xml:space="preserve">Yoruba weavers (Iseyin, Oyo, Lagos)</t>
  </si>
  <si>
    <t xml:space="preserve">PRA004</t>
  </si>
  <si>
    <t xml:space="preserve">Bogolanfini making</t>
  </si>
  <si>
    <t xml:space="preserve">bogolan; mud cloth</t>
  </si>
  <si>
    <t xml:space="preserve">Old practice; revived and recast by artists (Groupe Bogolan Kasobané) from the 1970s</t>
  </si>
  <si>
    <t xml:space="preserve">Bamana women dye cotton in leaf decoction and paint fermented iron-rich mud to fix dark patterns that encode protection and status.</t>
  </si>
  <si>
    <t xml:space="preserve">handwoven cotton strips; n'gallama leaf dye; fermented mud; soap bleaching</t>
  </si>
  <si>
    <t xml:space="preserve">bogolan cloth; hunters' shirts</t>
  </si>
  <si>
    <t xml:space="preserve">Bamana women dyers (Mali)</t>
  </si>
  <si>
    <t xml:space="preserve">Industrial "mud cloth" prints are a copying case.</t>
  </si>
  <si>
    <t xml:space="preserve">PRA005</t>
  </si>
  <si>
    <t xml:space="preserve">Adire making</t>
  </si>
  <si>
    <t xml:space="preserve">adire eleko; adire oniko</t>
  </si>
  <si>
    <t xml:space="preserve">Adire on imported shirting from the late 19th century</t>
  </si>
  <si>
    <t xml:space="preserve">Yoruba women resist-dye cotton in indigo using cassava-starch paste, raffia ties and stitches.</t>
  </si>
  <si>
    <t xml:space="preserve">indigo; cassava-starch resist; tie and stitch resist; stencils</t>
  </si>
  <si>
    <t xml:space="preserve">adire cloth; wrappers</t>
  </si>
  <si>
    <t xml:space="preserve">Yoruba women dyers (Abeokuta, Ibadan, Osogbo)</t>
  </si>
  <si>
    <t xml:space="preserve">PRA006</t>
  </si>
  <si>
    <t xml:space="preserve">Kuba raffia textile making</t>
  </si>
  <si>
    <t xml:space="preserve">Kuba cloth; Shoowa velvet</t>
  </si>
  <si>
    <t xml:space="preserve">Collected from the 17th century; practice older</t>
  </si>
  <si>
    <t xml:space="preserve">Kuba men weave raffia squares and women embroider cut-pile and appliqué patterns that are worn, exchanged and buried with the dead.</t>
  </si>
  <si>
    <t xml:space="preserve">raffia palm fibre; ground loom; cut-pile embroidery; appliqué</t>
  </si>
  <si>
    <t xml:space="preserve">ntshak skirts; Shoowa pile cloths</t>
  </si>
  <si>
    <t xml:space="preserve">clothing and adornment;exchange and value;ritual and belief</t>
  </si>
  <si>
    <t xml:space="preserve">Kuba peoples (Bushoong, Shoowa, Ngeende)</t>
  </si>
  <si>
    <t xml:space="preserve">Kuba designs influenced European modernists (F1.20).</t>
  </si>
  <si>
    <t xml:space="preserve">PRA007</t>
  </si>
  <si>
    <t xml:space="preserve">Great Zimbabwe dry-stone masonry</t>
  </si>
  <si>
    <t xml:space="preserve">mortarless granite walling</t>
  </si>
  <si>
    <t xml:space="preserve">Great Zimbabwe walls c. 11th–15th century; living masons maintain the tradition</t>
  </si>
  <si>
    <t xml:space="preserve">Shona masons split granite by heating and lay coursed walls without mortar, a skill still used in conservation.</t>
  </si>
  <si>
    <t xml:space="preserve">granite; exfoliation; coursing; mortarless walling</t>
  </si>
  <si>
    <t xml:space="preserve">enclosure walls; platforms; chevron and chequer patterns</t>
  </si>
  <si>
    <t xml:space="preserve">Shona masons; site conservators</t>
  </si>
  <si>
    <t xml:space="preserve">British Museum EMKP (CC BY-NC-SA; project 2020SG08 repository); Wikimedia Commons; community-published site</t>
  </si>
  <si>
    <t xml:space="preserve">Checked: EMKP funded "Documenting Knowledge, Skills, and Practices of Dry-Stone Masonry at Great Zimbabwe" (project 2020SG08, PI Munyaradzi Elton Sagiya, 2021–22, with NMMZ masons).</t>
  </si>
  <si>
    <t xml:space="preserve">PRA008</t>
  </si>
  <si>
    <t xml:space="preserve">Ethiopian parchment manuscript making</t>
  </si>
  <si>
    <t xml:space="preserve">brana</t>
  </si>
  <si>
    <t xml:space="preserve">Ge'ez manuscript culture from the Aksumite period; living scriptoria</t>
  </si>
  <si>
    <t xml:space="preserve">Scribes and parchment makers prepare goatskin, mix plant and mineral inks and bind codices for the Ethiopian Orthodox Church.</t>
  </si>
  <si>
    <t xml:space="preserve">goatskin parchment; plant and mineral inks; reed pens; wooden boards</t>
  </si>
  <si>
    <t xml:space="preserve">codices; magic scrolls (ketab); gospel books</t>
  </si>
  <si>
    <t xml:space="preserve">Ethiopian Orthodox scribes and church schools</t>
  </si>
  <si>
    <t xml:space="preserve">Local term "brana" needs checking.</t>
  </si>
  <si>
    <t xml:space="preserve">PRA009</t>
  </si>
  <si>
    <t xml:space="preserve">Zellige tilework</t>
  </si>
  <si>
    <t xml:space="preserve">zellij; zellige</t>
  </si>
  <si>
    <t xml:space="preserve">Marinid-period Fez c. 14th century</t>
  </si>
  <si>
    <t xml:space="preserve">Craftsmen cut glazed tiles by hand into small pieces and set them face-down into geometric panels.</t>
  </si>
  <si>
    <t xml:space="preserve">glazed terracotta; hand chiselling; mortar setting</t>
  </si>
  <si>
    <t xml:space="preserve">wall panels; fountains; floors</t>
  </si>
  <si>
    <t xml:space="preserve">Fez and Meknes maâlems</t>
  </si>
  <si>
    <t xml:space="preserve">UNESCO status not confirmed; check before citing.</t>
  </si>
  <si>
    <t xml:space="preserve">PRA010</t>
  </si>
  <si>
    <t xml:space="preserve">Leather tanning in Fez</t>
  </si>
  <si>
    <t xml:space="preserve">Tanneries in continuous use since at least the medieval period</t>
  </si>
  <si>
    <t xml:space="preserve">Fez tanners treat hides in stone vats of lime, pigeon dung and plant dyes for slippers, bags and bookbinding.</t>
  </si>
  <si>
    <t xml:space="preserve">lime; pigeon dung; plant dyes; stone vats</t>
  </si>
  <si>
    <t xml:space="preserve">babouches; leather bags; bindings</t>
  </si>
  <si>
    <t xml:space="preserve">Fez tanners</t>
  </si>
  <si>
    <t xml:space="preserve">Hazardous labour and pollution (F1.22–F1.23).</t>
  </si>
  <si>
    <t xml:space="preserve">PRA011</t>
  </si>
  <si>
    <t xml:space="preserve">Argan, practices and know-how concerning the argan tree</t>
  </si>
  <si>
    <t xml:space="preserve">argan oil making</t>
  </si>
  <si>
    <t xml:space="preserve">Long-standing; inscribed 2014</t>
  </si>
  <si>
    <t xml:space="preserve">Amazigh women crack argan nuts between stones and grind the kernels to make oil for food and care.</t>
  </si>
  <si>
    <t xml:space="preserve">argan kernels; stone cracking; hand-quern grinding</t>
  </si>
  <si>
    <t xml:space="preserve">argan oil; amlou</t>
  </si>
  <si>
    <t xml:space="preserve">UNESCO ICH list (2014)</t>
  </si>
  <si>
    <t xml:space="preserve">Cooperatives and global cosmetics demand.</t>
  </si>
  <si>
    <t xml:space="preserve">PRA012</t>
  </si>
  <si>
    <t xml:space="preserve">Knowledge, know-how and practices pertaining to the production and consumption of couscous</t>
  </si>
  <si>
    <t xml:space="preserve">couscous</t>
  </si>
  <si>
    <t xml:space="preserve">Inscribed 2020 (Algeria, Mauritania, Morocco, Tunisia)</t>
  </si>
  <si>
    <t xml:space="preserve">Women roll semolina into grains by hand and steam them in a couscoussier, with tools and vessels made for the purpose.</t>
  </si>
  <si>
    <t xml:space="preserve">semolina rolling; sieves; couscoussier steaming</t>
  </si>
  <si>
    <t xml:space="preserve">couscous; couscoussier; gasâa bowls</t>
  </si>
  <si>
    <t xml:space="preserve">UNESCO ICH list (2020)</t>
  </si>
  <si>
    <t xml:space="preserve">Official title: "Knowledge, know-how and practices pertaining to the production and consumption of couscous".</t>
  </si>
  <si>
    <t xml:space="preserve">PRA013</t>
  </si>
  <si>
    <t xml:space="preserve">Handmade weaving in Upper Egypt (Sa'eed)</t>
  </si>
  <si>
    <t xml:space="preserve">farka; kilim weaving</t>
  </si>
  <si>
    <t xml:space="preserve">Inscribed 2020, Urgent Safeguarding</t>
  </si>
  <si>
    <t xml:space="preserve">Upper Egyptian weavers make cloth on hand looms from cotton, wool and silk for dress and furnishing.</t>
  </si>
  <si>
    <t xml:space="preserve">hand looms; cotton; wool; silk</t>
  </si>
  <si>
    <t xml:space="preserve">farka cloth; shawls; kilims</t>
  </si>
  <si>
    <t xml:space="preserve">UNESCO ICH list (2020, Urgent Safeguarding)</t>
  </si>
  <si>
    <t xml:space="preserve">PRA014</t>
  </si>
  <si>
    <t xml:space="preserve">Tuareg silversmithing</t>
  </si>
  <si>
    <t xml:space="preserve">Agadez cross making</t>
  </si>
  <si>
    <t xml:space="preserve">Inaden (smiths) cast and engrave silver jewellery, including regional crosses, and work leather and wood.</t>
  </si>
  <si>
    <t xml:space="preserve">lost-wax casting; engraving; silver</t>
  </si>
  <si>
    <t xml:space="preserve">Agadez cross (tanaghilt); bracelets; saddle fittings</t>
  </si>
  <si>
    <t xml:space="preserve">Tuareg inaden (Agadez, Niger)</t>
  </si>
  <si>
    <t xml:space="preserve">Inaden are a hereditary artisan group; status and caste need careful wording.</t>
  </si>
  <si>
    <t xml:space="preserve">PRA015</t>
  </si>
  <si>
    <t xml:space="preserve">Zulu beadwork</t>
  </si>
  <si>
    <t xml:space="preserve">ucu; beadwork</t>
  </si>
  <si>
    <t xml:space="preserve">Glass-bead work from the 19th century</t>
  </si>
  <si>
    <t xml:space="preserve">Zulu women string glass beads into garments and panels whose colours and patterns send messages of courtship and belonging.</t>
  </si>
  <si>
    <t xml:space="preserve">glass seed beads; thread; stringing</t>
  </si>
  <si>
    <t xml:space="preserve">love letters (ucu); aprons; headbands</t>
  </si>
  <si>
    <t xml:space="preserve">Zulu beadworkers (KwaZulu-Natal)</t>
  </si>
  <si>
    <t xml:space="preserve">PRA016</t>
  </si>
  <si>
    <t xml:space="preserve">Ndebele wall painting and beadwork</t>
  </si>
  <si>
    <t xml:space="preserve">litema; Ndebele painting</t>
  </si>
  <si>
    <t xml:space="preserve">Wall painting widespread from the 1940s; beadwork older</t>
  </si>
  <si>
    <t xml:space="preserve">Ndzundza Ndebele women paint house walls in geometric designs and make beaded aprons and neck rings.</t>
  </si>
  <si>
    <t xml:space="preserve">earth pigments; commercial paints; glass beads</t>
  </si>
  <si>
    <t xml:space="preserve">painted homesteads; beaded aprons; neck rings</t>
  </si>
  <si>
    <t xml:space="preserve">Ndzundza Ndebele women</t>
  </si>
  <si>
    <t xml:space="preserve">Esther Mahlangu is a named maker.</t>
  </si>
  <si>
    <t xml:space="preserve">PRA017</t>
  </si>
  <si>
    <t xml:space="preserve">Replastering of the Great Mosque of Djenné</t>
  </si>
  <si>
    <t xml:space="preserve">crépissage</t>
  </si>
  <si>
    <t xml:space="preserve">Present building 1907; annual festival practice ongoing</t>
  </si>
  <si>
    <t xml:space="preserve">The Djenné community mixes and applies fresh mud plaster to the mosque each year under the masons' guild.</t>
  </si>
  <si>
    <t xml:space="preserve">banco mud; rice husk; shea butter; palm-wood scaffolding beams</t>
  </si>
  <si>
    <t xml:space="preserve">mosque render</t>
  </si>
  <si>
    <t xml:space="preserve">Djenné community and barey ton (masons' guild)</t>
  </si>
  <si>
    <t xml:space="preserve">Djenné is a World Heritage site; the practice itself is not a UNESCO ICH element as far as known.</t>
  </si>
  <si>
    <t xml:space="preserve">PRA018</t>
  </si>
  <si>
    <t xml:space="preserve">Krobo powder-glass bead making</t>
  </si>
  <si>
    <t xml:space="preserve">Krobo beads</t>
  </si>
  <si>
    <t xml:space="preserve">Documented from the early 20th century; older</t>
  </si>
  <si>
    <t xml:space="preserve">Krobo bead makers crush recycled glass, fill clay moulds and fire them to make beads worn at dipo and other rites.</t>
  </si>
  <si>
    <t xml:space="preserve">recycled glass powder; clay moulds; kiln firing</t>
  </si>
  <si>
    <t xml:space="preserve">powder-glass beads</t>
  </si>
  <si>
    <t xml:space="preserve">Krobo bead makers (Ghana)</t>
  </si>
  <si>
    <t xml:space="preserve">PRA019</t>
  </si>
  <si>
    <t xml:space="preserve">Benin brass casting</t>
  </si>
  <si>
    <t xml:space="preserve">Igun Eronmwon bronze casting</t>
  </si>
  <si>
    <t xml:space="preserve">Guild tradition from at least the 15th century per Benin history</t>
  </si>
  <si>
    <t xml:space="preserve">The Igun Eronmwon guild casts brass by lost wax for the Oba's court and for sale today.</t>
  </si>
  <si>
    <t xml:space="preserve">lost-wax casting; leaded brass; clay cores</t>
  </si>
  <si>
    <t xml:space="preserve">commemorative heads; plaques; altar figures</t>
  </si>
  <si>
    <t xml:space="preserve">Igun Eronmwon guild, Benin City</t>
  </si>
  <si>
    <t xml:space="preserve">Links to Benin plaques (looted 1897); start date is approximate.</t>
  </si>
  <si>
    <t xml:space="preserve">PRA020</t>
  </si>
  <si>
    <t xml:space="preserve">Adinkra cloth printing</t>
  </si>
  <si>
    <t xml:space="preserve">adinkra</t>
  </si>
  <si>
    <t xml:space="preserve">Documented from the early 19th century</t>
  </si>
  <si>
    <t xml:space="preserve">Asante printers stamp symbols with carved calabash stamps and bark-based dye onto cloth worn at funerals and occasions.</t>
  </si>
  <si>
    <t xml:space="preserve">calabash stamps; badie bark dye; cotton</t>
  </si>
  <si>
    <t xml:space="preserve">adinkra cloth</t>
  </si>
  <si>
    <t xml:space="preserve">clothing and adornment;ritual and belief;record and writing</t>
  </si>
  <si>
    <t xml:space="preserve">Asante printers (Ntonso)</t>
  </si>
  <si>
    <t xml:space="preserve">Adinkra symbols widely reused in branding (F1.2).</t>
  </si>
  <si>
    <t xml:space="preserve">PRA021</t>
  </si>
  <si>
    <t xml:space="preserve">Malagasy silk weaving</t>
  </si>
  <si>
    <t xml:space="preserve">lamba akotifahana weaving</t>
  </si>
  <si>
    <t xml:space="preserve">Documented from the 18th–19th century</t>
  </si>
  <si>
    <t xml:space="preserve">Merina and other weavers spin landibe wild silk and weave lamba cloths, including burial cloths.</t>
  </si>
  <si>
    <t xml:space="preserve">landibe wild silk; natural dyes; backstrap and frame looms</t>
  </si>
  <si>
    <t xml:space="preserve">Malagasy weavers (Highlands)</t>
  </si>
  <si>
    <t xml:space="preserve">PRA022</t>
  </si>
  <si>
    <t xml:space="preserve">Woodcrafting knowledge of the Zafimaniry</t>
  </si>
  <si>
    <t xml:space="preserve">Proclaimed 2003, inscribed 2008</t>
  </si>
  <si>
    <t xml:space="preserve">Zafimaniry carpenters build houses and make furniture with pegged joints and geometric carving that carries meaning.</t>
  </si>
  <si>
    <t xml:space="preserve">hardwoods; pegged joinery; geometric carving</t>
  </si>
  <si>
    <t xml:space="preserve">houses; doors; stools</t>
  </si>
  <si>
    <t xml:space="preserve">UNESCO ICH list (2008; proclaimed 2003)</t>
  </si>
  <si>
    <t xml:space="preserve">PRA023</t>
  </si>
  <si>
    <t xml:space="preserve">Swahili dhow building</t>
  </si>
  <si>
    <t xml:space="preserve">jahazi building</t>
  </si>
  <si>
    <t xml:space="preserve">Lamu and Zanzibar yards active; tradition centuries old</t>
  </si>
  <si>
    <t xml:space="preserve">Swahili shipwrights build jahazi and mashua by eye with hand tools from local timber.</t>
  </si>
  <si>
    <t xml:space="preserve">mangrove and mninga timber; hand tools; caulking</t>
  </si>
  <si>
    <t xml:space="preserve">jahazi; mashua; dau</t>
  </si>
  <si>
    <t xml:space="preserve">Lamu and Zanzibar shipwrights</t>
  </si>
  <si>
    <t xml:space="preserve">PRA024</t>
  </si>
  <si>
    <t xml:space="preserve">Earthenware pottery-making skills in Botswana's Kgatleng District</t>
  </si>
  <si>
    <t xml:space="preserve">Kgatleng pottery</t>
  </si>
  <si>
    <t xml:space="preserve">Inscribed 2012, Urgent Safeguarding</t>
  </si>
  <si>
    <t xml:space="preserve">Bakgatla women gather clay, coil, burnish and fire pots used for water, beer and ritual.</t>
  </si>
  <si>
    <t xml:space="preserve">coiled clay; burnishing; open firing</t>
  </si>
  <si>
    <t xml:space="preserve">water pots; beer pots</t>
  </si>
  <si>
    <t xml:space="preserve">UNESCO ICH list (2012, Urgent Safeguarding)</t>
  </si>
  <si>
    <t xml:space="preserve">PRA025</t>
  </si>
  <si>
    <t xml:space="preserve">Bigwala, gourd trumpet music and dance of the Busoga Kingdom in Uganda</t>
  </si>
  <si>
    <t xml:space="preserve">bigwala</t>
  </si>
  <si>
    <t xml:space="preserve">Basoga makers cut and join gourds into tuned trumpets played at royal occasions.</t>
  </si>
  <si>
    <t xml:space="preserve">gourds; joining; tuning</t>
  </si>
  <si>
    <t xml:space="preserve">bigwala trumpets</t>
  </si>
  <si>
    <t xml:space="preserve">play and music;rule and display</t>
  </si>
  <si>
    <t xml:space="preserve">PRA026</t>
  </si>
  <si>
    <t xml:space="preserve">Chopi Timbila</t>
  </si>
  <si>
    <t xml:space="preserve">timbila</t>
  </si>
  <si>
    <t xml:space="preserve">Proclaimed 2005, inscribed 2008</t>
  </si>
  <si>
    <t xml:space="preserve">Chopi makers carve and tune wooden keys over gourd resonators for large xylophone orchestras.</t>
  </si>
  <si>
    <t xml:space="preserve">mwenje wood keys; gourd resonators; tuning</t>
  </si>
  <si>
    <t xml:space="preserve">timbila xylophones</t>
  </si>
  <si>
    <t xml:space="preserve">UNESCO ICH list (2008; proclaimed 2005)</t>
  </si>
  <si>
    <t xml:space="preserve">Mozambique (southern).</t>
  </si>
  <si>
    <t xml:space="preserve">PRA027</t>
  </si>
  <si>
    <t xml:space="preserve">Balafon practices of the Senufo</t>
  </si>
  <si>
    <t xml:space="preserve">Senufo balafon</t>
  </si>
  <si>
    <t xml:space="preserve">Inscribed 2011 for Mali and Burkina Faso (6.COM 13.29); extended to Côte d'Ivoire 2012 (7.COM 11.21); extended 2024 with Indonesia as 'Cultural practices and expressions linked to Balafon and Kolintang'</t>
  </si>
  <si>
    <t xml:space="preserve">Senufo makers build frame xylophones with gourd resonators for ceremonies and daily life.</t>
  </si>
  <si>
    <t xml:space="preserve">wood keys; gourds; spider-silk membranes</t>
  </si>
  <si>
    <t xml:space="preserve">balafons</t>
  </si>
  <si>
    <t xml:space="preserve">UNESCO ICH list (2011; extended 2012 and 2024)</t>
  </si>
  <si>
    <t xml:space="preserve">Official title: "Cultural practices and expressions linked to the balafon of the Senufo communities of Mali, Burkina Faso and Côte d'Ivoire"; year to verify.</t>
  </si>
  <si>
    <t xml:space="preserve">PRA028</t>
  </si>
  <si>
    <t xml:space="preserve">Makishi masquerade</t>
  </si>
  <si>
    <t xml:space="preserve">makishi</t>
  </si>
  <si>
    <t xml:space="preserve">Vaka Chinyama communities make bark-fibre and resin masks and costumes for boys' initiation.</t>
  </si>
  <si>
    <t xml:space="preserve">bark fibre; resin; paint; netting</t>
  </si>
  <si>
    <t xml:space="preserve">makishi masks and costumes</t>
  </si>
  <si>
    <t xml:space="preserve">F1.16;F1.4</t>
  </si>
  <si>
    <t xml:space="preserve">Initiation content is restricted.</t>
  </si>
  <si>
    <t xml:space="preserve">PRA029</t>
  </si>
  <si>
    <t xml:space="preserve">Ceebu jën, a culinary art of Senegal</t>
  </si>
  <si>
    <t xml:space="preserve">ceebu jën</t>
  </si>
  <si>
    <t xml:space="preserve">Inscribed 2021</t>
  </si>
  <si>
    <t xml:space="preserve">Senegalese cooks prepare fish, rice and vegetables in a practice of shared making at home.</t>
  </si>
  <si>
    <t xml:space="preserve">fish; broken rice; vegetables; tamarind</t>
  </si>
  <si>
    <t xml:space="preserve">UNESCO ICH list (2021)</t>
  </si>
  <si>
    <t xml:space="preserve">PRA030</t>
  </si>
  <si>
    <t xml:space="preserve">Maasai beadwork</t>
  </si>
  <si>
    <t xml:space="preserve">Maasai beading</t>
  </si>
  <si>
    <t xml:space="preserve">Glass-bead work mostly 20th century</t>
  </si>
  <si>
    <t xml:space="preserve">Maasai women make beaded collars, earrings and belts whose colours signal age, status and occasion.</t>
  </si>
  <si>
    <t xml:space="preserve">glass beads; wire; leather</t>
  </si>
  <si>
    <t xml:space="preserve">enkarewa collars; earrings</t>
  </si>
  <si>
    <t xml:space="preserve">Maasai women (Kenya, Tanzania)</t>
  </si>
  <si>
    <t xml:space="preserve">Appropriation by fashion brands (F1.2).</t>
  </si>
  <si>
    <t xml:space="preserve">PRA031</t>
  </si>
  <si>
    <t xml:space="preserve">Makonde carving</t>
  </si>
  <si>
    <t xml:space="preserve">Makonde sculpture</t>
  </si>
  <si>
    <t xml:space="preserve">Masks older; ujamaa and shetani sculpture from the mid-20th century</t>
  </si>
  <si>
    <t xml:space="preserve">Makonde carvers work ebony and softwood into masks and sculpture, including the modern ujamaa "tree of life".</t>
  </si>
  <si>
    <t xml:space="preserve">African blackwood; carving</t>
  </si>
  <si>
    <t xml:space="preserve">lipiko masks; ujamaa sculptures; shetani figures</t>
  </si>
  <si>
    <t xml:space="preserve">Makonde carvers (Tanzania, Mozambique)</t>
  </si>
  <si>
    <t xml:space="preserve">PRA032</t>
  </si>
  <si>
    <t xml:space="preserve">Batakari smock weaving</t>
  </si>
  <si>
    <t xml:space="preserve">fugu; batakari</t>
  </si>
  <si>
    <t xml:space="preserve">Documented from the 19th century</t>
  </si>
  <si>
    <t xml:space="preserve">Weavers in northern Ghana sew narrow cotton strips into smocks worn by chiefs, hunters and, since 1957, as national dress.</t>
  </si>
  <si>
    <t xml:space="preserve">narrow-strip cotton; indigo; hand sewing</t>
  </si>
  <si>
    <t xml:space="preserve">fugu smocks; batakari</t>
  </si>
  <si>
    <t xml:space="preserve">Weavers of northern Ghana (Daboya, Tamale)</t>
  </si>
  <si>
    <t xml:space="preserve">PRA033</t>
  </si>
  <si>
    <t xml:space="preserve">Kora making by Mande jeli</t>
  </si>
  <si>
    <t xml:space="preserve">kora craftsmanship</t>
  </si>
  <si>
    <t xml:space="preserve">Jeli families make koras from calabash, cowhide and a hardwood neck and pass them on with the repertoire.</t>
  </si>
  <si>
    <t xml:space="preserve">calabash; cowhide; hardwood; strings</t>
  </si>
  <si>
    <t xml:space="preserve">koras</t>
  </si>
  <si>
    <t xml:space="preserve">Mande jeli families</t>
  </si>
  <si>
    <t xml:space="preserve">PRA034</t>
  </si>
  <si>
    <t xml:space="preserve">Date palm knowledge, skills, traditions and practices</t>
  </si>
  <si>
    <t xml:space="preserve">date palm crafts</t>
  </si>
  <si>
    <t xml:space="preserve">WA-ARB;AF-EGY;AF-MAG;AF-NUB;WA-MES</t>
  </si>
  <si>
    <t xml:space="preserve">Inscribed 2019 (multinational, incl. UAE); extended 2022</t>
  </si>
  <si>
    <t xml:space="preserve">Communities tend date palms and make food, baskets, mats, ropes and roofing from their fruit and fronds.</t>
  </si>
  <si>
    <t xml:space="preserve">palm fronds; plaiting; date processing</t>
  </si>
  <si>
    <t xml:space="preserve">khoos baskets; mats; ropes; roofing</t>
  </si>
  <si>
    <t xml:space="preserve">food and storage;shelter;tools</t>
  </si>
  <si>
    <t xml:space="preserve">UNESCO ICH list (2019; extended 2022)</t>
  </si>
  <si>
    <t xml:space="preserve">Emirati khoos (frond plaiting) and safeefah belong here.</t>
  </si>
  <si>
    <t xml:space="preserve">PRA035</t>
  </si>
  <si>
    <t xml:space="preserve">Diné weaving</t>
  </si>
  <si>
    <t xml:space="preserve">Navajo weaving</t>
  </si>
  <si>
    <t xml:space="preserve">Diné weaving documented from the 18th century</t>
  </si>
  <si>
    <t xml:space="preserve">Diné weavers spin, dye and weave wool on the upright loom into blankets and rugs, a practice held within family teaching.</t>
  </si>
  <si>
    <t xml:space="preserve">churro wool; upright loom; natural and aniline dyes</t>
  </si>
  <si>
    <t xml:space="preserve">chief blankets; Two Grey Hills rugs; Ganado rugs</t>
  </si>
  <si>
    <t xml:space="preserve">clothing and adornment;shelter;exchange and value</t>
  </si>
  <si>
    <t xml:space="preserve">Diné weavers</t>
  </si>
  <si>
    <t xml:space="preserve">Project already holds PR-013 for this practice.</t>
  </si>
  <si>
    <t xml:space="preserve">PRA036</t>
  </si>
  <si>
    <t xml:space="preserve">Pueblo pottery</t>
  </si>
  <si>
    <t xml:space="preserve">Acoma pottery; Santa Clara blackware</t>
  </si>
  <si>
    <t xml:space="preserve">Ancestral Puebloan pottery c. 200 CE onward; living</t>
  </si>
  <si>
    <t xml:space="preserve">Pueblo potters gather clay, coil, slip, burnish and fire vessels, each Pueblo with its own forms and designs.</t>
  </si>
  <si>
    <t xml:space="preserve">coiled clay; slips; yucca brushes; open firing</t>
  </si>
  <si>
    <t xml:space="preserve">Acoma ollas; Santa Clara and San Ildefonso blackware; Hopi-Tewa jars</t>
  </si>
  <si>
    <t xml:space="preserve">food and storage;ritual and belief;exchange and value</t>
  </si>
  <si>
    <t xml:space="preserve">Pueblo potters</t>
  </si>
  <si>
    <t xml:space="preserve">Maria and Julian Martinez are named makers (F1.26).</t>
  </si>
  <si>
    <t xml:space="preserve">PRA037</t>
  </si>
  <si>
    <t xml:space="preserve">Haida carving</t>
  </si>
  <si>
    <t xml:space="preserve">argillite and monumental carving</t>
  </si>
  <si>
    <t xml:space="preserve">Pre-contact; argillite carving from the 1820s</t>
  </si>
  <si>
    <t xml:space="preserve">Haida carvers make poles, canoes, boxes, masks and argillite sculpture using formline design.</t>
  </si>
  <si>
    <t xml:space="preserve">red cedar; argillite; adze and knife; formline</t>
  </si>
  <si>
    <t xml:space="preserve">totem poles; argillite panel pipes; bentwood boxes</t>
  </si>
  <si>
    <t xml:space="preserve">Haida carvers (Haida Gwaii)</t>
  </si>
  <si>
    <t xml:space="preserve">Bill Reid and Robert Davidson are named makers; many poles removed to museums.</t>
  </si>
  <si>
    <t xml:space="preserve">PRA038</t>
  </si>
  <si>
    <t xml:space="preserve">Inuit carving</t>
  </si>
  <si>
    <t xml:space="preserve">Ivory carving ancient; soapstone art from 1948–49 through co-operatives</t>
  </si>
  <si>
    <t xml:space="preserve">Inuit carvers work stone, ivory and bone into sculpture, sold widely through Arctic co-operatives.</t>
  </si>
  <si>
    <t xml:space="preserve">serpentinite; soapstone; ivory; bone</t>
  </si>
  <si>
    <t xml:space="preserve">sculpture; prints (Kinngait)</t>
  </si>
  <si>
    <t xml:space="preserve">Inuit carvers; West Baffin Eskimo Co-operative</t>
  </si>
  <si>
    <t xml:space="preserve">Co-operative and government promotion shaped the market (F1.17).</t>
  </si>
  <si>
    <t xml:space="preserve">PRA039</t>
  </si>
  <si>
    <t xml:space="preserve">Amauti sewing</t>
  </si>
  <si>
    <t xml:space="preserve">amauti</t>
  </si>
  <si>
    <t xml:space="preserve">Inuit women cut and sew the amauti, a parka with a pouch that carries a child against the mother's back.</t>
  </si>
  <si>
    <t xml:space="preserve">caribou hide; duffel; sinew; beadwork</t>
  </si>
  <si>
    <t xml:space="preserve">amauti parkas</t>
  </si>
  <si>
    <t xml:space="preserve">Inuit seamstresses</t>
  </si>
  <si>
    <t xml:space="preserve">Smithsonian Open Access (CC0); community-published site</t>
  </si>
  <si>
    <t xml:space="preserve">A fashion-house copy (2015) became an F1.2 case.</t>
  </si>
  <si>
    <t xml:space="preserve">PRA040</t>
  </si>
  <si>
    <t xml:space="preserve">Chilkat and Ravenstail weaving</t>
  </si>
  <si>
    <t xml:space="preserve">naaxein</t>
  </si>
  <si>
    <t xml:space="preserve">Documented from the 18th century</t>
  </si>
  <si>
    <t xml:space="preserve">Tlingit and other Northwest Coast weavers twine mountain-goat wool and cedar bark into robes with formline designs.</t>
  </si>
  <si>
    <t xml:space="preserve">mountain-goat wool; cedar bark; twining</t>
  </si>
  <si>
    <t xml:space="preserve">Chilkat robes; aprons; tunics</t>
  </si>
  <si>
    <t xml:space="preserve">Tlingit, Haida and Tsimshian weavers</t>
  </si>
  <si>
    <t xml:space="preserve">PRA041</t>
  </si>
  <si>
    <t xml:space="preserve">Birchbark canoe building</t>
  </si>
  <si>
    <t xml:space="preserve">Anishinaabe, Wabanaki and other builders sew birchbark over a cedar frame and seal the seams with pitch.</t>
  </si>
  <si>
    <t xml:space="preserve">birchbark; cedar; spruce root; pitch</t>
  </si>
  <si>
    <t xml:space="preserve">birchbark canoes</t>
  </si>
  <si>
    <t xml:space="preserve">Anishinaabe and Wabanaki canoe builders</t>
  </si>
  <si>
    <t xml:space="preserve">PRA042</t>
  </si>
  <si>
    <t xml:space="preserve">Porcupine quillwork</t>
  </si>
  <si>
    <t xml:space="preserve">quillwork</t>
  </si>
  <si>
    <t xml:space="preserve">Makers flatten, dye and sew porcupine quills onto hide and birchbark.</t>
  </si>
  <si>
    <t xml:space="preserve">porcupine quills; hide; birchbark; plant dyes</t>
  </si>
  <si>
    <t xml:space="preserve">quilled boxes; moccasins; bags</t>
  </si>
  <si>
    <t xml:space="preserve">Plains and Great Lakes quillworkers</t>
  </si>
  <si>
    <t xml:space="preserve">Smithsonian Open Access (CC0); Smithsonian NMAI (link out; consult community); community-published site</t>
  </si>
  <si>
    <t xml:space="preserve">PRA043</t>
  </si>
  <si>
    <t xml:space="preserve">Métis beadwork</t>
  </si>
  <si>
    <t xml:space="preserve">floral beadwork</t>
  </si>
  <si>
    <t xml:space="preserve">19th century</t>
  </si>
  <si>
    <t xml:space="preserve">Métis women sew glass beads in floral designs on hide and cloth, a style that marked Métis identity.</t>
  </si>
  <si>
    <t xml:space="preserve">glass seed beads; hide; velvet</t>
  </si>
  <si>
    <t xml:space="preserve">octopus bags; moccasins; jackets</t>
  </si>
  <si>
    <t xml:space="preserve">Métis beadworkers</t>
  </si>
  <si>
    <t xml:space="preserve">PRA044</t>
  </si>
  <si>
    <t xml:space="preserve">Gullah Geechee sweetgrass basketry</t>
  </si>
  <si>
    <t xml:space="preserve">sweetgrass baskets</t>
  </si>
  <si>
    <t xml:space="preserve">Tradition brought by enslaved West Africans from the 17th–18th century</t>
  </si>
  <si>
    <t xml:space="preserve">Gullah Geechee makers coil sweetgrass, bulrush and pine needle into baskets descended from West African rice-fanner baskets.</t>
  </si>
  <si>
    <t xml:space="preserve">sweetgrass; bulrush; palmetto; coiling</t>
  </si>
  <si>
    <t xml:space="preserve">fanner baskets; sewing baskets</t>
  </si>
  <si>
    <t xml:space="preserve">Gullah Geechee basket makers (Mount Pleasant, SC)</t>
  </si>
  <si>
    <t xml:space="preserve">Origins in enslaved labour on rice plantations: show people with a content note.</t>
  </si>
  <si>
    <t xml:space="preserve">PRA045</t>
  </si>
  <si>
    <t xml:space="preserve">Seminole patchwork</t>
  </si>
  <si>
    <t xml:space="preserve">Early 20th century, after hand-cranked sewing machines arrived</t>
  </si>
  <si>
    <t xml:space="preserve">Seminole and Miccosukee women sew strips of cloth into banded patchwork for skirts and jackets.</t>
  </si>
  <si>
    <t xml:space="preserve">sewing machine; cotton strips; piecing</t>
  </si>
  <si>
    <t xml:space="preserve">patchwork skirts; big shirts</t>
  </si>
  <si>
    <t xml:space="preserve">Seminole and Miccosukee seamstresses</t>
  </si>
  <si>
    <t xml:space="preserve">PRA046</t>
  </si>
  <si>
    <t xml:space="preserve">Artisanal talavera of Puebla and Tlaxcala and ceramics of Talavera de la Reina and El Puente del Arzobispo</t>
  </si>
  <si>
    <t xml:space="preserve">talavera</t>
  </si>
  <si>
    <t xml:space="preserve">AM-LAT;EU-IBE</t>
  </si>
  <si>
    <t xml:space="preserve">Inscribed 2019 (Mexico and Spain); tradition from the 16th century</t>
  </si>
  <si>
    <t xml:space="preserve">Potters throw, tin-glaze and hand-paint earthenware in a tradition carried from Spain to New Spain.</t>
  </si>
  <si>
    <t xml:space="preserve">tin glaze; wheel throwing; hand painting; mineral pigments</t>
  </si>
  <si>
    <t xml:space="preserve">talavera plates; tiles; albarelos</t>
  </si>
  <si>
    <t xml:space="preserve">UNESCO ICH list (2019)</t>
  </si>
  <si>
    <t xml:space="preserve">UNESCO ICH lists (link out; per-item photo licence); Met Open Access (CC0); Wikimedia Commons</t>
  </si>
  <si>
    <t xml:space="preserve">PRA047</t>
  </si>
  <si>
    <t xml:space="preserve">Barro negro pottery of San Bartolo Coyotepec</t>
  </si>
  <si>
    <t xml:space="preserve">barro negro</t>
  </si>
  <si>
    <t xml:space="preserve">Ancient; polished technique developed c. 1950s by Doña Rosa Real</t>
  </si>
  <si>
    <t xml:space="preserve">Zapotec potters shape local clay, burnish it and fire it in a smoke-reducing kiln to make black ware.</t>
  </si>
  <si>
    <t xml:space="preserve">local clay; burnishing with quartz; reduction firing</t>
  </si>
  <si>
    <t xml:space="preserve">cántaros; decorative vessels</t>
  </si>
  <si>
    <t xml:space="preserve">Zapotec potters of San Bartolo Coyotepec</t>
  </si>
  <si>
    <t xml:space="preserve">PRA048</t>
  </si>
  <si>
    <t xml:space="preserve">Zapotec weaving of Teotitlán del Valle</t>
  </si>
  <si>
    <t xml:space="preserve">Teotitlán rugs</t>
  </si>
  <si>
    <t xml:space="preserve">Wool weaving from the colonial period</t>
  </si>
  <si>
    <t xml:space="preserve">Zapotec weavers dye wool with cochineal and indigo and weave tapestry rugs on treadle looms.</t>
  </si>
  <si>
    <t xml:space="preserve">treadle loom; wool; cochineal; indigo</t>
  </si>
  <si>
    <t xml:space="preserve">tapetes; sarapes</t>
  </si>
  <si>
    <t xml:space="preserve">Zapotec weavers of Teotitlán del Valle</t>
  </si>
  <si>
    <t xml:space="preserve">Imported copies sold as "Zapotec" (F1.14).</t>
  </si>
  <si>
    <t xml:space="preserve">PRA049</t>
  </si>
  <si>
    <t xml:space="preserve">Maya backstrap weaving</t>
  </si>
  <si>
    <t xml:space="preserve">tejido de cintura</t>
  </si>
  <si>
    <t xml:space="preserve">Pre-Hispanic; living</t>
  </si>
  <si>
    <t xml:space="preserve">Maya women weave huipiles, cortes and tzutes on the backstrap loom with brocaded designs of their town.</t>
  </si>
  <si>
    <t xml:space="preserve">backstrap loom; cotton; brocade</t>
  </si>
  <si>
    <t xml:space="preserve">huipiles; tzutes; fajas</t>
  </si>
  <si>
    <t xml:space="preserve">Maya weavers (Guatemala, Chiapas)</t>
  </si>
  <si>
    <t xml:space="preserve">Weavers' movement for collective intellectual-property rights (Guatemala).</t>
  </si>
  <si>
    <t xml:space="preserve">PRA050</t>
  </si>
  <si>
    <t xml:space="preserve">Mola making</t>
  </si>
  <si>
    <t xml:space="preserve">Late 19th–early 20th century</t>
  </si>
  <si>
    <t xml:space="preserve">Guna women cut and stitch layered cloth in reverse appliqué to make blouse panels.</t>
  </si>
  <si>
    <t xml:space="preserve">cotton layers; reverse appliqué; hand sewing</t>
  </si>
  <si>
    <t xml:space="preserve">mola blouses</t>
  </si>
  <si>
    <t xml:space="preserve">Guna women (Panama, Colombia)</t>
  </si>
  <si>
    <t xml:space="preserve">PRA051</t>
  </si>
  <si>
    <t xml:space="preserve">Taquile and its textile art</t>
  </si>
  <si>
    <t xml:space="preserve">Taquile weaving</t>
  </si>
  <si>
    <t xml:space="preserve">Taquile men knit and women weave; belts, hats and bags record the calendar and marital status.</t>
  </si>
  <si>
    <t xml:space="preserve">alpaca and sheep wool; knitting; backstrap and treadle looms</t>
  </si>
  <si>
    <t xml:space="preserve">chumpi calendar belts; chullo hats</t>
  </si>
  <si>
    <t xml:space="preserve">PRA052</t>
  </si>
  <si>
    <t xml:space="preserve">Knowledge, skills and rituals related to the annual renewal of the Q'eswachaka bridge</t>
  </si>
  <si>
    <t xml:space="preserve">Q'eswachaka</t>
  </si>
  <si>
    <t xml:space="preserve">Inscribed 2013; Inka-era bridge tradition</t>
  </si>
  <si>
    <t xml:space="preserve">Quechua communities twist qoya grass into cords and rebuild a suspension bridge across the Apurímac each year.</t>
  </si>
  <si>
    <t xml:space="preserve">qoya grass; twisting; braiding</t>
  </si>
  <si>
    <t xml:space="preserve">rope suspension bridge</t>
  </si>
  <si>
    <t xml:space="preserve">UNESCO ICH list (2013)</t>
  </si>
  <si>
    <t xml:space="preserve">PRA053</t>
  </si>
  <si>
    <t xml:space="preserve">Andean weaving revival (Cusco)</t>
  </si>
  <si>
    <t xml:space="preserve">Centro de Textiles Tradicionales del Cusco</t>
  </si>
  <si>
    <t xml:space="preserve">Centre founded 1996; weaving ancient</t>
  </si>
  <si>
    <t xml:space="preserve">Quechua weavers of Chinchero and other communities revive natural dyes and warp-faced designs.</t>
  </si>
  <si>
    <t xml:space="preserve">alpaca and sheep wool; natural dyes; backstrap loom</t>
  </si>
  <si>
    <t xml:space="preserve">lliklla shawls; chumpi belts; ponchos</t>
  </si>
  <si>
    <t xml:space="preserve">Quechua weaving communities; CTTC</t>
  </si>
  <si>
    <t xml:space="preserve">PRA054</t>
  </si>
  <si>
    <t xml:space="preserve">Traditional weaving of the Ecuadorian toquilla straw hat</t>
  </si>
  <si>
    <t xml:space="preserve">toquilla hat weaving</t>
  </si>
  <si>
    <t xml:space="preserve">Inscribed 2012; hat weaving from the 17th century</t>
  </si>
  <si>
    <t xml:space="preserve">Weavers in the Ecuadorian coast and Andes plait toquilla palm into fine hats later sold as "Panama" hats.</t>
  </si>
  <si>
    <t xml:space="preserve">Carludovica palmata fibre; plaiting</t>
  </si>
  <si>
    <t xml:space="preserve">toquilla hats</t>
  </si>
  <si>
    <t xml:space="preserve">UNESCO ICH list (2012)</t>
  </si>
  <si>
    <t xml:space="preserve">PRA055</t>
  </si>
  <si>
    <t xml:space="preserve">Artisanal processes and plant fibre techniques for talcos, crinejas and pintas weaving of the pinta'o hat</t>
  </si>
  <si>
    <t xml:space="preserve">sombrero pintao</t>
  </si>
  <si>
    <t xml:space="preserve">Inscribed 2017</t>
  </si>
  <si>
    <t xml:space="preserve">Panamanian makers braid plant fibres into the pinta'o hat.</t>
  </si>
  <si>
    <t xml:space="preserve">bellota, junco, pita and chisná fibres; braiding</t>
  </si>
  <si>
    <t xml:space="preserve">pinta'o hats</t>
  </si>
  <si>
    <t xml:space="preserve">UNESCO ICH list (2017)</t>
  </si>
  <si>
    <t xml:space="preserve">Title wording to verify.</t>
  </si>
  <si>
    <t xml:space="preserve">PRA056</t>
  </si>
  <si>
    <t xml:space="preserve">Oral and graphic expressions of the Wajapi</t>
  </si>
  <si>
    <t xml:space="preserve">Kusiwa body painting</t>
  </si>
  <si>
    <t xml:space="preserve">Wajãpi people paint bodies and objects with urucum and genipa in kusiwa designs that carry knowledge.</t>
  </si>
  <si>
    <t xml:space="preserve">urucum (annatto); genipa; resin</t>
  </si>
  <si>
    <t xml:space="preserve">body painting; painted objects</t>
  </si>
  <si>
    <t xml:space="preserve">UNESCO ICH lists (link out; per-item photo licence)</t>
  </si>
  <si>
    <t xml:space="preserve">Designs are knowledge held by the Wajãpi; do not reproduce without consent.</t>
  </si>
  <si>
    <t xml:space="preserve">PRA057</t>
  </si>
  <si>
    <t xml:space="preserve">Traditional knowledge and techniques associated with Pasto Varnish mopa-mopa of Putumayo and Nariño</t>
  </si>
  <si>
    <t xml:space="preserve">barniz de Pasto</t>
  </si>
  <si>
    <t xml:space="preserve">Inscribed 2020, Urgent Safeguarding; pre-Hispanic origins</t>
  </si>
  <si>
    <t xml:space="preserve">Makers chew and stretch mopa-mopa resin into thin coloured films and apply them to wood.</t>
  </si>
  <si>
    <t xml:space="preserve">mopa-mopa resin; stretching; wood</t>
  </si>
  <si>
    <t xml:space="preserve">varnished boxes; keros; bowls</t>
  </si>
  <si>
    <t xml:space="preserve">Official title: "Traditional knowledge and techniques associated with Pasto Varnish mopa-mopa of Putumayo and Nariño".</t>
  </si>
  <si>
    <t xml:space="preserve">PRA058</t>
  </si>
  <si>
    <t xml:space="preserve">Wayuu weaving</t>
  </si>
  <si>
    <t xml:space="preserve">susu weaving</t>
  </si>
  <si>
    <t xml:space="preserve">Long-standing; the woven bag (susu) popular in trade from the late 20th century</t>
  </si>
  <si>
    <t xml:space="preserve">Wayuu women crochet bags and weave hammocks with designs (kanaas) that carry meaning.</t>
  </si>
  <si>
    <t xml:space="preserve">cotton thread; crochet; loom weaving</t>
  </si>
  <si>
    <t xml:space="preserve">susu bags; chinchorro hammocks</t>
  </si>
  <si>
    <t xml:space="preserve">Wayuu women (La Guajira)</t>
  </si>
  <si>
    <t xml:space="preserve">F1.2;F1.23</t>
  </si>
  <si>
    <t xml:space="preserve">Fair-pay issues in export trade.</t>
  </si>
  <si>
    <t xml:space="preserve">PRA059</t>
  </si>
  <si>
    <t xml:space="preserve">Sombrero vueltiao making</t>
  </si>
  <si>
    <t xml:space="preserve">caña flecha braiding</t>
  </si>
  <si>
    <t xml:space="preserve">Zenú practice; age uncertain</t>
  </si>
  <si>
    <t xml:space="preserve">Zenú makers braid caña flecha into strips and sew them into the sombrero vueltiao.</t>
  </si>
  <si>
    <t xml:space="preserve">caña flecha; braiding; sewing</t>
  </si>
  <si>
    <t xml:space="preserve">sombrero vueltiao</t>
  </si>
  <si>
    <t xml:space="preserve">Zenú makers (Córdoba, Sucre)</t>
  </si>
  <si>
    <t xml:space="preserve">Colombian cultural symbol by law (2004).</t>
  </si>
  <si>
    <t xml:space="preserve">PRA060</t>
  </si>
  <si>
    <t xml:space="preserve">Shipibo-Konibo kené</t>
  </si>
  <si>
    <t xml:space="preserve">kené</t>
  </si>
  <si>
    <t xml:space="preserve">Declared Peruvian Cultural Heritage of the Nation 2008</t>
  </si>
  <si>
    <t xml:space="preserve">Shipibo-Konibo women paint and embroider kené patterns on cloth, ceramics and bodies.</t>
  </si>
  <si>
    <t xml:space="preserve">natural dyes; embroidery; painting</t>
  </si>
  <si>
    <t xml:space="preserve">chitonti cloths; ceramics</t>
  </si>
  <si>
    <t xml:space="preserve">Shipibo-Konibo women</t>
  </si>
  <si>
    <t xml:space="preserve">PRA061</t>
  </si>
  <si>
    <t xml:space="preserve">Mapuche silverwork</t>
  </si>
  <si>
    <t xml:space="preserve">rütrafe</t>
  </si>
  <si>
    <t xml:space="preserve">Flourished 18th–19th century</t>
  </si>
  <si>
    <t xml:space="preserve">Mapuche smiths (rütrafe) hammer silver into chest ornaments and headpieces worn by women.</t>
  </si>
  <si>
    <t xml:space="preserve">silver; hammering; chasing</t>
  </si>
  <si>
    <t xml:space="preserve">trapelacucha; trarilonko</t>
  </si>
  <si>
    <t xml:space="preserve">Mapuche silversmiths</t>
  </si>
  <si>
    <t xml:space="preserve">PRA062</t>
  </si>
  <si>
    <t xml:space="preserve">Traditional knowledge and technologies relating to the growing and processing of the curagua</t>
  </si>
  <si>
    <t xml:space="preserve">curagua</t>
  </si>
  <si>
    <t xml:space="preserve">Inscribed 2015 (Representative List, not Urgent Safeguarding)</t>
  </si>
  <si>
    <t xml:space="preserve">Communities in Aguasay grow curagua and process it into fibre for hammocks and crafts.</t>
  </si>
  <si>
    <t xml:space="preserve">curagua fibre; stripping; spinning</t>
  </si>
  <si>
    <t xml:space="preserve">hammocks; bags</t>
  </si>
  <si>
    <t xml:space="preserve">UNESCO ICH list (2015)</t>
  </si>
  <si>
    <t xml:space="preserve">PRA063</t>
  </si>
  <si>
    <t xml:space="preserve">Steelpan making</t>
  </si>
  <si>
    <t xml:space="preserve">pan tuning</t>
  </si>
  <si>
    <t xml:space="preserve">Pan makers sink, groove, temper and tune oil drums into pitched instruments.</t>
  </si>
  <si>
    <t xml:space="preserve">oil drums; hammering; tempering; tuning</t>
  </si>
  <si>
    <t xml:space="preserve">tenor, guitar and bass pans</t>
  </si>
  <si>
    <t xml:space="preserve">Trinidad and Tobago pan makers</t>
  </si>
  <si>
    <t xml:space="preserve">F1.22a;F1.4</t>
  </si>
  <si>
    <t xml:space="preserve">PRA064</t>
  </si>
  <si>
    <t xml:space="preserve">Traditional Mexican cuisine</t>
  </si>
  <si>
    <t xml:space="preserve">cocina tradicional mexicana</t>
  </si>
  <si>
    <t xml:space="preserve">Inscribed 2010 (Michoacán paradigm)</t>
  </si>
  <si>
    <t xml:space="preserve">Cooks nixtamalise maize and make food with tools such as metates and comales.</t>
  </si>
  <si>
    <t xml:space="preserve">nixtamalisation; metates; comales</t>
  </si>
  <si>
    <t xml:space="preserve">tortillas; tamales; moles</t>
  </si>
  <si>
    <t xml:space="preserve">UNESCO ICH list (2010)</t>
  </si>
  <si>
    <t xml:space="preserve">Official title: "Traditional Mexican cuisine – ancestral, ongoing community culture, the Michoacán paradigm".</t>
  </si>
  <si>
    <t xml:space="preserve">PRA065</t>
  </si>
  <si>
    <t xml:space="preserve">Joumou soup</t>
  </si>
  <si>
    <t xml:space="preserve">soup joumou</t>
  </si>
  <si>
    <t xml:space="preserve">Tradition tied to independence 1804; inscribed 2021</t>
  </si>
  <si>
    <t xml:space="preserve">Haitians cook pumpkin soup on 1 January as a making of freedom once denied to the enslaved.</t>
  </si>
  <si>
    <t xml:space="preserve">pumpkin; beef; vegetables</t>
  </si>
  <si>
    <t xml:space="preserve">joumou soup</t>
  </si>
  <si>
    <t xml:space="preserve">PRA066</t>
  </si>
  <si>
    <t xml:space="preserve">Olinalá lacquer</t>
  </si>
  <si>
    <t xml:space="preserve">maque</t>
  </si>
  <si>
    <t xml:space="preserve">Pre-Hispanic roots; colonial and modern forms</t>
  </si>
  <si>
    <t xml:space="preserve">Lacquerers in Guerrero coat linaloe wood with mineral and oil layers and carve or paint through them.</t>
  </si>
  <si>
    <t xml:space="preserve">linaloe wood; chia oil; mineral earths; rayado technique</t>
  </si>
  <si>
    <t xml:space="preserve">lacquered chests; gourds; boxes</t>
  </si>
  <si>
    <t xml:space="preserve">Lacquerers of Olinalá</t>
  </si>
  <si>
    <t xml:space="preserve">PRA067</t>
  </si>
  <si>
    <t xml:space="preserve">Ayacucho retablo making</t>
  </si>
  <si>
    <t xml:space="preserve">retablo ayacuchano</t>
  </si>
  <si>
    <t xml:space="preserve">Colonial portable altars (cajón de San Marcos); modern retablo 20th century</t>
  </si>
  <si>
    <t xml:space="preserve">Makers build wooden boxes filled with moulded plaster figures showing saints, daily life and recent history.</t>
  </si>
  <si>
    <t xml:space="preserve">wood; plaster of potato and gypsum; paint</t>
  </si>
  <si>
    <t xml:space="preserve">retablos</t>
  </si>
  <si>
    <t xml:space="preserve">Ayacucho retablistas (e.g. López Antay family)</t>
  </si>
  <si>
    <t xml:space="preserve">F1.19a;F1.29</t>
  </si>
  <si>
    <t xml:space="preserve">Retablos record the 1980–2000 conflict.</t>
  </si>
  <si>
    <t xml:space="preserve">PRA068</t>
  </si>
  <si>
    <t xml:space="preserve">Ofício das Paneleiras de Goiabeiras</t>
  </si>
  <si>
    <t xml:space="preserve">Goiabeiras clay pots</t>
  </si>
  <si>
    <t xml:space="preserve">Registered as Brazilian national heritage 2002 (IPHAN)</t>
  </si>
  <si>
    <t xml:space="preserve">Women potters of Vitória shape clay pots by hand, fire them in the open and coat them with tannin.</t>
  </si>
  <si>
    <t xml:space="preserve">clay; open firing; mangrove-bark tannin</t>
  </si>
  <si>
    <t xml:space="preserve">panelas de barro</t>
  </si>
  <si>
    <t xml:space="preserve">IPHAN national registry (2002); Associação das Paneleiras</t>
  </si>
  <si>
    <t xml:space="preserve">National (IPHAN), not UNESCO.</t>
  </si>
  <si>
    <t xml:space="preserve">PRA069</t>
  </si>
  <si>
    <t xml:space="preserve">Jingdezhen porcelain making</t>
  </si>
  <si>
    <t xml:space="preserve">Jingdezhen handmade porcelain</t>
  </si>
  <si>
    <t xml:space="preserve">Named Jingdezhen in 1004; porcelain production from the 10th century</t>
  </si>
  <si>
    <t xml:space="preserve">Jingdezhen workshops divide porcelain into many specialist steps from clay to kiln, a model of pre-industrial mass production.</t>
  </si>
  <si>
    <t xml:space="preserve">kaolin; petuntse; throwing; underglaze painting; wood-fired kilns</t>
  </si>
  <si>
    <t xml:space="preserve">blue-and-white; famille rose; eggshell porcelain</t>
  </si>
  <si>
    <t xml:space="preserve">Chinese national ICH list; Jingdezhen potters</t>
  </si>
  <si>
    <t xml:space="preserve">Met Open Access (CC0); Cleveland Museum of Art Open Access (CC0); National Palace Museum Taipei Open Data; Wikimedia Commons</t>
  </si>
  <si>
    <t xml:space="preserve">F1.19;F1.23;F1.13</t>
  </si>
  <si>
    <t xml:space="preserve">Project already holds PR-014. On China's national ICH list; not itself a UNESCO element as far as known.</t>
  </si>
  <si>
    <t xml:space="preserve">PRA070</t>
  </si>
  <si>
    <t xml:space="preserve">Chinese traditional architectural craftsmanship for timber-framed structures</t>
  </si>
  <si>
    <t xml:space="preserve">timber-frame craftsmanship</t>
  </si>
  <si>
    <t xml:space="preserve">Inscribed 2009</t>
  </si>
  <si>
    <t xml:space="preserve">Carpenters join timber frames with mortise-and-tenon and dougong brackets without nails.</t>
  </si>
  <si>
    <t xml:space="preserve">timber; mortise and tenon; dougong brackets</t>
  </si>
  <si>
    <t xml:space="preserve">halls; temples; houses</t>
  </si>
  <si>
    <t xml:space="preserve">UNESCO ICH list (2009)</t>
  </si>
  <si>
    <t xml:space="preserve">PRA071</t>
  </si>
  <si>
    <t xml:space="preserve">Craftsmanship of Nanjing Yunjin brocade</t>
  </si>
  <si>
    <t xml:space="preserve">Yunjin</t>
  </si>
  <si>
    <t xml:space="preserve">Inscribed 2009; brocade of the Ming–Qing imperial workshops</t>
  </si>
  <si>
    <t xml:space="preserve">Two weavers work a large drawloom, one pulling the pattern harness, to weave silk brocade with gold.</t>
  </si>
  <si>
    <t xml:space="preserve">drawloom; silk; gold thread</t>
  </si>
  <si>
    <t xml:space="preserve">imperial robes; brocade</t>
  </si>
  <si>
    <t xml:space="preserve">PRA072</t>
  </si>
  <si>
    <t xml:space="preserve">Traditional handicrafts of making Xuan paper</t>
  </si>
  <si>
    <t xml:space="preserve">Xuan paper</t>
  </si>
  <si>
    <t xml:space="preserve">Inscribed 2009; Tang-era origins</t>
  </si>
  <si>
    <t xml:space="preserve">Papermakers in Jing County make paper from wingceltis bark and rice straw for calligraphy and painting.</t>
  </si>
  <si>
    <t xml:space="preserve">wingceltis bark; rice straw; screen moulds</t>
  </si>
  <si>
    <t xml:space="preserve">PRA073</t>
  </si>
  <si>
    <t xml:space="preserve">Traditional firing technology of Longquan celadon</t>
  </si>
  <si>
    <t xml:space="preserve">Longquan celadon</t>
  </si>
  <si>
    <t xml:space="preserve">Inscribed 2009; Song-era kilns</t>
  </si>
  <si>
    <t xml:space="preserve">Potters fire green-glazed stoneware in dragon kilns at Longquan.</t>
  </si>
  <si>
    <t xml:space="preserve">stoneware; celadon glaze; dragon kiln</t>
  </si>
  <si>
    <t xml:space="preserve">Longquan bowls and vases</t>
  </si>
  <si>
    <t xml:space="preserve">PRA074</t>
  </si>
  <si>
    <t xml:space="preserve">Traditional design and practices for building Chinese wooden arch bridges</t>
  </si>
  <si>
    <t xml:space="preserve">woven arch bridges</t>
  </si>
  <si>
    <t xml:space="preserve">Inscribed 2009 on the Urgent Safeguarding List; transferred to the Representative List 2024</t>
  </si>
  <si>
    <t xml:space="preserve">Carpenters in Fujian and Zhejiang build arch bridges of interwoven timbers.</t>
  </si>
  <si>
    <t xml:space="preserve">timber; woven-arch framing</t>
  </si>
  <si>
    <t xml:space="preserve">covered arch bridges</t>
  </si>
  <si>
    <t xml:space="preserve">UNESCO ICH list (2009 Urgent Safeguarding; Representative List from 2024)</t>
  </si>
  <si>
    <t xml:space="preserve">PRA075</t>
  </si>
  <si>
    <t xml:space="preserve">Sericulture and silk craftsmanship of China</t>
  </si>
  <si>
    <t xml:space="preserve">sericulture</t>
  </si>
  <si>
    <t xml:space="preserve">Families raise silkworms, reel silk and weave, dye and embroider it.</t>
  </si>
  <si>
    <t xml:space="preserve">mulberry; silkworms; reeling; weaving</t>
  </si>
  <si>
    <t xml:space="preserve">silk cloth</t>
  </si>
  <si>
    <t xml:space="preserve">PRA076</t>
  </si>
  <si>
    <t xml:space="preserve">Traditional Li textile techniques: spinning, dyeing, weaving and embroidering</t>
  </si>
  <si>
    <t xml:space="preserve">Li textiles</t>
  </si>
  <si>
    <t xml:space="preserve">Li women on Hainan spin, dye and weave cotton and hemp with double-sided embroidery.</t>
  </si>
  <si>
    <t xml:space="preserve">cotton; hemp; ikat; backstrap loom; embroidery</t>
  </si>
  <si>
    <t xml:space="preserve">tube skirts; dragon quilts</t>
  </si>
  <si>
    <t xml:space="preserve">PRA077</t>
  </si>
  <si>
    <t xml:space="preserve">Watertight-bulkhead technology of Chinese junks</t>
  </si>
  <si>
    <t xml:space="preserve">watertight bulkheads</t>
  </si>
  <si>
    <t xml:space="preserve">Inscribed 2010, Urgent Safeguarding</t>
  </si>
  <si>
    <t xml:space="preserve">Fujian shipwrights divide hulls into sealed compartments so a ship survives a breach.</t>
  </si>
  <si>
    <t xml:space="preserve">timber; bulkheads; caulking</t>
  </si>
  <si>
    <t xml:space="preserve">junks</t>
  </si>
  <si>
    <t xml:space="preserve">UNESCO ICH list (2010, Urgent Safeguarding)</t>
  </si>
  <si>
    <t xml:space="preserve">PRA078</t>
  </si>
  <si>
    <t xml:space="preserve">Wooden movable-type printing of China</t>
  </si>
  <si>
    <t xml:space="preserve">wooden movable type</t>
  </si>
  <si>
    <t xml:space="preserve">Printers in Rui'an carve wooden type and print clan genealogies.</t>
  </si>
  <si>
    <t xml:space="preserve">carved wooden type; ink; paper</t>
  </si>
  <si>
    <t xml:space="preserve">genealogies (zongpu)</t>
  </si>
  <si>
    <t xml:space="preserve">PRA079</t>
  </si>
  <si>
    <t xml:space="preserve">China engraved block printing technique</t>
  </si>
  <si>
    <t xml:space="preserve">Printers carve text and image in reverse on wooden blocks and print by rubbing.</t>
  </si>
  <si>
    <t xml:space="preserve">pear or jujube wood blocks; ink; paper</t>
  </si>
  <si>
    <t xml:space="preserve">books; prints</t>
  </si>
  <si>
    <t xml:space="preserve">PRA080</t>
  </si>
  <si>
    <t xml:space="preserve">Chinese paper-cut</t>
  </si>
  <si>
    <t xml:space="preserve">jianzhi</t>
  </si>
  <si>
    <t xml:space="preserve">Makers cut paper with scissors or knives into decorations for festivals and rites.</t>
  </si>
  <si>
    <t xml:space="preserve">paper; scissors; knives</t>
  </si>
  <si>
    <t xml:space="preserve">window flowers; festival cuts</t>
  </si>
  <si>
    <t xml:space="preserve">PRA081</t>
  </si>
  <si>
    <t xml:space="preserve">Chinese calligraphy</t>
  </si>
  <si>
    <t xml:space="preserve">shufa</t>
  </si>
  <si>
    <t xml:space="preserve">Calligraphers write characters with brush and ink as an art of line.</t>
  </si>
  <si>
    <t xml:space="preserve">brush; ink stick; inkstone; paper</t>
  </si>
  <si>
    <t xml:space="preserve">scrolls; couplets</t>
  </si>
  <si>
    <t xml:space="preserve">UNESCO ICH lists (link out; per-item photo licence); National Palace Museum Taipei Open Data; Wikimedia Commons</t>
  </si>
  <si>
    <t xml:space="preserve">PRA082</t>
  </si>
  <si>
    <t xml:space="preserve">Art of Chinese seal engraving</t>
  </si>
  <si>
    <t xml:space="preserve">zhuanke</t>
  </si>
  <si>
    <t xml:space="preserve">Engravers cut characters into stone seals whose red impressions mark works and ownership.</t>
  </si>
  <si>
    <t xml:space="preserve">soapstone; knives; seal paste</t>
  </si>
  <si>
    <t xml:space="preserve">PRA083</t>
  </si>
  <si>
    <t xml:space="preserve">Traditional tea processing techniques and associated social practices in China</t>
  </si>
  <si>
    <t xml:space="preserve">Chinese tea processing</t>
  </si>
  <si>
    <t xml:space="preserve">Inscribed 2022</t>
  </si>
  <si>
    <t xml:space="preserve">Tea makers pick, wither, fix, roll, ferment and dry leaves into distinct tea types.</t>
  </si>
  <si>
    <t xml:space="preserve">tea leaves; pan-firing; rolling; fermentation</t>
  </si>
  <si>
    <t xml:space="preserve">green, black, oolong and dark teas</t>
  </si>
  <si>
    <t xml:space="preserve">UNESCO ICH list (2022)</t>
  </si>
  <si>
    <t xml:space="preserve">PRA084</t>
  </si>
  <si>
    <t xml:space="preserve">Regong arts</t>
  </si>
  <si>
    <t xml:space="preserve">Repgong arts</t>
  </si>
  <si>
    <t xml:space="preserve">Tibetan and Tu artists in Repgong (Qinghai) paint thangkas, make murals and carve and mould sculpture for monasteries.</t>
  </si>
  <si>
    <t xml:space="preserve">mineral pigments; cotton ground; clay; wood</t>
  </si>
  <si>
    <t xml:space="preserve">thangkas; murals; sculpture; barbola</t>
  </si>
  <si>
    <t xml:space="preserve">PRA085</t>
  </si>
  <si>
    <t xml:space="preserve">Traditional craftsmanship of the Mongol Ger and its associated customs</t>
  </si>
  <si>
    <t xml:space="preserve">Mongol ger making</t>
  </si>
  <si>
    <t xml:space="preserve">Inscribed 2013</t>
  </si>
  <si>
    <t xml:space="preserve">Mongol craftspeople make lattice walls, roof poles, crown and felt covers for the ger.</t>
  </si>
  <si>
    <t xml:space="preserve">willow and larch wood; felt; horsehair rope</t>
  </si>
  <si>
    <t xml:space="preserve">ger</t>
  </si>
  <si>
    <t xml:space="preserve">Project already holds PR-017.</t>
  </si>
  <si>
    <t xml:space="preserve">PRA086</t>
  </si>
  <si>
    <t xml:space="preserve">Mongol calligraphy</t>
  </si>
  <si>
    <t xml:space="preserve">Mongol script calligraphy</t>
  </si>
  <si>
    <t xml:space="preserve">Inscribed 2013, Urgent Safeguarding</t>
  </si>
  <si>
    <t xml:space="preserve">Calligraphers write the vertical Mongol script with brush and ink.</t>
  </si>
  <si>
    <t xml:space="preserve">brush; ink; paper</t>
  </si>
  <si>
    <t xml:space="preserve">calligraphic works; seals</t>
  </si>
  <si>
    <t xml:space="preserve">UNESCO ICH list (2013, Urgent Safeguarding)</t>
  </si>
  <si>
    <t xml:space="preserve">PRA087</t>
  </si>
  <si>
    <t xml:space="preserve">Traditional technique of making Airag in Khokhuur and its associated customs</t>
  </si>
  <si>
    <t xml:space="preserve">airag making</t>
  </si>
  <si>
    <t xml:space="preserve">Inscribed 2019</t>
  </si>
  <si>
    <t xml:space="preserve">Herders ferment mare's milk into airag in a cowhide vessel (khokhuur).</t>
  </si>
  <si>
    <t xml:space="preserve">mare's milk; cowhide khokhuur; churning</t>
  </si>
  <si>
    <t xml:space="preserve">airag</t>
  </si>
  <si>
    <t xml:space="preserve">PRA088</t>
  </si>
  <si>
    <t xml:space="preserve">Weaving of Mosi (fine ramie) in the Hansan region</t>
  </si>
  <si>
    <t xml:space="preserve">Hansan mosi</t>
  </si>
  <si>
    <t xml:space="preserve">Inscribed 2011</t>
  </si>
  <si>
    <t xml:space="preserve">Women in Hansan split ramie with their teeth and weave very fine summer cloth.</t>
  </si>
  <si>
    <t xml:space="preserve">ramie; mouth splitting; loom weaving</t>
  </si>
  <si>
    <t xml:space="preserve">mosi cloth</t>
  </si>
  <si>
    <t xml:space="preserve">UNESCO ICH list (2011)</t>
  </si>
  <si>
    <t xml:space="preserve">UNESCO ICH lists (link out; per-item photo licence); e-museum Korea (KOGL Type 1); Wikimedia Commons</t>
  </si>
  <si>
    <t xml:space="preserve">PRA089</t>
  </si>
  <si>
    <t xml:space="preserve">Daemokjang, traditional wooden architecture</t>
  </si>
  <si>
    <t xml:space="preserve">daemokjang</t>
  </si>
  <si>
    <t xml:space="preserve">Inscribed 2010</t>
  </si>
  <si>
    <t xml:space="preserve">Master carpenters design and build timber palaces, temples and houses.</t>
  </si>
  <si>
    <t xml:space="preserve">timber; joinery</t>
  </si>
  <si>
    <t xml:space="preserve">hanok; palaces; temples</t>
  </si>
  <si>
    <t xml:space="preserve">PRA090</t>
  </si>
  <si>
    <t xml:space="preserve">Kimjang, making and sharing kimchi in the Republic of Korea</t>
  </si>
  <si>
    <t xml:space="preserve">kimjang</t>
  </si>
  <si>
    <t xml:space="preserve">Households and neighbours make winter kimchi together and store it in onggi jars.</t>
  </si>
  <si>
    <t xml:space="preserve">napa cabbage; salting; fermentation; onggi</t>
  </si>
  <si>
    <t xml:space="preserve">kimchi</t>
  </si>
  <si>
    <t xml:space="preserve">PRA091</t>
  </si>
  <si>
    <t xml:space="preserve">Knowledge, beliefs and practices related to jang making in the Republic of Korea</t>
  </si>
  <si>
    <t xml:space="preserve">jang</t>
  </si>
  <si>
    <t xml:space="preserve">Inscribed 2024</t>
  </si>
  <si>
    <t xml:space="preserve">Households ferment soybean blocks (meju) in onggi jars into soy sauce and pastes.</t>
  </si>
  <si>
    <t xml:space="preserve">soybeans; meju; brine; onggi jars</t>
  </si>
  <si>
    <t xml:space="preserve">ganjang; doenjang</t>
  </si>
  <si>
    <t xml:space="preserve">UNESCO ICH list (2024)</t>
  </si>
  <si>
    <t xml:space="preserve">Official title: "Knowledge, beliefs and practices related to jang-making in the Republic of Korea"; verify year.</t>
  </si>
  <si>
    <t xml:space="preserve">PRA092</t>
  </si>
  <si>
    <t xml:space="preserve">Onggi making</t>
  </si>
  <si>
    <t xml:space="preserve">onggi</t>
  </si>
  <si>
    <t xml:space="preserve">Long-standing; national intangible heritage in Korea</t>
  </si>
  <si>
    <t xml:space="preserve">Potters coil and paddle large breathable jars and fire them in climbing kilns for fermented foods.</t>
  </si>
  <si>
    <t xml:space="preserve">coiling; paddling; ash glaze; climbing kiln</t>
  </si>
  <si>
    <t xml:space="preserve">onggi jars</t>
  </si>
  <si>
    <t xml:space="preserve">Korean national intangible heritage; onggi potters</t>
  </si>
  <si>
    <t xml:space="preserve">e-museum Korea (KOGL Type 1); Wikimedia Commons; community-published site</t>
  </si>
  <si>
    <t xml:space="preserve">PRA093</t>
  </si>
  <si>
    <t xml:space="preserve">Hanji making</t>
  </si>
  <si>
    <t xml:space="preserve">hanji</t>
  </si>
  <si>
    <t xml:space="preserve">Long-standing; national heritage</t>
  </si>
  <si>
    <t xml:space="preserve">Papermakers form sheets from paper-mulberry bark with a bamboo screen swung in two directions.</t>
  </si>
  <si>
    <t xml:space="preserve">paper mulberry (dak); hibiscus mucilage; screen</t>
  </si>
  <si>
    <t xml:space="preserve">hanji paper</t>
  </si>
  <si>
    <t xml:space="preserve">Korean hanji makers</t>
  </si>
  <si>
    <t xml:space="preserve">UNESCO status not confirmed.</t>
  </si>
  <si>
    <t xml:space="preserve">PRA094</t>
  </si>
  <si>
    <t xml:space="preserve">Washi, craftsmanship of traditional Japanese hand-made paper</t>
  </si>
  <si>
    <t xml:space="preserve">washi</t>
  </si>
  <si>
    <t xml:space="preserve">Inscribed 2014 (Sekishu-Banshi, Hon-Minoshi, Hosokawa-shi; Sekishu-Banshi alone 2009); extended 2025</t>
  </si>
  <si>
    <t xml:space="preserve">Papermakers form sheets from kozo fibre with tororo-aoi mucilage.</t>
  </si>
  <si>
    <t xml:space="preserve">kozo; tororo-aoi; nagashizuki screen</t>
  </si>
  <si>
    <t xml:space="preserve">UNESCO ICH lists (link out; per-item photo licence); ColBase (Japan Government Standard Terms); Wikimedia Commons</t>
  </si>
  <si>
    <t xml:space="preserve">PRA095</t>
  </si>
  <si>
    <t xml:space="preserve">Yuki-tsumugi, silk fabric production technique</t>
  </si>
  <si>
    <t xml:space="preserve">Yuki-tsumugi</t>
  </si>
  <si>
    <t xml:space="preserve">Weavers spin floss silk by hand and weave kasuri on backstrap looms.</t>
  </si>
  <si>
    <t xml:space="preserve">floss silk; hand spinning; kasuri; backstrap loom</t>
  </si>
  <si>
    <t xml:space="preserve">kimono cloth</t>
  </si>
  <si>
    <t xml:space="preserve">PRA096</t>
  </si>
  <si>
    <t xml:space="preserve">Ojiya-chijimi, Echigo-jofu: techniques of making ramie fabric in Uonuma region</t>
  </si>
  <si>
    <t xml:space="preserve">Echigo-jofu</t>
  </si>
  <si>
    <t xml:space="preserve">Weavers make ramie cloth and bleach it on snow.</t>
  </si>
  <si>
    <t xml:space="preserve">ramie; backstrap loom; snow bleaching</t>
  </si>
  <si>
    <t xml:space="preserve">summer kimono cloth</t>
  </si>
  <si>
    <t xml:space="preserve">PRA097</t>
  </si>
  <si>
    <t xml:space="preserve">Traditional skills, techniques and knowledge for the conservation and transmission of wooden architecture in Japan</t>
  </si>
  <si>
    <t xml:space="preserve">Japanese wooden architecture conservation</t>
  </si>
  <si>
    <t xml:space="preserve">Inscribed 2020; extended 2025</t>
  </si>
  <si>
    <t xml:space="preserve">Seventeen crafts, including carpentry, roofing and lacquer, keep historic timber buildings in repair.</t>
  </si>
  <si>
    <t xml:space="preserve">timber joinery; cypress-bark roofing; urushi; plaster</t>
  </si>
  <si>
    <t xml:space="preserve">temples; shrines</t>
  </si>
  <si>
    <t xml:space="preserve">F1.22a;F1.28a</t>
  </si>
  <si>
    <t xml:space="preserve">PRA098</t>
  </si>
  <si>
    <t xml:space="preserve">Urushi lacquer</t>
  </si>
  <si>
    <t xml:space="preserve">urushi; Wajima-nuri</t>
  </si>
  <si>
    <t xml:space="preserve">Lacquer in Japan from the Jōmon period; living centres such as Wajima</t>
  </si>
  <si>
    <t xml:space="preserve">Lacquerers apply many thin layers of urushi sap, polishing between coats and decorating with gold (maki-e).</t>
  </si>
  <si>
    <t xml:space="preserve">urushi sap; wood; hemp cloth; maki-e</t>
  </si>
  <si>
    <t xml:space="preserve">bowls; boxes; trays</t>
  </si>
  <si>
    <t xml:space="preserve">Japanese lacquerers</t>
  </si>
  <si>
    <t xml:space="preserve">ColBase (Japan Government Standard Terms); Met Open Access (CC0); Wikimedia Commons; community-published site</t>
  </si>
  <si>
    <t xml:space="preserve">Part of the 2020 UNESCO element; also a separate national tradition.</t>
  </si>
  <si>
    <t xml:space="preserve">PRA099</t>
  </si>
  <si>
    <t xml:space="preserve">Nishijin weaving</t>
  </si>
  <si>
    <t xml:space="preserve">Kyoto weaving district named after the Ōnin War (1467–77)</t>
  </si>
  <si>
    <t xml:space="preserve">Kyoto workshops weave figured silks and obi on Jacquard and handlooms.</t>
  </si>
  <si>
    <t xml:space="preserve">silk; gold thread; Jacquard loom</t>
  </si>
  <si>
    <t xml:space="preserve">obi; kimono cloth</t>
  </si>
  <si>
    <t xml:space="preserve">Kyoto Nishijin weavers</t>
  </si>
  <si>
    <t xml:space="preserve">ColBase (Japan Government Standard Terms); Wikimedia Commons; community-published site</t>
  </si>
  <si>
    <t xml:space="preserve">PRA100</t>
  </si>
  <si>
    <t xml:space="preserve">Traditional knowledge and skills of sake-making with koji mold in Japan</t>
  </si>
  <si>
    <t xml:space="preserve">sake-making</t>
  </si>
  <si>
    <t xml:space="preserve">Brewers use koji mould to convert rice starch and ferment sake, shochu and mirin.</t>
  </si>
  <si>
    <t xml:space="preserve">koji; rice; fermentation</t>
  </si>
  <si>
    <t xml:space="preserve">sake; shochu; mirin</t>
  </si>
  <si>
    <t xml:space="preserve">Verify year.</t>
  </si>
  <si>
    <t xml:space="preserve">PRA101</t>
  </si>
  <si>
    <t xml:space="preserve">Ainu embroidery and attus weaving</t>
  </si>
  <si>
    <t xml:space="preserve">attus</t>
  </si>
  <si>
    <t xml:space="preserve">Documented 18th–19th century; revived</t>
  </si>
  <si>
    <t xml:space="preserve">Ainu women weave elm-bark cloth and appliqué and embroider protective designs.</t>
  </si>
  <si>
    <t xml:space="preserve">elm inner bark; appliqué; embroidery</t>
  </si>
  <si>
    <t xml:space="preserve">attus robes; ruunpe</t>
  </si>
  <si>
    <t xml:space="preserve">Ainu makers (Hokkaido)</t>
  </si>
  <si>
    <t xml:space="preserve">PRA102</t>
  </si>
  <si>
    <t xml:space="preserve">Atayal weaving</t>
  </si>
  <si>
    <t xml:space="preserve">Atayal ramie weaving</t>
  </si>
  <si>
    <t xml:space="preserve">Long-standing; revived</t>
  </si>
  <si>
    <t xml:space="preserve">Atayal women grow ramie and weave red-patterned cloth on backstrap looms.</t>
  </si>
  <si>
    <t xml:space="preserve">ramie; backstrap loom</t>
  </si>
  <si>
    <t xml:space="preserve">garments; bags</t>
  </si>
  <si>
    <t xml:space="preserve">Atayal weavers (Taiwan)</t>
  </si>
  <si>
    <t xml:space="preserve">Taiwan filed under AS-CHN; flag if the project prefers another code.</t>
  </si>
  <si>
    <t xml:space="preserve">PRA103</t>
  </si>
  <si>
    <t xml:space="preserve">Traditional art of Jamdani weaving</t>
  </si>
  <si>
    <t xml:space="preserve">Jamdani</t>
  </si>
  <si>
    <t xml:space="preserve">Inscribed 2013; Dhaka muslin traditions older</t>
  </si>
  <si>
    <t xml:space="preserve">Weavers in Bangladesh inlay patterns into fine cotton on the pit loom.</t>
  </si>
  <si>
    <t xml:space="preserve">fine cotton; pit loom; discontinuous supplementary weft</t>
  </si>
  <si>
    <t xml:space="preserve">Jamdani saris</t>
  </si>
  <si>
    <t xml:space="preserve">Project already holds PR-015.</t>
  </si>
  <si>
    <t xml:space="preserve">PRA104</t>
  </si>
  <si>
    <t xml:space="preserve">Rickshaws and rickshaw painting in Dhaka</t>
  </si>
  <si>
    <t xml:space="preserve">rickshaw art</t>
  </si>
  <si>
    <t xml:space="preserve">Inscribed 2023</t>
  </si>
  <si>
    <t xml:space="preserve">Painters decorate cycle-rickshaws with images of films, landscapes and politics.</t>
  </si>
  <si>
    <t xml:space="preserve">enamel paint; tin; cloth</t>
  </si>
  <si>
    <t xml:space="preserve">painted rickshaws</t>
  </si>
  <si>
    <t xml:space="preserve">UNESCO ICH list (2023)</t>
  </si>
  <si>
    <t xml:space="preserve">PRA105</t>
  </si>
  <si>
    <t xml:space="preserve">Traditional brass and copper craft of utensil making among the Thatheras of Jandiala Guru</t>
  </si>
  <si>
    <t xml:space="preserve">Thathera craft</t>
  </si>
  <si>
    <t xml:space="preserve">Inscribed 2014</t>
  </si>
  <si>
    <t xml:space="preserve">Thathera craftsmen beat brass and copper into utensils by hand.</t>
  </si>
  <si>
    <t xml:space="preserve">brass; copper; hand beating; heating</t>
  </si>
  <si>
    <t xml:space="preserve">utensils</t>
  </si>
  <si>
    <t xml:space="preserve">PRA106</t>
  </si>
  <si>
    <t xml:space="preserve">Ajrakh block printing</t>
  </si>
  <si>
    <t xml:space="preserve">ajrak</t>
  </si>
  <si>
    <t xml:space="preserve">Long-standing</t>
  </si>
  <si>
    <t xml:space="preserve">Khatri printers in Sindh and Kutch print cotton with carved blocks and mordant and resist pastes in indigo and madder.</t>
  </si>
  <si>
    <t xml:space="preserve">carved blocks; indigo; madder; resist paste</t>
  </si>
  <si>
    <t xml:space="preserve">ajrakh cloths</t>
  </si>
  <si>
    <t xml:space="preserve">Khatri printers (Sindh, Kutch)</t>
  </si>
  <si>
    <t xml:space="preserve">PRA107</t>
  </si>
  <si>
    <t xml:space="preserve">Kani shawl weaving</t>
  </si>
  <si>
    <t xml:space="preserve">Kashmir shawl</t>
  </si>
  <si>
    <t xml:space="preserve">Mughal-era fame; tradition older</t>
  </si>
  <si>
    <t xml:space="preserve">Kashmiri weavers make twill-tapestry shawls of pashmina with small bobbins (kani) following coded pattern scripts (talim).</t>
  </si>
  <si>
    <t xml:space="preserve">pashmina; twill tapestry; kani bobbins; talim</t>
  </si>
  <si>
    <t xml:space="preserve">kani shawls; jamawar</t>
  </si>
  <si>
    <t xml:space="preserve">Kashmiri weavers</t>
  </si>
  <si>
    <t xml:space="preserve">Copied as Paisley shawls in Scotland (F1.14).</t>
  </si>
  <si>
    <t xml:space="preserve">PRA108</t>
  </si>
  <si>
    <t xml:space="preserve">Patola weaving of Patan</t>
  </si>
  <si>
    <t xml:space="preserve">double ikat</t>
  </si>
  <si>
    <t xml:space="preserve">Tradition centuries old</t>
  </si>
  <si>
    <t xml:space="preserve">Salvi weavers tie-dye both warp and weft before weaving double-ikat silk.</t>
  </si>
  <si>
    <t xml:space="preserve">silk; double ikat</t>
  </si>
  <si>
    <t xml:space="preserve">patola saris</t>
  </si>
  <si>
    <t xml:space="preserve">Salvi family weavers (Patan)</t>
  </si>
  <si>
    <t xml:space="preserve">Patola traded to Indonesia became heirlooms.</t>
  </si>
  <si>
    <t xml:space="preserve">PRA109</t>
  </si>
  <si>
    <t xml:space="preserve">Swamimalai bronze casting</t>
  </si>
  <si>
    <t xml:space="preserve">Swamimalai icons</t>
  </si>
  <si>
    <t xml:space="preserve">Chola-era tradition; living</t>
  </si>
  <si>
    <t xml:space="preserve">Sthapatis cast deity images by lost wax following iconometric texts.</t>
  </si>
  <si>
    <t xml:space="preserve">beeswax; alluvial clay; copper alloy</t>
  </si>
  <si>
    <t xml:space="preserve">processional icons</t>
  </si>
  <si>
    <t xml:space="preserve">Sthapatis of Swamimalai</t>
  </si>
  <si>
    <t xml:space="preserve">PRA110</t>
  </si>
  <si>
    <t xml:space="preserve">Wall painting old; paper painting from the late 1960s</t>
  </si>
  <si>
    <t xml:space="preserve">Mithila women paint marriage walls and later paper with dense figurative designs.</t>
  </si>
  <si>
    <t xml:space="preserve">natural pigments; paper; walls</t>
  </si>
  <si>
    <t xml:space="preserve">kohbar paintings</t>
  </si>
  <si>
    <t xml:space="preserve">Mithila women painters</t>
  </si>
  <si>
    <t xml:space="preserve">PRA111</t>
  </si>
  <si>
    <t xml:space="preserve">Banarasi brocade weaving</t>
  </si>
  <si>
    <t xml:space="preserve">Banarasi silk</t>
  </si>
  <si>
    <t xml:space="preserve">Mughal-era fame</t>
  </si>
  <si>
    <t xml:space="preserve">Weavers in Varanasi weave silk brocades with zari on handlooms and Jacquards.</t>
  </si>
  <si>
    <t xml:space="preserve">silk; zari; Jacquard</t>
  </si>
  <si>
    <t xml:space="preserve">Banarasi saris</t>
  </si>
  <si>
    <t xml:space="preserve">Varanasi weavers</t>
  </si>
  <si>
    <t xml:space="preserve">PRA112</t>
  </si>
  <si>
    <t xml:space="preserve">Bidri ware</t>
  </si>
  <si>
    <t xml:space="preserve">bidriware</t>
  </si>
  <si>
    <t xml:space="preserve">Bahmani period c. 14th–15th century</t>
  </si>
  <si>
    <t xml:space="preserve">Craftsmen inlay silver into a blackened zinc alloy.</t>
  </si>
  <si>
    <t xml:space="preserve">zinc alloy; silver inlay; soil blackening</t>
  </si>
  <si>
    <t xml:space="preserve">huqqa bases; boxes</t>
  </si>
  <si>
    <t xml:space="preserve">Bidar craftsmen</t>
  </si>
  <si>
    <t xml:space="preserve">PRA113</t>
  </si>
  <si>
    <t xml:space="preserve">Newar metal casting</t>
  </si>
  <si>
    <t xml:space="preserve">Newar lost-wax casting; repoussé</t>
  </si>
  <si>
    <t xml:space="preserve">Tradition from at least the Licchavi period</t>
  </si>
  <si>
    <t xml:space="preserve">Newar metalworkers in Patan cast and repoussé deity images for Nepal and Tibet.</t>
  </si>
  <si>
    <t xml:space="preserve">lost-wax casting; repoussé; gilding</t>
  </si>
  <si>
    <t xml:space="preserve">Buddhist and Hindu images</t>
  </si>
  <si>
    <t xml:space="preserve">Newar metalworkers (Patan)</t>
  </si>
  <si>
    <t xml:space="preserve">PRA114</t>
  </si>
  <si>
    <t xml:space="preserve">Bhutanese thagzo weaving</t>
  </si>
  <si>
    <t xml:space="preserve">thagzo</t>
  </si>
  <si>
    <t xml:space="preserve">Bhutanese women weave supplementary-weft kira and gho on backstrap and frame looms.</t>
  </si>
  <si>
    <t xml:space="preserve">backstrap loom; silk; cotton</t>
  </si>
  <si>
    <t xml:space="preserve">kira; gho</t>
  </si>
  <si>
    <t xml:space="preserve">Bhutanese weavers</t>
  </si>
  <si>
    <t xml:space="preserve">PRA115</t>
  </si>
  <si>
    <t xml:space="preserve">Myanmar lacquerware</t>
  </si>
  <si>
    <t xml:space="preserve">yun</t>
  </si>
  <si>
    <t xml:space="preserve">Bagan tradition centuries old</t>
  </si>
  <si>
    <t xml:space="preserve">Lacquerers coat bamboo and horsehair forms with thitsi lacquer and engrave coloured designs.</t>
  </si>
  <si>
    <t xml:space="preserve">thitsi lacquer; bamboo; horsehair</t>
  </si>
  <si>
    <t xml:space="preserve">betel boxes; bowls</t>
  </si>
  <si>
    <t xml:space="preserve">Bagan lacquerers</t>
  </si>
  <si>
    <t xml:space="preserve">PRA116</t>
  </si>
  <si>
    <t xml:space="preserve">Lao silk weaving</t>
  </si>
  <si>
    <t xml:space="preserve">sinh weaving</t>
  </si>
  <si>
    <t xml:space="preserve">Lao women weave silk sinh skirts and ritual cloths with supplementary weft and ikat (mat mi).</t>
  </si>
  <si>
    <t xml:space="preserve">silk; ikat; supplementary weft</t>
  </si>
  <si>
    <t xml:space="preserve">sinh; pha biang</t>
  </si>
  <si>
    <t xml:space="preserve">Lao weavers</t>
  </si>
  <si>
    <t xml:space="preserve">PRA117</t>
  </si>
  <si>
    <t xml:space="preserve">Cambodian silk weaving</t>
  </si>
  <si>
    <t xml:space="preserve">hol; phamuong</t>
  </si>
  <si>
    <t xml:space="preserve">Khmer weavers make weft-ikat hol and plain phamuong silks.</t>
  </si>
  <si>
    <t xml:space="preserve">silk; weft ikat</t>
  </si>
  <si>
    <t xml:space="preserve">sampot hol; pidan</t>
  </si>
  <si>
    <t xml:space="preserve">Khmer weavers (Takeo)</t>
  </si>
  <si>
    <t xml:space="preserve">Pidan are temple hangings.</t>
  </si>
  <si>
    <t xml:space="preserve">PRA118</t>
  </si>
  <si>
    <t xml:space="preserve">Sbek Thom, Khmer shadow theatre</t>
  </si>
  <si>
    <t xml:space="preserve">Sbek Thom</t>
  </si>
  <si>
    <t xml:space="preserve">Makers cut large leather puppets and perform the Reamker by firelight.</t>
  </si>
  <si>
    <t xml:space="preserve">cowhide; cutting; dyeing</t>
  </si>
  <si>
    <t xml:space="preserve">Sbek Thom puppets</t>
  </si>
  <si>
    <t xml:space="preserve">PRA119</t>
  </si>
  <si>
    <t xml:space="preserve">Art of pottery-making of Chăm people</t>
  </si>
  <si>
    <t xml:space="preserve">Bàu Trúc pottery</t>
  </si>
  <si>
    <t xml:space="preserve">Inscribed 2022, Urgent Safeguarding</t>
  </si>
  <si>
    <t xml:space="preserve">Chăm women shape pots by walking around them and fire them in the open.</t>
  </si>
  <si>
    <t xml:space="preserve">clay; hand building; open firing</t>
  </si>
  <si>
    <t xml:space="preserve">pots</t>
  </si>
  <si>
    <t xml:space="preserve">UNESCO ICH list (2022, Urgent Safeguarding)</t>
  </si>
  <si>
    <t xml:space="preserve">PRA120</t>
  </si>
  <si>
    <t xml:space="preserve">Indonesian Batik</t>
  </si>
  <si>
    <t xml:space="preserve">batik tulis; batik cap</t>
  </si>
  <si>
    <t xml:space="preserve">Makers draw wax with a canting or stamp it with a cap and dye cloth in stages.</t>
  </si>
  <si>
    <t xml:space="preserve">wax; canting; cap; natural and synthetic dyes</t>
  </si>
  <si>
    <t xml:space="preserve">kain; sarong; iket</t>
  </si>
  <si>
    <t xml:space="preserve">UNESCO ICH lists (link out; per-item photo licence); Rijksmuseum (CC0); Wikimedia Commons</t>
  </si>
  <si>
    <t xml:space="preserve">PRA121</t>
  </si>
  <si>
    <t xml:space="preserve">Indonesian Kris</t>
  </si>
  <si>
    <t xml:space="preserve">keris making</t>
  </si>
  <si>
    <t xml:space="preserve">Smiths (empu) forge pattern-welded blades and makers carve hilts and sheaths.</t>
  </si>
  <si>
    <t xml:space="preserve">iron; nickel; pattern welding; carving</t>
  </si>
  <si>
    <t xml:space="preserve">PRA122</t>
  </si>
  <si>
    <t xml:space="preserve">Noken multifunctional knotted or woven bag, handcraft of the people of Papua</t>
  </si>
  <si>
    <t xml:space="preserve">noken</t>
  </si>
  <si>
    <t xml:space="preserve">AS-ISE;OC-MEL</t>
  </si>
  <si>
    <t xml:space="preserve">Papuan makers knot and weave bark and orchid fibres into bags for carrying goods and children.</t>
  </si>
  <si>
    <t xml:space="preserve">tree bark; orchid fibre; knotting</t>
  </si>
  <si>
    <t xml:space="preserve">noken bags</t>
  </si>
  <si>
    <t xml:space="preserve">care and access;transport;food and storage</t>
  </si>
  <si>
    <t xml:space="preserve">PRA123</t>
  </si>
  <si>
    <t xml:space="preserve">Pinisi, art of boatbuilding in South Sulawesi</t>
  </si>
  <si>
    <t xml:space="preserve">pinisi</t>
  </si>
  <si>
    <t xml:space="preserve">Konjo and Bugis shipwrights build wooden sailing ships without plans.</t>
  </si>
  <si>
    <t xml:space="preserve">ironwood; teak; edge-joined planks</t>
  </si>
  <si>
    <t xml:space="preserve">pinisi ships</t>
  </si>
  <si>
    <t xml:space="preserve">PRA124</t>
  </si>
  <si>
    <t xml:space="preserve">Gamelan</t>
  </si>
  <si>
    <t xml:space="preserve">gamelan making</t>
  </si>
  <si>
    <t xml:space="preserve">Smiths forge bronze gongs and keys and tune whole sets to one another.</t>
  </si>
  <si>
    <t xml:space="preserve">tin bronze; forging; tuning</t>
  </si>
  <si>
    <t xml:space="preserve">gamelan sets</t>
  </si>
  <si>
    <t xml:space="preserve">PRA125</t>
  </si>
  <si>
    <t xml:space="preserve">Songket</t>
  </si>
  <si>
    <t xml:space="preserve">songket</t>
  </si>
  <si>
    <t xml:space="preserve">Inscribed 2021 (Malaysia)</t>
  </si>
  <si>
    <t xml:space="preserve">Weavers insert gold or silver supplementary weft into silk or cotton.</t>
  </si>
  <si>
    <t xml:space="preserve">silk; gold thread; supplementary weft</t>
  </si>
  <si>
    <t xml:space="preserve">songket cloth</t>
  </si>
  <si>
    <t xml:space="preserve">PRA126</t>
  </si>
  <si>
    <t xml:space="preserve">Tais, traditional textile</t>
  </si>
  <si>
    <t xml:space="preserve">tais</t>
  </si>
  <si>
    <t xml:space="preserve">Inscribed 2021, Urgent Safeguarding (Timor-Leste)</t>
  </si>
  <si>
    <t xml:space="preserve">Timorese women weave ikat and supplementary-weft cloths used in exchange and ceremony.</t>
  </si>
  <si>
    <t xml:space="preserve">cotton; ikat; backstrap loom</t>
  </si>
  <si>
    <t xml:space="preserve">UNESCO ICH list (2021, Urgent Safeguarding)</t>
  </si>
  <si>
    <t xml:space="preserve">PRA127</t>
  </si>
  <si>
    <t xml:space="preserve">Kebaya: knowledge, skills, traditions and practices</t>
  </si>
  <si>
    <t xml:space="preserve">kebaya</t>
  </si>
  <si>
    <t xml:space="preserve">Inscribed 2024 (Brunei, Indonesia, Malaysia, Singapore, Thailand)</t>
  </si>
  <si>
    <t xml:space="preserve">Makers cut and embroider the kebaya blouse.</t>
  </si>
  <si>
    <t xml:space="preserve">cotton voile; embroidery; lace</t>
  </si>
  <si>
    <t xml:space="preserve">Verify title and year.</t>
  </si>
  <si>
    <t xml:space="preserve">PRA128</t>
  </si>
  <si>
    <t xml:space="preserve">T'nalak weaving</t>
  </si>
  <si>
    <t xml:space="preserve">T'boli women weave abaca ikat cloth from designs said to come in dreams.</t>
  </si>
  <si>
    <t xml:space="preserve">abaca fibre; ikat; backstrap loom</t>
  </si>
  <si>
    <t xml:space="preserve">t'nalak cloth</t>
  </si>
  <si>
    <t xml:space="preserve">T'boli weavers (Lake Sebu)</t>
  </si>
  <si>
    <t xml:space="preserve">PRA129</t>
  </si>
  <si>
    <t xml:space="preserve">Pua kumbu weaving</t>
  </si>
  <si>
    <t xml:space="preserve">Iban women weave warp-ikat cloths used in rites.</t>
  </si>
  <si>
    <t xml:space="preserve">cotton; warp ikat; backstrap loom</t>
  </si>
  <si>
    <t xml:space="preserve">Iban weavers (Sarawak)</t>
  </si>
  <si>
    <t xml:space="preserve">PRA130</t>
  </si>
  <si>
    <t xml:space="preserve">Arabic calligraphy: knowledge, skills and practices</t>
  </si>
  <si>
    <t xml:space="preserve">khatt</t>
  </si>
  <si>
    <t xml:space="preserve">WA-ARB;WA-LEV;WA-MES;AF-EGY;AF-MAG</t>
  </si>
  <si>
    <t xml:space="preserve">Inscribed 2021 (16 Arab states)</t>
  </si>
  <si>
    <t xml:space="preserve">Calligraphers write Arabic script with reed pens in proportioned hands.</t>
  </si>
  <si>
    <t xml:space="preserve">qalam; ink; paper</t>
  </si>
  <si>
    <t xml:space="preserve">Qur'ans; inscriptions; panels</t>
  </si>
  <si>
    <t xml:space="preserve">UNESCO ICH lists (link out; per-item photo licence); Met Open Access (CC0); Qatar Digital Library (open licence); Wikimedia Commons</t>
  </si>
  <si>
    <t xml:space="preserve">Project already holds PR-012.</t>
  </si>
  <si>
    <t xml:space="preserve">PRA131</t>
  </si>
  <si>
    <t xml:space="preserve">Al Sadu, traditional weaving skills in the United Arab Emirates</t>
  </si>
  <si>
    <t xml:space="preserve">Al Sadu</t>
  </si>
  <si>
    <t xml:space="preserve">Inscribed 2011 on the Urgent Safeguarding List; transferred to the Representative List 2025, when its safeguarding programme was also selected for the Register of Good Safeguarding Practices</t>
  </si>
  <si>
    <t xml:space="preserve">Bedouin women spin sheep, goat and camel hair and weave warp-faced cloth on ground looms for tents and camel gear.</t>
  </si>
  <si>
    <t xml:space="preserve">sheep, goat and camel hair; ground loom; warp-faced weaving</t>
  </si>
  <si>
    <t xml:space="preserve">tent dividers; camel bags; rugs</t>
  </si>
  <si>
    <t xml:space="preserve">UNESCO ICH list (2011 Urgent Safeguarding; Representative List 2025)</t>
  </si>
  <si>
    <t xml:space="preserve">Project already includes Al Sadu (UAE).</t>
  </si>
  <si>
    <t xml:space="preserve">PRA132</t>
  </si>
  <si>
    <t xml:space="preserve">Al Talli, traditional embroidery skills in the United Arab Emirates</t>
  </si>
  <si>
    <t xml:space="preserve">Al Talli</t>
  </si>
  <si>
    <t xml:space="preserve">Inscribed 2022 (Representative List, not Urgent Safeguarding)</t>
  </si>
  <si>
    <t xml:space="preserve">Emirati women braid cotton and metallic threads on a cushion (kajoojah) into bands for dress.</t>
  </si>
  <si>
    <t xml:space="preserve">cotton and metallic threads; braiding cushion</t>
  </si>
  <si>
    <t xml:space="preserve">decorative bands</t>
  </si>
  <si>
    <t xml:space="preserve">PRA133</t>
  </si>
  <si>
    <t xml:space="preserve">Arabic coffee, a symbol of generosity</t>
  </si>
  <si>
    <t xml:space="preserve">qahwa</t>
  </si>
  <si>
    <t xml:space="preserve">Inscribed 2015 (UAE, Saudi Arabia, Oman, Qatar)</t>
  </si>
  <si>
    <t xml:space="preserve">Hosts roast, grind and brew coffee in the dallah and serve it in a set order.</t>
  </si>
  <si>
    <t xml:space="preserve">coffee beans; roasting; mortar; dallah</t>
  </si>
  <si>
    <t xml:space="preserve">dallah; finjan</t>
  </si>
  <si>
    <t xml:space="preserve">PRA134</t>
  </si>
  <si>
    <t xml:space="preserve">Al-Qatt Al-Asiri, female traditional interior wall decoration in Asir</t>
  </si>
  <si>
    <t xml:space="preserve">Asiri women paint interior walls with geometric designs.</t>
  </si>
  <si>
    <t xml:space="preserve">pigments; plaster; brushes</t>
  </si>
  <si>
    <t xml:space="preserve">painted majlis walls</t>
  </si>
  <si>
    <t xml:space="preserve">PRA135</t>
  </si>
  <si>
    <t xml:space="preserve">Bisht making</t>
  </si>
  <si>
    <t xml:space="preserve">bisht weaving and embroidery</t>
  </si>
  <si>
    <t xml:space="preserve">WA-ARB;WA-MES;WA-LEV</t>
  </si>
  <si>
    <t xml:space="preserve">Weavers and embroiderers make the bisht cloak of camel or goat wool with gold zari edging.</t>
  </si>
  <si>
    <t xml:space="preserve">wool; handloom; zari embroidery</t>
  </si>
  <si>
    <t xml:space="preserve">bisht</t>
  </si>
  <si>
    <t xml:space="preserve">Bisht makers (al-Ahsa and elsewhere)</t>
  </si>
  <si>
    <t xml:space="preserve">A UNESCO nomination has been reported; status unverified—do not cite UNESCO.</t>
  </si>
  <si>
    <t xml:space="preserve">PRA136</t>
  </si>
  <si>
    <t xml:space="preserve">Omani silversmithing</t>
  </si>
  <si>
    <t xml:space="preserve">khanjar making</t>
  </si>
  <si>
    <t xml:space="preserve">Omani smiths make khanjar daggers and silver jewellery worn as dress and emblem.</t>
  </si>
  <si>
    <t xml:space="preserve">silver; horn; filigree; granulation</t>
  </si>
  <si>
    <t xml:space="preserve">khanjar; jewellery</t>
  </si>
  <si>
    <t xml:space="preserve">war;rule and display;clothing and adornment</t>
  </si>
  <si>
    <t xml:space="preserve">Omani silversmiths</t>
  </si>
  <si>
    <t xml:space="preserve">UNESCO status unverified—do not cite UNESCO.</t>
  </si>
  <si>
    <t xml:space="preserve">PRA137</t>
  </si>
  <si>
    <t xml:space="preserve">The art of embroidery in Palestine, practices, skills, knowledge and rituals</t>
  </si>
  <si>
    <t xml:space="preserve">tatreez</t>
  </si>
  <si>
    <t xml:space="preserve">Palestinian women cross-stitch dresses (thobes) whose patterns mark village and occasion.</t>
  </si>
  <si>
    <t xml:space="preserve">cotton and silk thread; cross-stitch; couching</t>
  </si>
  <si>
    <t xml:space="preserve">thobes; cushions</t>
  </si>
  <si>
    <t xml:space="preserve">PRA138</t>
  </si>
  <si>
    <t xml:space="preserve">Craftsmanship of Aleppo Ghar soap</t>
  </si>
  <si>
    <t xml:space="preserve">Ghar soap</t>
  </si>
  <si>
    <t xml:space="preserve">Inscribed 2024 (Syria, Representative List); tradition centuries old</t>
  </si>
  <si>
    <t xml:space="preserve">Soap makers cook olive oil and laurel oil with lye and cure bars for months.</t>
  </si>
  <si>
    <t xml:space="preserve">olive oil; laurel oil; lye; curing</t>
  </si>
  <si>
    <t xml:space="preserve">Ghar soap bars</t>
  </si>
  <si>
    <t xml:space="preserve">Verify UNESCO inscription and year.</t>
  </si>
  <si>
    <t xml:space="preserve">PRA139</t>
  </si>
  <si>
    <t xml:space="preserve">Crafting and playing the Oud</t>
  </si>
  <si>
    <t xml:space="preserve">oud making</t>
  </si>
  <si>
    <t xml:space="preserve">WA-LEV;WA-IRN</t>
  </si>
  <si>
    <t xml:space="preserve">Inscribed 2022 (Iran, Syria)</t>
  </si>
  <si>
    <t xml:space="preserve">Makers build bowl-backed lutes from thin wood staves.</t>
  </si>
  <si>
    <t xml:space="preserve">wood staves; bending; carving</t>
  </si>
  <si>
    <t xml:space="preserve">PRA140</t>
  </si>
  <si>
    <t xml:space="preserve">Harees dish</t>
  </si>
  <si>
    <t xml:space="preserve">harees</t>
  </si>
  <si>
    <t xml:space="preserve">Inscribed 2023 (UAE, Oman, Saudi Arabia)</t>
  </si>
  <si>
    <t xml:space="preserve">Cooks beat wheat and meat over long cooking into harees for Ramadan and feasts.</t>
  </si>
  <si>
    <t xml:space="preserve">wheat; meat; long cooking; beating</t>
  </si>
  <si>
    <t xml:space="preserve">PRA141</t>
  </si>
  <si>
    <t xml:space="preserve">Traditional skills of carpet weaving in Fars</t>
  </si>
  <si>
    <t xml:space="preserve">Fars carpets</t>
  </si>
  <si>
    <t xml:space="preserve">Qashqai and other weavers make wool carpets and flatweaves on horizontal looms.</t>
  </si>
  <si>
    <t xml:space="preserve">wool; natural dyes; horizontal loom</t>
  </si>
  <si>
    <t xml:space="preserve">Qashqai carpets; gabbeh</t>
  </si>
  <si>
    <t xml:space="preserve">PRA142</t>
  </si>
  <si>
    <t xml:space="preserve">Traditional skills of carpet weaving in Kashan</t>
  </si>
  <si>
    <t xml:space="preserve">Kashan carpets</t>
  </si>
  <si>
    <t xml:space="preserve">Weavers make fine knotted carpets in Kashan on vertical looms.</t>
  </si>
  <si>
    <t xml:space="preserve">wool; silk; asymmetric knots</t>
  </si>
  <si>
    <t xml:space="preserve">PRA143</t>
  </si>
  <si>
    <t xml:space="preserve">Traditional skills of building and sailing Iranian Lenj boats in the Persian Gulf</t>
  </si>
  <si>
    <t xml:space="preserve">lenj</t>
  </si>
  <si>
    <t xml:space="preserve">Inscribed 2011, Urgent Safeguarding</t>
  </si>
  <si>
    <t xml:space="preserve">Shipwrights on the Iranian Gulf coast build wooden lenj and sailors navigate by stars and winds.</t>
  </si>
  <si>
    <t xml:space="preserve">teak; hand tools; celestial navigation</t>
  </si>
  <si>
    <t xml:space="preserve">lenj; dhows</t>
  </si>
  <si>
    <t xml:space="preserve">UNESCO ICH list (2011, Urgent Safeguarding)</t>
  </si>
  <si>
    <t xml:space="preserve">Project already holds PR-011; "lenj" is the Persian Gulf wooden vessel (dhow family).</t>
  </si>
  <si>
    <t xml:space="preserve">PRA144</t>
  </si>
  <si>
    <t xml:space="preserve">Art of crafting and playing with Kamantcheh/Kamancha</t>
  </si>
  <si>
    <t xml:space="preserve">kamancheh</t>
  </si>
  <si>
    <t xml:space="preserve">Inscribed 2017 (Azerbaijan, Iran)</t>
  </si>
  <si>
    <t xml:space="preserve">Makers build spike fiddles with gourd or wooden bowls.</t>
  </si>
  <si>
    <t xml:space="preserve">wood; skin; strings</t>
  </si>
  <si>
    <t xml:space="preserve">PRA145</t>
  </si>
  <si>
    <t xml:space="preserve">Art of miniature</t>
  </si>
  <si>
    <t xml:space="preserve">miniature painting</t>
  </si>
  <si>
    <t xml:space="preserve">WA-IRN;WA-ANA;WA-CAU;AS-CEN</t>
  </si>
  <si>
    <t xml:space="preserve">Inscribed 2020 (Azerbaijan, Iran, Turkey, Uzbekistan)</t>
  </si>
  <si>
    <t xml:space="preserve">Painters make small, detailed paintings for books and albums.</t>
  </si>
  <si>
    <t xml:space="preserve">mineral pigments; paper; fine brushes</t>
  </si>
  <si>
    <t xml:space="preserve">manuscript paintings; album pages</t>
  </si>
  <si>
    <t xml:space="preserve">PRA146</t>
  </si>
  <si>
    <t xml:space="preserve">Flatbread making and sharing culture: Lavash, Katyrma, Jupka, Yufka</t>
  </si>
  <si>
    <t xml:space="preserve">flatbread culture</t>
  </si>
  <si>
    <t xml:space="preserve">Inscribed 2016 (Azerbaijan, Iran, Kazakhstan, Kyrgyzstan, Turkey)</t>
  </si>
  <si>
    <t xml:space="preserve">Groups of women roll and bake thin flatbread in clay ovens or on griddles.</t>
  </si>
  <si>
    <t xml:space="preserve">dough; rolling; tandir; saj griddle</t>
  </si>
  <si>
    <t xml:space="preserve">lavash; yufka; katyrma</t>
  </si>
  <si>
    <t xml:space="preserve">UNESCO ICH list (2016)</t>
  </si>
  <si>
    <t xml:space="preserve">PRA147</t>
  </si>
  <si>
    <t xml:space="preserve">Lavash, the preparation, meaning and appearance of traditional bread as an expression of culture in Armenia</t>
  </si>
  <si>
    <t xml:space="preserve">Armenian lavash</t>
  </si>
  <si>
    <t xml:space="preserve">Armenian women stretch dough and bake lavash on the walls of a tonir.</t>
  </si>
  <si>
    <t xml:space="preserve">dough; tonir oven</t>
  </si>
  <si>
    <t xml:space="preserve">lavash</t>
  </si>
  <si>
    <t xml:space="preserve">PRA148</t>
  </si>
  <si>
    <t xml:space="preserve">Armenian cross-stones art. Symbolism and craftsmanship of Khachkars</t>
  </si>
  <si>
    <t xml:space="preserve">khachkar carving</t>
  </si>
  <si>
    <t xml:space="preserve">Carvers cut tuff stelae with crosses and interlace.</t>
  </si>
  <si>
    <t xml:space="preserve">tuff; chisels</t>
  </si>
  <si>
    <t xml:space="preserve">khachkars</t>
  </si>
  <si>
    <t xml:space="preserve">PRA149</t>
  </si>
  <si>
    <t xml:space="preserve">Ancient Georgian traditional Qvevri wine-making method</t>
  </si>
  <si>
    <t xml:space="preserve">qvevri wine-making</t>
  </si>
  <si>
    <t xml:space="preserve">Potters make qvevri and winemakers ferment grapes in them underground.</t>
  </si>
  <si>
    <t xml:space="preserve">coiled clay; beeswax; burial</t>
  </si>
  <si>
    <t xml:space="preserve">qvevri; wine</t>
  </si>
  <si>
    <t xml:space="preserve">PRA150</t>
  </si>
  <si>
    <t xml:space="preserve">Traditional art of Azerbaijani carpet weaving in the Republic of Azerbaijan</t>
  </si>
  <si>
    <t xml:space="preserve">Azerbaijani carpet</t>
  </si>
  <si>
    <t xml:space="preserve">Weavers make pile and flatwoven carpets in regional schools.</t>
  </si>
  <si>
    <t xml:space="preserve">wool; knotting; natural dyes</t>
  </si>
  <si>
    <t xml:space="preserve">carpets; kilims</t>
  </si>
  <si>
    <t xml:space="preserve">PRA151</t>
  </si>
  <si>
    <t xml:space="preserve">Craftsmanship and performance art of the Tar</t>
  </si>
  <si>
    <t xml:space="preserve">tar making</t>
  </si>
  <si>
    <t xml:space="preserve">Inscribed 2012</t>
  </si>
  <si>
    <t xml:space="preserve">Makers carve a double-bowled lute from mulberry and stretch it with membrane.</t>
  </si>
  <si>
    <t xml:space="preserve">mulberry wood; membrane</t>
  </si>
  <si>
    <t xml:space="preserve">tar</t>
  </si>
  <si>
    <t xml:space="preserve">PRA152</t>
  </si>
  <si>
    <t xml:space="preserve">Copper craftsmanship of Lahij</t>
  </si>
  <si>
    <t xml:space="preserve">Lahij copper</t>
  </si>
  <si>
    <t xml:space="preserve">Inscribed 2015</t>
  </si>
  <si>
    <t xml:space="preserve">Coppersmiths in Lahij hammer and engrave copper vessels.</t>
  </si>
  <si>
    <t xml:space="preserve">copper; hammering; engraving</t>
  </si>
  <si>
    <t xml:space="preserve">vessels</t>
  </si>
  <si>
    <t xml:space="preserve">PRA153</t>
  </si>
  <si>
    <t xml:space="preserve">Traditional art and symbolism of Kelaghayi, making and wearing women's silk headscarves</t>
  </si>
  <si>
    <t xml:space="preserve">kelaghayi</t>
  </si>
  <si>
    <t xml:space="preserve">Makers print silk headscarves with carved blocks.</t>
  </si>
  <si>
    <t xml:space="preserve">silk; block printing; natural dyes</t>
  </si>
  <si>
    <t xml:space="preserve">kelaghayi scarves</t>
  </si>
  <si>
    <t xml:space="preserve">PRA154</t>
  </si>
  <si>
    <t xml:space="preserve">Ebru, Turkish art of marbling</t>
  </si>
  <si>
    <t xml:space="preserve">ebru</t>
  </si>
  <si>
    <t xml:space="preserve">Marblers float pigments on thickened water and lift the pattern onto paper.</t>
  </si>
  <si>
    <t xml:space="preserve">pigments; gum tragacanth size; ox gall; paper</t>
  </si>
  <si>
    <t xml:space="preserve">marbled paper</t>
  </si>
  <si>
    <t xml:space="preserve">PRA155</t>
  </si>
  <si>
    <t xml:space="preserve">Traditional craftsmanship of Çini-making</t>
  </si>
  <si>
    <t xml:space="preserve">çini</t>
  </si>
  <si>
    <t xml:space="preserve">Inscribed 2016</t>
  </si>
  <si>
    <t xml:space="preserve">Potters and painters make glazed tiles and wares in the Iznik tradition.</t>
  </si>
  <si>
    <t xml:space="preserve">quartz-frit body; underglaze painting; glaze</t>
  </si>
  <si>
    <t xml:space="preserve">tiles; plates</t>
  </si>
  <si>
    <t xml:space="preserve">PRA156</t>
  </si>
  <si>
    <t xml:space="preserve">Turkish coffee culture and tradition</t>
  </si>
  <si>
    <t xml:space="preserve">Türk kahvesi</t>
  </si>
  <si>
    <t xml:space="preserve">Makers roast and grind coffee finely and brew it in a cezve.</t>
  </si>
  <si>
    <t xml:space="preserve">coffee; cezve; grinding</t>
  </si>
  <si>
    <t xml:space="preserve">Turkish coffee</t>
  </si>
  <si>
    <t xml:space="preserve">PRA157</t>
  </si>
  <si>
    <t xml:space="preserve">Karagöz</t>
  </si>
  <si>
    <t xml:space="preserve">Karagöz shadow theatre</t>
  </si>
  <si>
    <t xml:space="preserve">Makers cut coloured leather figures for shadow plays.</t>
  </si>
  <si>
    <t xml:space="preserve">camel or cow hide; dyes; cutting</t>
  </si>
  <si>
    <t xml:space="preserve">Karagöz figures</t>
  </si>
  <si>
    <t xml:space="preserve">PRA158</t>
  </si>
  <si>
    <t xml:space="preserve">Hüsn-i Hat, traditional calligraphy in Islamic art in Turkey</t>
  </si>
  <si>
    <t xml:space="preserve">hüsn-i hat</t>
  </si>
  <si>
    <t xml:space="preserve">Calligraphers write Arabic scripts in the Ottoman tradition with reed pens.</t>
  </si>
  <si>
    <t xml:space="preserve">qalam; ink; burnished paper</t>
  </si>
  <si>
    <t xml:space="preserve">levhas; murakkaa albums</t>
  </si>
  <si>
    <t xml:space="preserve">PRA159</t>
  </si>
  <si>
    <t xml:space="preserve">Traditional knowledge and skills in making Kyrgyz and Kazakh yurts (Turkic nomadic dwellings)</t>
  </si>
  <si>
    <t xml:space="preserve">boz üy; kiiz üy</t>
  </si>
  <si>
    <t xml:space="preserve">Inscribed 2014 (Kazakhstan, Kyrgyzstan); extended 2025 as 'Traditional knowledge and skills in making Kyrgyz, Kazakh and Karakalpak yurts'</t>
  </si>
  <si>
    <t xml:space="preserve">Kyrgyz and Kazakh makers build yurt frames and felt covers, men making the wood and women the felt and textiles.</t>
  </si>
  <si>
    <t xml:space="preserve">willow; birch; felt; reed screens</t>
  </si>
  <si>
    <t xml:space="preserve">yurts</t>
  </si>
  <si>
    <t xml:space="preserve">PRA160</t>
  </si>
  <si>
    <t xml:space="preserve">Ala-kiyiz and Shyrdak, art of Kyrgyz traditional felt carpets</t>
  </si>
  <si>
    <t xml:space="preserve">shyrdak</t>
  </si>
  <si>
    <t xml:space="preserve">Kyrgyz women make felt carpets by pressing coloured wool (ala-kiyiz) or cutting and sewing mosaic felt (shyrdak).</t>
  </si>
  <si>
    <t xml:space="preserve">sheep wool; felting; mosaic cutting</t>
  </si>
  <si>
    <t xml:space="preserve">ala-kiyiz; shyrdak</t>
  </si>
  <si>
    <t xml:space="preserve">PRA161</t>
  </si>
  <si>
    <t xml:space="preserve">Turkmen carpet weaving</t>
  </si>
  <si>
    <t xml:space="preserve">Turkmen gul carpets</t>
  </si>
  <si>
    <t xml:space="preserve">Turkmen women knot carpets and tent bands with tribal gul designs.</t>
  </si>
  <si>
    <t xml:space="preserve">wool; asymmetric knots; madder</t>
  </si>
  <si>
    <t xml:space="preserve">main carpets; tent bands; bags</t>
  </si>
  <si>
    <t xml:space="preserve">Turkmen weavers</t>
  </si>
  <si>
    <t xml:space="preserve">UNESCO status unverified.</t>
  </si>
  <si>
    <t xml:space="preserve">PRA162</t>
  </si>
  <si>
    <t xml:space="preserve">Suzani embroidery</t>
  </si>
  <si>
    <t xml:space="preserve">suzani</t>
  </si>
  <si>
    <t xml:space="preserve">Surviving from the 18th century</t>
  </si>
  <si>
    <t xml:space="preserve">Women embroider large cotton hangings for dowries in chain and couched stitches.</t>
  </si>
  <si>
    <t xml:space="preserve">cotton; silk thread; basma couching</t>
  </si>
  <si>
    <t xml:space="preserve">suzani hangings</t>
  </si>
  <si>
    <t xml:space="preserve">Uzbek and Tajik embroiderers</t>
  </si>
  <si>
    <t xml:space="preserve">PRA163</t>
  </si>
  <si>
    <t xml:space="preserve">Chakan, embroidery art in the Republic of Tajikistan</t>
  </si>
  <si>
    <t xml:space="preserve">chakan</t>
  </si>
  <si>
    <t xml:space="preserve">Inscribed 2018</t>
  </si>
  <si>
    <t xml:space="preserve">Tajik women embroider dresses and hangings with colourful motifs.</t>
  </si>
  <si>
    <t xml:space="preserve">cotton; silk thread; embroidery</t>
  </si>
  <si>
    <t xml:space="preserve">dresses; hangings</t>
  </si>
  <si>
    <t xml:space="preserve">UNESCO ICH list (2018)</t>
  </si>
  <si>
    <t xml:space="preserve">PRA164</t>
  </si>
  <si>
    <t xml:space="preserve">Central Asian ikat weaving</t>
  </si>
  <si>
    <t xml:space="preserve">abr; atlas; adras</t>
  </si>
  <si>
    <t xml:space="preserve">Long-standing; revived at Margilan</t>
  </si>
  <si>
    <t xml:space="preserve">Dyers bind and dye warps and weavers make silk and half-silk ikat cloth.</t>
  </si>
  <si>
    <t xml:space="preserve">silk; cotton; warp ikat</t>
  </si>
  <si>
    <t xml:space="preserve">khan-atlas; adras</t>
  </si>
  <si>
    <t xml:space="preserve">Uzbek dyers and weavers (Margilan)</t>
  </si>
  <si>
    <t xml:space="preserve">PRA165</t>
  </si>
  <si>
    <t xml:space="preserve">Compagnonnage, network for on-the-job transmission of knowledge and identities</t>
  </si>
  <si>
    <t xml:space="preserve">compagnonnage</t>
  </si>
  <si>
    <t xml:space="preserve">Inscribed 2010; roots in medieval guild journeys</t>
  </si>
  <si>
    <t xml:space="preserve">Journeymen in building, wood and metal trades travel between workshops to learn a craft and produce a masterpiece.</t>
  </si>
  <si>
    <t xml:space="preserve">travelling apprenticeship; masterpiece</t>
  </si>
  <si>
    <t xml:space="preserve">masterpieces; buildings</t>
  </si>
  <si>
    <t xml:space="preserve">Project already holds PR-016.</t>
  </si>
  <si>
    <t xml:space="preserve">PRA166</t>
  </si>
  <si>
    <t xml:space="preserve">Craftsmanship of mechanical watchmaking and art mechanics</t>
  </si>
  <si>
    <t xml:space="preserve">watchmaking</t>
  </si>
  <si>
    <t xml:space="preserve">Inscribed 2020 (France, Switzerland)</t>
  </si>
  <si>
    <t xml:space="preserve">Watchmakers in the Jura make mechanical movements and automata.</t>
  </si>
  <si>
    <t xml:space="preserve">steel; brass; hand finishing</t>
  </si>
  <si>
    <t xml:space="preserve">watches; automata; clocks</t>
  </si>
  <si>
    <t xml:space="preserve">PRA167</t>
  </si>
  <si>
    <t xml:space="preserve">Art of glass beads</t>
  </si>
  <si>
    <t xml:space="preserve">perle di vetro; perles de verre</t>
  </si>
  <si>
    <t xml:space="preserve">Inscribed 2020 (France, Italy)</t>
  </si>
  <si>
    <t xml:space="preserve">Bead makers in Venice and France make glass beads at the flame and from drawn canes.</t>
  </si>
  <si>
    <t xml:space="preserve">glass; lampworking; drawn canes</t>
  </si>
  <si>
    <t xml:space="preserve">beads</t>
  </si>
  <si>
    <t xml:space="preserve">PRA168</t>
  </si>
  <si>
    <t xml:space="preserve">Craft techniques and customary practices of cathedral workshops, or Bauhütten</t>
  </si>
  <si>
    <t xml:space="preserve">Bauhütten</t>
  </si>
  <si>
    <t xml:space="preserve">Selected 2020 for the Register of Good Safeguarding Practices (Austria, France, Germany, Norway, Switzerland); not a Representative List element</t>
  </si>
  <si>
    <t xml:space="preserve">Cathedral workshops keep masons and other trades working together on repair across generations.</t>
  </si>
  <si>
    <t xml:space="preserve">stone carving; glazing; carpentry</t>
  </si>
  <si>
    <t xml:space="preserve">cathedral repairs</t>
  </si>
  <si>
    <t xml:space="preserve">UNESCO Register of Good Safeguarding Practices (2020)</t>
  </si>
  <si>
    <t xml:space="preserve">F1.22a;F1.17</t>
  </si>
  <si>
    <t xml:space="preserve">PRA169</t>
  </si>
  <si>
    <t xml:space="preserve">Blaudruck/Modrotisk/Kékfestés/Modrotlač, resist block printing and indigo dyeing in Europe</t>
  </si>
  <si>
    <t xml:space="preserve">Blaudruck</t>
  </si>
  <si>
    <t xml:space="preserve">Inscribed 2018 (Austria, Czechia, Germany, Hungary, Slovakia)</t>
  </si>
  <si>
    <t xml:space="preserve">Printers block-print a resist paste on cloth and dye it in indigo.</t>
  </si>
  <si>
    <t xml:space="preserve">carved blocks; resist paste; indigo</t>
  </si>
  <si>
    <t xml:space="preserve">blue-print cloth</t>
  </si>
  <si>
    <t xml:space="preserve">PRA170</t>
  </si>
  <si>
    <t xml:space="preserve">Nordic clinker boat traditions</t>
  </si>
  <si>
    <t xml:space="preserve">clinker boats</t>
  </si>
  <si>
    <t xml:space="preserve">Inscribed 2021 (Denmark, Finland, Iceland, Norway, Sweden)</t>
  </si>
  <si>
    <t xml:space="preserve">Boatbuilders overlap planks and rivet them into light hulls.</t>
  </si>
  <si>
    <t xml:space="preserve">overlapping planks; rivets; timber</t>
  </si>
  <si>
    <t xml:space="preserve">PRA171</t>
  </si>
  <si>
    <t xml:space="preserve">Traditional violin craftsmanship in Cremona</t>
  </si>
  <si>
    <t xml:space="preserve">Cremonese liuteria</t>
  </si>
  <si>
    <t xml:space="preserve">Luthiers in Cremona make violins, violas, cellos and basses by hand.</t>
  </si>
  <si>
    <t xml:space="preserve">spruce; maple; varnish</t>
  </si>
  <si>
    <t xml:space="preserve">violins</t>
  </si>
  <si>
    <t xml:space="preserve">PRA172</t>
  </si>
  <si>
    <t xml:space="preserve">Art of dry stone construction, knowledge and techniques</t>
  </si>
  <si>
    <t xml:space="preserve">dry stone walling</t>
  </si>
  <si>
    <t xml:space="preserve">EU-WCE;EU-GRR;EU-IBE;EU-BLC</t>
  </si>
  <si>
    <t xml:space="preserve">Inscribed 2018 as 'Art of dry stone walling, knowledge and techniques'; extended and renamed 2024</t>
  </si>
  <si>
    <t xml:space="preserve">Wallers build terraces, walls and shelters without mortar.</t>
  </si>
  <si>
    <t xml:space="preserve">stone; mortarless coursing</t>
  </si>
  <si>
    <t xml:space="preserve">terraces; walls; huts</t>
  </si>
  <si>
    <t xml:space="preserve">UNESCO ICH list (2018; extended 2024)</t>
  </si>
  <si>
    <t xml:space="preserve">Multinational; check extension states.</t>
  </si>
  <si>
    <t xml:space="preserve">PRA173</t>
  </si>
  <si>
    <t xml:space="preserve">Craftsmanship of Alençon needle lace-making</t>
  </si>
  <si>
    <t xml:space="preserve">point d'Alençon</t>
  </si>
  <si>
    <t xml:space="preserve">Lacemakers make needle lace in many specialist stages.</t>
  </si>
  <si>
    <t xml:space="preserve">linen thread; needle lace</t>
  </si>
  <si>
    <t xml:space="preserve">lace</t>
  </si>
  <si>
    <t xml:space="preserve">PRA174</t>
  </si>
  <si>
    <t xml:space="preserve">Aubusson tapestry</t>
  </si>
  <si>
    <t xml:space="preserve">Weavers make tapestries on low-warp looms from painted cartoons.</t>
  </si>
  <si>
    <t xml:space="preserve">wool; low-warp loom; cartoons</t>
  </si>
  <si>
    <t xml:space="preserve">PRA175</t>
  </si>
  <si>
    <t xml:space="preserve">Lacemaking in Croatia</t>
  </si>
  <si>
    <t xml:space="preserve">Pag, Hvar and Lepoglava lace</t>
  </si>
  <si>
    <t xml:space="preserve">Women make needle, bobbin and agave lace in three Croatian centres.</t>
  </si>
  <si>
    <t xml:space="preserve">linen; agave fibre; bobbins</t>
  </si>
  <si>
    <t xml:space="preserve">PRA176</t>
  </si>
  <si>
    <t xml:space="preserve">Gingerbread craft from Northern Croatia</t>
  </si>
  <si>
    <t xml:space="preserve">licitar</t>
  </si>
  <si>
    <t xml:space="preserve">Makers mould, bake and paint gingerbread hearts.</t>
  </si>
  <si>
    <t xml:space="preserve">dough; moulds; food colouring</t>
  </si>
  <si>
    <t xml:space="preserve">licitar hearts</t>
  </si>
  <si>
    <t xml:space="preserve">PRA177</t>
  </si>
  <si>
    <t xml:space="preserve">Craftmanship of Estremoz clay figures</t>
  </si>
  <si>
    <t xml:space="preserve">bonecos de Estremoz</t>
  </si>
  <si>
    <t xml:space="preserve">Makers model and paint clay figures of saints and daily life.</t>
  </si>
  <si>
    <t xml:space="preserve">clay; modelling; painting</t>
  </si>
  <si>
    <t xml:space="preserve">PRA178</t>
  </si>
  <si>
    <t xml:space="preserve">Bisalhães black pottery manufacturing process</t>
  </si>
  <si>
    <t xml:space="preserve">Bisalhães pottery</t>
  </si>
  <si>
    <t xml:space="preserve">Inscribed 2016, Urgent Safeguarding</t>
  </si>
  <si>
    <t xml:space="preserve">Potters fire wares in pits sealed with earth to turn them black.</t>
  </si>
  <si>
    <t xml:space="preserve">clay; wheel; pit reduction firing</t>
  </si>
  <si>
    <t xml:space="preserve">black pots</t>
  </si>
  <si>
    <t xml:space="preserve">UNESCO ICH list (2016, Urgent Safeguarding)</t>
  </si>
  <si>
    <t xml:space="preserve">PRA179</t>
  </si>
  <si>
    <t xml:space="preserve">Manufacture of cowbells</t>
  </si>
  <si>
    <t xml:space="preserve">chocalhos</t>
  </si>
  <si>
    <t xml:space="preserve">Inscribed 2015, Urgent Safeguarding</t>
  </si>
  <si>
    <t xml:space="preserve">Smiths cut, shape, braze and tune iron cowbells.</t>
  </si>
  <si>
    <t xml:space="preserve">iron sheet; copper brazing; tuning</t>
  </si>
  <si>
    <t xml:space="preserve">cowbells</t>
  </si>
  <si>
    <t xml:space="preserve">UNESCO ICH list (2015, Urgent Safeguarding)</t>
  </si>
  <si>
    <t xml:space="preserve">PRA180</t>
  </si>
  <si>
    <t xml:space="preserve">Craftsmanship of Horezu ceramics</t>
  </si>
  <si>
    <t xml:space="preserve">Horezu</t>
  </si>
  <si>
    <t xml:space="preserve">Potters throw and slip-trail red clay wares with brown, green and blue designs.</t>
  </si>
  <si>
    <t xml:space="preserve">red clay; slip trailing; horn tools</t>
  </si>
  <si>
    <t xml:space="preserve">plates; jugs</t>
  </si>
  <si>
    <t xml:space="preserve">PRA181</t>
  </si>
  <si>
    <t xml:space="preserve">Art of the traditional blouse with embroidery on the shoulder (altiţă)</t>
  </si>
  <si>
    <t xml:space="preserve">ie; altiţă</t>
  </si>
  <si>
    <t xml:space="preserve">Inscribed 2022 (Romania, Moldova)</t>
  </si>
  <si>
    <t xml:space="preserve">Women sew and embroider the ie blouse with a shoulder band.</t>
  </si>
  <si>
    <t xml:space="preserve">linen; cotton; embroidery</t>
  </si>
  <si>
    <t xml:space="preserve">ie blouses</t>
  </si>
  <si>
    <t xml:space="preserve">Fashion-house copying case (F1.2).</t>
  </si>
  <si>
    <t xml:space="preserve">PRA182</t>
  </si>
  <si>
    <t xml:space="preserve">Tradition of carpet-making in Chiprovtsi</t>
  </si>
  <si>
    <t xml:space="preserve">Chiprovtsi kilims</t>
  </si>
  <si>
    <t xml:space="preserve">Women weave tapestry kilims on vertical looms.</t>
  </si>
  <si>
    <t xml:space="preserve">wool; vertical loom; natural dyes</t>
  </si>
  <si>
    <t xml:space="preserve">kilims</t>
  </si>
  <si>
    <t xml:space="preserve">PRA183</t>
  </si>
  <si>
    <t xml:space="preserve">Tinian marble craftsmanship</t>
  </si>
  <si>
    <t xml:space="preserve">Tinos marble carving</t>
  </si>
  <si>
    <t xml:space="preserve">Carvers on Tinos work marble for churches, houses and graves.</t>
  </si>
  <si>
    <t xml:space="preserve">marble; chisels</t>
  </si>
  <si>
    <t xml:space="preserve">fanlights; icon screens; grave markers</t>
  </si>
  <si>
    <t xml:space="preserve">PRA184</t>
  </si>
  <si>
    <t xml:space="preserve">Lefkara laces or Lefkaritika</t>
  </si>
  <si>
    <t xml:space="preserve">Lefkaritika</t>
  </si>
  <si>
    <t xml:space="preserve">Women in Lefkara make embroidered and drawn-thread lace.</t>
  </si>
  <si>
    <t xml:space="preserve">linen; drawn thread; embroidery</t>
  </si>
  <si>
    <t xml:space="preserve">PRA185</t>
  </si>
  <si>
    <t xml:space="preserve">Petrykivka decorative painting as a phenomenon of the Ukrainian ornamental folk art</t>
  </si>
  <si>
    <t xml:space="preserve">Petrykivka</t>
  </si>
  <si>
    <t xml:space="preserve">Painters decorate houses and objects with floral brushwork.</t>
  </si>
  <si>
    <t xml:space="preserve">paint; cat-hair brushes; fingertips</t>
  </si>
  <si>
    <t xml:space="preserve">painted panels; walls</t>
  </si>
  <si>
    <t xml:space="preserve">PRA186</t>
  </si>
  <si>
    <t xml:space="preserve">Tradition of Kosiv painted ceramics</t>
  </si>
  <si>
    <t xml:space="preserve">Kosiv ceramics</t>
  </si>
  <si>
    <t xml:space="preserve">Inscribed 2019 (Representative List, not Urgent Safeguarding)</t>
  </si>
  <si>
    <t xml:space="preserve">Potters paint slip designs on wheel-thrown wares.</t>
  </si>
  <si>
    <t xml:space="preserve">clay; slip painting</t>
  </si>
  <si>
    <t xml:space="preserve">PRA187</t>
  </si>
  <si>
    <t xml:space="preserve">Handmade production of Christmas tree decorations from blown glass beads</t>
  </si>
  <si>
    <t xml:space="preserve">Poděbrady glass decorations</t>
  </si>
  <si>
    <t xml:space="preserve">Inscribed 2020 (Czechia)</t>
  </si>
  <si>
    <t xml:space="preserve">Makers blow, silver, colour and string glass beads into decorations.</t>
  </si>
  <si>
    <t xml:space="preserve">glass tubing; blowing; silvering</t>
  </si>
  <si>
    <t xml:space="preserve">ornaments</t>
  </si>
  <si>
    <t xml:space="preserve">PRA188</t>
  </si>
  <si>
    <t xml:space="preserve">Cross-crafting and its symbolism in Lithuania</t>
  </si>
  <si>
    <t xml:space="preserve">kryždirbystė</t>
  </si>
  <si>
    <t xml:space="preserve">Proclaimed 2001, inscribed 2008</t>
  </si>
  <si>
    <t xml:space="preserve">Carvers make wooden crosses and shrines with carved ornament.</t>
  </si>
  <si>
    <t xml:space="preserve">oak; carving</t>
  </si>
  <si>
    <t xml:space="preserve">crosses; roofed pillars</t>
  </si>
  <si>
    <t xml:space="preserve">UNESCO ICH list (2008; proclaimed 2001)</t>
  </si>
  <si>
    <t xml:space="preserve">Lithuania filed under EU-SCA (Baltic).</t>
  </si>
  <si>
    <t xml:space="preserve">PRA189</t>
  </si>
  <si>
    <t xml:space="preserve">Organ craftsmanship and music</t>
  </si>
  <si>
    <t xml:space="preserve">Orgelbau</t>
  </si>
  <si>
    <t xml:space="preserve">Inscribed 2017 (Germany)</t>
  </si>
  <si>
    <t xml:space="preserve">Organ builders make pipes, wind systems and cases in specialist workshops.</t>
  </si>
  <si>
    <t xml:space="preserve">metal pipes; wood; voicing</t>
  </si>
  <si>
    <t xml:space="preserve">pipe organs</t>
  </si>
  <si>
    <t xml:space="preserve">PRA190</t>
  </si>
  <si>
    <t xml:space="preserve">Craft of the miller operating windmills and watermills</t>
  </si>
  <si>
    <t xml:space="preserve">molenaar</t>
  </si>
  <si>
    <t xml:space="preserve">Inscribed 2017 (Netherlands)</t>
  </si>
  <si>
    <t xml:space="preserve">Millers maintain and run windmills and watermills to grind grain.</t>
  </si>
  <si>
    <t xml:space="preserve">wind and water power; millstones</t>
  </si>
  <si>
    <t xml:space="preserve">flour</t>
  </si>
  <si>
    <t xml:space="preserve">PRA191</t>
  </si>
  <si>
    <t xml:space="preserve">Skills related to perfume in Pays de Grasse</t>
  </si>
  <si>
    <t xml:space="preserve">Grasse perfumery</t>
  </si>
  <si>
    <t xml:space="preserve">Growers and perfumers cultivate flowers, extract essences and compose scents.</t>
  </si>
  <si>
    <t xml:space="preserve">flowers; distillation; extraction</t>
  </si>
  <si>
    <t xml:space="preserve">perfumes</t>
  </si>
  <si>
    <t xml:space="preserve">care and access;exchange and value</t>
  </si>
  <si>
    <t xml:space="preserve">Official title includes "the cultivation of perfume plants, the knowledge and processing of natural raw materials, and the art of perfume composition".</t>
  </si>
  <si>
    <t xml:space="preserve">PRA192</t>
  </si>
  <si>
    <t xml:space="preserve">Beer culture in Belgium</t>
  </si>
  <si>
    <t xml:space="preserve">Belgian brewing</t>
  </si>
  <si>
    <t xml:space="preserve">Brewers make many styles of beer, including monastic and spontaneous-fermentation beers.</t>
  </si>
  <si>
    <t xml:space="preserve">malt; hops; fermentation</t>
  </si>
  <si>
    <t xml:space="preserve">beers</t>
  </si>
  <si>
    <t xml:space="preserve">PRA193</t>
  </si>
  <si>
    <t xml:space="preserve">Art of Neapolitan 'Pizzaiuolo'</t>
  </si>
  <si>
    <t xml:space="preserve">pizzaiuolo</t>
  </si>
  <si>
    <t xml:space="preserve">Pizza makers knead, shape and bake in wood-fired ovens.</t>
  </si>
  <si>
    <t xml:space="preserve">dough; wood-fired oven</t>
  </si>
  <si>
    <t xml:space="preserve">pizza</t>
  </si>
  <si>
    <t xml:space="preserve">PRA194</t>
  </si>
  <si>
    <t xml:space="preserve">Harris Tweed weaving</t>
  </si>
  <si>
    <t xml:space="preserve">Clò Mòr</t>
  </si>
  <si>
    <t xml:space="preserve">Protected by the Harris Tweed Act 1993</t>
  </si>
  <si>
    <t xml:space="preserve">Islanders of the Outer Hebrides handweave wool tweed at home.</t>
  </si>
  <si>
    <t xml:space="preserve">wool; handloom; dyeing</t>
  </si>
  <si>
    <t xml:space="preserve">tweed cloth</t>
  </si>
  <si>
    <t xml:space="preserve">Harris Tweed Authority; Hebridean weavers</t>
  </si>
  <si>
    <t xml:space="preserve">Protected by statute rather than UNESCO.</t>
  </si>
  <si>
    <t xml:space="preserve">PRA195</t>
  </si>
  <si>
    <t xml:space="preserve">Sámi duodji</t>
  </si>
  <si>
    <t xml:space="preserve">duodji</t>
  </si>
  <si>
    <t xml:space="preserve">Sámi makers work reindeer hide, antler, wood and pewter thread into clothing, tools and containers.</t>
  </si>
  <si>
    <t xml:space="preserve">reindeer hide; antler; birch burl; pewter thread</t>
  </si>
  <si>
    <t xml:space="preserve">gákti; knives; guksi cups</t>
  </si>
  <si>
    <t xml:space="preserve">clothing and adornment;tools;food and storage</t>
  </si>
  <si>
    <t xml:space="preserve">Sámi duojárat</t>
  </si>
  <si>
    <t xml:space="preserve">Fake Sámi dress and souvenirs are an F1.2 issue.</t>
  </si>
  <si>
    <t xml:space="preserve">PRA196</t>
  </si>
  <si>
    <t xml:space="preserve">Kraków nativity scene (szopka) tradition</t>
  </si>
  <si>
    <t xml:space="preserve">szopka krakowska</t>
  </si>
  <si>
    <t xml:space="preserve">Makers build ornate nativity scenes modelled on Kraków buildings.</t>
  </si>
  <si>
    <t xml:space="preserve">cardboard; foil; wood</t>
  </si>
  <si>
    <t xml:space="preserve">szopki</t>
  </si>
  <si>
    <t xml:space="preserve">PRA197</t>
  </si>
  <si>
    <t xml:space="preserve">Pacific wayfinding</t>
  </si>
  <si>
    <t xml:space="preserve">traditional navigation</t>
  </si>
  <si>
    <t xml:space="preserve">OC-POL;OC-MIC;OC-MEL</t>
  </si>
  <si>
    <t xml:space="preserve">Ancient; revived since the 1970s (Hōkūleʻa 1976 voyage)</t>
  </si>
  <si>
    <t xml:space="preserve">Navigators read stars, swells, birds and clouds to voyage without instruments, and build the canoes that carry them.</t>
  </si>
  <si>
    <t xml:space="preserve">star compass; swell reading; canoe building</t>
  </si>
  <si>
    <t xml:space="preserve">voyaging canoes; stick charts</t>
  </si>
  <si>
    <t xml:space="preserve">Pacific navigators; Polynesian Voyaging Society</t>
  </si>
  <si>
    <t xml:space="preserve">Project already holds PR-010.</t>
  </si>
  <si>
    <t xml:space="preserve">PRA198</t>
  </si>
  <si>
    <t xml:space="preserve">Carolinian wayfinding and canoe making</t>
  </si>
  <si>
    <t xml:space="preserve">Carolinian navigation</t>
  </si>
  <si>
    <t xml:space="preserve">Inscribed 2021, Urgent Safeguarding (Federated States of Micronesia)</t>
  </si>
  <si>
    <t xml:space="preserve">Carolinian navigators and builders make outrigger canoes and teach navigation.</t>
  </si>
  <si>
    <t xml:space="preserve">breadfruit wood; sennit; star compass</t>
  </si>
  <si>
    <t xml:space="preserve">outrigger canoes</t>
  </si>
  <si>
    <t xml:space="preserve">Verify title.</t>
  </si>
  <si>
    <t xml:space="preserve">PRA199</t>
  </si>
  <si>
    <t xml:space="preserve">Tongan ngatu making</t>
  </si>
  <si>
    <t xml:space="preserve">Tongan women beat hiapo bark into sheets, paste them and rub designs from kupesi tablets.</t>
  </si>
  <si>
    <t xml:space="preserve">hiapo bark; beaters; kupesi; tongan dyes</t>
  </si>
  <si>
    <t xml:space="preserve">ngatu; kupesi</t>
  </si>
  <si>
    <t xml:space="preserve">Tongan women's kautaha (work groups)</t>
  </si>
  <si>
    <t xml:space="preserve">PRA200</t>
  </si>
  <si>
    <t xml:space="preserve">Fijian masi making</t>
  </si>
  <si>
    <t xml:space="preserve">masi</t>
  </si>
  <si>
    <t xml:space="preserve">Fijian women beat masi and print it with stencils.</t>
  </si>
  <si>
    <t xml:space="preserve">paper mulberry bark; stencils; natural dyes</t>
  </si>
  <si>
    <t xml:space="preserve">masi kesa</t>
  </si>
  <si>
    <t xml:space="preserve">Fijian masi makers (Moce, Vatulele)</t>
  </si>
  <si>
    <t xml:space="preserve">PRA201</t>
  </si>
  <si>
    <t xml:space="preserve">Hawaiian kapa making</t>
  </si>
  <si>
    <t xml:space="preserve">kapa</t>
  </si>
  <si>
    <t xml:space="preserve">Pre-contact; revived from the 1970s</t>
  </si>
  <si>
    <t xml:space="preserve">Kapa makers ferment and beat wauke bark and print designs with bamboo stamps.</t>
  </si>
  <si>
    <t xml:space="preserve">wauke bark; beaters; ʻohe kāpala stamps</t>
  </si>
  <si>
    <t xml:space="preserve">Kanaka Maoli kapa makers</t>
  </si>
  <si>
    <t xml:space="preserve">PRA202</t>
  </si>
  <si>
    <t xml:space="preserve">Samoan fine-mat weaving</t>
  </si>
  <si>
    <t xml:space="preserve">ʻie tōga weaving</t>
  </si>
  <si>
    <t xml:space="preserve">Samoan women plait fine pandanus mats for exchange at life events.</t>
  </si>
  <si>
    <t xml:space="preserve">Samoan women weavers</t>
  </si>
  <si>
    <t xml:space="preserve">PRA203</t>
  </si>
  <si>
    <t xml:space="preserve">Marshallese jaki-ed weaving</t>
  </si>
  <si>
    <t xml:space="preserve">jaki-ed</t>
  </si>
  <si>
    <t xml:space="preserve">Marshallese women plait pandanus into clothing mats with fine borders.</t>
  </si>
  <si>
    <t xml:space="preserve">pandanus; hibiscus fibre; plaiting</t>
  </si>
  <si>
    <t xml:space="preserve">jaki-ed mats</t>
  </si>
  <si>
    <t xml:space="preserve">Marshallese weavers</t>
  </si>
  <si>
    <t xml:space="preserve">PRA204</t>
  </si>
  <si>
    <t xml:space="preserve">Whakairo (Māori carving)</t>
  </si>
  <si>
    <t xml:space="preserve">Māori carvers work wood, bone and pounamu into meeting houses, canoes and taonga.</t>
  </si>
  <si>
    <t xml:space="preserve">tōtara; pounamu; bone; adzes and chisels</t>
  </si>
  <si>
    <t xml:space="preserve">wharenui carvings; waka prows; hei tiki</t>
  </si>
  <si>
    <t xml:space="preserve">Māori carvers</t>
  </si>
  <si>
    <t xml:space="preserve">Te Papa Collections Online (per-item; link out where restricted); Auckland Museum Collections Online (per-item); community-published site</t>
  </si>
  <si>
    <t xml:space="preserve">NZ Māori Arts and Crafts Institute (Te Puia).</t>
  </si>
  <si>
    <t xml:space="preserve">PRA205</t>
  </si>
  <si>
    <t xml:space="preserve">Raranga and whatu (Māori weaving)</t>
  </si>
  <si>
    <t xml:space="preserve">raranga; whatu; tukutuku</t>
  </si>
  <si>
    <t xml:space="preserve">Māori weavers plait harakeke and twine muka into cloaks, baskets and panels.</t>
  </si>
  <si>
    <t xml:space="preserve">harakeke; muka; feathers; twining</t>
  </si>
  <si>
    <t xml:space="preserve">kākahu cloaks; kete; tukutuku panels</t>
  </si>
  <si>
    <t xml:space="preserve">clothing and adornment;food and storage;shelter</t>
  </si>
  <si>
    <t xml:space="preserve">Māori weavers</t>
  </si>
  <si>
    <t xml:space="preserve">PRA206</t>
  </si>
  <si>
    <t xml:space="preserve">Tā moko</t>
  </si>
  <si>
    <t xml:space="preserve">tā moko</t>
  </si>
  <si>
    <t xml:space="preserve">Pre-contact; revived</t>
  </si>
  <si>
    <t xml:space="preserve">Tohunga tā moko carve and ink designs into skin that carry genealogy.</t>
  </si>
  <si>
    <t xml:space="preserve">uhi chisels; needles; pigment</t>
  </si>
  <si>
    <t xml:space="preserve">moko</t>
  </si>
  <si>
    <t xml:space="preserve">Māori tā moko practitioners</t>
  </si>
  <si>
    <t xml:space="preserve">Toi moko (preserved heads) are ancestral remains—never display; repatriation.</t>
  </si>
  <si>
    <t xml:space="preserve">PRA207</t>
  </si>
  <si>
    <t xml:space="preserve">Samoan tatau</t>
  </si>
  <si>
    <t xml:space="preserve">pe'a; malu</t>
  </si>
  <si>
    <t xml:space="preserve">Pre-contact; unbroken</t>
  </si>
  <si>
    <t xml:space="preserve">Tufuga ta tatau tap bone combs to mark the pe'a and malu.</t>
  </si>
  <si>
    <t xml:space="preserve">au combs; mallet; soot pigment</t>
  </si>
  <si>
    <t xml:space="preserve">PRA208</t>
  </si>
  <si>
    <t xml:space="preserve">Aboriginal fibre work</t>
  </si>
  <si>
    <t xml:space="preserve">fibre weaving</t>
  </si>
  <si>
    <t xml:space="preserve">Ancient; living</t>
  </si>
  <si>
    <t xml:space="preserve">Aboriginal women gather, dye and coil or twine fibres into baskets, mats, nets and sculptures.</t>
  </si>
  <si>
    <t xml:space="preserve">pandanus; sedge; natural dyes; coiling; twining</t>
  </si>
  <si>
    <t xml:space="preserve">dilly bags; mats; fish traps; fibre sculptures</t>
  </si>
  <si>
    <t xml:space="preserve">Aboriginal weavers (e.g. Yolŋu, Ngarrindjeri, Tjanpi Desert Weavers)</t>
  </si>
  <si>
    <t xml:space="preserve">Some designs and forms are restricted.</t>
  </si>
  <si>
    <t xml:space="preserve">PRA209</t>
  </si>
  <si>
    <t xml:space="preserve">Bark painting</t>
  </si>
  <si>
    <t xml:space="preserve">Arnhem Land bark painting</t>
  </si>
  <si>
    <t xml:space="preserve">Ancient; bark painting for exchange from the 20th century</t>
  </si>
  <si>
    <t xml:space="preserve">Artists paint ochre on stringybark with fine brushes, including clan designs.</t>
  </si>
  <si>
    <t xml:space="preserve">stringybark; ochre; rarrk crosshatching</t>
  </si>
  <si>
    <t xml:space="preserve">bark paintings; larrakitj poles</t>
  </si>
  <si>
    <t xml:space="preserve">Yolŋu and other Arnhem Land artists; art centres</t>
  </si>
  <si>
    <t xml:space="preserve">Yirrkala Bark Petitions (1963) are primary sources; designs may be restricted.</t>
  </si>
  <si>
    <t xml:space="preserve">PRA210</t>
  </si>
  <si>
    <t xml:space="preserve">Western Desert acrylic painting</t>
  </si>
  <si>
    <t xml:space="preserve">Papunya, 1971</t>
  </si>
  <si>
    <t xml:space="preserve">Artists paint Tjukurrpa in acrylic on board and canvas, first at Papunya.</t>
  </si>
  <si>
    <t xml:space="preserve">acrylic; dotting; canvas</t>
  </si>
  <si>
    <t xml:space="preserve">Papunya Tula Artists and desert art centres</t>
  </si>
  <si>
    <t xml:space="preserve">Some early works showed restricted content and were withdrawn.</t>
  </si>
  <si>
    <t xml:space="preserve">PRA211</t>
  </si>
  <si>
    <t xml:space="preserve">Budj Bim aquaculture</t>
  </si>
  <si>
    <t xml:space="preserve">kooyang aquaculture</t>
  </si>
  <si>
    <t xml:space="preserve">Channels c. 6,600 years old; living</t>
  </si>
  <si>
    <t xml:space="preserve">Gunditjmara people build and maintain stone channels, weirs and woven traps to farm kooyang (eels).</t>
  </si>
  <si>
    <t xml:space="preserve">basalt channels; weirs; woven eel baskets</t>
  </si>
  <si>
    <t xml:space="preserve">eel traps; channels; stone huts</t>
  </si>
  <si>
    <t xml:space="preserve">Gunditjmara people</t>
  </si>
  <si>
    <t xml:space="preserve">Project already holds PR-018. Budj Bim is a World Heritage cultural landscape (2019), not a UNESCO ICH element.</t>
  </si>
  <si>
    <t xml:space="preserve">PRA212</t>
  </si>
  <si>
    <t xml:space="preserve">Vanuatu sand drawings</t>
  </si>
  <si>
    <t xml:space="preserve">sandroing</t>
  </si>
  <si>
    <t xml:space="preserve">Drawers trace continuous lines in sand to record rituals, stories and messages.</t>
  </si>
  <si>
    <t xml:space="preserve">finger drawing in sand</t>
  </si>
  <si>
    <t xml:space="preserve">sand drawings</t>
  </si>
  <si>
    <t xml:space="preserve">PRA213</t>
  </si>
  <si>
    <t xml:space="preserve">Bilum making</t>
  </si>
  <si>
    <t xml:space="preserve">bilum</t>
  </si>
  <si>
    <t xml:space="preserve">Women in Papua New Guinea loop plant and synthetic fibre into net bags for carrying food and infants.</t>
  </si>
  <si>
    <t xml:space="preserve">plant fibre; synthetic yarn; looping</t>
  </si>
  <si>
    <t xml:space="preserve">bilums</t>
  </si>
  <si>
    <t xml:space="preserve">food and storage;care and access;transport</t>
  </si>
  <si>
    <t xml:space="preserve">PNG women bilum makers</t>
  </si>
  <si>
    <t xml:space="preserve">PRA214</t>
  </si>
  <si>
    <t xml:space="preserve">Langa Langa shell money making</t>
  </si>
  <si>
    <t xml:space="preserve">tafuliʻae</t>
  </si>
  <si>
    <t xml:space="preserve">Langa Langa makers grind, drill and string shell discs into currency used in bride price.</t>
  </si>
  <si>
    <t xml:space="preserve">shell; drilling; grinding; stringing</t>
  </si>
  <si>
    <t xml:space="preserve">tafuliʻae strings</t>
  </si>
  <si>
    <t xml:space="preserve">Langa Langa Lagoon makers (Malaita)</t>
  </si>
  <si>
    <t xml:space="preserve">TEC001</t>
  </si>
  <si>
    <t xml:space="preserve">Oldowan core-and-flake knapping</t>
  </si>
  <si>
    <t xml:space="preserve">AF-HRN;AF-SWA;AF-SOU</t>
  </si>
  <si>
    <t xml:space="preserve">Gona, Ethiopia c.2.6 Ma; Lomekwi 3 (Kenya) c.3.3 Ma contested; persists alongside Acheulean</t>
  </si>
  <si>
    <t xml:space="preserve">Hominins struck sharp flakes from cobbles with a hammerstone, the earliest well-documented systematic tool-making.</t>
  </si>
  <si>
    <t xml:space="preserve">hard-hammer percussion; basalt; quartz</t>
  </si>
  <si>
    <t xml:space="preserve">choppers; flakes; cores</t>
  </si>
  <si>
    <t xml:space="preserve">archaeologists (Mary Leakey's Olduvai typology)</t>
  </si>
  <si>
    <t xml:space="preserve">Smithsonian NMNH Anthropology via Smithsonian Open Access (CC0 where marked); Wikimedia Commons; open-access excavation reports</t>
  </si>
  <si>
    <t xml:space="preserve">Lomekwian (3.3 Ma) should be noted as contested earlier case.</t>
  </si>
  <si>
    <t xml:space="preserve">TEC002</t>
  </si>
  <si>
    <t xml:space="preserve">Acheulean handaxe making</t>
  </si>
  <si>
    <t xml:space="preserve">Mode 2; bifacial shaping</t>
  </si>
  <si>
    <t xml:space="preserve">F1.6;F1.9;F1.9a;F1.11</t>
  </si>
  <si>
    <t xml:space="preserve">AF-SWA;AF-HRN;AF-SOU;AS-SAS;WA-LEV;EU-WCE;EU-IBE</t>
  </si>
  <si>
    <t xml:space="preserve">Kokiselei, West Turkana c.1.76 Ma; ends at different times regionally</t>
  </si>
  <si>
    <t xml:space="preserve">Knappers thinned a stone blank from both faces to a planned symmetrical form, showing a mental template carried over a million years.</t>
  </si>
  <si>
    <t xml:space="preserve">bifacial percussion; soft-hammer thinning</t>
  </si>
  <si>
    <t xml:space="preserve">handaxes; cleavers</t>
  </si>
  <si>
    <t xml:space="preserve">archaeologists (named after Saint-Acheul, France)</t>
  </si>
  <si>
    <t xml:space="preserve">Named after a French site though earliest examples are African.</t>
  </si>
  <si>
    <t xml:space="preserve">Smithsonian NMNH Anthropology via Smithsonian Open Access (CC0 where marked); Met Open Access (CC0); Wikimedia Commons; open-access excavation reports</t>
  </si>
  <si>
    <t xml:space="preserve">TEC003</t>
  </si>
  <si>
    <t xml:space="preserve">Levallois prepared-core technique</t>
  </si>
  <si>
    <t xml:space="preserve">Mode 3</t>
  </si>
  <si>
    <t xml:space="preserve">F1.6;F1.9a;F1.11;F1.12a</t>
  </si>
  <si>
    <t xml:space="preserve">AF-SWA;AF-SOU;WA-LEV;EU-WCE;AS-CEN</t>
  </si>
  <si>
    <t xml:space="preserve">first known c.400–300 ka; earlier claims contested</t>
  </si>
  <si>
    <t xml:space="preserve">Knappers shaped a core so that a flake of predetermined size and shape could be removed in one blow.</t>
  </si>
  <si>
    <t xml:space="preserve">prepared-core percussion</t>
  </si>
  <si>
    <t xml:space="preserve">Levallois flakes; points</t>
  </si>
  <si>
    <t xml:space="preserve">archaeologists (named after Levallois-Perret, France)</t>
  </si>
  <si>
    <t xml:space="preserve">TEC004</t>
  </si>
  <si>
    <t xml:space="preserve">Pressure flaking</t>
  </si>
  <si>
    <t xml:space="preserve">pressure retouch</t>
  </si>
  <si>
    <t xml:space="preserve">AF-SOU;AM-WST;EU-WCE;AF-EGY;EU-SCA</t>
  </si>
  <si>
    <t xml:space="preserve">Blombos Cave silcrete points c.75 ka (Mourre et al. 2010)</t>
  </si>
  <si>
    <t xml:space="preserve">Pushing a pointed tool against an edge (often of heat-treated stone) removes thin, controlled flakes, used for fine points such as Solutrean leaves, Egyptian ripple-flaked knives and Danish flint daggers.</t>
  </si>
  <si>
    <t xml:space="preserve">antler or copper pressers</t>
  </si>
  <si>
    <t xml:space="preserve">points; knives; daggers</t>
  </si>
  <si>
    <t xml:space="preserve">TEC005</t>
  </si>
  <si>
    <t xml:space="preserve">Microlith production and hafting</t>
  </si>
  <si>
    <t xml:space="preserve">composite tool making</t>
  </si>
  <si>
    <t xml:space="preserve">F1.6;F1.9;F1.11;F1.12</t>
  </si>
  <si>
    <t xml:space="preserve">AF-SOU;AS-SAS;EU-WCE;OC-AUS</t>
  </si>
  <si>
    <t xml:space="preserve">Pinnacle Point 5-6 c.71 ka; compound adhesives at Sibudu c.70 ka</t>
  </si>
  <si>
    <t xml:space="preserve">Small standardised stone inserts were glued or bound into wooden or bone shafts to make replaceable composite tools and weapons.</t>
  </si>
  <si>
    <t xml:space="preserve">backing; resin and ochre adhesives</t>
  </si>
  <si>
    <t xml:space="preserve">microliths; arrows; barbed spears</t>
  </si>
  <si>
    <t xml:space="preserve">TEC006</t>
  </si>
  <si>
    <t xml:space="preserve">Microblade technology</t>
  </si>
  <si>
    <t xml:space="preserve">wedge-shaped core microblades</t>
  </si>
  <si>
    <t xml:space="preserve">AS-NTH;AS-CHN;AS-JPN;AM-ARC</t>
  </si>
  <si>
    <t xml:space="preserve">c.25 ka in Siberia and North China; in Alaska by c.14 ka</t>
  </si>
  <si>
    <t xml:space="preserve">Tiny parallel blades pressed from prepared cores were set into slotted bone and antler points, a toolkit carried into the Americas.</t>
  </si>
  <si>
    <t xml:space="preserve">pressure blade removal; slotted bone points</t>
  </si>
  <si>
    <t xml:space="preserve">microblades; composite points</t>
  </si>
  <si>
    <t xml:space="preserve">TEC007</t>
  </si>
  <si>
    <t xml:space="preserve">Edge-ground and polished stone</t>
  </si>
  <si>
    <t xml:space="preserve">ground-stone axe making</t>
  </si>
  <si>
    <t xml:space="preserve">F1.12;F1.8;F1.9a;F1.11;F1.7</t>
  </si>
  <si>
    <t xml:space="preserve">OC-AUS;AS-JPN;WA-LEV;EU-WCE;OC-POL;AM-MES</t>
  </si>
  <si>
    <t xml:space="preserve">edge-ground axe fragment, Carpenter's Gap, Australia c.46–44 ka (Hiscock et al. 2016); Japan c.38 ka; Neolithic polishing widespread later</t>
  </si>
  <si>
    <t xml:space="preserve">Grinding stone against abrasive sandstone and water produced durable edges and polished surfaces for axes, adzes and ornaments.</t>
  </si>
  <si>
    <t xml:space="preserve">pecking; grinding; polishing</t>
  </si>
  <si>
    <t xml:space="preserve">axes; adzes; celts; mortars</t>
  </si>
  <si>
    <t xml:space="preserve">Early Australian date overturns a Europe-centred 'Neolithic' definition.</t>
  </si>
  <si>
    <t xml:space="preserve">Met Open Access (CC0); Smithsonian NMNH Anthropology via Smithsonian Open Access (CC0 where marked); Wikimedia Commons; Auckland Museum Online Collection (CC BY where marked)</t>
  </si>
  <si>
    <t xml:space="preserve">TEC008</t>
  </si>
  <si>
    <t xml:space="preserve">Hardstone and jade working with abrasives</t>
  </si>
  <si>
    <t xml:space="preserve">lapidary sawing and drilling of nephrite and jadeite</t>
  </si>
  <si>
    <t xml:space="preserve">F1.8;F1.7;F1.12</t>
  </si>
  <si>
    <t xml:space="preserve">AS-CHN;AM-MES;OC-POL;AS-ISE;AS-KOR</t>
  </si>
  <si>
    <t xml:space="preserve">Xinglongwa jade earrings c.6200–5400 BCE; Olmec jadeite; Māori pounamu</t>
  </si>
  <si>
    <t xml:space="preserve">Because jade is too tough to carve, makers sawed, drilled and polished it with harder abrasive sand and string, bamboo or stone tools.</t>
  </si>
  <si>
    <t xml:space="preserve">string sawing; tubular drilling; abrasive polishing</t>
  </si>
  <si>
    <t xml:space="preserve">cong; bi; celts; hei-tiki; masks</t>
  </si>
  <si>
    <t xml:space="preserve">Pounamu is a taonga with protocols.</t>
  </si>
  <si>
    <t xml:space="preserve">Met Open Access (CC0); Cleveland Museum of Art Open Access (CC0); National Palace Museum Taipei Open Data; Te Papa Collections Online (CC BY where marked; otherwise link out); Wikimedia Commons</t>
  </si>
  <si>
    <t xml:space="preserve">TEC009</t>
  </si>
  <si>
    <t xml:space="preserve">Shell bead making</t>
  </si>
  <si>
    <t xml:space="preserve">perforated shell beads</t>
  </si>
  <si>
    <t xml:space="preserve">AF-MAG;AF-SOU;WA-LEV</t>
  </si>
  <si>
    <t xml:space="preserve">perforated Nassarius shells at Skhul (c.100–135 ka), Taforalt (c.82 ka) and Blombos (c.75 ka)</t>
  </si>
  <si>
    <t xml:space="preserve">Perforating and stringing small shells is among the oldest evidence of personal ornament and symbolic making.</t>
  </si>
  <si>
    <t xml:space="preserve">perforation; ochre colouring; stringing</t>
  </si>
  <si>
    <t xml:space="preserve">TEC010</t>
  </si>
  <si>
    <t xml:space="preserve">Ostrich eggshell bead making</t>
  </si>
  <si>
    <t xml:space="preserve">OES beads</t>
  </si>
  <si>
    <t xml:space="preserve">AF-SWA;AF-SOU;AF-HRN</t>
  </si>
  <si>
    <t xml:space="preserve">c.50 ka in East Africa (earlier claims exist); ongoing among San and other makers</t>
  </si>
  <si>
    <t xml:space="preserve">Makers break, drill and grind ostrich eggshell into standard disc beads used in gift exchange over tens of thousands of years.</t>
  </si>
  <si>
    <t xml:space="preserve">drilling; grinding; stringing</t>
  </si>
  <si>
    <t xml:space="preserve">beads; aprons</t>
  </si>
  <si>
    <t xml:space="preserve">archaeologists; San communities</t>
  </si>
  <si>
    <t xml:space="preserve">British Museum EMKP (CC); Wikimedia Commons; open-access journal articles</t>
  </si>
  <si>
    <t xml:space="preserve">TEC011</t>
  </si>
  <si>
    <t xml:space="preserve">Bone and antler working</t>
  </si>
  <si>
    <t xml:space="preserve">groove-and-splinter technique</t>
  </si>
  <si>
    <t xml:space="preserve">F1.6;F1.11;F1.12a</t>
  </si>
  <si>
    <t xml:space="preserve">AF-CEN;EU-WCE;EU-SCA;AS-NTH</t>
  </si>
  <si>
    <t xml:space="preserve">Katanda barbed bone points (DR Congo) c.90 ka, dating debated; groove-and-splinter in Upper Palaeolithic Europe</t>
  </si>
  <si>
    <t xml:space="preserve">Makers split, ground and carved bone and antler into points, harpoons, needles and figures.</t>
  </si>
  <si>
    <t xml:space="preserve">grooving; splitting; grinding</t>
  </si>
  <si>
    <t xml:space="preserve">harpoons; points; needles; spear-throwers</t>
  </si>
  <si>
    <t xml:space="preserve">TEC012</t>
  </si>
  <si>
    <t xml:space="preserve">Eyed-needle sewing</t>
  </si>
  <si>
    <t xml:space="preserve">bone needle sewing</t>
  </si>
  <si>
    <t xml:space="preserve">AS-NTH;WA-CAU;EU-EER</t>
  </si>
  <si>
    <t xml:space="preserve">earliest reliable eyed needles c. 45–40 ka in Siberia (Strashnaya Cave 44–49 ka); the Denisova Cave claim of c. 50 ka rests on one radiocarbon date and most of layer 11 dates 25–20 ka; Mezmaiskaya (Caucasus) 36–28 ka</t>
  </si>
  <si>
    <t xml:space="preserve">The eyed needle allowed close-fitting sewn clothing, which made life in cold northern climates possible.</t>
  </si>
  <si>
    <t xml:space="preserve">bone needles; sinew thread</t>
  </si>
  <si>
    <t xml:space="preserve">needles; fitted garments</t>
  </si>
  <si>
    <t xml:space="preserve">TEC013</t>
  </si>
  <si>
    <t xml:space="preserve">Cordage and string twisting</t>
  </si>
  <si>
    <t xml:space="preserve">plying</t>
  </si>
  <si>
    <t xml:space="preserve">three-ply cord fragment, Abri du Maras, France c.41–52 ka (Neanderthal)</t>
  </si>
  <si>
    <t xml:space="preserve">Twisting and plying plant fibres into string underlies nets, snares, bags, textiles and binding.</t>
  </si>
  <si>
    <t xml:space="preserve">twisting; plying; bast fibre</t>
  </si>
  <si>
    <t xml:space="preserve">cord; string; nets</t>
  </si>
  <si>
    <t xml:space="preserve">open-access journal articles</t>
  </si>
  <si>
    <t xml:space="preserve">TEC014</t>
  </si>
  <si>
    <t xml:space="preserve">Ochre and pigment processing</t>
  </si>
  <si>
    <t xml:space="preserve">ochre grinding</t>
  </si>
  <si>
    <t xml:space="preserve">AF-SOU;AF-SWA</t>
  </si>
  <si>
    <t xml:space="preserve">Blombos Cave ochre-processing kits c.100 ka; ochre use c.300 ka at Olorgesailie</t>
  </si>
  <si>
    <t xml:space="preserve">Grinding ochre and mixing it with binders in shell containers is among the earliest recipes for a manufactured material.</t>
  </si>
  <si>
    <t xml:space="preserve">grinding; mixing binders; abalone-shell containers</t>
  </si>
  <si>
    <t xml:space="preserve">pigment; paint kits</t>
  </si>
  <si>
    <t xml:space="preserve">TEC015</t>
  </si>
  <si>
    <t xml:space="preserve">Rock painting</t>
  </si>
  <si>
    <t xml:space="preserve">cave painting; parietal painting</t>
  </si>
  <si>
    <t xml:space="preserve">F1.9;F1.6;F1.11;F1.12;F1.7</t>
  </si>
  <si>
    <t xml:space="preserve">AS-ISE;OC-AUS;EU-IBE;EU-WCE;AF-SOU;AM-AND;AM-AMZ</t>
  </si>
  <si>
    <t xml:space="preserve">Leang Karampuang, Sulawesi c.51 ka; Iberian hand stencils &gt;64 ka contested; ongoing in some communities</t>
  </si>
  <si>
    <t xml:space="preserve">Painters applied ochre, charcoal and other pigments to rock by hand, brush, stencil and spray, in some places over tens of thousands of years.</t>
  </si>
  <si>
    <t xml:space="preserve">spray stencilling; brush painting; pigment mixing</t>
  </si>
  <si>
    <t xml:space="preserve">painted panels; hand stencils</t>
  </si>
  <si>
    <t xml:space="preserve">archaeologists; communities</t>
  </si>
  <si>
    <t xml:space="preserve">Many sites are sacred to living communities.</t>
  </si>
  <si>
    <t xml:space="preserve">Wikimedia Commons; open-access excavation reports; community-published site</t>
  </si>
  <si>
    <t xml:space="preserve">F1.3;F1.16;F1.26</t>
  </si>
  <si>
    <t xml:space="preserve">TEC016</t>
  </si>
  <si>
    <t xml:space="preserve">Rock engraving</t>
  </si>
  <si>
    <t xml:space="preserve">petroglyph making</t>
  </si>
  <si>
    <t xml:space="preserve">F1.6;F1.12;F1.12a;F1.11;F1.7</t>
  </si>
  <si>
    <t xml:space="preserve">AF-SOU;OC-AUS;AS-CEN;EU-SCA;AM-WST</t>
  </si>
  <si>
    <t xml:space="preserve">engraved ochre, Blombos c.75 ka; Murujuga petroglyphs possibly &gt;40 ka; engraved shell at Trinil c.500 ka contested</t>
  </si>
  <si>
    <t xml:space="preserve">Pecking, incising and abrading rock surfaces produced lasting images, from Murujuga to Tamgaly to Alta.</t>
  </si>
  <si>
    <t xml:space="preserve">pecking; incising; abrading</t>
  </si>
  <si>
    <t xml:space="preserve">petroglyphs; engraved plaques</t>
  </si>
  <si>
    <t xml:space="preserve">Wikimedia Commons; UNESCO World Heritage / Intangible Cultural Heritage pages (link out); community-published site</t>
  </si>
  <si>
    <t xml:space="preserve">TEC017</t>
  </si>
  <si>
    <t xml:space="preserve">Fire-setting (mining)</t>
  </si>
  <si>
    <t xml:space="preserve">fire-setting</t>
  </si>
  <si>
    <t xml:space="preserve">EU-BYZ;EU-BLC;EU-WCE</t>
  </si>
  <si>
    <t xml:space="preserve">Rudna Glava copper mine, Serbia, 5th millennium BCE; used until the 19th c.</t>
  </si>
  <si>
    <t xml:space="preserve">Miners heated rock faces with fire so they cracked, then broke them with stone hammers to reach ore and flint.</t>
  </si>
  <si>
    <t xml:space="preserve">fire; stone mauls; antler picks</t>
  </si>
  <si>
    <t xml:space="preserve">mine galleries</t>
  </si>
  <si>
    <t xml:space="preserve">archaeologists; mining historians</t>
  </si>
  <si>
    <t xml:space="preserve">TEC018</t>
  </si>
  <si>
    <t xml:space="preserve">Early fired-clay vessels</t>
  </si>
  <si>
    <t xml:space="preserve">earliest pottery</t>
  </si>
  <si>
    <t xml:space="preserve">F1.8;F1.6</t>
  </si>
  <si>
    <t xml:space="preserve">AS-CHN;AS-JPN;AS-NTH;AF-SAH</t>
  </si>
  <si>
    <t xml:space="preserve">Xianrendong Cave, China c.20–19 ka BP; Japan c.16 ka; Ounjougou, Mali c.9400 BCE — invented several times</t>
  </si>
  <si>
    <t xml:space="preserve">Hunter-gatherers in East Asia and later in the Sahara made fired clay vessels independently, long before farming.</t>
  </si>
  <si>
    <t xml:space="preserve">coil or slab forming; open firing</t>
  </si>
  <si>
    <t xml:space="preserve">cooking pots</t>
  </si>
  <si>
    <t xml:space="preserve">Undoes the idea that pottery follows agriculture.</t>
  </si>
  <si>
    <t xml:space="preserve">TEC019</t>
  </si>
  <si>
    <t xml:space="preserve">Coil building</t>
  </si>
  <si>
    <t xml:space="preserve">coiling; hand-building; pinch forming</t>
  </si>
  <si>
    <t xml:space="preserve">GL;AM-WST;AF-GUI;OC-MEL</t>
  </si>
  <si>
    <t xml:space="preserve">among the earliest and most widespread forming methods; ongoing</t>
  </si>
  <si>
    <t xml:space="preserve">Building vessels from rolled ropes of clay allows large and varied forms without a wheel, as in Pueblo, Nigerian and Papuan pottery.</t>
  </si>
  <si>
    <t xml:space="preserve">coiling; scraping; smoothing</t>
  </si>
  <si>
    <t xml:space="preserve">jars; pots; large storage vessels</t>
  </si>
  <si>
    <t xml:space="preserve">makers; archaeologists</t>
  </si>
  <si>
    <t xml:space="preserve">Many coil traditions are women's practice.</t>
  </si>
  <si>
    <t xml:space="preserve">TEC020</t>
  </si>
  <si>
    <t xml:space="preserve">Paddle-and-anvil forming</t>
  </si>
  <si>
    <t xml:space="preserve">beating</t>
  </si>
  <si>
    <t xml:space="preserve">AS-SAS;AS-MSE;AS-ISE;OC-MEL;AF-CEN</t>
  </si>
  <si>
    <t xml:space="preserve">ancient; ongoing</t>
  </si>
  <si>
    <t xml:space="preserve">Beating a clay form with a paddle against a stone or clay anvil held inside thins and shapes the wall.</t>
  </si>
  <si>
    <t xml:space="preserve">paddling; anvil; carved paddles</t>
  </si>
  <si>
    <t xml:space="preserve">cooking pots; water jars</t>
  </si>
  <si>
    <t xml:space="preserve">makers; ethnoarchaeologists</t>
  </si>
  <si>
    <t xml:space="preserve">TEC021</t>
  </si>
  <si>
    <t xml:space="preserve">Press-moulding</t>
  </si>
  <si>
    <t xml:space="preserve">mould-made ceramics</t>
  </si>
  <si>
    <t xml:space="preserve">F1.7;F1.9a;F1.8;F1.11</t>
  </si>
  <si>
    <t xml:space="preserve">AM-AND;WA-MES;AS-CHN;EU-GRR</t>
  </si>
  <si>
    <t xml:space="preserve">moulded plaques in Mesopotamia early 2nd millennium BCE; Moche mould-made vessels 100–800 CE</t>
  </si>
  <si>
    <t xml:space="preserve">Pressing clay into fired moulds allowed repeated figures and vessels in series, as in Moche portrait vessels and Roman lamps.</t>
  </si>
  <si>
    <t xml:space="preserve">two-part moulds; slip joining</t>
  </si>
  <si>
    <t xml:space="preserve">portrait vessels; lamps; plaques; figurines</t>
  </si>
  <si>
    <t xml:space="preserve">TEC022</t>
  </si>
  <si>
    <t xml:space="preserve">Potter's wheel throwing</t>
  </si>
  <si>
    <t xml:space="preserve">wheel-throwing</t>
  </si>
  <si>
    <t xml:space="preserve">F1.9a;F1.9;F1.8;F1.11;F1.6</t>
  </si>
  <si>
    <t xml:space="preserve">WA-MES;WA-LEV;AS-SAS;AS-CHN;AF-EGY</t>
  </si>
  <si>
    <t xml:space="preserve">slow wheel in Mesopotamia and Levant c.4500–3500 BCE; fast wheel later and debated; not used in pre-Hispanic Americas</t>
  </si>
  <si>
    <t xml:space="preserve">The rotating wheel allowed faster, thinner and more uniform vessels and often shifted pottery toward specialist workshops.</t>
  </si>
  <si>
    <t xml:space="preserve">wheel-throwing; wheel-finishing</t>
  </si>
  <si>
    <t xml:space="preserve">jars; bowls; cups</t>
  </si>
  <si>
    <t xml:space="preserve">Wheel pottery is not a measure of 'advancement'; many societies chose not to adopt it.</t>
  </si>
  <si>
    <t xml:space="preserve">TEC023</t>
  </si>
  <si>
    <t xml:space="preserve">Slip casting</t>
  </si>
  <si>
    <t xml:space="preserve">slip-cast ceramics</t>
  </si>
  <si>
    <t xml:space="preserve">Staffordshire c.1740s with plaster-of-Paris moulds</t>
  </si>
  <si>
    <t xml:space="preserve">Pouring liquid clay into absorbent plaster moulds made thin, identical wares in quantity, a basis of industrial ceramics.</t>
  </si>
  <si>
    <t xml:space="preserve">plaster moulds; deflocculated slip</t>
  </si>
  <si>
    <t xml:space="preserve">teapots; figures; sanitaryware</t>
  </si>
  <si>
    <t xml:space="preserve">Met Open Access (CC0); V&amp;A collections (link out); Wikimedia Commons</t>
  </si>
  <si>
    <t xml:space="preserve">TEC024</t>
  </si>
  <si>
    <t xml:space="preserve">Burnishing</t>
  </si>
  <si>
    <t xml:space="preserve">polishing leather-hard clay</t>
  </si>
  <si>
    <t xml:space="preserve">THEME;F1.7;F1.6</t>
  </si>
  <si>
    <t xml:space="preserve">GL;AM-WST;AF-GUI</t>
  </si>
  <si>
    <t xml:space="preserve">ancient and widespread; ongoing (e.g. San Ildefonso blackware from 1918–19)</t>
  </si>
  <si>
    <t xml:space="preserve">Rubbing leather-hard clay with a smooth stone compacts and shines the surface without glaze, as in San Ildefonso blackware.</t>
  </si>
  <si>
    <t xml:space="preserve">polishing stones; slips</t>
  </si>
  <si>
    <t xml:space="preserve">burnished pots; blackware</t>
  </si>
  <si>
    <t xml:space="preserve">TEC025</t>
  </si>
  <si>
    <t xml:space="preserve">Open firing</t>
  </si>
  <si>
    <t xml:space="preserve">bonfire firing; pit firing</t>
  </si>
  <si>
    <t xml:space="preserve">earliest firing method; ongoing</t>
  </si>
  <si>
    <t xml:space="preserve">Firing pots in an open bonfire or pit with fuel packed around them needs no kiln and is still used by many potters.</t>
  </si>
  <si>
    <t xml:space="preserve">bonfire; dung or wood fuel; smudging</t>
  </si>
  <si>
    <t xml:space="preserve">TEC026</t>
  </si>
  <si>
    <t xml:space="preserve">Updraft kiln</t>
  </si>
  <si>
    <t xml:space="preserve">two-chamber updraft kiln</t>
  </si>
  <si>
    <t xml:space="preserve">F1.9a;F1.8;F1.6</t>
  </si>
  <si>
    <t xml:space="preserve">WA-MES;AS-CHN;AF-EGY</t>
  </si>
  <si>
    <t xml:space="preserve">Halaf and Samarran kilns c.6000 BCE (e.g. Yarim Tepe); Yangshao kilns in China</t>
  </si>
  <si>
    <t xml:space="preserve">Separating the firebox from the ware chamber gave potters more even and higher temperatures than open firing.</t>
  </si>
  <si>
    <t xml:space="preserve">kiln building; wood firing</t>
  </si>
  <si>
    <t xml:space="preserve">TEC027</t>
  </si>
  <si>
    <t xml:space="preserve">Dragon kiln</t>
  </si>
  <si>
    <t xml:space="preserve">longyao; climbing tube kiln</t>
  </si>
  <si>
    <t xml:space="preserve">proto-dragon kilns in Zhejiang in the Shang period; mature from Eastern Han</t>
  </si>
  <si>
    <t xml:space="preserve">Long sloping tunnel kilns built up hillsides reached stoneware temperatures and fired thousands of pieces at once.</t>
  </si>
  <si>
    <t xml:space="preserve">hillside kiln; wood firing</t>
  </si>
  <si>
    <t xml:space="preserve">celadon; stoneware jars</t>
  </si>
  <si>
    <t xml:space="preserve">TEC028</t>
  </si>
  <si>
    <t xml:space="preserve">Anagama</t>
  </si>
  <si>
    <t xml:space="preserve">tunnel kiln</t>
  </si>
  <si>
    <t xml:space="preserve">introduced from Korea to Japan c.5th c. for Sue ware</t>
  </si>
  <si>
    <t xml:space="preserve">A single-chamber sloping tunnel kiln whose long wood firings leave natural ash glaze and flashing on the ware.</t>
  </si>
  <si>
    <t xml:space="preserve">wood firing; natural ash glaze</t>
  </si>
  <si>
    <t xml:space="preserve">Sue ware; Bizen; Shigaraki</t>
  </si>
  <si>
    <t xml:space="preserve">ColBase Japan national museums (Japan Government Standard Terms); Met Open Access (CC0); Wikimedia Commons</t>
  </si>
  <si>
    <t xml:space="preserve">TEC029</t>
  </si>
  <si>
    <t xml:space="preserve">Noborigama</t>
  </si>
  <si>
    <t xml:space="preserve">multi-chamber climbing kiln</t>
  </si>
  <si>
    <t xml:space="preserve">Korean-derived chambered kilns in Karatsu c.1590s–1600s</t>
  </si>
  <si>
    <t xml:space="preserve">A stepped series of chambers up a slope reuses heat from one chamber to the next, raising output for stoneware and porcelain.</t>
  </si>
  <si>
    <t xml:space="preserve">chambered kiln; wood firing</t>
  </si>
  <si>
    <t xml:space="preserve">Karatsu ware; Arita porcelain</t>
  </si>
  <si>
    <t xml:space="preserve">Links to Korean potters diaspora.</t>
  </si>
  <si>
    <t xml:space="preserve">TEC030</t>
  </si>
  <si>
    <t xml:space="preserve">Ash glaze</t>
  </si>
  <si>
    <t xml:space="preserve">natural and applied ash glaze</t>
  </si>
  <si>
    <t xml:space="preserve">Shang proto-porcelain in southern China c.1500 BCE</t>
  </si>
  <si>
    <t xml:space="preserve">Wood ash, melting on or mixed into a glaze at high temperature, gives the earliest high-fired glazes in East Asia.</t>
  </si>
  <si>
    <t xml:space="preserve">wood ash; feldspar; high firing</t>
  </si>
  <si>
    <t xml:space="preserve">proto-porcelain; Sanage ware</t>
  </si>
  <si>
    <t xml:space="preserve">archaeologists; ceramic historians</t>
  </si>
  <si>
    <t xml:space="preserve">Met Open Access (CC0); Cleveland Museum of Art Open Access (CC0); ColBase Japan national museums (Japan Government Standard Terms)</t>
  </si>
  <si>
    <t xml:space="preserve">TEC031</t>
  </si>
  <si>
    <t xml:space="preserve">Lead glaze</t>
  </si>
  <si>
    <t xml:space="preserve">low-fired lead glaze; sancai</t>
  </si>
  <si>
    <t xml:space="preserve">F1.8;F1.9a;F1.11;F1.10</t>
  </si>
  <si>
    <t xml:space="preserve">AS-CHN;WA-ANA;EU-GRR;WA-IRN</t>
  </si>
  <si>
    <t xml:space="preserve">Roman lead-glazed wares and Han China c.2nd–1st c. BCE; Tang sancai 8th c.</t>
  </si>
  <si>
    <t xml:space="preserve">Lead-based glazes melt at low temperature and take bright copper greens, iron ambers and cobalt blues.</t>
  </si>
  <si>
    <t xml:space="preserve">lead oxide; silica; colouring oxides</t>
  </si>
  <si>
    <t xml:space="preserve">sancai figures; Roman glazed cups; slipware</t>
  </si>
  <si>
    <t xml:space="preserve">Lead exposure of workers.</t>
  </si>
  <si>
    <t xml:space="preserve">Independent inventions debated.</t>
  </si>
  <si>
    <t xml:space="preserve">TEC032</t>
  </si>
  <si>
    <t xml:space="preserve">Tin-opacified glaze</t>
  </si>
  <si>
    <t xml:space="preserve">tin glaze; maiolica; faience; Delftware</t>
  </si>
  <si>
    <t xml:space="preserve">WA-MES;EU-IBE;EU-WCE;EU-BLC</t>
  </si>
  <si>
    <t xml:space="preserve">Abbasid Basra c.8th–9th c.</t>
  </si>
  <si>
    <t xml:space="preserve">Adding tin oxide made an opaque white glaze imitating Chinese porcelain, spreading from Iraq to Spain, Italy and the Netherlands.</t>
  </si>
  <si>
    <t xml:space="preserve">tin oxide; lead glaze; in-glaze painting</t>
  </si>
  <si>
    <t xml:space="preserve">maiolica; Delftware; azulejos</t>
  </si>
  <si>
    <t xml:space="preserve">TEC033</t>
  </si>
  <si>
    <t xml:space="preserve">Lustre painting on ceramics</t>
  </si>
  <si>
    <t xml:space="preserve">lustreware</t>
  </si>
  <si>
    <t xml:space="preserve">WA-MES;AF-EGY;WA-IRN;EU-IBE</t>
  </si>
  <si>
    <t xml:space="preserve">lustre on glass in Egypt 8th c.; on ceramics in Abbasid Iraq 9th c.</t>
  </si>
  <si>
    <t xml:space="preserve">A third firing in reducing conditions leaves nanoparticles of silver and copper that give a metallic sheen.</t>
  </si>
  <si>
    <t xml:space="preserve">silver and copper pigments; reduction firing</t>
  </si>
  <si>
    <t xml:space="preserve">lustre bowls; tiles</t>
  </si>
  <si>
    <t xml:space="preserve">TEC034</t>
  </si>
  <si>
    <t xml:space="preserve">Celadon</t>
  </si>
  <si>
    <t xml:space="preserve">greenware; Yue ware; Longquan; Goryeo cheongja</t>
  </si>
  <si>
    <t xml:space="preserve">Yue wares from Eastern Han; Goryeo inlaid celadon 12th c.</t>
  </si>
  <si>
    <t xml:space="preserve">Iron-bearing glazes fired in reduction turn jade-green, prized in China, Korea and across the Indian Ocean.</t>
  </si>
  <si>
    <t xml:space="preserve">iron glaze; reduction firing; sanggam inlay</t>
  </si>
  <si>
    <t xml:space="preserve">bowls; maebyeong; incense burners</t>
  </si>
  <si>
    <t xml:space="preserve">Met Open Access (CC0); Cleveland Museum of Art Open Access (CC0); National Museum of Korea e-museum (KOGL Type 1 where marked); National Palace Museum Taipei Open Data</t>
  </si>
  <si>
    <t xml:space="preserve">TEC035</t>
  </si>
  <si>
    <t xml:space="preserve">Porcelain making</t>
  </si>
  <si>
    <t xml:space="preserve">hard-paste porcelain</t>
  </si>
  <si>
    <t xml:space="preserve">AS-CHN;AS-KOR;AS-JPN;EU-WCE</t>
  </si>
  <si>
    <t xml:space="preserve">white porcelain in northern China 6th c.; Jingdezhen from Song; Meissen 1708–09</t>
  </si>
  <si>
    <t xml:space="preserve">Kaolin and porcelain stone fired to about 1300°C make a white, translucent body that other regions spent centuries trying to copy.</t>
  </si>
  <si>
    <t xml:space="preserve">kaolin; petuntse; high firing</t>
  </si>
  <si>
    <t xml:space="preserve">bowls; vases; export wares</t>
  </si>
  <si>
    <t xml:space="preserve">Kiln workers and decorators, often unnamed.</t>
  </si>
  <si>
    <t xml:space="preserve">Met Open Access (CC0); National Palace Museum Taipei Open Data; Rijksmuseum (public-domain images); Cleveland Museum of Art Open Access (CC0); ColBase Japan national museums (Japan Government Standard Terms)</t>
  </si>
  <si>
    <t xml:space="preserve">F1.14;F1.13;F1.23</t>
  </si>
  <si>
    <t xml:space="preserve">TEC036</t>
  </si>
  <si>
    <t xml:space="preserve">Fritware</t>
  </si>
  <si>
    <t xml:space="preserve">stonepaste; kashi</t>
  </si>
  <si>
    <t xml:space="preserve">WA-IRN;WA-MES;AF-EGY;WA-ANA</t>
  </si>
  <si>
    <t xml:space="preserve">Seljuq Iran and Fatimid–Ayyubid Egypt c.11th–12th c.; İznik 15th–17th c.</t>
  </si>
  <si>
    <t xml:space="preserve">Ground quartz with glass frit and a little clay gave Islamic potters a white body close to porcelain.</t>
  </si>
  <si>
    <t xml:space="preserve">quartz; glass frit; alkaline glaze</t>
  </si>
  <si>
    <t xml:space="preserve">İznik tiles; bowls</t>
  </si>
  <si>
    <t xml:space="preserve">food and storage;shelter;rule and display</t>
  </si>
  <si>
    <t xml:space="preserve">Met Open Access (CC0); Cleveland Museum of Art Open Access (CC0); Walters Art Museum (CC0)</t>
  </si>
  <si>
    <t xml:space="preserve">TEC037</t>
  </si>
  <si>
    <t xml:space="preserve">Underglaze cobalt blue</t>
  </si>
  <si>
    <t xml:space="preserve">blue-and-white</t>
  </si>
  <si>
    <t xml:space="preserve">F1.8;F1.10</t>
  </si>
  <si>
    <t xml:space="preserve">AS-CHN;WA-MES;WA-IRN</t>
  </si>
  <si>
    <t xml:space="preserve">cobalt on Abbasid wares 9th c.; Jingdezhen blue-and-white from c.1320s using Persian cobalt</t>
  </si>
  <si>
    <t xml:space="preserve">Cobalt painted under a clear glaze produced blue-and-white wares traded and copied from Iran to Delft to Puebla.</t>
  </si>
  <si>
    <t xml:space="preserve">cobalt oxide; underglaze painting</t>
  </si>
  <si>
    <t xml:space="preserve">jars; dishes; kraak ware</t>
  </si>
  <si>
    <t xml:space="preserve">Met Open Access (CC0); National Palace Museum Taipei Open Data; Rijksmuseum (public-domain images); Cleveland Museum of Art Open Access (CC0)</t>
  </si>
  <si>
    <t xml:space="preserve">TEC038</t>
  </si>
  <si>
    <t xml:space="preserve">Overglaze enamel on ceramics</t>
  </si>
  <si>
    <t xml:space="preserve">mina'i; doucai; famille rose; Imari</t>
  </si>
  <si>
    <t xml:space="preserve">WA-IRN;AS-CHN;AS-JPN</t>
  </si>
  <si>
    <t xml:space="preserve">mina'i ware in Iran late 12th c.; doucai 1460s; Arita enamels 1640s</t>
  </si>
  <si>
    <t xml:space="preserve">Coloured enamels painted over a fired glaze and refired at lower temperature widened the palette of ceramics.</t>
  </si>
  <si>
    <t xml:space="preserve">enamel pigments; low refiring</t>
  </si>
  <si>
    <t xml:space="preserve">mina'i bowls; famille rose; Kakiemon</t>
  </si>
  <si>
    <t xml:space="preserve">Met Open Access (CC0); Cleveland Museum of Art Open Access (CC0); ColBase Japan national museums (Japan Government Standard Terms); National Palace Museum Taipei Open Data</t>
  </si>
  <si>
    <t xml:space="preserve">TEC039</t>
  </si>
  <si>
    <t xml:space="preserve">Raku</t>
  </si>
  <si>
    <t xml:space="preserve">raku-yaki</t>
  </si>
  <si>
    <t xml:space="preserve">Chōjirō with Sen no Rikyū c.1570s–80s; Western 'raku' from c.1960 differs</t>
  </si>
  <si>
    <t xml:space="preserve">Hand-shaped tea bowls pulled red-hot from the kiln and cooled quickly, made for the tea ceremony by the Raku family line.</t>
  </si>
  <si>
    <t xml:space="preserve">hand shaping; quick firing</t>
  </si>
  <si>
    <t xml:space="preserve">tea bowls</t>
  </si>
  <si>
    <t xml:space="preserve">Raku family; tea masters</t>
  </si>
  <si>
    <t xml:space="preserve">American post-firing reduction raku is a separate adaptation.</t>
  </si>
  <si>
    <t xml:space="preserve">TEC040</t>
  </si>
  <si>
    <t xml:space="preserve">Salt glaze</t>
  </si>
  <si>
    <t xml:space="preserve">salt-glazed stoneware</t>
  </si>
  <si>
    <t xml:space="preserve">Rhineland (Siegburg, Raeren) c.15th c.</t>
  </si>
  <si>
    <t xml:space="preserve">Throwing salt into a hot kiln forms a thin orange-peel glaze on stoneware, used for Rhenish jugs and later English and American wares.</t>
  </si>
  <si>
    <t xml:space="preserve">salt vapour glazing</t>
  </si>
  <si>
    <t xml:space="preserve">Bartmann jugs; crocks</t>
  </si>
  <si>
    <t xml:space="preserve">Met Open Access (CC0); Rijksmuseum (public-domain images); Wikimedia Commons</t>
  </si>
  <si>
    <t xml:space="preserve">TEC041</t>
  </si>
  <si>
    <t xml:space="preserve">Terra sigillata moulding</t>
  </si>
  <si>
    <t xml:space="preserve">samian ware; Arretine ware</t>
  </si>
  <si>
    <t xml:space="preserve">Arretine ware from c.40 BCE; Gaulish samian 1st–3rd c. CE</t>
  </si>
  <si>
    <t xml:space="preserve">Red gloss slip over bowls formed in stamped moulds produced standard tableware across the Roman Empire, often stamped with workshop names.</t>
  </si>
  <si>
    <t xml:space="preserve">fine gloss slip; decorated moulds; potter's stamps</t>
  </si>
  <si>
    <t xml:space="preserve">bowls; plates</t>
  </si>
  <si>
    <t xml:space="preserve">Met Open Access (CC0); Wikimedia Commons; Europeana; Archaeology Data Service (open reports)</t>
  </si>
  <si>
    <t xml:space="preserve">TEC042</t>
  </si>
  <si>
    <t xml:space="preserve">Attic black-figure and red-figure</t>
  </si>
  <si>
    <t xml:space="preserve">three-stage iron reduction firing</t>
  </si>
  <si>
    <t xml:space="preserve">black-figure Corinth c.700 BCE; red-figure Athens c.530 BCE</t>
  </si>
  <si>
    <t xml:space="preserve">Controlling oxidising and reducing phases turned a fine iron-rich slip black against the orange body, allowing painted scenes.</t>
  </si>
  <si>
    <t xml:space="preserve">refined slip; three-stage firing</t>
  </si>
  <si>
    <t xml:space="preserve">amphorae; kylikes; kraters</t>
  </si>
  <si>
    <t xml:space="preserve">archaeologists; art historians (J.D. Beazley attributions)</t>
  </si>
  <si>
    <t xml:space="preserve">Workshop labour, including enslaved workers.</t>
  </si>
  <si>
    <t xml:space="preserve">Met Open Access (CC0); Walters Art Museum (CC0); Cleveland Museum of Art Open Access (CC0); Wikimedia Commons</t>
  </si>
  <si>
    <t xml:space="preserve">TEC043</t>
  </si>
  <si>
    <t xml:space="preserve">Egyptian faience</t>
  </si>
  <si>
    <t xml:space="preserve">self-glazing quartz ceramic</t>
  </si>
  <si>
    <t xml:space="preserve">Predynastic Egypt and Mesopotamia; Harappan faience</t>
  </si>
  <si>
    <t xml:space="preserve">Ground quartz mixed with alkali forms its own glaze by efflorescence or cementation on firing, used for bright blue-green amulets and tiles.</t>
  </si>
  <si>
    <t xml:space="preserve">quartz paste; efflorescence glazing</t>
  </si>
  <si>
    <t xml:space="preserve">amulets; shabtis; tiles; beads</t>
  </si>
  <si>
    <t xml:space="preserve">TEC044</t>
  </si>
  <si>
    <t xml:space="preserve">Polychrome slip painting (Andes and Mesoamerica)</t>
  </si>
  <si>
    <t xml:space="preserve">Nasca polychrome; Maya polychrome</t>
  </si>
  <si>
    <t xml:space="preserve">Nasca from c.100 BCE; Maya Classic 250–900 CE</t>
  </si>
  <si>
    <t xml:space="preserve">Many-coloured mineral slips burnished and fired produced painted vessels carrying mythic scenes and hieroglyphic texts.</t>
  </si>
  <si>
    <t xml:space="preserve">mineral slips; burnishing; fine brushes</t>
  </si>
  <si>
    <t xml:space="preserve">Nasca bowls; Maya cylinder vases</t>
  </si>
  <si>
    <t xml:space="preserve">Many Maya vases looted.</t>
  </si>
  <si>
    <t xml:space="preserve">TEC045</t>
  </si>
  <si>
    <t xml:space="preserve">Qvevri making</t>
  </si>
  <si>
    <t xml:space="preserve">wine residues in jars at Gadachrili Gora, Georgia c.6000 BCE; qvevri tradition ongoing (UNESCO 2013)</t>
  </si>
  <si>
    <t xml:space="preserve">Georgian potters coil large egg-shaped jars, lined with beeswax and buried to ferment and store wine.</t>
  </si>
  <si>
    <t xml:space="preserve">coiling; beeswax lining</t>
  </si>
  <si>
    <t xml:space="preserve">makers; UNESCO</t>
  </si>
  <si>
    <t xml:space="preserve">TEC046</t>
  </si>
  <si>
    <t xml:space="preserve">Core-formed glass</t>
  </si>
  <si>
    <t xml:space="preserve">core-forming</t>
  </si>
  <si>
    <t xml:space="preserve">Mesopotamia and Egypt c.1500 BCE</t>
  </si>
  <si>
    <t xml:space="preserve">Hot glass was trailed around a removable core of clay and dung, then combed into festoons, to make small vessels before blowing.</t>
  </si>
  <si>
    <t xml:space="preserve">core; trailing; combing</t>
  </si>
  <si>
    <t xml:space="preserve">alabastra; amphoriskoi</t>
  </si>
  <si>
    <t xml:space="preserve">TEC047</t>
  </si>
  <si>
    <t xml:space="preserve">Cast and cold-worked glass</t>
  </si>
  <si>
    <t xml:space="preserve">mould-cast glass</t>
  </si>
  <si>
    <t xml:space="preserve">WA-MES;EU-GRR;AF-EGY</t>
  </si>
  <si>
    <t xml:space="preserve">Late Bronze Age; Hellenistic cast bowls</t>
  </si>
  <si>
    <t xml:space="preserve">Glass was cast in moulds or slumped over forms and then ground and polished like stone.</t>
  </si>
  <si>
    <t xml:space="preserve">lost-wax and open moulds; grinding</t>
  </si>
  <si>
    <t xml:space="preserve">bowls; inlays; plaques</t>
  </si>
  <si>
    <t xml:space="preserve">TEC048</t>
  </si>
  <si>
    <t xml:space="preserve">Glassblowing</t>
  </si>
  <si>
    <t xml:space="preserve">free-blowing; mould-blowing; cristallo</t>
  </si>
  <si>
    <t xml:space="preserve">Levant c.1st c. BCE; mould-blowing by 1st c. CE (e.g. Ennion)</t>
  </si>
  <si>
    <t xml:space="preserve">Inflating a gather of glass on a blowpipe made glass cheap and fast to shape, spreading it across the Roman world and beyond.</t>
  </si>
  <si>
    <t xml:space="preserve">blowpipe; moulds; annealing</t>
  </si>
  <si>
    <t xml:space="preserve">bottles; cups; flasks</t>
  </si>
  <si>
    <t xml:space="preserve">TEC049</t>
  </si>
  <si>
    <t xml:space="preserve">Enamelled and gilded glass</t>
  </si>
  <si>
    <t xml:space="preserve">Mamluk enamelled glass</t>
  </si>
  <si>
    <t xml:space="preserve">Syria and Egypt late 12th–14th c.; earlier Roman examples</t>
  </si>
  <si>
    <t xml:space="preserve">Enamel and gold fired onto blown glass decorated mosque lamps, beakers and bottles later copied in Venice.</t>
  </si>
  <si>
    <t xml:space="preserve">enamel painting; low refiring</t>
  </si>
  <si>
    <t xml:space="preserve">mosque lamps; beakers</t>
  </si>
  <si>
    <t xml:space="preserve">TEC050</t>
  </si>
  <si>
    <t xml:space="preserve">Cameo glass</t>
  </si>
  <si>
    <t xml:space="preserve">cased and carved glass</t>
  </si>
  <si>
    <t xml:space="preserve">Roman c.25 BCE–50 CE (Portland Vase); 19th-c. English revival; Qing carved glass</t>
  </si>
  <si>
    <t xml:space="preserve">Layers of differently coloured glass are cut back to leave a relief image.</t>
  </si>
  <si>
    <t xml:space="preserve">casing; wheel cutting</t>
  </si>
  <si>
    <t xml:space="preserve">vases; plaques; snuff bottles</t>
  </si>
  <si>
    <t xml:space="preserve">TEC051</t>
  </si>
  <si>
    <t xml:space="preserve">Float glass</t>
  </si>
  <si>
    <t xml:space="preserve">float process</t>
  </si>
  <si>
    <t xml:space="preserve">Pilkington, announced 1959</t>
  </si>
  <si>
    <t xml:space="preserve">Floating molten glass on molten tin made flat, even sheet glass at industrial scale for curtain walls and screens.</t>
  </si>
  <si>
    <t xml:space="preserve">tin bath; continuous production</t>
  </si>
  <si>
    <t xml:space="preserve">sheet glass</t>
  </si>
  <si>
    <t xml:space="preserve">patent records; Pilkington</t>
  </si>
  <si>
    <t xml:space="preserve">TEC052</t>
  </si>
  <si>
    <t xml:space="preserve">Indo-Pacific drawn glass beads</t>
  </si>
  <si>
    <t xml:space="preserve">lada technique</t>
  </si>
  <si>
    <t xml:space="preserve">Arikamedu, Mantai, Khao Sam Kaeo from c.4th c. BCE</t>
  </si>
  <si>
    <t xml:space="preserve">Drawing hollow glass tubes and cutting them made small monochrome beads by the million, traded across the Indian Ocean.</t>
  </si>
  <si>
    <t xml:space="preserve">glass drawing; cutting; reheating</t>
  </si>
  <si>
    <t xml:space="preserve">seed beads</t>
  </si>
  <si>
    <t xml:space="preserve">archaeologists (Peter Francis Jr.)</t>
  </si>
  <si>
    <t xml:space="preserve">TEC053</t>
  </si>
  <si>
    <t xml:space="preserve">Ile-Ife glass making</t>
  </si>
  <si>
    <t xml:space="preserve">Ife primary glass</t>
  </si>
  <si>
    <t xml:space="preserve">c.11th–15th c. (Babalola et al. 2017)</t>
  </si>
  <si>
    <t xml:space="preserve">Makers at Ile-Ife produced their own high-lime, high-alumina glass from local materials and made beads in quantity.</t>
  </si>
  <si>
    <t xml:space="preserve">primary glass making; crucibles; bead drawing</t>
  </si>
  <si>
    <t xml:space="preserve">glass beads; crucibles</t>
  </si>
  <si>
    <t xml:space="preserve">archaeologists (Abidemi Babalola)</t>
  </si>
  <si>
    <t xml:space="preserve">Refutes the assumption that African glass beads were all imported.</t>
  </si>
  <si>
    <t xml:space="preserve">TEC054</t>
  </si>
  <si>
    <t xml:space="preserve">Cold-hammering native copper</t>
  </si>
  <si>
    <t xml:space="preserve">annealed native copper working</t>
  </si>
  <si>
    <t xml:space="preserve">F1.9a;F1.7</t>
  </si>
  <si>
    <t xml:space="preserve">WA-ANA;WA-IRN;AM-EWD</t>
  </si>
  <si>
    <t xml:space="preserve">Çayönü, Anatolia c.8th millennium BCE; Old Copper Complex, Great Lakes c.5000–1000 BCE (some earlier)</t>
  </si>
  <si>
    <t xml:space="preserve">Native copper was hammered and annealed into awls, beads and points without smelting, in Anatolia and independently around the Great Lakes.</t>
  </si>
  <si>
    <t xml:space="preserve">hammering; annealing</t>
  </si>
  <si>
    <t xml:space="preserve">awls; beads; points; knives</t>
  </si>
  <si>
    <t xml:space="preserve">Smithsonian NMNH Anthropology via Smithsonian Open Access (CC0 where marked); open-access excavation reports; Wikimedia Commons</t>
  </si>
  <si>
    <t xml:space="preserve">TEC055</t>
  </si>
  <si>
    <t xml:space="preserve">Copper smelting</t>
  </si>
  <si>
    <t xml:space="preserve">extractive copper metallurgy</t>
  </si>
  <si>
    <t xml:space="preserve">F1.11;F1.9a;F1.7</t>
  </si>
  <si>
    <t xml:space="preserve">EU-BYZ;WA-IRN;WA-LEV;AM-AND</t>
  </si>
  <si>
    <t xml:space="preserve">Belovode, Serbia c.5000 BCE; Tal-i Iblis, Iran 5th millennium; independent Andean development later</t>
  </si>
  <si>
    <t xml:space="preserve">Reducing copper ore in a hot charcoal fire produced metal from stone, a process invented more than once.</t>
  </si>
  <si>
    <t xml:space="preserve">crucible and furnace smelting; charcoal</t>
  </si>
  <si>
    <t xml:space="preserve">ingots; tools; ornaments</t>
  </si>
  <si>
    <t xml:space="preserve">TEC056</t>
  </si>
  <si>
    <t xml:space="preserve">Arsenical copper alloying</t>
  </si>
  <si>
    <t xml:space="preserve">F1.9a;F1.11;F1.7</t>
  </si>
  <si>
    <t xml:space="preserve">WA-LEV;WA-ANA;WA-CAU;WA-IRN;AM-AND</t>
  </si>
  <si>
    <t xml:space="preserve">Nahal Mishmar hoard c.3700 BCE; Andes later</t>
  </si>
  <si>
    <t xml:space="preserve">Copper with arsenic was harder and castable, used for the Nahal Mishmar hoard and later in Andean metallurgy.</t>
  </si>
  <si>
    <t xml:space="preserve">smelting arsenic-rich ores; casting</t>
  </si>
  <si>
    <t xml:space="preserve">maceheads; axes; ornaments</t>
  </si>
  <si>
    <t xml:space="preserve">Arsenic fumes harmed smiths.</t>
  </si>
  <si>
    <t xml:space="preserve">TEC057</t>
  </si>
  <si>
    <t xml:space="preserve">Tin bronze alloying</t>
  </si>
  <si>
    <t xml:space="preserve">F1.9a;F1.11;F1.8;F1.9</t>
  </si>
  <si>
    <t xml:space="preserve">WA-MES;WA-ANA;EU-BYZ;AS-CHN;AS-MSE</t>
  </si>
  <si>
    <t xml:space="preserve">tin bronze foil at Pločnik c.4650 BCE contested; regular use c.3000 BCE; China c.2000 BCE</t>
  </si>
  <si>
    <t xml:space="preserve">Alloying copper with about ten per cent tin produced a stronger, better-casting metal whose supply drove long-distance trade.</t>
  </si>
  <si>
    <t xml:space="preserve">alloying; casting</t>
  </si>
  <si>
    <t xml:space="preserve">weapons; vessels; mirrors; drums</t>
  </si>
  <si>
    <t xml:space="preserve">tools;war;ritual and belief</t>
  </si>
  <si>
    <t xml:space="preserve">'Bronze Age' dates differ by region.</t>
  </si>
  <si>
    <t xml:space="preserve">TEC058</t>
  </si>
  <si>
    <t xml:space="preserve">Lost-wax casting</t>
  </si>
  <si>
    <t xml:space="preserve">cire perdue; investment casting</t>
  </si>
  <si>
    <t xml:space="preserve">F1.9;F1.9a;F1.6;F1.7;F1.11</t>
  </si>
  <si>
    <t xml:space="preserve">AS-SAS;WA-LEV;AF-GUI;AS-HIM;AM-CAM;AS-MSE</t>
  </si>
  <si>
    <t xml:space="preserve">Mehrgarh amulet c.4000 BCE (Thoury et al. 2016); Nahal Mishmar c.3700 BCE; Igbo-Ukwu 9th–10th c. CE; Benin, Chola, Newar, Muisca</t>
  </si>
  <si>
    <t xml:space="preserve">A wax model encased in clay is melted out and replaced by metal, allowing complex one-off castings.</t>
  </si>
  <si>
    <t xml:space="preserve">wax modelling; clay investment; casting</t>
  </si>
  <si>
    <t xml:space="preserve">Benin plaques; Chola bronzes; tunjos; Akan goldweights</t>
  </si>
  <si>
    <t xml:space="preserve">makers; archaeometallurgists</t>
  </si>
  <si>
    <t xml:space="preserve">Benin works looted 1897.</t>
  </si>
  <si>
    <t xml:space="preserve">Met Open Access (CC0); Cleveland Museum of Art Open Access (CC0); Wikimedia Commons; British Museum EMKP (CC)</t>
  </si>
  <si>
    <t xml:space="preserve">TEC059</t>
  </si>
  <si>
    <t xml:space="preserve">Piece-mould casting</t>
  </si>
  <si>
    <t xml:space="preserve">section-mould bronze casting</t>
  </si>
  <si>
    <t xml:space="preserve">Erlitou c.1700 BCE to Han</t>
  </si>
  <si>
    <t xml:space="preserve">Chinese founders cast ritual bronzes in assembled clay section-moulds, organised in large workshops such as those at Anyang.</t>
  </si>
  <si>
    <t xml:space="preserve">clay piece-moulds; model carving; assembly</t>
  </si>
  <si>
    <t xml:space="preserve">ding; gui; zun; bells</t>
  </si>
  <si>
    <t xml:space="preserve">TEC060</t>
  </si>
  <si>
    <t xml:space="preserve">Repoussé and chasing</t>
  </si>
  <si>
    <t xml:space="preserve">sheet-metal embossing</t>
  </si>
  <si>
    <t xml:space="preserve">F1.9a;F1.11;F1.7;F1.9</t>
  </si>
  <si>
    <t xml:space="preserve">WA-MES;EU-GRR;AM-AND;AM-EWD;AS-HIM</t>
  </si>
  <si>
    <t xml:space="preserve">Mesopotamia and Egypt by 3rd millennium BCE; Andean goldwork; Mississippian copper plates; Newar metalwork</t>
  </si>
  <si>
    <t xml:space="preserve">Hammering sheet metal from the back and refining from the front forms relief images and vessels.</t>
  </si>
  <si>
    <t xml:space="preserve">annealing; pitch bowl; punches</t>
  </si>
  <si>
    <t xml:space="preserve">vessels; plaques; masks; plates</t>
  </si>
  <si>
    <t xml:space="preserve">TEC061</t>
  </si>
  <si>
    <t xml:space="preserve">Granulation</t>
  </si>
  <si>
    <t xml:space="preserve">gold granulation</t>
  </si>
  <si>
    <t xml:space="preserve">WA-MES;EU-GRR</t>
  </si>
  <si>
    <t xml:space="preserve">Ur c.2500 BCE; Etruscan fine granulation 7th c. BCE</t>
  </si>
  <si>
    <t xml:space="preserve">Tiny gold spheres were fused to a gold ground by colloidal or eutectic bonding.</t>
  </si>
  <si>
    <t xml:space="preserve">granule making; diffusion bonding</t>
  </si>
  <si>
    <t xml:space="preserve">earrings; fibulae; pendants</t>
  </si>
  <si>
    <t xml:space="preserve">TEC062</t>
  </si>
  <si>
    <t xml:space="preserve">Filigree</t>
  </si>
  <si>
    <t xml:space="preserve">wirework</t>
  </si>
  <si>
    <t xml:space="preserve">F1.9a;F1.11;F1.9;F1.7</t>
  </si>
  <si>
    <t xml:space="preserve">WA-MES;EU-GRR;AS-SAS;AM-LAT</t>
  </si>
  <si>
    <t xml:space="preserve">Mesopotamia 3rd millennium BCE; ongoing (Cuttack, Mompox)</t>
  </si>
  <si>
    <t xml:space="preserve">Fine twisted wires were soldered into openwork patterns in gold and silver.</t>
  </si>
  <si>
    <t xml:space="preserve">wire twisting; soldering</t>
  </si>
  <si>
    <t xml:space="preserve">earrings; boxes; frames</t>
  </si>
  <si>
    <t xml:space="preserve">TEC063</t>
  </si>
  <si>
    <t xml:space="preserve">Wire drawing</t>
  </si>
  <si>
    <t xml:space="preserve">draw-plate wire drawing</t>
  </si>
  <si>
    <t xml:space="preserve">earliest confirmed draw-plates 6th–8th c. CE (Old Uppsala, Vendel Period; Merovingian finds); Viking Age plates at Birka, Haithabu and Staraya Ladoga; drawn wire of Roman date claimed; earlier wire made by strip-twisting and hammering</t>
  </si>
  <si>
    <t xml:space="preserve">Pulling metal through a series of shrinking holes produced uniform wire for chain mail, jewellery and later cables.</t>
  </si>
  <si>
    <t xml:space="preserve">draw-plate; annealing</t>
  </si>
  <si>
    <t xml:space="preserve">wire; mail; chains</t>
  </si>
  <si>
    <t xml:space="preserve">Date of first draw-plate uncertain; verify.</t>
  </si>
  <si>
    <t xml:space="preserve">TEC064</t>
  </si>
  <si>
    <t xml:space="preserve">Leaf gilding</t>
  </si>
  <si>
    <t xml:space="preserve">gold leaf; gold beating</t>
  </si>
  <si>
    <t xml:space="preserve">F1.6;F1.8;F1.9</t>
  </si>
  <si>
    <t xml:space="preserve">AF-EGY;AS-CHN;AS-MSE;AS-SAS</t>
  </si>
  <si>
    <t xml:space="preserve">Egypt Old Kingdom; ongoing (Mandalay gold beaters)</t>
  </si>
  <si>
    <t xml:space="preserve">Gold beaten into leaves thinner than paper was laid over wood, gesso and stone.</t>
  </si>
  <si>
    <t xml:space="preserve">gold beating; gesso; bole</t>
  </si>
  <si>
    <t xml:space="preserve">coffins; Buddha images; frames</t>
  </si>
  <si>
    <t xml:space="preserve">TEC065</t>
  </si>
  <si>
    <t xml:space="preserve">Fire gilding</t>
  </si>
  <si>
    <t xml:space="preserve">mercury gilding; amalgam gilding</t>
  </si>
  <si>
    <t xml:space="preserve">AS-CHN;EU-GRR;AS-JPN</t>
  </si>
  <si>
    <t xml:space="preserve">Warring States China c.4th c. BCE; Roman</t>
  </si>
  <si>
    <t xml:space="preserve">Gold dissolved in mercury was painted on and the mercury driven off by heat, poisoning many gilders.</t>
  </si>
  <si>
    <t xml:space="preserve">mercury amalgam; heating</t>
  </si>
  <si>
    <t xml:space="preserve">gilt bronzes; buckles; statues</t>
  </si>
  <si>
    <t xml:space="preserve">Mercury poisoning of gilders.</t>
  </si>
  <si>
    <t xml:space="preserve">TEC066</t>
  </si>
  <si>
    <t xml:space="preserve">Depletion gilding</t>
  </si>
  <si>
    <t xml:space="preserve">tumbaga; mise en couleur</t>
  </si>
  <si>
    <t xml:space="preserve">first millennium BCE–CE in Colombia and the Isthmus; Moche also used electrochemical plating</t>
  </si>
  <si>
    <t xml:space="preserve">Gold–copper alloy objects were heated and treated with acidic plant juices to remove copper at the surface, leaving a gold-rich skin.</t>
  </si>
  <si>
    <t xml:space="preserve">tumbaga casting; oxidation; pickling</t>
  </si>
  <si>
    <t xml:space="preserve">pendants; nose ornaments</t>
  </si>
  <si>
    <t xml:space="preserve">archaeometallurgists (Heather Lechtman)</t>
  </si>
  <si>
    <t xml:space="preserve">TEC067</t>
  </si>
  <si>
    <t xml:space="preserve">Niello inlay</t>
  </si>
  <si>
    <t xml:space="preserve">niello</t>
  </si>
  <si>
    <t xml:space="preserve">EU-GRR;EU-BYZ;WA-IRN;EU-EER</t>
  </si>
  <si>
    <t xml:space="preserve">Roman from 1st c. CE; Bronze Age black inlays debated</t>
  </si>
  <si>
    <t xml:space="preserve">A black sulphide of silver or copper was fused into engraved lines in silver.</t>
  </si>
  <si>
    <t xml:space="preserve">metal sulphides; engraving</t>
  </si>
  <si>
    <t xml:space="preserve">spoons; reliquaries; belt fittings</t>
  </si>
  <si>
    <t xml:space="preserve">TEC068</t>
  </si>
  <si>
    <t xml:space="preserve">Metal inlay (damascening and koftgari)</t>
  </si>
  <si>
    <t xml:space="preserve">inlaid brass; koftgari; Toledo damascene</t>
  </si>
  <si>
    <t xml:space="preserve">F1.10;F1.9;F1.11</t>
  </si>
  <si>
    <t xml:space="preserve">WA-IRN;WA-MES;AS-SAS;EU-IBE</t>
  </si>
  <si>
    <t xml:space="preserve">Khurasan and Mosul inlaid brass 12th–13th c.; Mughal koftgari; Toledo damascene</t>
  </si>
  <si>
    <t xml:space="preserve">Silver, gold and copper wire or sheet was hammered into engraved or cross-hatched grounds on brass or steel.</t>
  </si>
  <si>
    <t xml:space="preserve">undercutting; cross-hatching; wire inlay</t>
  </si>
  <si>
    <t xml:space="preserve">ewers; basins; weapons</t>
  </si>
  <si>
    <t xml:space="preserve">TEC069</t>
  </si>
  <si>
    <t xml:space="preserve">Bidri</t>
  </si>
  <si>
    <t xml:space="preserve">Bahmani Bidar 14th–15th c.; ongoing</t>
  </si>
  <si>
    <t xml:space="preserve">A zinc alloy cast in Bidar is inlaid with silver and blackened with a paste of soil and ammonium chloride.</t>
  </si>
  <si>
    <t xml:space="preserve">zinc alloy casting; silver inlay; soil blackening</t>
  </si>
  <si>
    <t xml:space="preserve">huqqa bases; boxes; basins</t>
  </si>
  <si>
    <t xml:space="preserve">TEC070</t>
  </si>
  <si>
    <t xml:space="preserve">Bloomery iron smelting</t>
  </si>
  <si>
    <t xml:space="preserve">direct-process iron</t>
  </si>
  <si>
    <t xml:space="preserve">F1.9a;F1.6;F1.11;F1.9</t>
  </si>
  <si>
    <t xml:space="preserve">WA-ANA;WA-LEV;AF-SAH;AF-CEN;EU-WCE;AS-SAS</t>
  </si>
  <si>
    <t xml:space="preserve">widespread by c.1200 BCE in Anatolia and the Levant; early African dates (e.g. Termit, Nsukka) debated</t>
  </si>
  <si>
    <t xml:space="preserve">Smelting iron ore below its melting point produced a spongy bloom that smiths consolidated by hammering, invented more than once.</t>
  </si>
  <si>
    <t xml:space="preserve">bloomery furnace; forging</t>
  </si>
  <si>
    <t xml:space="preserve">tools; weapons; hoes</t>
  </si>
  <si>
    <t xml:space="preserve">Diffusion vs independent African invention is debated.</t>
  </si>
  <si>
    <t xml:space="preserve">TEC071</t>
  </si>
  <si>
    <t xml:space="preserve">Blast furnace and cast iron</t>
  </si>
  <si>
    <t xml:space="preserve">AS-CHN;EU-SCA;EU-WCE</t>
  </si>
  <si>
    <t xml:space="preserve">China c.5th c. BCE; Lapphyttan, Sweden c.1150–1350 CE</t>
  </si>
  <si>
    <t xml:space="preserve">Tall furnaces made liquid iron that could be cast in moulds; China cast iron tools and moulds at scale from the Warring States.</t>
  </si>
  <si>
    <t xml:space="preserve">blast furnace; moulds; decarburisation</t>
  </si>
  <si>
    <t xml:space="preserve">ploughshares; pots; moulds</t>
  </si>
  <si>
    <t xml:space="preserve">TEC072</t>
  </si>
  <si>
    <t xml:space="preserve">Haya preheated furnace</t>
  </si>
  <si>
    <t xml:space="preserve">Haya steelmaking</t>
  </si>
  <si>
    <t xml:space="preserve">Schmidt and Avery (1978) dated preheated-blast smelting at KM2/KM3 (Kemondo Bay) to c. 1,500–2,000 years ago; the preheating and 'steel' claims were challenged by Rehder (1986) and Eggert (1987)</t>
  </si>
  <si>
    <t xml:space="preserve">Haya smelters in northwest Tanzania ran furnaces with preheated air blasts, reconstructed in the 1970s with elders.</t>
  </si>
  <si>
    <t xml:space="preserve">preheated tuyères; natural-draught and bellows furnaces</t>
  </si>
  <si>
    <t xml:space="preserve">blooms; steel</t>
  </si>
  <si>
    <t xml:space="preserve">archaeologists (Peter Schmidt); Haya smelters</t>
  </si>
  <si>
    <t xml:space="preserve">Reconstruction depended on Haya elders' knowledge.</t>
  </si>
  <si>
    <t xml:space="preserve">TEC073</t>
  </si>
  <si>
    <t xml:space="preserve">Crucible steel</t>
  </si>
  <si>
    <t xml:space="preserve">wootz; ukku; Damascus steel</t>
  </si>
  <si>
    <t xml:space="preserve">F1.9;F1.12a;F1.10</t>
  </si>
  <si>
    <t xml:space="preserve">AS-SAS;AS-CEN;WA-IRN</t>
  </si>
  <si>
    <t xml:space="preserve">South India and Sri Lanka (Kodumanal, Tissamaharama) from late 1st millennium BCE; Merv 9th–10th c.</t>
  </si>
  <si>
    <t xml:space="preserve">Iron and carbon sealed in clay crucibles produced high-carbon steel whose patterned blades were prized across West Asia.</t>
  </si>
  <si>
    <t xml:space="preserve">crucible smelting; controlled forging</t>
  </si>
  <si>
    <t xml:space="preserve">swords; ingots</t>
  </si>
  <si>
    <t xml:space="preserve">Met Open Access (CC0); open-access journal articles; Wikimedia Commons</t>
  </si>
  <si>
    <t xml:space="preserve">TEC074</t>
  </si>
  <si>
    <t xml:space="preserve">Pattern welding</t>
  </si>
  <si>
    <t xml:space="preserve">pamor (Java)</t>
  </si>
  <si>
    <t xml:space="preserve">EU-WCE;EU-SCA;EU-BLC;AS-ISE</t>
  </si>
  <si>
    <t xml:space="preserve">Roman and Migration Period swords from 2nd–3rd c.; Javanese kris pamor</t>
  </si>
  <si>
    <t xml:space="preserve">Twisting and forge-welding bars of different iron and steel produced patterned, layered blades, in Europe and in Javanese kris.</t>
  </si>
  <si>
    <t xml:space="preserve">forge welding; twisting; etching</t>
  </si>
  <si>
    <t xml:space="preserve">swords; kris</t>
  </si>
  <si>
    <t xml:space="preserve">TEC075</t>
  </si>
  <si>
    <t xml:space="preserve">Tatara smelting</t>
  </si>
  <si>
    <t xml:space="preserve">tatara-buki</t>
  </si>
  <si>
    <t xml:space="preserve">from c.6th c.; Edo-period form; still operated for tamahagane in Shimane</t>
  </si>
  <si>
    <t xml:space="preserve">A clay box furnace fed with iron sand and charcoal for three days produces tamahagane steel for Japanese swords.</t>
  </si>
  <si>
    <t xml:space="preserve">iron sand; clay furnace</t>
  </si>
  <si>
    <t xml:space="preserve">tamahagane; swords</t>
  </si>
  <si>
    <t xml:space="preserve">TEC076</t>
  </si>
  <si>
    <t xml:space="preserve">High-tin bronze forging</t>
  </si>
  <si>
    <t xml:space="preserve">gong forging; bangjja</t>
  </si>
  <si>
    <t xml:space="preserve">AS-ISE;AS-MSE;AS-KOR;AS-SAS</t>
  </si>
  <si>
    <t xml:space="preserve">Ban Don Ta Phet, Thailand c.4th c. BCE; Javanese gamelan gongs; Korean bangjja yugi</t>
  </si>
  <si>
    <t xml:space="preserve">Bronze with about 20–25 per cent tin, brittle when cast, is hot-forged and quenched to make resonant gongs and bowls.</t>
  </si>
  <si>
    <t xml:space="preserve">hot forging; quenching</t>
  </si>
  <si>
    <t xml:space="preserve">gongs; bowls; mirrors</t>
  </si>
  <si>
    <t xml:space="preserve">play and music;food and storage</t>
  </si>
  <si>
    <t xml:space="preserve">archaeometallurgists; makers</t>
  </si>
  <si>
    <t xml:space="preserve">Met Open Access (CC0); National Museum of Korea e-museum (KOGL Type 1 where marked); Wikimedia Commons</t>
  </si>
  <si>
    <t xml:space="preserve">TEC077</t>
  </si>
  <si>
    <t xml:space="preserve">Cloisonné enamel</t>
  </si>
  <si>
    <t xml:space="preserve">cloisonné</t>
  </si>
  <si>
    <t xml:space="preserve">EU-GRR;EU-BYZ;AS-CHN;AS-JPN</t>
  </si>
  <si>
    <t xml:space="preserve">Cypriot rings c.13th–12th c. BCE; Byzantine 9th–12th c.; Chinese jingtai 15th c.</t>
  </si>
  <si>
    <t xml:space="preserve">Enamel was fused into cells formed by thin metal strips soldered to a base.</t>
  </si>
  <si>
    <t xml:space="preserve">cloisons; vitreous enamel</t>
  </si>
  <si>
    <t xml:space="preserve">icons; reliquaries; vases</t>
  </si>
  <si>
    <t xml:space="preserve">Met Open Access (CC0); Walters Art Museum (CC0); National Palace Museum Taipei Open Data</t>
  </si>
  <si>
    <t xml:space="preserve">TEC078</t>
  </si>
  <si>
    <t xml:space="preserve">Champlevé enamel</t>
  </si>
  <si>
    <t xml:space="preserve">Limoges enamel</t>
  </si>
  <si>
    <t xml:space="preserve">La Tène red enamel; Limoges 12th–13th c.</t>
  </si>
  <si>
    <t xml:space="preserve">Enamel fills troughs carved or cast into a thick metal surface.</t>
  </si>
  <si>
    <t xml:space="preserve">carving; vitreous enamel</t>
  </si>
  <si>
    <t xml:space="preserve">reliquaries; fittings; chasses</t>
  </si>
  <si>
    <t xml:space="preserve">TEC079</t>
  </si>
  <si>
    <t xml:space="preserve">Zinc distillation</t>
  </si>
  <si>
    <t xml:space="preserve">Zawar zinc smelting</t>
  </si>
  <si>
    <t xml:space="preserve">Zawar, Rajasthan c.9th c. CE onward; industrial scale 12th–18th c.</t>
  </si>
  <si>
    <t xml:space="preserve">Rajasthani smelters used inverted retorts to condense zinc vapour, the earliest large-scale production of metallic zinc.</t>
  </si>
  <si>
    <t xml:space="preserve">downward distillation; retorts</t>
  </si>
  <si>
    <t xml:space="preserve">zinc ingots; brass; bidri alloy</t>
  </si>
  <si>
    <t xml:space="preserve">archaeometallurgists (Paul Craddock)</t>
  </si>
  <si>
    <t xml:space="preserve">TEC080</t>
  </si>
  <si>
    <t xml:space="preserve">Patio process</t>
  </si>
  <si>
    <t xml:space="preserve">mercury amalgamation of silver</t>
  </si>
  <si>
    <t xml:space="preserve">Bartolomé de Medina, Pachuca 1554; used at Potosí from 1570s</t>
  </si>
  <si>
    <t xml:space="preserve">Mixing crushed ore with mercury and salt in open patios made Spanish American silver mining vastly productive, using forced mita labour and poisoning workers.</t>
  </si>
  <si>
    <t xml:space="preserve">amalgamation; mercury</t>
  </si>
  <si>
    <t xml:space="preserve">silver bars; coins</t>
  </si>
  <si>
    <t xml:space="preserve">Andean mitayos and enslaved workers.</t>
  </si>
  <si>
    <t xml:space="preserve">TEC081</t>
  </si>
  <si>
    <t xml:space="preserve">Sericulture and silk reeling</t>
  </si>
  <si>
    <t xml:space="preserve">silk production</t>
  </si>
  <si>
    <t xml:space="preserve">silk fabric at Qianshanyang c.2700 BCE; silk proteins at Jiahu c.6500 BCE claimed</t>
  </si>
  <si>
    <t xml:space="preserve">Raising silkworms on mulberry and reeling continuous filament from cocoons gave China a fibre it controlled for centuries.</t>
  </si>
  <si>
    <t xml:space="preserve">mulberry cultivation; reeling; throwing</t>
  </si>
  <si>
    <t xml:space="preserve">silk thread; fabric</t>
  </si>
  <si>
    <t xml:space="preserve">Largely women's labour.</t>
  </si>
  <si>
    <t xml:space="preserve">TEC082</t>
  </si>
  <si>
    <t xml:space="preserve">Bast fibre processing</t>
  </si>
  <si>
    <t xml:space="preserve">retting; scutching; hackling</t>
  </si>
  <si>
    <t xml:space="preserve">F1.9a;F1.11;F1.8</t>
  </si>
  <si>
    <t xml:space="preserve">WA-CAU;WA-LEV;EU-WCE;AS-CHN</t>
  </si>
  <si>
    <t xml:space="preserve">dyed wild flax fibres, Dzudzuana Cave, Georgia c.30 ka (contested); linen at Nahal Hemar c.6500 BCE</t>
  </si>
  <si>
    <t xml:space="preserve">Rotting and beating flax, hemp or ramie stems frees long fibres for spinning linen and cordage.</t>
  </si>
  <si>
    <t xml:space="preserve">linen; cordage</t>
  </si>
  <si>
    <t xml:space="preserve">TEC083</t>
  </si>
  <si>
    <t xml:space="preserve">Drop-spindle spinning</t>
  </si>
  <si>
    <t xml:space="preserve">hand spindle spinning; supported spindle</t>
  </si>
  <si>
    <t xml:space="preserve">THEME;F1.9a;F1.7</t>
  </si>
  <si>
    <t xml:space="preserve">GL;WA-LEV;AM-AND</t>
  </si>
  <si>
    <t xml:space="preserve">spindle whorls in the Neolithic Near East c.7th millennium BCE; ongoing</t>
  </si>
  <si>
    <t xml:space="preserve">A weighted spindle twists fibre into yarn, a portable technique that occupied much of many women's time.</t>
  </si>
  <si>
    <t xml:space="preserve">spindle; whorl; distaff</t>
  </si>
  <si>
    <t xml:space="preserve">yarn</t>
  </si>
  <si>
    <t xml:space="preserve">Hours of spinning labour are rarely counted.</t>
  </si>
  <si>
    <t xml:space="preserve">TEC084</t>
  </si>
  <si>
    <t xml:space="preserve">Spinning wheel</t>
  </si>
  <si>
    <t xml:space="preserve">charkha; great wheel</t>
  </si>
  <si>
    <t xml:space="preserve">F1.9;F1.8;F1.10;F1.11</t>
  </si>
  <si>
    <t xml:space="preserve">AS-SAS;AS-CHN;WA-IRN;EU-WCE</t>
  </si>
  <si>
    <t xml:space="preserve">c.1000 CE in Asia (origins debated); Europe 13th c.; Gandhi's charkha 1920s</t>
  </si>
  <si>
    <t xml:space="preserve">Turning a wheel to spin the spindle sped yarn production and later became a political symbol in India's swadeshi movement.</t>
  </si>
  <si>
    <t xml:space="preserve">wheel spinning</t>
  </si>
  <si>
    <t xml:space="preserve">Met Open Access (CC0); Wikimedia Commons; Library of Congress (public-domain items)</t>
  </si>
  <si>
    <t xml:space="preserve">TEC085</t>
  </si>
  <si>
    <t xml:space="preserve">Backstrap loom weaving</t>
  </si>
  <si>
    <t xml:space="preserve">F1.7;F1.9;F1.8</t>
  </si>
  <si>
    <t xml:space="preserve">AM-MES;AM-AND;AS-MSE;AS-ISE;AS-CHN;AS-HIM</t>
  </si>
  <si>
    <t xml:space="preserve">loom parts at Hemudu, China c.5000 BCE; ancient in the Andes and Mesoamerica; ongoing</t>
  </si>
  <si>
    <t xml:space="preserve">The weaver tensions the warp with her body, producing fine cloth on a portable loom still used from Guatemala to Laos.</t>
  </si>
  <si>
    <t xml:space="preserve">backstrap loom; supplementary weft</t>
  </si>
  <si>
    <t xml:space="preserve">huipiles; sashes; cloth</t>
  </si>
  <si>
    <t xml:space="preserve">TEC086</t>
  </si>
  <si>
    <t xml:space="preserve">Warp-weighted loom</t>
  </si>
  <si>
    <t xml:space="preserve">EU-WCE;EU-SCA;WA-ANA;EU-GRR</t>
  </si>
  <si>
    <t xml:space="preserve">loom weights from Neolithic southeast Europe and Anatolia; in use in Scandinavia into the 20th c.</t>
  </si>
  <si>
    <t xml:space="preserve">An upright loom with clay or stone weights on the warp made wide woollen cloth and sails.</t>
  </si>
  <si>
    <t xml:space="preserve">clay loom weights; upright loom</t>
  </si>
  <si>
    <t xml:space="preserve">cloth; sails</t>
  </si>
  <si>
    <t xml:space="preserve">TEC087</t>
  </si>
  <si>
    <t xml:space="preserve">Horizontal ground loom</t>
  </si>
  <si>
    <t xml:space="preserve">staked ground loom</t>
  </si>
  <si>
    <t xml:space="preserve">F1.6;F1.9a;F1.12a;F1.10</t>
  </si>
  <si>
    <t xml:space="preserve">AF-EGY;WA-ARB;AS-CEN;WA-IRN</t>
  </si>
  <si>
    <t xml:space="preserve">possible loom on a Naqada I–II bowl from Badari tomb 3802 (Petrie Museum UC9547), c. 3900–3500 BCE; used by Bedouin and Central Asian weavers today</t>
  </si>
  <si>
    <t xml:space="preserve">Warp stretched between beams pegged to the ground allows long cloth and tent strips to be woven by nomadic weavers.</t>
  </si>
  <si>
    <t xml:space="preserve">ground loom</t>
  </si>
  <si>
    <t xml:space="preserve">linen; tent bands; rugs</t>
  </si>
  <si>
    <t xml:space="preserve">TEC088</t>
  </si>
  <si>
    <t xml:space="preserve">Treadle loom</t>
  </si>
  <si>
    <t xml:space="preserve">foot-powered loom; horizontal frame loom</t>
  </si>
  <si>
    <t xml:space="preserve">F1.8;F1.11;F1.9</t>
  </si>
  <si>
    <t xml:space="preserve">AS-CHN;EU-WCE;AS-SAS</t>
  </si>
  <si>
    <t xml:space="preserve">Han China depictions; Europe 11th c.</t>
  </si>
  <si>
    <t xml:space="preserve">Foot pedals lifting harnesses freed the weaver's hands and sped plain and twill weaving.</t>
  </si>
  <si>
    <t xml:space="preserve">treadles; heddles</t>
  </si>
  <si>
    <t xml:space="preserve">TEC089</t>
  </si>
  <si>
    <t xml:space="preserve">Drawloom</t>
  </si>
  <si>
    <t xml:space="preserve">pattern loom</t>
  </si>
  <si>
    <t xml:space="preserve">F1.8;F1.10;F1.11</t>
  </si>
  <si>
    <t xml:space="preserve">Laoguanshan, Chengdu loom models c.2nd c. BCE (pattern loom; whether a drawloom proper is debated)</t>
  </si>
  <si>
    <t xml:space="preserve">A second person pulling pattern cords allowed complex repeating figured silks.</t>
  </si>
  <si>
    <t xml:space="preserve">figure harness; draw-boy</t>
  </si>
  <si>
    <t xml:space="preserve">figured silks; lampas</t>
  </si>
  <si>
    <t xml:space="preserve">historians of textiles</t>
  </si>
  <si>
    <t xml:space="preserve">Met Open Access (CC0); open-access journal articles</t>
  </si>
  <si>
    <t xml:space="preserve">TEC090</t>
  </si>
  <si>
    <t xml:space="preserve">Joseph-Marie Jacquard 1804</t>
  </si>
  <si>
    <t xml:space="preserve">Punched cards selected warp threads automatically, displacing draw-boys and inspiring early computing.</t>
  </si>
  <si>
    <t xml:space="preserve">punched cards; figure harness</t>
  </si>
  <si>
    <t xml:space="preserve">figured silks; portraits in silk</t>
  </si>
  <si>
    <t xml:space="preserve">Lyon silk workers' revolts (1831, 1834).</t>
  </si>
  <si>
    <t xml:space="preserve">Met Open Access (CC0); Wikimedia Commons; Google Patents / national patent offices (public documents)</t>
  </si>
  <si>
    <t xml:space="preserve">TEC091</t>
  </si>
  <si>
    <t xml:space="preserve">Power loom and mechanised spinning</t>
  </si>
  <si>
    <t xml:space="preserve">mechanised weaving; flying shuttle; spinning jenny; water frame; spinning mule</t>
  </si>
  <si>
    <t xml:space="preserve">flying shuttle 1733 (John Kay); jenny c.1764, water frame 1769, mule 1779; power loom 1785 (Edmund Cartwright)</t>
  </si>
  <si>
    <t xml:space="preserve">Spinning machines and then steam-driven looms moved textile making into factories and undercut hand weavers in Britain and India.</t>
  </si>
  <si>
    <t xml:space="preserve">flying shuttle; power loom</t>
  </si>
  <si>
    <t xml:space="preserve">Displaced handloom weavers in Britain and India.</t>
  </si>
  <si>
    <t xml:space="preserve">TEC092</t>
  </si>
  <si>
    <t xml:space="preserve">Tapestry weaving</t>
  </si>
  <si>
    <t xml:space="preserve">kesi; kilim; tapestry</t>
  </si>
  <si>
    <t xml:space="preserve">F1.6;F1.7;F1.11;F1.8</t>
  </si>
  <si>
    <t xml:space="preserve">AF-EGY;AM-AND;EU-WCE;AS-CHN</t>
  </si>
  <si>
    <t xml:space="preserve">Thutmose IV tomb tapestry c.1400 BCE; Andean tapestry tunics; Chinese kesi from Tang</t>
  </si>
  <si>
    <t xml:space="preserve">Discontinuous wefts beaten down to hide the warp let weavers build images colour by colour.</t>
  </si>
  <si>
    <t xml:space="preserve">discontinuous weft; interlocking</t>
  </si>
  <si>
    <t xml:space="preserve">tunics; hangings; kilims</t>
  </si>
  <si>
    <t xml:space="preserve">Met Open Access (CC0); Cleveland Museum of Art Open Access (CC0); National Palace Museum Taipei Open Data</t>
  </si>
  <si>
    <t xml:space="preserve">TEC093</t>
  </si>
  <si>
    <t xml:space="preserve">Brocade</t>
  </si>
  <si>
    <t xml:space="preserve">supplementary-weft patterning; songket; kinkhab</t>
  </si>
  <si>
    <t xml:space="preserve">F1.8;F1.9;F1.10</t>
  </si>
  <si>
    <t xml:space="preserve">AS-CHN;AS-SAS;AS-ISE;WA-IRN</t>
  </si>
  <si>
    <t xml:space="preserve">supplementary-weft silks by mid-1st millennium CE; earliest date depends on definition</t>
  </si>
  <si>
    <t xml:space="preserve">Extra pattern wefts, often gold or silver thread, float over a ground weave.</t>
  </si>
  <si>
    <t xml:space="preserve">supplementary weft; metallic thread</t>
  </si>
  <si>
    <t xml:space="preserve">songket; Banarasi saris; robes</t>
  </si>
  <si>
    <t xml:space="preserve">TEC094</t>
  </si>
  <si>
    <t xml:space="preserve">Samite</t>
  </si>
  <si>
    <t xml:space="preserve">weft-faced compound twill</t>
  </si>
  <si>
    <t xml:space="preserve">F1.12a;F1.10;F1.11</t>
  </si>
  <si>
    <t xml:space="preserve">WA-IRN;AS-CEN;EU-BYZ</t>
  </si>
  <si>
    <t xml:space="preserve">Sasanian, Sogdian and Byzantine silks c.6th c.</t>
  </si>
  <si>
    <t xml:space="preserve">A compound twill with hidden binding warps produced the roundel silks traded across Eurasia.</t>
  </si>
  <si>
    <t xml:space="preserve">compound weave</t>
  </si>
  <si>
    <t xml:space="preserve">roundel silks; reliquary wrappings</t>
  </si>
  <si>
    <t xml:space="preserve">TEC095</t>
  </si>
  <si>
    <t xml:space="preserve">Velvet weaving</t>
  </si>
  <si>
    <t xml:space="preserve">WA-ANA;EU-WCE;WA-IRN</t>
  </si>
  <si>
    <t xml:space="preserve">Italian velvets 14th c.; Ottoman Bursa and Safavid velvets; earlier origins debated</t>
  </si>
  <si>
    <t xml:space="preserve">Extra warp loops woven over rods and cut form a soft pile, often patterned in gold.</t>
  </si>
  <si>
    <t xml:space="preserve">pile warp; rods</t>
  </si>
  <si>
    <t xml:space="preserve">kaftans; hangings</t>
  </si>
  <si>
    <t xml:space="preserve">Met Open Access (CC0); Cleveland Museum of Art Open Access (CC0); Rijksmuseum (public-domain images)</t>
  </si>
  <si>
    <t xml:space="preserve">TEC096</t>
  </si>
  <si>
    <t xml:space="preserve">Warp ikat</t>
  </si>
  <si>
    <t xml:space="preserve">ikat; abrband</t>
  </si>
  <si>
    <t xml:space="preserve">F1.9;F1.12a;F1.7;F1.10</t>
  </si>
  <si>
    <t xml:space="preserve">AS-ISE;AS-CEN;AM-AND;AS-SAS;WA-ARB</t>
  </si>
  <si>
    <t xml:space="preserve">depicted at Ajanta c.5th–6th c.; Yemeni ikat 10th c.; antiquity likely greater</t>
  </si>
  <si>
    <t xml:space="preserve">Warp threads are tied and dyed before weaving, so the pattern blurs slightly as it emerges.</t>
  </si>
  <si>
    <t xml:space="preserve">resist binding; dyeing; weaving</t>
  </si>
  <si>
    <t xml:space="preserve">robes; hangings; shrouds</t>
  </si>
  <si>
    <t xml:space="preserve">The Malay word 'ikat' was adopted by Dutch scholars.</t>
  </si>
  <si>
    <t xml:space="preserve">TEC097</t>
  </si>
  <si>
    <t xml:space="preserve">Double ikat</t>
  </si>
  <si>
    <t xml:space="preserve">patola; geringsing</t>
  </si>
  <si>
    <t xml:space="preserve">patola in Gujarat by c.13th–14th c.; geringsing in Tenganan, Bali</t>
  </si>
  <si>
    <t xml:space="preserve">Both warp and weft are resist-dyed so that pattern appears only when they align, made in Patan and Tenganan.</t>
  </si>
  <si>
    <t xml:space="preserve">double resist; precise alignment</t>
  </si>
  <si>
    <t xml:space="preserve">makers (Salvi family, Patan)</t>
  </si>
  <si>
    <t xml:space="preserve">TEC098</t>
  </si>
  <si>
    <t xml:space="preserve">jamdani muslin</t>
  </si>
  <si>
    <t xml:space="preserve">Mughal-era Dhaka muslin; UNESCO 2013</t>
  </si>
  <si>
    <t xml:space="preserve">Discontinuous supplementary wefts inlaid by hand on fine cotton make floral patterns in Bengal muslin.</t>
  </si>
  <si>
    <t xml:space="preserve">discontinuous supplementary weft; fine cotton</t>
  </si>
  <si>
    <t xml:space="preserve">saris; muslins</t>
  </si>
  <si>
    <t xml:space="preserve">Met Open Access (CC0); V&amp;A collections (link out); UNESCO World Heritage / Intangible Cultural Heritage pages (link out)</t>
  </si>
  <si>
    <t xml:space="preserve">TEC099</t>
  </si>
  <si>
    <t xml:space="preserve">Narrow-strip weaving</t>
  </si>
  <si>
    <t xml:space="preserve">kente; strip cloth</t>
  </si>
  <si>
    <t xml:space="preserve">Tellem caves, Mali c.11th c.; Asante and Ewe kente 17th–18th c.</t>
  </si>
  <si>
    <t xml:space="preserve">Long narrow strips woven on double-heddle treadle looms are sewn edge to edge into large cloths.</t>
  </si>
  <si>
    <t xml:space="preserve">double-heddle loom; strip joining</t>
  </si>
  <si>
    <t xml:space="preserve">kente; kita; pagne</t>
  </si>
  <si>
    <t xml:space="preserve">TEC100</t>
  </si>
  <si>
    <t xml:space="preserve">Felt making</t>
  </si>
  <si>
    <t xml:space="preserve">fulled wool felt</t>
  </si>
  <si>
    <t xml:space="preserve">Pazyryk felts c.4th–3rd c. BCE; earlier Bronze Age examples</t>
  </si>
  <si>
    <t xml:space="preserve">Wool matted with heat, moisture and pressure makes a dense fabric for tents, carpets and clothing without spinning or weaving.</t>
  </si>
  <si>
    <t xml:space="preserve">rolling; fulling; appliqué</t>
  </si>
  <si>
    <t xml:space="preserve">yurt covers; shyrdak; hats</t>
  </si>
  <si>
    <t xml:space="preserve">TEC101</t>
  </si>
  <si>
    <t xml:space="preserve">Knotted-pile carpet weaving</t>
  </si>
  <si>
    <t xml:space="preserve">hand-knotted carpets</t>
  </si>
  <si>
    <t xml:space="preserve">AS-CEN;WA-IRN;WA-ANA;WA-CAU;AS-HIM;AS-SAS</t>
  </si>
  <si>
    <t xml:space="preserve">Pazyryk carpet c.4th–3rd c. BCE</t>
  </si>
  <si>
    <t xml:space="preserve">Rows of wool knots tied around warp threads and clipped make a durable, patterned pile.</t>
  </si>
  <si>
    <t xml:space="preserve">symmetrical and asymmetrical knots; Tibetan knot</t>
  </si>
  <si>
    <t xml:space="preserve">carpets; saddle covers</t>
  </si>
  <si>
    <t xml:space="preserve">historians; makers</t>
  </si>
  <si>
    <t xml:space="preserve">Child labour in some modern production.</t>
  </si>
  <si>
    <t xml:space="preserve">TEC102</t>
  </si>
  <si>
    <t xml:space="preserve">Looping and nålbinding</t>
  </si>
  <si>
    <t xml:space="preserve">bilum; needle-binding</t>
  </si>
  <si>
    <t xml:space="preserve">F1.12;F1.11;F1.9a</t>
  </si>
  <si>
    <t xml:space="preserve">OC-MEL;EU-SCA;WA-LEV</t>
  </si>
  <si>
    <t xml:space="preserve">looped fabrics at Nahal Hemar c.6500 BCE; bilum making ongoing in Papua New Guinea</t>
  </si>
  <si>
    <t xml:space="preserve">Loops of a single thread worked with a needle or fingers make stretchy bags and garments, as in Papua New Guinean bilum.</t>
  </si>
  <si>
    <t xml:space="preserve">looping; single needle</t>
  </si>
  <si>
    <t xml:space="preserve">bilums; socks; bags</t>
  </si>
  <si>
    <t xml:space="preserve">Wikimedia Commons; Auckland Museum Online Collection (CC BY where marked)</t>
  </si>
  <si>
    <t xml:space="preserve">TEC103</t>
  </si>
  <si>
    <t xml:space="preserve">Knotting and netting</t>
  </si>
  <si>
    <t xml:space="preserve">net making</t>
  </si>
  <si>
    <t xml:space="preserve">Antrea net, Finland c.8300 BCE</t>
  </si>
  <si>
    <t xml:space="preserve">Knotted nets captured fish and game and carried loads.</t>
  </si>
  <si>
    <t xml:space="preserve">mesh gauges; knotting</t>
  </si>
  <si>
    <t xml:space="preserve">fishing nets; bags</t>
  </si>
  <si>
    <t xml:space="preserve">TEC104</t>
  </si>
  <si>
    <t xml:space="preserve">Khipu construction</t>
  </si>
  <si>
    <t xml:space="preserve">Wari khipu c.600 CE; Inca khipu to 16th c.; earlier Caral example contested</t>
  </si>
  <si>
    <t xml:space="preserve">Cords spun, plied, dyed and knotted in fixed positions recorded numbers and possibly narrative for the Inca state.</t>
  </si>
  <si>
    <t xml:space="preserve">plying direction; knot types; colour coding</t>
  </si>
  <si>
    <t xml:space="preserve">scholars (Khipu Database Project); Andean communities</t>
  </si>
  <si>
    <t xml:space="preserve">Khipu decipherment remains incomplete; communities still keep some khipu.</t>
  </si>
  <si>
    <t xml:space="preserve">TEC105</t>
  </si>
  <si>
    <t xml:space="preserve">Coiled basketry</t>
  </si>
  <si>
    <t xml:space="preserve">coiling</t>
  </si>
  <si>
    <t xml:space="preserve">F1.7;F1.6;THEME</t>
  </si>
  <si>
    <t xml:space="preserve">AM-WST;AM-EWD;AF-SOU;AF-GUI</t>
  </si>
  <si>
    <t xml:space="preserve">coiled baskets in the Great Basin and Egypt by the Holocene; ongoing</t>
  </si>
  <si>
    <t xml:space="preserve">Stitching a continuous bundle into a spiral makes watertight baskets, trays and granaries.</t>
  </si>
  <si>
    <t xml:space="preserve">bundle foundation; stitching; awls</t>
  </si>
  <si>
    <t xml:space="preserve">baskets; trays; winnowers</t>
  </si>
  <si>
    <t xml:space="preserve">TEC106</t>
  </si>
  <si>
    <t xml:space="preserve">Twined basketry</t>
  </si>
  <si>
    <t xml:space="preserve">twining</t>
  </si>
  <si>
    <t xml:space="preserve">F1.7;F1.11;THEME</t>
  </si>
  <si>
    <t xml:space="preserve">AM-WST;AM-NWC;EU-WCE</t>
  </si>
  <si>
    <t xml:space="preserve">twined textile impressions at Dolní Věstonice c.26 ka; ongoing</t>
  </si>
  <si>
    <t xml:space="preserve">Pairs of weft elements twisted around warps make bags, hats and mats, including Northwest Coast spruce-root hats.</t>
  </si>
  <si>
    <t xml:space="preserve">twining; spruce root; cedar bark</t>
  </si>
  <si>
    <t xml:space="preserve">hats; bags; mats</t>
  </si>
  <si>
    <t xml:space="preserve">TEC107</t>
  </si>
  <si>
    <t xml:space="preserve">Plaiting</t>
  </si>
  <si>
    <t xml:space="preserve">checker and twill plaiting; pandanus plaiting</t>
  </si>
  <si>
    <t xml:space="preserve">F1.12;F1.9;THEME</t>
  </si>
  <si>
    <t xml:space="preserve">OC-POL;OC-MIC;AS-ISE;AF-MAD</t>
  </si>
  <si>
    <t xml:space="preserve">Interlacing flat strips of pandanus, palm or bamboo makes mats, sails and baskets across the Pacific and Southeast Asia.</t>
  </si>
  <si>
    <t xml:space="preserve">pandanus; coconut leaf; bamboo</t>
  </si>
  <si>
    <t xml:space="preserve">mats; sails; fine mats ('ie toga)</t>
  </si>
  <si>
    <t xml:space="preserve">shelter;transport;exchange and value</t>
  </si>
  <si>
    <t xml:space="preserve">Auckland Museum Online Collection (CC BY where marked); Te Papa Collections Online (CC BY where marked; otherwise link out); Wikimedia Commons</t>
  </si>
  <si>
    <t xml:space="preserve">TEC108</t>
  </si>
  <si>
    <t xml:space="preserve">Barkcloth beating</t>
  </si>
  <si>
    <t xml:space="preserve">tapa; siapo; ngatu; kapa</t>
  </si>
  <si>
    <t xml:space="preserve">F1.12;F1.9;F1.6;F1.7</t>
  </si>
  <si>
    <t xml:space="preserve">OC-POL;AS-ISE;AF-SWA;AM-MES;AS-CHN</t>
  </si>
  <si>
    <t xml:space="preserve">stone beaters in southern China c.6000 BCE; Pacific tapa; Ugandan barkcloth (UNESCO 2008)</t>
  </si>
  <si>
    <t xml:space="preserve">Inner bark of mulberry and fig trees is soaked and beaten into sheets, then decorated, across the Pacific, Africa and Mesoamerica.</t>
  </si>
  <si>
    <t xml:space="preserve">beating; felting; stencilling</t>
  </si>
  <si>
    <t xml:space="preserve">tapa; ngatu; barkcloth</t>
  </si>
  <si>
    <t xml:space="preserve">TEC109</t>
  </si>
  <si>
    <t xml:space="preserve">Featherwork</t>
  </si>
  <si>
    <t xml:space="preserve">feather mosaic; feather cloaks</t>
  </si>
  <si>
    <t xml:space="preserve">AM-AND;AM-MES;OC-POL;AM-AMZ</t>
  </si>
  <si>
    <t xml:space="preserve">Wari feather panels c.600–900; Hawaiian ʻahu ʻula; Nahua amanteca feather mosaic; Amazonian featherwork ongoing</t>
  </si>
  <si>
    <t xml:space="preserve">Feathers tied into netting or glued to backings made cloaks, headdresses and mosaics of high rank.</t>
  </si>
  <si>
    <t xml:space="preserve">feather knotting; netting; gluing</t>
  </si>
  <si>
    <t xml:space="preserve">cloaks; headdresses; panels</t>
  </si>
  <si>
    <t xml:space="preserve">Much featherwork is sacred and restricted.</t>
  </si>
  <si>
    <t xml:space="preserve">TEC110</t>
  </si>
  <si>
    <t xml:space="preserve">quill embroidery</t>
  </si>
  <si>
    <t xml:space="preserve">pre-contact; ongoing</t>
  </si>
  <si>
    <t xml:space="preserve">Flattened, dyed porcupine quills are sewn or wrapped onto hide and birchbark.</t>
  </si>
  <si>
    <t xml:space="preserve">quill flattening; dyeing; sewing</t>
  </si>
  <si>
    <t xml:space="preserve">moccasins; bags; birchbark boxes</t>
  </si>
  <si>
    <t xml:space="preserve">TEC111</t>
  </si>
  <si>
    <t xml:space="preserve">Beadwork</t>
  </si>
  <si>
    <t xml:space="preserve">seed-bead embroidery; loom beadwork</t>
  </si>
  <si>
    <t xml:space="preserve">AM-WST;AM-EWD;AF-SOU;AF-SWA;AF-GUI</t>
  </si>
  <si>
    <t xml:space="preserve">shell and seed beadwork ancient; glass seed-bead work expands with trade beads from 16th–19th c.; ongoing</t>
  </si>
  <si>
    <t xml:space="preserve">Sewing and weaving glass beads into garments and regalia created visual languages from Lakota to Zulu to Yoruba.</t>
  </si>
  <si>
    <t xml:space="preserve">lazy stitch; netting; loom</t>
  </si>
  <si>
    <t xml:space="preserve">regalia; crowns; bags</t>
  </si>
  <si>
    <t xml:space="preserve">TEC112</t>
  </si>
  <si>
    <t xml:space="preserve">Embroidery</t>
  </si>
  <si>
    <t xml:space="preserve">needlework</t>
  </si>
  <si>
    <t xml:space="preserve">GL;AS-CHN</t>
  </si>
  <si>
    <t xml:space="preserve">chain-stitch silk embroidery at Mashan, China c.4th–3rd c. BCE; earlier fragmentary evidence</t>
  </si>
  <si>
    <t xml:space="preserve">Stitching thread onto a ground fabric adds pattern and image and is one of the most widespread decorative crafts.</t>
  </si>
  <si>
    <t xml:space="preserve">chain stitch; satin stitch; couching</t>
  </si>
  <si>
    <t xml:space="preserve">robes; panels; samplers</t>
  </si>
  <si>
    <t xml:space="preserve">TEC113</t>
  </si>
  <si>
    <t xml:space="preserve">Opus anglicanum</t>
  </si>
  <si>
    <t xml:space="preserve">English medieval goldwork</t>
  </si>
  <si>
    <t xml:space="preserve">Professional London workshops embroidered silk and gold vestments using underside couching, prized by popes.</t>
  </si>
  <si>
    <t xml:space="preserve">underside couching; split stitch</t>
  </si>
  <si>
    <t xml:space="preserve">copes; chasubles</t>
  </si>
  <si>
    <t xml:space="preserve">Women embroiderers named in few records.</t>
  </si>
  <si>
    <t xml:space="preserve">Met Open Access (CC0); V&amp;A collections (link out)</t>
  </si>
  <si>
    <t xml:space="preserve">TEC114</t>
  </si>
  <si>
    <t xml:space="preserve">Kantha</t>
  </si>
  <si>
    <t xml:space="preserve">kantha stitch</t>
  </si>
  <si>
    <t xml:space="preserve">Bengali women layer worn saris and stitch them with running stitches into quilts and wraps.</t>
  </si>
  <si>
    <t xml:space="preserve">running stitch; layering</t>
  </si>
  <si>
    <t xml:space="preserve">quilts; wraps</t>
  </si>
  <si>
    <t xml:space="preserve">TEC115</t>
  </si>
  <si>
    <t xml:space="preserve">Sashiko and boro</t>
  </si>
  <si>
    <t xml:space="preserve">sashiko; boro</t>
  </si>
  <si>
    <t xml:space="preserve">Edo-period rural practice; approximate</t>
  </si>
  <si>
    <t xml:space="preserve">Running stitches reinforce and patch layered indigo cotton, turning repair into pattern.</t>
  </si>
  <si>
    <t xml:space="preserve">running stitch; patching</t>
  </si>
  <si>
    <t xml:space="preserve">jackets; futon covers</t>
  </si>
  <si>
    <t xml:space="preserve">F1.22a;F1.18</t>
  </si>
  <si>
    <t xml:space="preserve">TEC116</t>
  </si>
  <si>
    <t xml:space="preserve">Mola reverse appliqué</t>
  </si>
  <si>
    <t xml:space="preserve">late 19th–early 20th c.</t>
  </si>
  <si>
    <t xml:space="preserve">Guna women cut through layered cotton to reveal colours below, making blouse panels.</t>
  </si>
  <si>
    <t xml:space="preserve">mola panels; blouses</t>
  </si>
  <si>
    <t xml:space="preserve">Guna makers</t>
  </si>
  <si>
    <t xml:space="preserve">TEC117</t>
  </si>
  <si>
    <t xml:space="preserve">Quilting</t>
  </si>
  <si>
    <t xml:space="preserve">quilting</t>
  </si>
  <si>
    <t xml:space="preserve">THEME;F1.7;F1.11</t>
  </si>
  <si>
    <t xml:space="preserve">AM-EWD;EU-BLC;AS-CEN</t>
  </si>
  <si>
    <t xml:space="preserve">quilted textiles at Noin-Ula, Mongolia c.1st c. BCE; ongoing</t>
  </si>
  <si>
    <t xml:space="preserve">Layers stitched together make warm bedding and armour and have carried community designs such as Gee's Bend quilts.</t>
  </si>
  <si>
    <t xml:space="preserve">layering; running stitch; piecing</t>
  </si>
  <si>
    <t xml:space="preserve">quilts; armour</t>
  </si>
  <si>
    <t xml:space="preserve">Smithsonian Open Access (CC0); Met Open Access (CC0); Library of Congress (public-domain items)</t>
  </si>
  <si>
    <t xml:space="preserve">TEC118</t>
  </si>
  <si>
    <t xml:space="preserve">Mordant dyeing</t>
  </si>
  <si>
    <t xml:space="preserve">mordanting</t>
  </si>
  <si>
    <t xml:space="preserve">F1.9;F1.6</t>
  </si>
  <si>
    <t xml:space="preserve">AS-SAS;AF-EGY</t>
  </si>
  <si>
    <t xml:space="preserve">madder-dyed cotton at Mohenjo-daro c.2500 BCE (as usually cited)</t>
  </si>
  <si>
    <t xml:space="preserve">Metal salts such as alum fix natural dyes to fibre and let one dye give several colours.</t>
  </si>
  <si>
    <t xml:space="preserve">alum; iron; mordant printing</t>
  </si>
  <si>
    <t xml:space="preserve">dyed cloth</t>
  </si>
  <si>
    <t xml:space="preserve">historians of dyeing</t>
  </si>
  <si>
    <t xml:space="preserve">open-access journal articles; Met Open Access (CC0)</t>
  </si>
  <si>
    <t xml:space="preserve">TEC119</t>
  </si>
  <si>
    <t xml:space="preserve">Block printing on textiles</t>
  </si>
  <si>
    <t xml:space="preserve">woodblock textile printing</t>
  </si>
  <si>
    <t xml:space="preserve">AS-SAS;AS-CHN;AF-EGY</t>
  </si>
  <si>
    <t xml:space="preserve">printed silk from Han tombs c.2nd c. BCE; Indian block prints at Fustat 13th–15th c.</t>
  </si>
  <si>
    <t xml:space="preserve">Carved wooden blocks stamp mordants, resists or dyes onto cloth in repeating patterns.</t>
  </si>
  <si>
    <t xml:space="preserve">carved blocks; mordant printing</t>
  </si>
  <si>
    <t xml:space="preserve">trade cloth; ajrak; bagru</t>
  </si>
  <si>
    <t xml:space="preserve">TEC120</t>
  </si>
  <si>
    <t xml:space="preserve">Kalamkari</t>
  </si>
  <si>
    <t xml:space="preserve">chintz painting; pen-drawn mordant painting</t>
  </si>
  <si>
    <t xml:space="preserve">Coromandel painted cottons from c.15th c.; Machilipatnam and Srikalahasti ongoing</t>
  </si>
  <si>
    <t xml:space="preserve">Mordants and wax resist drawn with a kalam and dyed with madder and indigo produced the painted cottons Europe called chintz.</t>
  </si>
  <si>
    <t xml:space="preserve">kalam; mordant painting; wax resist</t>
  </si>
  <si>
    <t xml:space="preserve">palampores; temple cloths</t>
  </si>
  <si>
    <t xml:space="preserve">Met Open Access (CC0); Rijksmuseum (public-domain images); V&amp;A collections (link out)</t>
  </si>
  <si>
    <t xml:space="preserve">TEC121</t>
  </si>
  <si>
    <t xml:space="preserve">Batik</t>
  </si>
  <si>
    <t xml:space="preserve">wax-resist dyeing</t>
  </si>
  <si>
    <t xml:space="preserve">Javanese canting batik documented from 17th c.; wax resist older elsewhere; UNESCO 2009</t>
  </si>
  <si>
    <t xml:space="preserve">Hot wax drawn with a canting or stamped with a cap resists dye through repeated baths.</t>
  </si>
  <si>
    <t xml:space="preserve">canting; cap; wax resist</t>
  </si>
  <si>
    <t xml:space="preserve">kain panjang; sarong</t>
  </si>
  <si>
    <t xml:space="preserve">Rijksmuseum (public-domain images); Met Open Access (CC0); Wikimedia Commons</t>
  </si>
  <si>
    <t xml:space="preserve">TEC122</t>
  </si>
  <si>
    <t xml:space="preserve">Tie-resist dyeing</t>
  </si>
  <si>
    <t xml:space="preserve">bandhani; shibori; plangi; tie-dye</t>
  </si>
  <si>
    <t xml:space="preserve">F1.9;F1.8;F1.7</t>
  </si>
  <si>
    <t xml:space="preserve">AS-SAS;AS-JPN;AS-CHN;AM-AND</t>
  </si>
  <si>
    <t xml:space="preserve">Wari tie-dyed tunics c.600 CE; Shōsōin textiles 8th c.; Ajanta depictions</t>
  </si>
  <si>
    <t xml:space="preserve">Binding, stitching or folding cloth before dyeing leaves resisted patterns of dots and lines.</t>
  </si>
  <si>
    <t xml:space="preserve">binding; stitching; clamping</t>
  </si>
  <si>
    <t xml:space="preserve">odhnis; kimono; tunics</t>
  </si>
  <si>
    <t xml:space="preserve">Met Open Access (CC0); ColBase Japan national museums (Japan Government Standard Terms); Wikimedia Commons</t>
  </si>
  <si>
    <t xml:space="preserve">TEC123</t>
  </si>
  <si>
    <t xml:space="preserve">Adire</t>
  </si>
  <si>
    <t xml:space="preserve">late 19th c. with imported cotton shirting</t>
  </si>
  <si>
    <t xml:space="preserve">Yoruba women resist-dye cotton with cassava starch or tying before indigo dyeing.</t>
  </si>
  <si>
    <t xml:space="preserve">cassava starch resist; tying; indigo</t>
  </si>
  <si>
    <t xml:space="preserve">adire cloths</t>
  </si>
  <si>
    <t xml:space="preserve">Yoruba makers</t>
  </si>
  <si>
    <t xml:space="preserve">British Museum EMKP (CC); Wikimedia Commons</t>
  </si>
  <si>
    <t xml:space="preserve">TEC124</t>
  </si>
  <si>
    <t xml:space="preserve">Bogolanfini</t>
  </si>
  <si>
    <t xml:space="preserve">mud cloth</t>
  </si>
  <si>
    <t xml:space="preserve">Bamana dyers paint fermented iron-rich mud onto cloth pretreated with tannin, making dark patterns.</t>
  </si>
  <si>
    <t xml:space="preserve">tannin mordant; iron mud painting</t>
  </si>
  <si>
    <t xml:space="preserve">bogolan cloths</t>
  </si>
  <si>
    <t xml:space="preserve">TEC125</t>
  </si>
  <si>
    <t xml:space="preserve">Kuba raffia cut-pile and appliqué</t>
  </si>
  <si>
    <t xml:space="preserve">documented from 17th c.</t>
  </si>
  <si>
    <t xml:space="preserve">Kuba women embroider cut-pile patterns into raffia cloth woven by men.</t>
  </si>
  <si>
    <t xml:space="preserve">raffia weaving; cut-pile embroidery; appliqué</t>
  </si>
  <si>
    <t xml:space="preserve">skirts; panels</t>
  </si>
  <si>
    <t xml:space="preserve">TEC126</t>
  </si>
  <si>
    <t xml:space="preserve">Indigo vat dyeing</t>
  </si>
  <si>
    <t xml:space="preserve">fermentation vat</t>
  </si>
  <si>
    <t xml:space="preserve">F1.7;F1.6;F1.9;F1.8</t>
  </si>
  <si>
    <t xml:space="preserve">AM-AND;AF-GUI;AF-SAH;AS-SAS;AS-JPN</t>
  </si>
  <si>
    <t xml:space="preserve">indigo-dyed cotton at Huaca Prieta, Peru c.6,200 years ago (Splitstoser et al. 2016)</t>
  </si>
  <si>
    <t xml:space="preserve">Indigo is reduced in a fermentation vat to a soluble form that turns blue on the cloth in air.</t>
  </si>
  <si>
    <t xml:space="preserve">fermentation vat; dipping; oxidation</t>
  </si>
  <si>
    <t xml:space="preserve">indigo cloth</t>
  </si>
  <si>
    <t xml:space="preserve">TEC127</t>
  </si>
  <si>
    <t xml:space="preserve">Tyrian purple dyeing</t>
  </si>
  <si>
    <t xml:space="preserve">Minoan Crete c.18th c. BCE; Levantine production; Byzantine imperial monopoly</t>
  </si>
  <si>
    <t xml:space="preserve">Dye from thousands of murex snails per garment made purple cloth a marker of rank.</t>
  </si>
  <si>
    <t xml:space="preserve">murex extraction; vat dyeing</t>
  </si>
  <si>
    <t xml:space="preserve">TEC128</t>
  </si>
  <si>
    <t xml:space="preserve">Cochineal dyeing</t>
  </si>
  <si>
    <t xml:space="preserve">cochineal carmine</t>
  </si>
  <si>
    <t xml:space="preserve">Andean textiles from first millennium BCE; post-1521 export to Europe</t>
  </si>
  <si>
    <t xml:space="preserve">Dried scale insects raised on nopal cactus produce a red that became New Spain's most valuable export after silver.</t>
  </si>
  <si>
    <t xml:space="preserve">insect cultivation; mordant dyeing</t>
  </si>
  <si>
    <t xml:space="preserve">textiles; paintings; lake pigments</t>
  </si>
  <si>
    <t xml:space="preserve">TEC129</t>
  </si>
  <si>
    <t xml:space="preserve">Wax print</t>
  </si>
  <si>
    <t xml:space="preserve">Dutch wax; African print</t>
  </si>
  <si>
    <t xml:space="preserve">Dutch mechanised imitation batik from mid-19th c.; West African market from late 19th c.</t>
  </si>
  <si>
    <t xml:space="preserve">Dutch firms industrialised resin-resist printing to imitate Javanese batik, and West African traders and wearers made it their own.</t>
  </si>
  <si>
    <t xml:space="preserve">resin resist; roller printing</t>
  </si>
  <si>
    <t xml:space="preserve">wax-print cloths</t>
  </si>
  <si>
    <t xml:space="preserve">historians; companies</t>
  </si>
  <si>
    <t xml:space="preserve">Designs named and adopted by West African women traders.</t>
  </si>
  <si>
    <t xml:space="preserve">Wikimedia Commons; Rijksmuseum (public-domain images)</t>
  </si>
  <si>
    <t xml:space="preserve">TEC130</t>
  </si>
  <si>
    <t xml:space="preserve">Chilkat weaving</t>
  </si>
  <si>
    <t xml:space="preserve">Naaxein</t>
  </si>
  <si>
    <t xml:space="preserve">pre-contact origins; ongoing (revived late 20th c.)</t>
  </si>
  <si>
    <t xml:space="preserve">Tlingit and other Northwest Coast weavers twine mountain-goat wool and cedar bark into curvilinear formline robes without a loom beam.</t>
  </si>
  <si>
    <t xml:space="preserve">twining; hanging warp; formline</t>
  </si>
  <si>
    <t xml:space="preserve">robes; aprons</t>
  </si>
  <si>
    <t xml:space="preserve">Smithsonian NMNH Anthropology via Smithsonian Open Access (CC0 where marked); community-published site</t>
  </si>
  <si>
    <t xml:space="preserve">TEC131</t>
  </si>
  <si>
    <t xml:space="preserve">Diné upright-loom weaving</t>
  </si>
  <si>
    <t xml:space="preserve">learned from Pueblo weavers c.17th c.; ongoing</t>
  </si>
  <si>
    <t xml:space="preserve">Diné weavers make tightly woven wool blankets and rugs on vertical looms, adapting designs for the trading-post market.</t>
  </si>
  <si>
    <t xml:space="preserve">upright loom; tapestry weave</t>
  </si>
  <si>
    <t xml:space="preserve">chief blankets; rugs</t>
  </si>
  <si>
    <t xml:space="preserve">Smithsonian NMNH Anthropology via Smithsonian Open Access (CC0 where marked); Smithsonian Open Access (CC0); Wikimedia Commons</t>
  </si>
  <si>
    <t xml:space="preserve">TEC132</t>
  </si>
  <si>
    <t xml:space="preserve">Harakeke weaving</t>
  </si>
  <si>
    <t xml:space="preserve">raranga; whatu; tāniko</t>
  </si>
  <si>
    <t xml:space="preserve">from Māori settlement of Aotearoa; ongoing</t>
  </si>
  <si>
    <t xml:space="preserve">Māori weavers prepare harakeke (New Zealand flax) fibre and finger-weave cloaks and plait baskets and mats.</t>
  </si>
  <si>
    <t xml:space="preserve">muka fibre; whatu finger-twining; raranga plaiting</t>
  </si>
  <si>
    <t xml:space="preserve">kākahu cloaks; kete</t>
  </si>
  <si>
    <t xml:space="preserve">clothing and adornment;food and storage;rule and display</t>
  </si>
  <si>
    <t xml:space="preserve">TEC133</t>
  </si>
  <si>
    <t xml:space="preserve">Sadu weaving</t>
  </si>
  <si>
    <t xml:space="preserve">long-standing; ongoing; UNESCO: UAE Al Sadu 2011 (Urgent Safeguarding; Representative List 2025); 'Traditional weaving of Al Sadu' Kuwait and Saudi Arabia 2020, extended with Qatar 2025</t>
  </si>
  <si>
    <t xml:space="preserve">Bedouin women weave tent dividers, bags and rugs of camel, goat and sheep hair on ground looms.</t>
  </si>
  <si>
    <t xml:space="preserve">ground loom; warp-faced weave</t>
  </si>
  <si>
    <t xml:space="preserve">tent dividers; saddle bags</t>
  </si>
  <si>
    <t xml:space="preserve">TEC134</t>
  </si>
  <si>
    <t xml:space="preserve">Mortise-and-tenon joinery</t>
  </si>
  <si>
    <t xml:space="preserve">mortise and tenon</t>
  </si>
  <si>
    <t xml:space="preserve">AS-CHN;EU-WCE</t>
  </si>
  <si>
    <t xml:space="preserve">Linear Pottery wells in Germany c.5100 BCE; Hemudu, China c.5000 BCE</t>
  </si>
  <si>
    <t xml:space="preserve">A projecting tenon fitted into a cut socket joins timbers without nails.</t>
  </si>
  <si>
    <t xml:space="preserve">chiselling; pegging</t>
  </si>
  <si>
    <t xml:space="preserve">wells; frames; furniture</t>
  </si>
  <si>
    <t xml:space="preserve">TEC135</t>
  </si>
  <si>
    <t xml:space="preserve">Dougong bracketing</t>
  </si>
  <si>
    <t xml:space="preserve">bracket sets</t>
  </si>
  <si>
    <t xml:space="preserve">depicted from Warring States; standardised in the Yingzao Fashi (1103)</t>
  </si>
  <si>
    <t xml:space="preserve">Interlocking timber bracket sets transfer roof loads to columns and were standardised in a Song building manual.</t>
  </si>
  <si>
    <t xml:space="preserve">modular timber units</t>
  </si>
  <si>
    <t xml:space="preserve">temple and palace roofs</t>
  </si>
  <si>
    <t xml:space="preserve">builders; Yingzao Fashi (1103)</t>
  </si>
  <si>
    <t xml:space="preserve">TEC136</t>
  </si>
  <si>
    <t xml:space="preserve">Kerfed bentwood boxes</t>
  </si>
  <si>
    <t xml:space="preserve">bentwood boxes</t>
  </si>
  <si>
    <t xml:space="preserve">A single cedar plank is kerfed, steamed and bent into four sides and sewn or pegged at the corner.</t>
  </si>
  <si>
    <t xml:space="preserve">kerfing; steaming; sewing</t>
  </si>
  <si>
    <t xml:space="preserve">boxes; chests</t>
  </si>
  <si>
    <t xml:space="preserve">TEC137</t>
  </si>
  <si>
    <t xml:space="preserve">Steam-bent wood (Thonet)</t>
  </si>
  <si>
    <t xml:space="preserve">bentwood furniture</t>
  </si>
  <si>
    <t xml:space="preserve">Michael Thonet's patents from 1841; chair No. 14 (1859)</t>
  </si>
  <si>
    <t xml:space="preserve">Steaming solid beech and bending it in iron forms allowed chairs made from a few parts and shipped flat.</t>
  </si>
  <si>
    <t xml:space="preserve">steaming; iron forms; screws</t>
  </si>
  <si>
    <t xml:space="preserve">café chairs; rocking chairs</t>
  </si>
  <si>
    <t xml:space="preserve">TEC138</t>
  </si>
  <si>
    <t xml:space="preserve">Lacquer (urushi and qi)</t>
  </si>
  <si>
    <t xml:space="preserve">urushi; qi lacquer</t>
  </si>
  <si>
    <t xml:space="preserve">Kuahuqiao lacquered bow, China c.6000 BCE; earlier Jōmon claims</t>
  </si>
  <si>
    <t xml:space="preserve">Sap of the lacquer tree, applied in many thin cured layers, gives a hard waterproof surface for vessels, armour and furniture.</t>
  </si>
  <si>
    <t xml:space="preserve">layering; curing in humidity; polishing</t>
  </si>
  <si>
    <t xml:space="preserve">bowls; boxes; armour; furniture</t>
  </si>
  <si>
    <t xml:space="preserve">Urushiol causes severe skin reactions for workers.</t>
  </si>
  <si>
    <t xml:space="preserve">Met Open Access (CC0); ColBase Japan national museums (Japan Government Standard Terms); National Palace Museum Taipei Open Data; National Museum of Korea e-museum (KOGL Type 1 where marked)</t>
  </si>
  <si>
    <t xml:space="preserve">TEC139</t>
  </si>
  <si>
    <t xml:space="preserve">Marquetry and intarsia</t>
  </si>
  <si>
    <t xml:space="preserve">inlay; khatam</t>
  </si>
  <si>
    <t xml:space="preserve">EU-WCE;WA-IRN;WA-LEV</t>
  </si>
  <si>
    <t xml:space="preserve">Italian intarsia 15th c.; Boulle marquetry 17th c.; Persian khatam; Egyptian inlay far older</t>
  </si>
  <si>
    <t xml:space="preserve">Veneers of wood, shell, bone and metal are cut and fitted into pictures and patterns on furniture.</t>
  </si>
  <si>
    <t xml:space="preserve">veneer cutting; fret saw</t>
  </si>
  <si>
    <t xml:space="preserve">cabinets; studioli; boxes</t>
  </si>
  <si>
    <t xml:space="preserve">Met Open Access (CC0); Rijksmuseum (public-domain images); Walters Art Museum (CC0)</t>
  </si>
  <si>
    <t xml:space="preserve">TEC140</t>
  </si>
  <si>
    <t xml:space="preserve">Wood turning</t>
  </si>
  <si>
    <t xml:space="preserve">lathe turning</t>
  </si>
  <si>
    <t xml:space="preserve">F1.11;F1.9a;F1.8</t>
  </si>
  <si>
    <t xml:space="preserve">EU-GRR;WA-ANA;AS-CHN</t>
  </si>
  <si>
    <t xml:space="preserve">turned bowl fragment from the Warrior's Tomb, Tarquinia c. 700 BCE; 7th-c. BCE turned dishes from Anatolian tumuli and lathe pivots from Thebes (Sitry); a Mycenaean claim (c. 1400–1100 BCE) is unproven</t>
  </si>
  <si>
    <t xml:space="preserve">Rotating wood on a bow or pole lathe against a chisel produces bowls, legs and spindles.</t>
  </si>
  <si>
    <t xml:space="preserve">bow lathe; pole lathe</t>
  </si>
  <si>
    <t xml:space="preserve">bowls; spindles; legs</t>
  </si>
  <si>
    <t xml:space="preserve">Earliest date uncertain; verify.</t>
  </si>
  <si>
    <t xml:space="preserve">TEC141</t>
  </si>
  <si>
    <t xml:space="preserve">Dugout canoe building</t>
  </si>
  <si>
    <t xml:space="preserve">dugout</t>
  </si>
  <si>
    <t xml:space="preserve">F1.6;F1.11;F1.7;F1.12</t>
  </si>
  <si>
    <t xml:space="preserve">AF-GUI;EU-BLC;AM-AMZ;OC-AUS</t>
  </si>
  <si>
    <t xml:space="preserve">Pesse canoe, Netherlands c.8000 BCE; Dufuna canoe, Nigeria c.6000 BCE</t>
  </si>
  <si>
    <t xml:space="preserve">Hollowing a single log with fire and adzes makes a boat.</t>
  </si>
  <si>
    <t xml:space="preserve">adzing; controlled burning</t>
  </si>
  <si>
    <t xml:space="preserve">canoes</t>
  </si>
  <si>
    <t xml:space="preserve">TEC142</t>
  </si>
  <si>
    <t xml:space="preserve">Lashed-lug boat building</t>
  </si>
  <si>
    <t xml:space="preserve">balangay construction</t>
  </si>
  <si>
    <t xml:space="preserve">Butuan boats c.4th–13th c. (dates vary)</t>
  </si>
  <si>
    <t xml:space="preserve">Planks edge-joined with dowels are lashed to frames through carved lugs.</t>
  </si>
  <si>
    <t xml:space="preserve">dowelling; lashing</t>
  </si>
  <si>
    <t xml:space="preserve">balangay; outrigger vessels</t>
  </si>
  <si>
    <t xml:space="preserve">maritime archaeologists</t>
  </si>
  <si>
    <t xml:space="preserve">TEC143</t>
  </si>
  <si>
    <t xml:space="preserve">Sewn-plank boat building</t>
  </si>
  <si>
    <t xml:space="preserve">sewn boats; mtepe</t>
  </si>
  <si>
    <t xml:space="preserve">F1.6;F1.9;F1.11;F1.10</t>
  </si>
  <si>
    <t xml:space="preserve">AF-SWA;WA-ARB;AS-SAS;EU-BLC;AF-EGY</t>
  </si>
  <si>
    <t xml:space="preserve">Khufu ship c.2500 BCE (lashed); Ferriby boats c.2000 BCE; Indian Ocean sewn boats into the 20th c.</t>
  </si>
  <si>
    <t xml:space="preserve">Planks stitched together with coir or fibre cord made flexible hulls for the Indian Ocean and early European rivers.</t>
  </si>
  <si>
    <t xml:space="preserve">stitching; coir cord; caulking</t>
  </si>
  <si>
    <t xml:space="preserve">mtepe; masula; Ferriby boats</t>
  </si>
  <si>
    <t xml:space="preserve">TEC144</t>
  </si>
  <si>
    <t xml:space="preserve">Dhow building</t>
  </si>
  <si>
    <t xml:space="preserve">shell-first dhow construction</t>
  </si>
  <si>
    <t xml:space="preserve">F1.10;F1.9;F1.6</t>
  </si>
  <si>
    <t xml:space="preserve">WA-ARB;AS-SAS;AF-SWA</t>
  </si>
  <si>
    <t xml:space="preserve">nailed and sewn dhows from late 1st millennium CE; ongoing in Sur, Lamu and Gujarat</t>
  </si>
  <si>
    <t xml:space="preserve">Shipwrights build dhow hulls plank-first by eye, using teak and nails or stitching.</t>
  </si>
  <si>
    <t xml:space="preserve">plank-first; teak; lateen rig</t>
  </si>
  <si>
    <t xml:space="preserve">boum; sambuk; jahazi</t>
  </si>
  <si>
    <t xml:space="preserve">Wikimedia Commons; Qatar Digital Library (licence per item; check)</t>
  </si>
  <si>
    <t xml:space="preserve">TEC145</t>
  </si>
  <si>
    <t xml:space="preserve">Clinker boat building</t>
  </si>
  <si>
    <t xml:space="preserve">lapstrake</t>
  </si>
  <si>
    <t xml:space="preserve">Nydam boat c.310–320 CE; Viking ships; UNESCO 2021 (Nordic clinker boats)</t>
  </si>
  <si>
    <t xml:space="preserve">Overlapping planks riveted together form light, flexible hulls, as in Viking ships.</t>
  </si>
  <si>
    <t xml:space="preserve">overlapping planks; clench nails</t>
  </si>
  <si>
    <t xml:space="preserve">longships; faering</t>
  </si>
  <si>
    <t xml:space="preserve">TEC146</t>
  </si>
  <si>
    <t xml:space="preserve">Outrigger and double-hulled canoe building</t>
  </si>
  <si>
    <t xml:space="preserve">vaka; waʻa; proa</t>
  </si>
  <si>
    <t xml:space="preserve">OC-POL;OC-MIC;OC-MEL;AS-ISE</t>
  </si>
  <si>
    <t xml:space="preserve">ancient; revived (Hōkūleʻa 1976)</t>
  </si>
  <si>
    <t xml:space="preserve">Pacific builders lash hulls, outriggers and crossbeams with coconut fibre to make stable voyaging craft.</t>
  </si>
  <si>
    <t xml:space="preserve">lashing; sennit; adzing</t>
  </si>
  <si>
    <t xml:space="preserve">voyaging canoes; proas</t>
  </si>
  <si>
    <t xml:space="preserve">makers; voyaging societies</t>
  </si>
  <si>
    <t xml:space="preserve">Te Papa Collections Online (CC BY where marked; otherwise link out); Auckland Museum Online Collection (CC BY where marked); Wikimedia Commons</t>
  </si>
  <si>
    <t xml:space="preserve">TEC147</t>
  </si>
  <si>
    <t xml:space="preserve">Skin-on-frame boats</t>
  </si>
  <si>
    <t xml:space="preserve">kayak; umiak; qajaq</t>
  </si>
  <si>
    <t xml:space="preserve">ancient; Thule period c.1000 CE onward; ongoing</t>
  </si>
  <si>
    <t xml:space="preserve">Arctic builders stretch sewn sea-mammal skins over lashed driftwood frames for hunting and transport boats.</t>
  </si>
  <si>
    <t xml:space="preserve">skin sewing; lashing</t>
  </si>
  <si>
    <t xml:space="preserve">kayaks; umiaks</t>
  </si>
  <si>
    <t xml:space="preserve">TEC148</t>
  </si>
  <si>
    <t xml:space="preserve">Reed-bundle boats</t>
  </si>
  <si>
    <t xml:space="preserve">totora boats; reed boats</t>
  </si>
  <si>
    <t xml:space="preserve">AM-AND;WA-MES</t>
  </si>
  <si>
    <t xml:space="preserve">bitumen-coated reed boat remains at As-Sabiyah, Kuwait c.5500 BCE; totora boats on Lake Titicaca ongoing</t>
  </si>
  <si>
    <t xml:space="preserve">Bundled reeds lashed together float without planks, from Neolithic Gulf boats to Uros totora craft.</t>
  </si>
  <si>
    <t xml:space="preserve">bundling; lashing; bitumen coating</t>
  </si>
  <si>
    <t xml:space="preserve">reed boats</t>
  </si>
  <si>
    <t xml:space="preserve">TEC149</t>
  </si>
  <si>
    <t xml:space="preserve">Whakairo</t>
  </si>
  <si>
    <t xml:space="preserve">Māori carving</t>
  </si>
  <si>
    <t xml:space="preserve">from Māori settlement; ongoing</t>
  </si>
  <si>
    <t xml:space="preserve">Carvers work timber, bone and stone into meeting-house panels, canoe prows and taonga following whakapapa.</t>
  </si>
  <si>
    <t xml:space="preserve">adzing; chiselling; pāua inlay</t>
  </si>
  <si>
    <t xml:space="preserve">poupou; tauihu; waka huia</t>
  </si>
  <si>
    <t xml:space="preserve">TEC150</t>
  </si>
  <si>
    <t xml:space="preserve">Dry-stone masonry</t>
  </si>
  <si>
    <t xml:space="preserve">dry-stone walling</t>
  </si>
  <si>
    <t xml:space="preserve">F1.6;F1.11;F1.7</t>
  </si>
  <si>
    <t xml:space="preserve">AF-SOU;EU-BLC;AM-AND;EU-GRR</t>
  </si>
  <si>
    <t xml:space="preserve">Neolithic Orkney c.3100 BCE and earlier; Great Zimbabwe 11th–15th c.; UNESCO 2018</t>
  </si>
  <si>
    <t xml:space="preserve">Stones are fitted without mortar into walls, terraces and enclosures that drain and flex.</t>
  </si>
  <si>
    <t xml:space="preserve">coursing; batter; through-stones</t>
  </si>
  <si>
    <t xml:space="preserve">walls; enclosures; terraces</t>
  </si>
  <si>
    <t xml:space="preserve">TEC151</t>
  </si>
  <si>
    <t xml:space="preserve">Ashlar masonry</t>
  </si>
  <si>
    <t xml:space="preserve">dressed stone masonry</t>
  </si>
  <si>
    <t xml:space="preserve">F1.6;F1.11;F1.9a</t>
  </si>
  <si>
    <t xml:space="preserve">AF-EGY;EU-GRR;WA-LEV;AF-HRN</t>
  </si>
  <si>
    <t xml:space="preserve">Djoser complex, Saqqara c.2650 BCE</t>
  </si>
  <si>
    <t xml:space="preserve">Squared, dressed blocks laid in regular courses allowed monumental stone architecture.</t>
  </si>
  <si>
    <t xml:space="preserve">quarrying; dressing; lifting</t>
  </si>
  <si>
    <t xml:space="preserve">temples; pyramids; stelae</t>
  </si>
  <si>
    <t xml:space="preserve">TEC152</t>
  </si>
  <si>
    <t xml:space="preserve">Cyclopean masonry</t>
  </si>
  <si>
    <t xml:space="preserve">cyclopean walls</t>
  </si>
  <si>
    <t xml:space="preserve">Very large roughly shaped stones fitted without mortar formed Mycenaean citadel walls.</t>
  </si>
  <si>
    <t xml:space="preserve">rough dressing; fitting</t>
  </si>
  <si>
    <t xml:space="preserve">walls; gates</t>
  </si>
  <si>
    <t xml:space="preserve">archaeologists (name from Greek myth)</t>
  </si>
  <si>
    <t xml:space="preserve">TEC153</t>
  </si>
  <si>
    <t xml:space="preserve">Inca fitted stone masonry</t>
  </si>
  <si>
    <t xml:space="preserve">polygonal ashlar</t>
  </si>
  <si>
    <t xml:space="preserve">Inca masons pounded and ground stones to fit tightly without mortar, making earthquake-resistant walls.</t>
  </si>
  <si>
    <t xml:space="preserve">hammerstone pounding; fitting</t>
  </si>
  <si>
    <t xml:space="preserve">walls; terraces; temples</t>
  </si>
  <si>
    <t xml:space="preserve">TEC154</t>
  </si>
  <si>
    <t xml:space="preserve">Mud brick</t>
  </si>
  <si>
    <t xml:space="preserve">sun-dried brick</t>
  </si>
  <si>
    <t xml:space="preserve">WA-LEV;WA-MES;AF-EGY</t>
  </si>
  <si>
    <t xml:space="preserve">Levantine Pre-Pottery Neolithic c.9th millennium BCE; approximate</t>
  </si>
  <si>
    <t xml:space="preserve">Mould-made or hand-shaped sun-dried bricks of earth and straw built most houses and many cities of West Asia and Egypt.</t>
  </si>
  <si>
    <t xml:space="preserve">moulding; drying; mud mortar</t>
  </si>
  <si>
    <t xml:space="preserve">houses; walls; ziggurats</t>
  </si>
  <si>
    <t xml:space="preserve">TEC155</t>
  </si>
  <si>
    <t xml:space="preserve">Fired brick</t>
  </si>
  <si>
    <t xml:space="preserve">kiln-fired brick</t>
  </si>
  <si>
    <t xml:space="preserve">F1.9a;F1.9;F1.8</t>
  </si>
  <si>
    <t xml:space="preserve">WA-MES;AS-SAS;AS-CHN</t>
  </si>
  <si>
    <t xml:space="preserve">Mesopotamia 4th millennium BCE; Indus standard ratio bricks 3rd millennium BCE</t>
  </si>
  <si>
    <t xml:space="preserve">Firing moulded bricks made durable, waterproof building units, standardised in Indus cities.</t>
  </si>
  <si>
    <t xml:space="preserve">moulding; kiln firing</t>
  </si>
  <si>
    <t xml:space="preserve">drains; walls; platforms</t>
  </si>
  <si>
    <t xml:space="preserve">TEC156</t>
  </si>
  <si>
    <t xml:space="preserve">Rammed earth</t>
  </si>
  <si>
    <t xml:space="preserve">hangtu; tapial; pisé</t>
  </si>
  <si>
    <t xml:space="preserve">F1.8;F1.6;F1.11</t>
  </si>
  <si>
    <t xml:space="preserve">AS-CHN;AF-MAG;EU-IBE</t>
  </si>
  <si>
    <t xml:space="preserve">Longshan walled towns c.2500 BCE; Maghribi tabia; Great Wall sections</t>
  </si>
  <si>
    <t xml:space="preserve">Damp earth is pounded in layers inside formwork to make walls and platforms.</t>
  </si>
  <si>
    <t xml:space="preserve">formwork; tamping</t>
  </si>
  <si>
    <t xml:space="preserve">city walls; platforms; kasbahs</t>
  </si>
  <si>
    <t xml:space="preserve">TEC157</t>
  </si>
  <si>
    <t xml:space="preserve">Adobe</t>
  </si>
  <si>
    <t xml:space="preserve">adobe</t>
  </si>
  <si>
    <t xml:space="preserve">AM-WST;AM-AND;AM-LAT</t>
  </si>
  <si>
    <t xml:space="preserve">Andean adobe before 3100 BCE (Los Morteros, Chao Valley) and c. 3500 BCE (Sechín Bajo); Pueblo puddled adobe; Spanish mould-made adobe from 16th c.</t>
  </si>
  <si>
    <t xml:space="preserve">Earth, straw and water are moulded into bricks or puddled into courses for thick, thermally stable walls.</t>
  </si>
  <si>
    <t xml:space="preserve">moulding; plastering</t>
  </si>
  <si>
    <t xml:space="preserve">pueblos; missions; huacas</t>
  </si>
  <si>
    <t xml:space="preserve">Checked: earliest Andean adobe is Preceramic (4th millennium BCE), not 2nd millennium BCE.</t>
  </si>
  <si>
    <t xml:space="preserve">TEC158</t>
  </si>
  <si>
    <t xml:space="preserve">Cob</t>
  </si>
  <si>
    <t xml:space="preserve">cob walling</t>
  </si>
  <si>
    <t xml:space="preserve">medieval Devon and elsewhere; approximate</t>
  </si>
  <si>
    <t xml:space="preserve">Earth mixed with straw is built up in wet layers without forms and trimmed into walls.</t>
  </si>
  <si>
    <t xml:space="preserve">mixing; layering</t>
  </si>
  <si>
    <t xml:space="preserve">farmhouses; walls</t>
  </si>
  <si>
    <t xml:space="preserve">TEC159</t>
  </si>
  <si>
    <t xml:space="preserve">Sudano-Sahelian earthen building</t>
  </si>
  <si>
    <t xml:space="preserve">banco; crépissage</t>
  </si>
  <si>
    <t xml:space="preserve">Great Mosque of Djenné rebuilt 1906–07 on 13th-c. foundations; annual replastering ongoing</t>
  </si>
  <si>
    <t xml:space="preserve">Communities build and annually replaster mosques and houses in banco earth, using protruding timbers as scaffolding.</t>
  </si>
  <si>
    <t xml:space="preserve">banco; toron; replastering festival</t>
  </si>
  <si>
    <t xml:space="preserve">mosques; houses</t>
  </si>
  <si>
    <t xml:space="preserve">builders' guilds; communities</t>
  </si>
  <si>
    <t xml:space="preserve">TEC160</t>
  </si>
  <si>
    <t xml:space="preserve">Lime plaster</t>
  </si>
  <si>
    <t xml:space="preserve">burnt lime</t>
  </si>
  <si>
    <t xml:space="preserve">Natufian lime plaster c.12th millennium BCE; 'Ain Ghazal plaster statues c.7th millennium BCE</t>
  </si>
  <si>
    <t xml:space="preserve">Burning limestone and slaking it made plaster for floors, skull modelling and statues.</t>
  </si>
  <si>
    <t xml:space="preserve">lime burning; slaking</t>
  </si>
  <si>
    <t xml:space="preserve">floors; statues; plastered skulls</t>
  </si>
  <si>
    <t xml:space="preserve">TEC161</t>
  </si>
  <si>
    <t xml:space="preserve">Reinforced concrete</t>
  </si>
  <si>
    <t xml:space="preserve">Joseph Monier patent 1867; Hennebique system 1892</t>
  </si>
  <si>
    <t xml:space="preserve">Steel bars embedded in concrete carry tension, making frames, slabs and shells possible.</t>
  </si>
  <si>
    <t xml:space="preserve">rebar; formwork</t>
  </si>
  <si>
    <t xml:space="preserve">frames; slabs; shells</t>
  </si>
  <si>
    <t xml:space="preserve">TEC162</t>
  </si>
  <si>
    <t xml:space="preserve">Mosaic</t>
  </si>
  <si>
    <t xml:space="preserve">tessellated mosaic; clay-cone mosaic; smalti</t>
  </si>
  <si>
    <t xml:space="preserve">EU-GRR;EU-BYZ;WA-LEV;WA-MES</t>
  </si>
  <si>
    <t xml:space="preserve">Uruk clay-cone mosaic c.3500 BCE; Gordion pebble mosaics 8th c. BCE; Hellenistic tesserae; glass wall mosaic from late antiquity</t>
  </si>
  <si>
    <t xml:space="preserve">Small units of stone, clay or glass set in mortar made durable floors and walls.</t>
  </si>
  <si>
    <t xml:space="preserve">tesserae; setting bed</t>
  </si>
  <si>
    <t xml:space="preserve">floors; wall mosaics</t>
  </si>
  <si>
    <t xml:space="preserve">TEC163</t>
  </si>
  <si>
    <t xml:space="preserve">Stucco carving</t>
  </si>
  <si>
    <t xml:space="preserve">carved plaster</t>
  </si>
  <si>
    <t xml:space="preserve">F1.10;F1.7;F1.9a</t>
  </si>
  <si>
    <t xml:space="preserve">WA-IRN;WA-MES;AM-MES</t>
  </si>
  <si>
    <t xml:space="preserve">Parthian and Sasanian; Maya Classic; Abbasid Samarra</t>
  </si>
  <si>
    <t xml:space="preserve">Lime or gypsum plaster was modelled or carved wet into façades, masks and wall panels.</t>
  </si>
  <si>
    <t xml:space="preserve">modelling; carving</t>
  </si>
  <si>
    <t xml:space="preserve">façades; masks; panels</t>
  </si>
  <si>
    <t xml:space="preserve">TEC164</t>
  </si>
  <si>
    <t xml:space="preserve">True arch and vault</t>
  </si>
  <si>
    <t xml:space="preserve">voussoir arch</t>
  </si>
  <si>
    <t xml:space="preserve">mud-brick vaults in Mesopotamia and Egypt by 3rd millennium BCE; approximate</t>
  </si>
  <si>
    <t xml:space="preserve">Wedge-shaped units lock together to span openings; mud-brick vaults preceded Roman stone arches.</t>
  </si>
  <si>
    <t xml:space="preserve">voussoirs; centering</t>
  </si>
  <si>
    <t xml:space="preserve">vaults; gates</t>
  </si>
  <si>
    <t xml:space="preserve">Europe-centred accounts start with Rome.</t>
  </si>
  <si>
    <t xml:space="preserve">TEC165</t>
  </si>
  <si>
    <t xml:space="preserve">Corbel vault</t>
  </si>
  <si>
    <t xml:space="preserve">corbelled vault</t>
  </si>
  <si>
    <t xml:space="preserve">EU-BLC;AM-MES;EU-GRR</t>
  </si>
  <si>
    <t xml:space="preserve">Newgrange passage tomb c.3200 BCE; Mycenaean tholoi; Maya corbel arches</t>
  </si>
  <si>
    <t xml:space="preserve">Each stone course projects a little past the one below until the gap closes.</t>
  </si>
  <si>
    <t xml:space="preserve">corbelling</t>
  </si>
  <si>
    <t xml:space="preserve">tombs; temples</t>
  </si>
  <si>
    <t xml:space="preserve">TEC166</t>
  </si>
  <si>
    <t xml:space="preserve">Masonry dome</t>
  </si>
  <si>
    <t xml:space="preserve">dome</t>
  </si>
  <si>
    <t xml:space="preserve">EU-GRR;WA-IRN</t>
  </si>
  <si>
    <t xml:space="preserve">Roman concrete domes from c.1st c. BCE; Pantheon 125 CE</t>
  </si>
  <si>
    <t xml:space="preserve">Rotating an arch forms a dome, built in concrete, brick or stone over square spaces with transitional devices.</t>
  </si>
  <si>
    <t xml:space="preserve">concrete; brick; centering</t>
  </si>
  <si>
    <t xml:space="preserve">baths; temples; mosques</t>
  </si>
  <si>
    <t xml:space="preserve">TEC167</t>
  </si>
  <si>
    <t xml:space="preserve">Squinch</t>
  </si>
  <si>
    <t xml:space="preserve">squinch</t>
  </si>
  <si>
    <t xml:space="preserve">Palace of Ardashir, Firuzabad c.220s CE</t>
  </si>
  <si>
    <t xml:space="preserve">An arch across the corner of a square room turns it into an octagon for a dome.</t>
  </si>
  <si>
    <t xml:space="preserve">arches; brick</t>
  </si>
  <si>
    <t xml:space="preserve">domed halls</t>
  </si>
  <si>
    <t xml:space="preserve">TEC168</t>
  </si>
  <si>
    <t xml:space="preserve">Muqarnas</t>
  </si>
  <si>
    <t xml:space="preserve">stalactite vaulting</t>
  </si>
  <si>
    <t xml:space="preserve">WA-MES;WA-IRN;AF-MAG</t>
  </si>
  <si>
    <t xml:space="preserve">late 10th–11th c. in Iraq, Iran and North Africa</t>
  </si>
  <si>
    <t xml:space="preserve">Tiers of small niche units compose three-dimensional vaults and cornices from a geometric plan.</t>
  </si>
  <si>
    <t xml:space="preserve">geometric modules; plaster; wood</t>
  </si>
  <si>
    <t xml:space="preserve">vaults; portals</t>
  </si>
  <si>
    <t xml:space="preserve">TEC169</t>
  </si>
  <si>
    <t xml:space="preserve">Earthen mound building</t>
  </si>
  <si>
    <t xml:space="preserve">Watson Brake c.3500 BCE; Poverty Point c.1700 BCE; Cahokia c.1050 CE</t>
  </si>
  <si>
    <t xml:space="preserve">Communities moved basketloads of earth to build platform mounds, effigy mounds and ridges.</t>
  </si>
  <si>
    <t xml:space="preserve">basket-loading; clay capping</t>
  </si>
  <si>
    <t xml:space="preserve">platform mounds; effigy mounds</t>
  </si>
  <si>
    <t xml:space="preserve">archaeologists; descendant nations</t>
  </si>
  <si>
    <t xml:space="preserve">ancestral;funerary;sacred;Indigenous-community</t>
  </si>
  <si>
    <t xml:space="preserve">TEC170</t>
  </si>
  <si>
    <t xml:space="preserve">Snow-block construction</t>
  </si>
  <si>
    <t xml:space="preserve">igluvijaq</t>
  </si>
  <si>
    <t xml:space="preserve">Inuit builders cut blocks of wind-packed snow with a knife and spiral them into a dome shelter.</t>
  </si>
  <si>
    <t xml:space="preserve">snow knife; spiral courses</t>
  </si>
  <si>
    <t xml:space="preserve">iglus</t>
  </si>
  <si>
    <t xml:space="preserve">TEC171</t>
  </si>
  <si>
    <t xml:space="preserve">Yurt and ger construction</t>
  </si>
  <si>
    <t xml:space="preserve">boz üy; ger</t>
  </si>
  <si>
    <t xml:space="preserve">long-standing; UNESCO: Mongol ger 2013; Kyrgyz and Kazakh yurts 2014, extended to Karakalpak yurts 2025</t>
  </si>
  <si>
    <t xml:space="preserve">A collapsible lattice wall, roof poles and a crown ring covered in felt make a portable house.</t>
  </si>
  <si>
    <t xml:space="preserve">lattice; felt covering; bent wood</t>
  </si>
  <si>
    <t xml:space="preserve">yurts; gers</t>
  </si>
  <si>
    <t xml:space="preserve">TEC172</t>
  </si>
  <si>
    <t xml:space="preserve">Vegetable tanning</t>
  </si>
  <si>
    <t xml:space="preserve">bark tanning</t>
  </si>
  <si>
    <t xml:space="preserve">AF-EGY;WA-LEV;EU-WCE;AF-SAH</t>
  </si>
  <si>
    <t xml:space="preserve">approximate; Egyptian and Near Eastern evidence; ongoing (e.g. Fez tanneries)</t>
  </si>
  <si>
    <t xml:space="preserve">Soaking hides in tannin from bark, leaves or pods makes durable, rot-resistant leather.</t>
  </si>
  <si>
    <t xml:space="preserve">tannin; liming; currying</t>
  </si>
  <si>
    <t xml:space="preserve">shoes; bags; saddles</t>
  </si>
  <si>
    <t xml:space="preserve">TEC173</t>
  </si>
  <si>
    <t xml:space="preserve">Brain and smoke tanning</t>
  </si>
  <si>
    <t xml:space="preserve">buckskin tanning</t>
  </si>
  <si>
    <t xml:space="preserve">AM-WST;AM-EWD;AM-ARC</t>
  </si>
  <si>
    <t xml:space="preserve">Hides worked with brains and smoked become soft, washable buckskin.</t>
  </si>
  <si>
    <t xml:space="preserve">brain emulsion; stretching; smoking</t>
  </si>
  <si>
    <t xml:space="preserve">shirts; dresses; moccasins</t>
  </si>
  <si>
    <t xml:space="preserve">TEC174</t>
  </si>
  <si>
    <t xml:space="preserve">Parchment making</t>
  </si>
  <si>
    <t xml:space="preserve">vellum</t>
  </si>
  <si>
    <t xml:space="preserve">WA-ANA;EU-WCE;AF-HRN</t>
  </si>
  <si>
    <t xml:space="preserve">Pergamon tradition 2nd c. BCE; earlier leather rolls in Egypt; Ethiopian parchment ongoing</t>
  </si>
  <si>
    <t xml:space="preserve">Skins are limed, stretched and scraped rather than tanned, producing a writing surface.</t>
  </si>
  <si>
    <t xml:space="preserve">liming; stretching; scraping</t>
  </si>
  <si>
    <t xml:space="preserve">codices; charters; Torah scrolls</t>
  </si>
  <si>
    <t xml:space="preserve">Walters Art Museum (CC0); British Library (public-domain digitised items); Wikimedia Commons</t>
  </si>
  <si>
    <t xml:space="preserve">TEC175</t>
  </si>
  <si>
    <t xml:space="preserve">Rawhide and parfleche</t>
  </si>
  <si>
    <t xml:space="preserve">parfleche</t>
  </si>
  <si>
    <t xml:space="preserve">Plains makers paint stiff untanned hide and fold it into cases for food and belongings.</t>
  </si>
  <si>
    <t xml:space="preserve">rawhide; painting</t>
  </si>
  <si>
    <t xml:space="preserve">parfleche cases; drums</t>
  </si>
  <si>
    <t xml:space="preserve">TEC176</t>
  </si>
  <si>
    <t xml:space="preserve">Fish-skin working</t>
  </si>
  <si>
    <t xml:space="preserve">fish-skin clothing</t>
  </si>
  <si>
    <t xml:space="preserve">long-standing; revived (Nanai/Hezhe, Ainu, Yup'ik)</t>
  </si>
  <si>
    <t xml:space="preserve">Salmon and other fish skins are scraped, softened and sewn into waterproof clothing and bags.</t>
  </si>
  <si>
    <t xml:space="preserve">scraping; softening; sewing</t>
  </si>
  <si>
    <t xml:space="preserve">coats; boots; bags</t>
  </si>
  <si>
    <t xml:space="preserve">TEC177</t>
  </si>
  <si>
    <t xml:space="preserve">Tattooing</t>
  </si>
  <si>
    <t xml:space="preserve">tatau; moko</t>
  </si>
  <si>
    <t xml:space="preserve">OC-POL;EU-WCE;AF-EGY;AS-JPN</t>
  </si>
  <si>
    <t xml:space="preserve">Ötzi c.3300 BCE; Egyptian tattooed mummies c.3000 BCE; Polynesian tatau</t>
  </si>
  <si>
    <t xml:space="preserve">Pigment inserted into skin by puncture or cutting records identity, genealogy and status.</t>
  </si>
  <si>
    <t xml:space="preserve">combs; needles; soot pigment</t>
  </si>
  <si>
    <t xml:space="preserve">tatau; tā moko</t>
  </si>
  <si>
    <t xml:space="preserve">living-community;sacred;Indigenous-community</t>
  </si>
  <si>
    <t xml:space="preserve">Wikimedia Commons; Te Papa Collections Online (CC BY where marked; otherwise link out)</t>
  </si>
  <si>
    <t xml:space="preserve">TEC178</t>
  </si>
  <si>
    <t xml:space="preserve">Clay tablet and stylus</t>
  </si>
  <si>
    <t xml:space="preserve">cuneiform writing</t>
  </si>
  <si>
    <t xml:space="preserve">proto-cuneiform Uruk IV c.3300–3200 BCE; last dated tablet c.75 CE</t>
  </si>
  <si>
    <t xml:space="preserve">Scribes pressed wedge marks into damp clay with a cut reed, producing durable records.</t>
  </si>
  <si>
    <t xml:space="preserve">reed stylus; clay tablets; envelopes</t>
  </si>
  <si>
    <t xml:space="preserve">tablets; envelopes</t>
  </si>
  <si>
    <t xml:space="preserve">Writing invented independently several times.</t>
  </si>
  <si>
    <t xml:space="preserve">TEC179</t>
  </si>
  <si>
    <t xml:space="preserve">Cylinder seal carving</t>
  </si>
  <si>
    <t xml:space="preserve">cylinder seals</t>
  </si>
  <si>
    <t xml:space="preserve">Engraved stone cylinders rolled on clay left repeatable images marking ownership and authority.</t>
  </si>
  <si>
    <t xml:space="preserve">hardstone engraving; drilling</t>
  </si>
  <si>
    <t xml:space="preserve">seals; sealings</t>
  </si>
  <si>
    <t xml:space="preserve">Met Open Access (CC0); Cuneiform Digital Library Initiative (link out)</t>
  </si>
  <si>
    <t xml:space="preserve">TEC180</t>
  </si>
  <si>
    <t xml:space="preserve">Papyrus making</t>
  </si>
  <si>
    <t xml:space="preserve">blank roll from Hemaka's tomb c.3000 BCE; Wadi al-Jarf papyri c.2560 BCE</t>
  </si>
  <si>
    <t xml:space="preserve">Strips of papyrus pith laid crosswise and pressed bond into sheets joined into rolls.</t>
  </si>
  <si>
    <t xml:space="preserve">slicing; pressing; burnishing</t>
  </si>
  <si>
    <t xml:space="preserve">rolls</t>
  </si>
  <si>
    <t xml:space="preserve">TEC181</t>
  </si>
  <si>
    <t xml:space="preserve">Palm-leaf manuscript making</t>
  </si>
  <si>
    <t xml:space="preserve">earliest surviving fragments early centuries CE; in use into the 20th c.</t>
  </si>
  <si>
    <t xml:space="preserve">Processed palm leaves are incised with a stylus and blackened, or written in ink, and strung between boards.</t>
  </si>
  <si>
    <t xml:space="preserve">incising; soot inking; stringing</t>
  </si>
  <si>
    <t xml:space="preserve">manuscripts</t>
  </si>
  <si>
    <t xml:space="preserve">TEC182</t>
  </si>
  <si>
    <t xml:space="preserve">Birch-bark writing</t>
  </si>
  <si>
    <t xml:space="preserve">birch-bark manuscripts</t>
  </si>
  <si>
    <t xml:space="preserve">F1.9;F1.12a;F1.11</t>
  </si>
  <si>
    <t xml:space="preserve">AS-SAS;AS-CEN;EU-EER</t>
  </si>
  <si>
    <t xml:space="preserve">Gandharan Buddhist scrolls c.1st c. CE; Novgorod birch-bark letters 11th–15th c.</t>
  </si>
  <si>
    <t xml:space="preserve">Birch bark served as a writing surface for Gandharan sutras and everyday Novgorod letters.</t>
  </si>
  <si>
    <t xml:space="preserve">ink; incising</t>
  </si>
  <si>
    <t xml:space="preserve">scrolls; letters</t>
  </si>
  <si>
    <t xml:space="preserve">TEC183</t>
  </si>
  <si>
    <t xml:space="preserve">Bamboo and wooden slips</t>
  </si>
  <si>
    <t xml:space="preserve">earliest surviving datable set c.433 BCE (tomb of Marquis Yi of Zeng); earlier use implied</t>
  </si>
  <si>
    <t xml:space="preserve">Strips of bamboo written in ink and bound with cord were China's main books before paper.</t>
  </si>
  <si>
    <t xml:space="preserve">splitting; ink; binding</t>
  </si>
  <si>
    <t xml:space="preserve">books; records</t>
  </si>
  <si>
    <t xml:space="preserve">TEC184</t>
  </si>
  <si>
    <t xml:space="preserve">Papermaking in China</t>
  </si>
  <si>
    <t xml:space="preserve">Fangmatan map paper c.2nd c. BCE; Cai Lun's reported improvements 105 CE</t>
  </si>
  <si>
    <t xml:space="preserve">Macerated plant fibre formed on a screen mould made a cheap writing and wrapping sheet.</t>
  </si>
  <si>
    <t xml:space="preserve">pulping; mould and deckle; drying</t>
  </si>
  <si>
    <t xml:space="preserve">paper; books</t>
  </si>
  <si>
    <t xml:space="preserve">The Cai Lun story simplifies a longer development.</t>
  </si>
  <si>
    <t xml:space="preserve">National Palace Museum Taipei Open Data; Wikimedia Commons</t>
  </si>
  <si>
    <t xml:space="preserve">TEC185</t>
  </si>
  <si>
    <t xml:space="preserve">Papermaking in the Islamic world</t>
  </si>
  <si>
    <t xml:space="preserve">Samarkand paper</t>
  </si>
  <si>
    <t xml:space="preserve">AS-CEN;WA-MES;AF-EGY</t>
  </si>
  <si>
    <t xml:space="preserve">traditionally linked to Talas 751 (contested); Baghdad paper by c.794</t>
  </si>
  <si>
    <t xml:space="preserve">Rag-based paper spread from Central Asia to Baghdad, Cairo and al-Andalus and transformed book production.</t>
  </si>
  <si>
    <t xml:space="preserve">rag pulping; sizing; burnishing</t>
  </si>
  <si>
    <t xml:space="preserve">Qur'ans; books</t>
  </si>
  <si>
    <t xml:space="preserve">historians (Jonathan Bloom)</t>
  </si>
  <si>
    <t xml:space="preserve">Met Open Access (CC0); Wikimedia Commons; Qatar Digital Library (licence per item; check)</t>
  </si>
  <si>
    <t xml:space="preserve">TEC186</t>
  </si>
  <si>
    <t xml:space="preserve">European papermaking and watermarks</t>
  </si>
  <si>
    <t xml:space="preserve">watermark</t>
  </si>
  <si>
    <t xml:space="preserve">Xàtiva c.1150s; Fabriano watermarks late 13th c.</t>
  </si>
  <si>
    <t xml:space="preserve">Water-powered stamping mills and wire moulds with watermarks spread from Iberia and Italy.</t>
  </si>
  <si>
    <t xml:space="preserve">stamping mill; wire mould; gelatin sizing</t>
  </si>
  <si>
    <t xml:space="preserve">Wikimedia Commons; Gallica BnF (public-domain items)</t>
  </si>
  <si>
    <t xml:space="preserve">TEC187</t>
  </si>
  <si>
    <t xml:space="preserve">Bark paper</t>
  </si>
  <si>
    <t xml:space="preserve">amate; huun</t>
  </si>
  <si>
    <t xml:space="preserve">Maya and Aztec codices; Otomí amate-making in San Pablito ongoing</t>
  </si>
  <si>
    <t xml:space="preserve">Fig and mulberry inner bark is boiled and beaten into sheets for codices and ritual paper.</t>
  </si>
  <si>
    <t xml:space="preserve">boiling; beating</t>
  </si>
  <si>
    <t xml:space="preserve">codices; ritual cut-paper</t>
  </si>
  <si>
    <t xml:space="preserve">TEC188</t>
  </si>
  <si>
    <t xml:space="preserve">Lokta paper</t>
  </si>
  <si>
    <t xml:space="preserve">Nepali handmade paper</t>
  </si>
  <si>
    <t xml:space="preserve">Bark of Daphne shrubs is cooked, beaten and formed on floating moulds for documents and prayer texts.</t>
  </si>
  <si>
    <t xml:space="preserve">floating mould; bark pulp</t>
  </si>
  <si>
    <t xml:space="preserve">paper; manuscripts</t>
  </si>
  <si>
    <t xml:space="preserve">TEC189</t>
  </si>
  <si>
    <t xml:space="preserve">Woodblock printing</t>
  </si>
  <si>
    <t xml:space="preserve">xylography</t>
  </si>
  <si>
    <t xml:space="preserve">Korean Dharani sutra before 751; Japanese Hyakumantō Darani 764–770; Diamond Sutra 868</t>
  </si>
  <si>
    <t xml:space="preserve">Text and image carved in relief on a block are inked and printed by rubbing, enabling mass Buddhist texts.</t>
  </si>
  <si>
    <t xml:space="preserve">block carving; rubbing</t>
  </si>
  <si>
    <t xml:space="preserve">sutras; books; prints</t>
  </si>
  <si>
    <t xml:space="preserve">International Dunhuang Programme (link out); National Museum of Korea e-museum (KOGL Type 1 where marked); Wikimedia Commons</t>
  </si>
  <si>
    <t xml:space="preserve">TEC190</t>
  </si>
  <si>
    <t xml:space="preserve">Ceramic movable type</t>
  </si>
  <si>
    <t xml:space="preserve">clay type</t>
  </si>
  <si>
    <t xml:space="preserve">Bi Sheng c.1040s (described by Shen Kuo)</t>
  </si>
  <si>
    <t xml:space="preserve">Individual fired-clay characters were set in an iron frame for printing.</t>
  </si>
  <si>
    <t xml:space="preserve">type moulding; setting</t>
  </si>
  <si>
    <t xml:space="preserve">books</t>
  </si>
  <si>
    <t xml:space="preserve">Shen Kuo (Dream Pool Essays)</t>
  </si>
  <si>
    <t xml:space="preserve">TEC191</t>
  </si>
  <si>
    <t xml:space="preserve">Metal movable type (Korea)</t>
  </si>
  <si>
    <t xml:space="preserve">bronze type</t>
  </si>
  <si>
    <t xml:space="preserve">recorded 1234; earliest surviving book Jikji 1377</t>
  </si>
  <si>
    <t xml:space="preserve">Korean printers cast bronze type in sand moulds, printing Jikji before Gutenberg.</t>
  </si>
  <si>
    <t xml:space="preserve">sand casting; setting</t>
  </si>
  <si>
    <t xml:space="preserve">National Museum of Korea e-museum (KOGL Type 1 where marked); Gallica BnF (public-domain items); Wikimedia Commons</t>
  </si>
  <si>
    <t xml:space="preserve">Jikji held by BnF.</t>
  </si>
  <si>
    <t xml:space="preserve">TEC192</t>
  </si>
  <si>
    <t xml:space="preserve">Metal type and press (Gutenberg)</t>
  </si>
  <si>
    <t xml:space="preserve">typography</t>
  </si>
  <si>
    <t xml:space="preserve">Mainz c.1450s</t>
  </si>
  <si>
    <t xml:space="preserve">A hand mould for casting type, oil-based ink and an adapted screw press made printing in the Latin alphabet fast and repeatable.</t>
  </si>
  <si>
    <t xml:space="preserve">type casting; press; oil ink</t>
  </si>
  <si>
    <t xml:space="preserve">books; broadsheets</t>
  </si>
  <si>
    <t xml:space="preserve">Not the first movable type.</t>
  </si>
  <si>
    <t xml:space="preserve">Library of Congress (public-domain items); Gallica BnF (public-domain items); Wikimedia Commons</t>
  </si>
  <si>
    <t xml:space="preserve">TEC193</t>
  </si>
  <si>
    <t xml:space="preserve">Intaglio printmaking</t>
  </si>
  <si>
    <t xml:space="preserve">engraving; etching</t>
  </si>
  <si>
    <t xml:space="preserve">engraving c.1430s; etching c.1500</t>
  </si>
  <si>
    <t xml:space="preserve">Lines cut or etched into metal plates hold ink that is pressed onto damp paper.</t>
  </si>
  <si>
    <t xml:space="preserve">burin; acid; roller press</t>
  </si>
  <si>
    <t xml:space="preserve">prints; maps</t>
  </si>
  <si>
    <t xml:space="preserve">Met Open Access (CC0); National Gallery of Art Washington Open Access (CC0); Rijksmuseum (public-domain images)</t>
  </si>
  <si>
    <t xml:space="preserve">TEC194</t>
  </si>
  <si>
    <t xml:space="preserve">Lithography</t>
  </si>
  <si>
    <t xml:space="preserve">lithograph</t>
  </si>
  <si>
    <t xml:space="preserve">Alois Senefelder 1796</t>
  </si>
  <si>
    <t xml:space="preserve">Printing from a flat greased stone let artists draw directly for print and made colour posters possible.</t>
  </si>
  <si>
    <t xml:space="preserve">grease crayon; stone; press</t>
  </si>
  <si>
    <t xml:space="preserve">posters; maps; prints</t>
  </si>
  <si>
    <t xml:space="preserve">Met Open Access (CC0); National Gallery of Art Washington Open Access (CC0); Library of Congress (public-domain items)</t>
  </si>
  <si>
    <t xml:space="preserve">TEC195</t>
  </si>
  <si>
    <t xml:space="preserve">Letterpress</t>
  </si>
  <si>
    <t xml:space="preserve">industrial letterpress; iron hand press</t>
  </si>
  <si>
    <t xml:space="preserve">Stanhope iron press c.1800; steam press 1814; craft revival late 20th c.</t>
  </si>
  <si>
    <t xml:space="preserve">Relief type printed on iron and steam presses produced newspapers and posters, later revived as craft.</t>
  </si>
  <si>
    <t xml:space="preserve">iron press; wood type</t>
  </si>
  <si>
    <t xml:space="preserve">posters; newspapers</t>
  </si>
  <si>
    <t xml:space="preserve">Library of Congress (public-domain items); NYPL Digital Collections (public-domain items)</t>
  </si>
  <si>
    <t xml:space="preserve">TEC196</t>
  </si>
  <si>
    <t xml:space="preserve">Photography</t>
  </si>
  <si>
    <t xml:space="preserve">photograph</t>
  </si>
  <si>
    <t xml:space="preserve">Niépce c.1826–27; daguerreotype and calotype 1839</t>
  </si>
  <si>
    <t xml:space="preserve">Light-sensitive materials fixed camera images, changing how objects, people and places were recorded and reproduced.</t>
  </si>
  <si>
    <t xml:space="preserve">camera; silver salts; negative-positive</t>
  </si>
  <si>
    <t xml:space="preserve">photographs; albums</t>
  </si>
  <si>
    <t xml:space="preserve">Library of Congress (public-domain items); National Gallery of Art Washington Open Access (CC0); Rijksmuseum (public-domain images)</t>
  </si>
  <si>
    <t xml:space="preserve">F1.28;F1.4</t>
  </si>
  <si>
    <t xml:space="preserve">TEC197</t>
  </si>
  <si>
    <t xml:space="preserve">Offset lithography</t>
  </si>
  <si>
    <t xml:space="preserve">offset printing</t>
  </si>
  <si>
    <t xml:space="preserve">Ira Rubel 1904; others</t>
  </si>
  <si>
    <t xml:space="preserve">Ink transferred from a plate to a rubber blanket then to paper allowed fast, cheap colour printing.</t>
  </si>
  <si>
    <t xml:space="preserve">plates; rubber blanket</t>
  </si>
  <si>
    <t xml:space="preserve">magazines; packaging</t>
  </si>
  <si>
    <t xml:space="preserve">TEC198</t>
  </si>
  <si>
    <t xml:space="preserve">Screen printing</t>
  </si>
  <si>
    <t xml:space="preserve">serigraphy</t>
  </si>
  <si>
    <t xml:space="preserve">stencil precursors (e.g. katazome) older; silk-screen patent 1907</t>
  </si>
  <si>
    <t xml:space="preserve">Ink forced through a mesh stencil prints flat colour on paper, textiles and objects.</t>
  </si>
  <si>
    <t xml:space="preserve">mesh; stencil; squeegee</t>
  </si>
  <si>
    <t xml:space="preserve">posters; T-shirts; prints</t>
  </si>
  <si>
    <t xml:space="preserve">MoMA collection (link out; metadata CC0); Library of Congress (public-domain items); Wikimedia Commons</t>
  </si>
  <si>
    <t xml:space="preserve">TEC199</t>
  </si>
  <si>
    <t xml:space="preserve">CNC machining</t>
  </si>
  <si>
    <t xml:space="preserve">numerical control</t>
  </si>
  <si>
    <t xml:space="preserve">MIT numerically controlled milling 1952</t>
  </si>
  <si>
    <t xml:space="preserve">Coded instructions drive cutting machines, linking digital design to physical making.</t>
  </si>
  <si>
    <t xml:space="preserve">coded toolpaths; milling</t>
  </si>
  <si>
    <t xml:space="preserve">parts; furniture</t>
  </si>
  <si>
    <t xml:space="preserve">TEC200</t>
  </si>
  <si>
    <t xml:space="preserve">additive manufacturing</t>
  </si>
  <si>
    <t xml:space="preserve">AS-JPN;AM-WST</t>
  </si>
  <si>
    <t xml:space="preserve">Hideo Kodama 1981; Charles Hull stereolithography patent 1984–86</t>
  </si>
  <si>
    <t xml:space="preserve">Objects are built layer by layer from digital files, enabling distributed and custom making.</t>
  </si>
  <si>
    <t xml:space="preserve">stereolithography; fused deposition</t>
  </si>
  <si>
    <t xml:space="preserve">prototypes; parts</t>
  </si>
  <si>
    <t xml:space="preserve">historians of technology; patents</t>
  </si>
  <si>
    <t xml:space="preserve">F1.21;F1.28a</t>
  </si>
  <si>
    <t xml:space="preserve">TEC201</t>
  </si>
  <si>
    <t xml:space="preserve">Laser cutting</t>
  </si>
  <si>
    <t xml:space="preserve">laser cutting</t>
  </si>
  <si>
    <t xml:space="preserve">Western Electric 1965</t>
  </si>
  <si>
    <t xml:space="preserve">A focused laser cuts or engraves sheet materials from digital drawings.</t>
  </si>
  <si>
    <t xml:space="preserve">CO2 laser; vector files</t>
  </si>
  <si>
    <t xml:space="preserve">signs; parts; models</t>
  </si>
  <si>
    <t xml:space="preserve">TEC202</t>
  </si>
  <si>
    <t xml:space="preserve">Semiconductor photolithography</t>
  </si>
  <si>
    <t xml:space="preserve">chip fabrication</t>
  </si>
  <si>
    <t xml:space="preserve">AM-WST;AS-CHN;AS-KOR</t>
  </si>
  <si>
    <t xml:space="preserve">planar process and integrated circuits 1959; ongoing (Taiwan, Korea)</t>
  </si>
  <si>
    <t xml:space="preserve">Light-patterned layers on silicon wafers make the integrated circuits in every digital device.</t>
  </si>
  <si>
    <t xml:space="preserve">photoresist; etching; doping</t>
  </si>
  <si>
    <t xml:space="preserve">chips</t>
  </si>
  <si>
    <t xml:space="preserve">Wikimedia Commons; NASA imagery (US public domain)</t>
  </si>
  <si>
    <t xml:space="preserve">Taiwan coded AS-CHN; check convention.</t>
  </si>
  <si>
    <t xml:space="preserve">TEC203</t>
  </si>
  <si>
    <t xml:space="preserve">Fresco</t>
  </si>
  <si>
    <t xml:space="preserve">buon fresco</t>
  </si>
  <si>
    <t xml:space="preserve">EU-GRR;EU-WCE;AS-SAS</t>
  </si>
  <si>
    <t xml:space="preserve">Aegean wall painting c.1700 BCE (true fresco debated); Roman; Italian Renaissance</t>
  </si>
  <si>
    <t xml:space="preserve">Pigments in water painted into wet lime plaster become part of the wall as it sets.</t>
  </si>
  <si>
    <t xml:space="preserve">lime plaster; giornate</t>
  </si>
  <si>
    <t xml:space="preserve">murals</t>
  </si>
  <si>
    <t xml:space="preserve">TEC204</t>
  </si>
  <si>
    <t xml:space="preserve">Egg tempera</t>
  </si>
  <si>
    <t xml:space="preserve">tempera</t>
  </si>
  <si>
    <t xml:space="preserve">EU-BYZ;EU-WCE;AF-HRN</t>
  </si>
  <si>
    <t xml:space="preserve">Byzantine icons from c.6th c.; Ethiopian icons</t>
  </si>
  <si>
    <t xml:space="preserve">Pigments bound in egg yolk on gessoed panels dry fast and allow fine hatched modelling.</t>
  </si>
  <si>
    <t xml:space="preserve">egg binder; gesso panels</t>
  </si>
  <si>
    <t xml:space="preserve">icons; altarpieces</t>
  </si>
  <si>
    <t xml:space="preserve">Met Open Access (CC0); Walters Art Museum (CC0); National Gallery of Art Washington Open Access (CC0)</t>
  </si>
  <si>
    <t xml:space="preserve">TEC205</t>
  </si>
  <si>
    <t xml:space="preserve">Oil painting</t>
  </si>
  <si>
    <t xml:space="preserve">oil paint</t>
  </si>
  <si>
    <t xml:space="preserve">AS-CEN;EU-BLC;EU-WCE</t>
  </si>
  <si>
    <t xml:space="preserve">Bamiyan murals 7th c. with drying-oil binders; Netherlandish oil painting 15th c.</t>
  </si>
  <si>
    <t xml:space="preserve">Pigments ground in drying oils allowed slow blending and glazes; earliest known use is in Bamiyan, not Flanders.</t>
  </si>
  <si>
    <t xml:space="preserve">drying oils; glazes</t>
  </si>
  <si>
    <t xml:space="preserve">panel and canvas paintings</t>
  </si>
  <si>
    <t xml:space="preserve">conservation scientists; art historians</t>
  </si>
  <si>
    <t xml:space="preserve">Europe-centred origin story.</t>
  </si>
  <si>
    <t xml:space="preserve">National Gallery of Art Washington Open Access (CC0); Rijksmuseum (public-domain images); Met Open Access (CC0); SMK National Gallery of Denmark (CC0)</t>
  </si>
  <si>
    <t xml:space="preserve">TEC206</t>
  </si>
  <si>
    <t xml:space="preserve">Encaustic</t>
  </si>
  <si>
    <t xml:space="preserve">wax painting</t>
  </si>
  <si>
    <t xml:space="preserve">Greek sources; Fayum portraits 1st–3rd c. CE</t>
  </si>
  <si>
    <t xml:space="preserve">Pigments in hot beeswax were applied to wood panels, as in Roman-Egyptian mummy portraits.</t>
  </si>
  <si>
    <t xml:space="preserve">hot wax; spatulas</t>
  </si>
  <si>
    <t xml:space="preserve">mummy portraits; panels</t>
  </si>
  <si>
    <t xml:space="preserve">TEC207</t>
  </si>
  <si>
    <t xml:space="preserve">Persianate and Mughal miniature painting</t>
  </si>
  <si>
    <t xml:space="preserve">manuscript painting; nigarkari</t>
  </si>
  <si>
    <t xml:space="preserve">WA-IRN;AS-SAS;WA-ANA</t>
  </si>
  <si>
    <t xml:space="preserve">Ilkhanid Iran c.1300; Safavid, Ottoman, Mughal and Rajput workshops; ongoing</t>
  </si>
  <si>
    <t xml:space="preserve">Workshop artists ground mineral pigments, painted in layers on burnished paper and signed collaborative pages.</t>
  </si>
  <si>
    <t xml:space="preserve">mineral pigments; squirrel-hair brushes; burnishing</t>
  </si>
  <si>
    <t xml:space="preserve">album pages; manuscripts</t>
  </si>
  <si>
    <t xml:space="preserve">Met Open Access (CC0); Cleveland Museum of Art Open Access (CC0); Walters Art Museum (CC0); Staatliche Museen zu Berlin SMB-digital (CC BY-SA where marked)</t>
  </si>
  <si>
    <t xml:space="preserve">TEC208</t>
  </si>
  <si>
    <t xml:space="preserve">Qalam calligraphy</t>
  </si>
  <si>
    <t xml:space="preserve">reed-pen calligraphy</t>
  </si>
  <si>
    <t xml:space="preserve">WA-MES;WA-IRN;WA-ANA;AF-MAG</t>
  </si>
  <si>
    <t xml:space="preserve">proportioned scripts attributed to Ibn Muqla, 10th c.</t>
  </si>
  <si>
    <t xml:space="preserve">Calligraphers cut reed pens at precise angles and wrote according to proportional systems based on the rhombic dot.</t>
  </si>
  <si>
    <t xml:space="preserve">reed pen; carbon ink; burnished paper</t>
  </si>
  <si>
    <t xml:space="preserve">Qur'ans; albums; inscriptions</t>
  </si>
  <si>
    <t xml:space="preserve">calligraphers; historians</t>
  </si>
  <si>
    <t xml:space="preserve">TEC209</t>
  </si>
  <si>
    <t xml:space="preserve">Ink stick and brush</t>
  </si>
  <si>
    <t xml:space="preserve">sumi; mo</t>
  </si>
  <si>
    <t xml:space="preserve">carbon inks earlier; moulded ink cakes by Han</t>
  </si>
  <si>
    <t xml:space="preserve">Soot bound with animal glue into sticks is ground on a stone and used with animal-hair brushes for writing and painting.</t>
  </si>
  <si>
    <t xml:space="preserve">lamp black; glue; inkstone</t>
  </si>
  <si>
    <t xml:space="preserve">calligraphy; ink paintings</t>
  </si>
  <si>
    <t xml:space="preserve">Met Open Access (CC0); National Palace Museum Taipei Open Data; ColBase Japan national museums (Japan Government Standard Terms)</t>
  </si>
  <si>
    <t xml:space="preserve">TEC210</t>
  </si>
  <si>
    <t xml:space="preserve">Lacquer painting</t>
  </si>
  <si>
    <t xml:space="preserve">maki-e; sơn mài</t>
  </si>
  <si>
    <t xml:space="preserve">AS-JPN;AS-MSE</t>
  </si>
  <si>
    <t xml:space="preserve">maki-e from Nara–Heian; Vietnamese sơn mài developed 1930s</t>
  </si>
  <si>
    <t xml:space="preserve">Metal powders or pigments are sprinkled or painted into wet lacquer and polished.</t>
  </si>
  <si>
    <t xml:space="preserve">sprinkled gold; polishing</t>
  </si>
  <si>
    <t xml:space="preserve">boxes; screens; panels</t>
  </si>
  <si>
    <t xml:space="preserve">ColBase Japan national museums (Japan Government Standard Terms); Met Open Access (CC0)</t>
  </si>
  <si>
    <t xml:space="preserve">TEC211</t>
  </si>
  <si>
    <t xml:space="preserve">Thangka painting</t>
  </si>
  <si>
    <t xml:space="preserve">c.11th c.; ongoing</t>
  </si>
  <si>
    <t xml:space="preserve">Painters grid sacred proportions on sized cotton and apply mineral pigments to make portable devotional images.</t>
  </si>
  <si>
    <t xml:space="preserve">iconometric grids; mineral pigments</t>
  </si>
  <si>
    <t xml:space="preserve">thangkas</t>
  </si>
  <si>
    <t xml:space="preserve">makers; monasteries</t>
  </si>
  <si>
    <t xml:space="preserve">Himalayan Art Resources (link out); Met Open Access (CC0); Cleveland Museum of Art Open Access (CC0)</t>
  </si>
  <si>
    <t xml:space="preserve">TEC212</t>
  </si>
  <si>
    <t xml:space="preserve">long-standing; ongoing; commercial form from 20th c.</t>
  </si>
  <si>
    <t xml:space="preserve">Artists paint ochres onto flattened stringybark with fine brushes, often in rarrk cross-hatching.</t>
  </si>
  <si>
    <t xml:space="preserve">ochre; bark preparation; rarrk</t>
  </si>
  <si>
    <t xml:space="preserve">bark paintings</t>
  </si>
  <si>
    <t xml:space="preserve">artists; art centres</t>
  </si>
  <si>
    <t xml:space="preserve">Ownership of designs belongs to clans.</t>
  </si>
  <si>
    <t xml:space="preserve">TEC213</t>
  </si>
  <si>
    <t xml:space="preserve">Acrylic dot painting (Western Desert)</t>
  </si>
  <si>
    <t xml:space="preserve">Papunya Tula painting</t>
  </si>
  <si>
    <t xml:space="preserve">Papunya 1971</t>
  </si>
  <si>
    <t xml:space="preserve">Western Desert artists translated ground and body designs into acrylic on board and canvas.</t>
  </si>
  <si>
    <t xml:space="preserve">acrylic; dotting</t>
  </si>
  <si>
    <t xml:space="preserve">canvases; boards</t>
  </si>
  <si>
    <t xml:space="preserve">artists; Papunya Tula Artists</t>
  </si>
  <si>
    <t xml:space="preserve">Some early works disclosed restricted designs.</t>
  </si>
  <si>
    <t xml:space="preserve">TEC214</t>
  </si>
  <si>
    <t xml:space="preserve">Stick charts</t>
  </si>
  <si>
    <t xml:space="preserve">long-standing; described by outsiders from the 19th c.</t>
  </si>
  <si>
    <t xml:space="preserve">Marshallese navigators lashed sticks and shells to model ocean swell patterns and islands.</t>
  </si>
  <si>
    <t xml:space="preserve">lashing; memory</t>
  </si>
  <si>
    <t xml:space="preserve">stick charts</t>
  </si>
  <si>
    <t xml:space="preserve">Marshallese navigators</t>
  </si>
  <si>
    <t xml:space="preserve">TEC215</t>
  </si>
  <si>
    <t xml:space="preserve">Star compass wayfinding</t>
  </si>
  <si>
    <t xml:space="preserve">non-instrument navigation</t>
  </si>
  <si>
    <t xml:space="preserve">ancient; revived by Mau Piailug and Nainoa Thompson from 1976</t>
  </si>
  <si>
    <t xml:space="preserve">Navigators hold a mental compass of star rising and setting points, swells and birds to cross open ocean.</t>
  </si>
  <si>
    <t xml:space="preserve">star paths; swell reading</t>
  </si>
  <si>
    <t xml:space="preserve">navigators; voyaging societies</t>
  </si>
  <si>
    <t xml:space="preserve">TEC216</t>
  </si>
  <si>
    <t xml:space="preserve">Astrolabe making</t>
  </si>
  <si>
    <t xml:space="preserve">WA-MES;WA-IRN;EU-IBE</t>
  </si>
  <si>
    <t xml:space="preserve">Greek theory; early Islamic makers 8th c.; earliest surviving dated examples 10th c.</t>
  </si>
  <si>
    <t xml:space="preserve">Engraved brass plates and a rete model the sky for time-telling and astronomy.</t>
  </si>
  <si>
    <t xml:space="preserve">brass casting; engraving</t>
  </si>
  <si>
    <t xml:space="preserve">astrolabes</t>
  </si>
  <si>
    <t xml:space="preserve">TEC217</t>
  </si>
  <si>
    <t xml:space="preserve">Agricultural terracing</t>
  </si>
  <si>
    <t xml:space="preserve">terraces</t>
  </si>
  <si>
    <t xml:space="preserve">F1.7;F1.9;F1.10;F1.8</t>
  </si>
  <si>
    <t xml:space="preserve">AM-AND;AS-ISE;WA-ARB;AS-CHN</t>
  </si>
  <si>
    <t xml:space="preserve">approximate; many independent traditions; Andean, Yemeni, Ifugao and Hani terraces</t>
  </si>
  <si>
    <t xml:space="preserve">Stepped, walled fields hold soil and water on steep slopes.</t>
  </si>
  <si>
    <t xml:space="preserve">dry-stone walls; irrigation</t>
  </si>
  <si>
    <t xml:space="preserve">communities; archaeologists</t>
  </si>
  <si>
    <t xml:space="preserve">Ifugao terrace ages debated.</t>
  </si>
  <si>
    <t xml:space="preserve">TEC218</t>
  </si>
  <si>
    <t xml:space="preserve">Chinampas</t>
  </si>
  <si>
    <t xml:space="preserve">raised garden plots</t>
  </si>
  <si>
    <t xml:space="preserve">approximate; Xochimilco chinampas ongoing</t>
  </si>
  <si>
    <t xml:space="preserve">Plots built from lake mud and vegetation between canals made the Basin of Mexico highly productive.</t>
  </si>
  <si>
    <t xml:space="preserve">mud piling; ahuejote trees</t>
  </si>
  <si>
    <t xml:space="preserve">chinampas</t>
  </si>
  <si>
    <t xml:space="preserve">TEC219</t>
  </si>
  <si>
    <t xml:space="preserve">Budj Bim eel aquaculture</t>
  </si>
  <si>
    <t xml:space="preserve">kooyang traps</t>
  </si>
  <si>
    <t xml:space="preserve">channels dated c.6,600 years ago; Budj Bim Cultural Landscape inscribed as World Heritage 2019 (not an ICH element)</t>
  </si>
  <si>
    <t xml:space="preserve">Gunditjmara people shaped lava-flow channels, weirs and ponds to trap and hold eels.</t>
  </si>
  <si>
    <t xml:space="preserve">stone channels; weirs; woven traps</t>
  </si>
  <si>
    <t xml:space="preserve">traps; channels</t>
  </si>
  <si>
    <t xml:space="preserve">Gunditjmara people; UNESCO</t>
  </si>
  <si>
    <t xml:space="preserve">community-published site; UNESCO World Heritage / Intangible Cultural Heritage pages (link out)</t>
  </si>
  <si>
    <t xml:space="preserve">F1.22;F1.26</t>
  </si>
  <si>
    <t xml:space="preserve">TEC220</t>
  </si>
  <si>
    <t xml:space="preserve">Qanat</t>
  </si>
  <si>
    <t xml:space="preserve">karez; falaj; foggara</t>
  </si>
  <si>
    <t xml:space="preserve">F1.9a;F1.10;F1.12a</t>
  </si>
  <si>
    <t xml:space="preserve">WA-IRN;WA-ARB;AF-MAG;AS-CEN</t>
  </si>
  <si>
    <t xml:space="preserve">aflaj at Hili 15 and Bida Bint Saud (UAE) associated with Iron Age II pottery c. 1000–600 BCE; Iranian origin argued (English, Lightfoot), Arabian origin argued (Al Tikriti); secure absolute dates lacking (Charbonnier)</t>
  </si>
  <si>
    <t xml:space="preserve">Gently sloping tunnels bring groundwater to fields and towns by gravity.</t>
  </si>
  <si>
    <t xml:space="preserve">shaft sinking; tunnelling</t>
  </si>
  <si>
    <t xml:space="preserve">qanats</t>
  </si>
  <si>
    <t xml:space="preserve">communities; UNESCO</t>
  </si>
  <si>
    <t xml:space="preserve">TEC221</t>
  </si>
  <si>
    <t xml:space="preserve">Cultural burning</t>
  </si>
  <si>
    <t xml:space="preserve">fire-stick farming; cool burning</t>
  </si>
  <si>
    <t xml:space="preserve">deep antiquity; ongoing; term 'fire-stick farming' coined by Rhys Jones 1969</t>
  </si>
  <si>
    <t xml:space="preserve">Aboriginal land managers use frequent low-intensity fire to shape vegetation and reduce fuel.</t>
  </si>
  <si>
    <t xml:space="preserve">patch burning</t>
  </si>
  <si>
    <t xml:space="preserve">landscapes</t>
  </si>
  <si>
    <t xml:space="preserve">Aboriginal communities</t>
  </si>
  <si>
    <t xml:space="preserve">Indigenous knowledge suppressed under colonisation.</t>
  </si>
  <si>
    <t xml:space="preserve">TEC222</t>
  </si>
  <si>
    <t xml:space="preserve">Amazonian dark earth</t>
  </si>
  <si>
    <t xml:space="preserve">terra preta</t>
  </si>
  <si>
    <t xml:space="preserve">c.500 BCE onward; approximate</t>
  </si>
  <si>
    <t xml:space="preserve">Charcoal, pottery and organic waste built persistent fertile soils along Amazonian rivers.</t>
  </si>
  <si>
    <t xml:space="preserve">charcoal; midden</t>
  </si>
  <si>
    <t xml:space="preserve">soils</t>
  </si>
  <si>
    <t xml:space="preserve">archaeologists; soil scientists</t>
  </si>
  <si>
    <t xml:space="preserve">TEC223</t>
  </si>
  <si>
    <t xml:space="preserve">Kintsugi</t>
  </si>
  <si>
    <t xml:space="preserve">kintsukuroi</t>
  </si>
  <si>
    <t xml:space="preserve">Muromachi period, c.15th–16th c.; approximate</t>
  </si>
  <si>
    <t xml:space="preserve">Broken ceramics are rejoined with urushi lacquer and dusted with gold, displaying the repair.</t>
  </si>
  <si>
    <t xml:space="preserve">urushi; gold powder</t>
  </si>
  <si>
    <t xml:space="preserve">makers; tea practitioners</t>
  </si>
  <si>
    <t xml:space="preserve">TEC224</t>
  </si>
  <si>
    <t xml:space="preserve">Darning</t>
  </si>
  <si>
    <t xml:space="preserve">darning</t>
  </si>
  <si>
    <t xml:space="preserve">Weaving new threads across a hole restores worn textiles.</t>
  </si>
  <si>
    <t xml:space="preserve">needle; darning mushroom</t>
  </si>
  <si>
    <t xml:space="preserve">socks; garments</t>
  </si>
  <si>
    <t xml:space="preserve">care and access;clothing and adornment</t>
  </si>
  <si>
    <t xml:space="preserve">TEC225</t>
  </si>
  <si>
    <t xml:space="preserve">Visible mending</t>
  </si>
  <si>
    <t xml:space="preserve">visible mending</t>
  </si>
  <si>
    <t xml:space="preserve">contemporary movement c.2010s</t>
  </si>
  <si>
    <t xml:space="preserve">Menders make repairs deliberately visible as a stance against disposable consumption.</t>
  </si>
  <si>
    <t xml:space="preserve">patching; darning</t>
  </si>
  <si>
    <t xml:space="preserve">garments</t>
  </si>
  <si>
    <t xml:space="preserve">makers; online communities</t>
  </si>
  <si>
    <t xml:space="preserve">TEC226</t>
  </si>
  <si>
    <t xml:space="preserve">Mesoamerican rubber processing</t>
  </si>
  <si>
    <t xml:space="preserve">rubber from latex and morning glory</t>
  </si>
  <si>
    <t xml:space="preserve">Paso de la Amada balls c.1600 BCE; El Manatí balls earlier; Hosler et al. 1999</t>
  </si>
  <si>
    <t xml:space="preserve">Mixing Castilla elastica latex with morning-glory juice produced bouncing rubber for ballgame balls.</t>
  </si>
  <si>
    <t xml:space="preserve">latex; morning-glory mixing</t>
  </si>
  <si>
    <t xml:space="preserve">balls; sandals</t>
  </si>
  <si>
    <t xml:space="preserve">archaeologists (Hosler, Burkett and Tarkanian 1999)</t>
  </si>
  <si>
    <t xml:space="preserve">F1.5;F1.4</t>
  </si>
  <si>
    <t xml:space="preserve">TEC227</t>
  </si>
  <si>
    <t xml:space="preserve">Vulcanisation</t>
  </si>
  <si>
    <t xml:space="preserve">Charles Goodyear patent 1844; Thomas Hancock (UK) 1843</t>
  </si>
  <si>
    <t xml:space="preserve">Heating rubber with sulphur made it stable, enabling tyres, hoses and footwear and a global demand for latex.</t>
  </si>
  <si>
    <t xml:space="preserve">sulphur curing</t>
  </si>
  <si>
    <t xml:space="preserve">tyres; hoses; shoes</t>
  </si>
  <si>
    <t xml:space="preserve">Demand drove forced rubber collection in Congo and Amazonia.</t>
  </si>
  <si>
    <t xml:space="preserve">TEC228</t>
  </si>
  <si>
    <t xml:space="preserve">Interchangeable parts</t>
  </si>
  <si>
    <t xml:space="preserve">American system of manufactures</t>
  </si>
  <si>
    <t xml:space="preserve">Honoré Blanc 1785; US armouries 1820s; standardised Qin crossbow triggers 3rd c. BCE as earlier parallel</t>
  </si>
  <si>
    <t xml:space="preserve">Making parts to gauges so any part fits any product enabled mass production and repair by replacement.</t>
  </si>
  <si>
    <t xml:space="preserve">gauges; jigs; machine tools</t>
  </si>
  <si>
    <t xml:space="preserve">firearms; clocks</t>
  </si>
  <si>
    <t xml:space="preserve">TEC229</t>
  </si>
  <si>
    <t xml:space="preserve">Moving assembly line</t>
  </si>
  <si>
    <t xml:space="preserve">assembly line</t>
  </si>
  <si>
    <t xml:space="preserve">Ford Highland Park 1913</t>
  </si>
  <si>
    <t xml:space="preserve">Moving work past fixed workers cut assembly times and deskilled factory labour.</t>
  </si>
  <si>
    <t xml:space="preserve">conveyor; task division</t>
  </si>
  <si>
    <t xml:space="preserve">cars</t>
  </si>
  <si>
    <t xml:space="preserve">Line workers' experience.</t>
  </si>
  <si>
    <t xml:space="preserve">TEC230</t>
  </si>
  <si>
    <t xml:space="preserve">Injection moulding</t>
  </si>
  <si>
    <t xml:space="preserve">plastic injection moulding</t>
  </si>
  <si>
    <t xml:space="preserve">Hyatt brothers 1872; screw injection 1946</t>
  </si>
  <si>
    <t xml:space="preserve">Molten plastic forced into steel moulds makes identical parts in seconds, the basis of plastic consumer goods.</t>
  </si>
  <si>
    <t xml:space="preserve">steel moulds; thermoplastics</t>
  </si>
  <si>
    <t xml:space="preserve">toys; housings; containers</t>
  </si>
  <si>
    <t xml:space="preserve">type</t>
  </si>
  <si>
    <t xml:space="preserve">covers_worlds</t>
  </si>
  <si>
    <t xml:space="preserve">covers_sub_regions</t>
  </si>
  <si>
    <t xml:space="preserve">access</t>
  </si>
  <si>
    <t xml:space="preserve">cost</t>
  </si>
  <si>
    <t xml:space="preserve">licence_content</t>
  </si>
  <si>
    <t xml:space="preserve">licence_metadata</t>
  </si>
  <si>
    <t xml:space="preserve">commercial_safe</t>
  </si>
  <si>
    <t xml:space="preserve">what_it_fills</t>
  </si>
  <si>
    <t xml:space="preserve">known_limits</t>
  </si>
  <si>
    <t xml:space="preserve">verified</t>
  </si>
  <si>
    <t xml:space="preserve">verification_url</t>
  </si>
  <si>
    <t xml:space="preserve">SRC001</t>
  </si>
  <si>
    <t xml:space="preserve">Cleveland Museum of Art Open Access</t>
  </si>
  <si>
    <t xml:space="preserve">museum-api</t>
  </si>
  <si>
    <t xml:space="preserve">F1.6;F1.7;F1.8;F1.9;F1.9a;F1.10;F1.11;F1.12;F1.12a;F1.13</t>
  </si>
  <si>
    <t xml:space="preserve">Web collection + Open Access API (no key) + GitHub data dump</t>
  </si>
  <si>
    <t xml:space="preserve">free</t>
  </si>
  <si>
    <t xml:space="preserve">CC0 for public-domain works (in-copyright works excluded)</t>
  </si>
  <si>
    <t xml:space="preserve">CC0</t>
  </si>
  <si>
    <t xml:space="preserve">yes</t>
  </si>
  <si>
    <t xml:space="preserve">High-res images and data across world collections (Egypt, Andes, Islamic textiles, East and South Asia, Africa)</t>
  </si>
  <si>
    <t xml:space="preserve">In-copyright and some loan objects not CC0</t>
  </si>
  <si>
    <t xml:space="preserve">yes 2026-09-28</t>
  </si>
  <si>
    <t xml:space="preserve">https://www.clevelandart.org/open-access</t>
  </si>
  <si>
    <t xml:space="preserve">Page states 'No key or token is required'; 61,000+ CC0 records via API. Also on Sketchfab CC0 programme.</t>
  </si>
  <si>
    <t xml:space="preserve">SRC002</t>
  </si>
  <si>
    <t xml:space="preserve">The Met Open Access</t>
  </si>
  <si>
    <t xml:space="preserve">museum-open-access</t>
  </si>
  <si>
    <t xml:space="preserve">Web collection (OA filter) + CSV on GitHub; public Collection API</t>
  </si>
  <si>
    <t xml:space="preserve">CC0 for Open Access (public-domain) images</t>
  </si>
  <si>
    <t xml:space="preserve">400,000+ PD images; strongest single source for many worlds</t>
  </si>
  <si>
    <t xml:space="preserve">Only works the Met believes PD; restricted images link out</t>
  </si>
  <si>
    <t xml:space="preserve">https://www.metmuseum.org/policies/image-resources</t>
  </si>
  <si>
    <t xml:space="preserve">Page says 406,000+ OA images; collection data CC0 'including commercial'. Collection API existence not checked on this page.</t>
  </si>
  <si>
    <t xml:space="preserve">SRC003</t>
  </si>
  <si>
    <t xml:space="preserve">Art Institute of Chicago API</t>
  </si>
  <si>
    <t xml:space="preserve">REST API (no authentication) + IIIF images</t>
  </si>
  <si>
    <t xml:space="preserve">free-limited (60 requests/min anonymous; higher on request)</t>
  </si>
  <si>
    <t xml:space="preserve">Use only artworks tagged public domain (CC0 designation)</t>
  </si>
  <si>
    <t xml:space="preserve">CC0 except 'description' field = CC BY 4.0</t>
  </si>
  <si>
    <t xml:space="preserve">PD images and structured data incl. textiles, Asian and Indigenous American collections</t>
  </si>
  <si>
    <t xml:space="preserve">Attribute CC BY descriptions; copyrighted images excluded</t>
  </si>
  <si>
    <t xml:space="preserve">https://api.artic.edu/docs/</t>
  </si>
  <si>
    <t xml:space="preserve">Add AIC-User-Agent header as courtesy.</t>
  </si>
  <si>
    <t xml:space="preserve">SRC004</t>
  </si>
  <si>
    <t xml:space="preserve">Smithsonian Open Access</t>
  </si>
  <si>
    <t xml:space="preserve">Web portal + bulk data + 3D</t>
  </si>
  <si>
    <t xml:space="preserve">CC0 where designated</t>
  </si>
  <si>
    <t xml:space="preserve">Millions of CC0 assets across 20+ Smithsonian units (NMAfA, Freer/Sackler, NMNH Anthropology, Cooper Hewitt, NMAH)</t>
  </si>
  <si>
    <t xml:space="preserve">Only items marked CC0; third-party/privacy rights may still apply</t>
  </si>
  <si>
    <t xml:space="preserve">https://www.si.edu/openaccess/faq</t>
  </si>
  <si>
    <t xml:space="preserve">FAQ: CC0 'for commercial purposes without any attribution, permission, or fee'. Check NMAI/NMNH items for CARE sensitivity before display.</t>
  </si>
  <si>
    <t xml:space="preserve">SRC005</t>
  </si>
  <si>
    <t xml:space="preserve">Smithsonian Open Access API (via api.data.gov)</t>
  </si>
  <si>
    <t xml:space="preserve">REST API; key issued through api.data.gov</t>
  </si>
  <si>
    <t xml:space="preserve">free-with-key</t>
  </si>
  <si>
    <t xml:space="preserve">Programmatic search and harvest of Smithsonian CC0 records</t>
  </si>
  <si>
    <t xml:space="preserve">Rate limit not stated in FAQ; api.data.gov default limits not checked</t>
  </si>
  <si>
    <t xml:space="preserve">partial 2026-09-28</t>
  </si>
  <si>
    <t xml:space="preserve">Docs at edan.si.edu/openaccess/apidocs (not fetched).</t>
  </si>
  <si>
    <t xml:space="preserve">SRC006</t>
  </si>
  <si>
    <t xml:space="preserve">Smithsonian 3D Digitization (3d.si.edu)</t>
  </si>
  <si>
    <t xml:space="preserve">3d</t>
  </si>
  <si>
    <t xml:space="preserve">Voyager viewer; downloads glTF/glb/obj for CC0 models</t>
  </si>
  <si>
    <t xml:space="preserve">CC0 only where the model is marked CC0; others view-only</t>
  </si>
  <si>
    <t xml:space="preserve">CC0 (Open Access records)</t>
  </si>
  <si>
    <t xml:space="preserve">per-item</t>
  </si>
  <si>
    <t xml:space="preserve">Downloadable 3D models of objects and sites for the web app</t>
  </si>
  <si>
    <t xml:space="preserve">Many models not CC0: embed/view only</t>
  </si>
  <si>
    <t xml:space="preserve">https://3d.si.edu/collections/openaccesshighlights</t>
  </si>
  <si>
    <t xml:space="preserve">Page: 'If you see CC0 by a 3D model, it is yours to take and remix'. Formats per si.edu OA FAQ.</t>
  </si>
  <si>
    <t xml:space="preserve">SRC007</t>
  </si>
  <si>
    <t xml:space="preserve">Cooper Hewitt collection data and API</t>
  </si>
  <si>
    <t xml:space="preserve">F1.11;F1.8;F1.7;THEME</t>
  </si>
  <si>
    <t xml:space="preserve">GitHub dataset + API</t>
  </si>
  <si>
    <t xml:space="preserve">Images NOT covered by dataset licence (many images CC0 via Smithsonian Open Access)</t>
  </si>
  <si>
    <t xml:space="preserve">Design/decorative-arts metadata; 19th-21st c. design, textiles, wallcoverings</t>
  </si>
  <si>
    <t xml:space="preserve">Check each image in Smithsonian OA for CC0</t>
  </si>
  <si>
    <t xml:space="preserve">https://github.com/cooperhewitt/collection</t>
  </si>
  <si>
    <t xml:space="preserve">README: 'images are not included... not covered by the same license'.</t>
  </si>
  <si>
    <t xml:space="preserve">SRC008</t>
  </si>
  <si>
    <t xml:space="preserve">National Gallery of Art (US) Open Access</t>
  </si>
  <si>
    <t xml:space="preserve">Web + GitHub CSV (daily)</t>
  </si>
  <si>
    <t xml:space="preserve">CC0 for open-access images</t>
  </si>
  <si>
    <t xml:space="preserve">European/American painting, prints, drawings; object data</t>
  </si>
  <si>
    <t xml:space="preserve">Gallery can convey only its own rights</t>
  </si>
  <si>
    <t xml:space="preserve">https://www.nga.gov/artworks/free-images-and-open-access</t>
  </si>
  <si>
    <t xml:space="preserve">'free of charge for any use, whether commercial or non-commercial'.</t>
  </si>
  <si>
    <t xml:space="preserve">SRC009</t>
  </si>
  <si>
    <t xml:space="preserve">Walters Art Museum</t>
  </si>
  <si>
    <t xml:space="preserve">F1.6;F1.8;F1.9;F1.10;F1.11</t>
  </si>
  <si>
    <t xml:space="preserve">Online collection + API</t>
  </si>
  <si>
    <t xml:space="preserve">CC0 for works believed PD</t>
  </si>
  <si>
    <t xml:space="preserve">unverified</t>
  </si>
  <si>
    <t xml:space="preserve">Manuscripts (Ethiopian, Islamic, Armenian, European), ancient and Asian art</t>
  </si>
  <si>
    <t xml:space="preserve">Loans/copyright works excluded; credit requested</t>
  </si>
  <si>
    <t xml:space="preserve">https://thewalters.org/about/policies/rights-reproductions/</t>
  </si>
  <si>
    <t xml:space="preserve">Credit 'The Walters Art Museum' requested.</t>
  </si>
  <si>
    <t xml:space="preserve">SRC010</t>
  </si>
  <si>
    <t xml:space="preserve">OPenn (Penn Libraries; hosts Walters legacy and partner manuscripts)</t>
  </si>
  <si>
    <t xml:space="preserve">manuscript-library</t>
  </si>
  <si>
    <t xml:space="preserve">F1.10;F1.11;F1.9;F1.6</t>
  </si>
  <si>
    <t xml:space="preserve">Direct file download (TIFF/JPEG + TEI)</t>
  </si>
  <si>
    <t xml:space="preserve">'All materials on OPenn are in the public domain or released under Creative Commons licenses as Free Cultural Works'</t>
  </si>
  <si>
    <t xml:space="preserve">per-item (see each repository page)</t>
  </si>
  <si>
    <t xml:space="preserve">Complete manuscript image sets (Islamic, Ethiopic, Indic, European)</t>
  </si>
  <si>
    <t xml:space="preserve">Check each repository's CC variant (BY vs BY-SA)</t>
  </si>
  <si>
    <t xml:space="preserve">https://openn.library.upenn.edu/</t>
  </si>
  <si>
    <t xml:space="preserve">Free Cultural Works = commercial allowed, but SA may apply.</t>
  </si>
  <si>
    <t xml:space="preserve">SRC011</t>
  </si>
  <si>
    <t xml:space="preserve">Yale Center for British Art Open Access</t>
  </si>
  <si>
    <t xml:space="preserve">F1.11;F1.19</t>
  </si>
  <si>
    <t xml:space="preserve">Web collection downloads</t>
  </si>
  <si>
    <t xml:space="preserve">Public-domain images free 'without further application, authorization, or fees' (Yale Open Access Policy)</t>
  </si>
  <si>
    <t xml:space="preserve">unverified (see YCBA Open Data terms page)</t>
  </si>
  <si>
    <t xml:space="preserve">British art, prints, rare books on industry, empire and trade</t>
  </si>
  <si>
    <t xml:space="preserve">In-copyright works need permission</t>
  </si>
  <si>
    <t xml:space="preserve">https://britishart.yale.edu/using-images</t>
  </si>
  <si>
    <t xml:space="preserve">Commercial use not explicitly mentioned; PD status implies it.</t>
  </si>
  <si>
    <t xml:space="preserve">SRC012</t>
  </si>
  <si>
    <t xml:space="preserve">Yale University Art Gallery / Yale LUX</t>
  </si>
  <si>
    <t xml:space="preserve">LUX cross-collection search</t>
  </si>
  <si>
    <t xml:space="preserve">Yale art, natural history and library holdings in one search</t>
  </si>
  <si>
    <t xml:space="preserve">Not checked</t>
  </si>
  <si>
    <t xml:space="preserve">SRC013</t>
  </si>
  <si>
    <t xml:space="preserve">Getty Museum Open Content Program</t>
  </si>
  <si>
    <t xml:space="preserve">F1.11;F1.9a;F1.10</t>
  </si>
  <si>
    <t xml:space="preserve">Collection website downloads</t>
  </si>
  <si>
    <t xml:space="preserve">Antiquities, manuscripts, photographs, European decorative arts</t>
  </si>
  <si>
    <t xml:space="preserve">Must not imply Getty endorsement</t>
  </si>
  <si>
    <t xml:space="preserve">https://www.getty.edu/projects/open-content-program/faqs/</t>
  </si>
  <si>
    <t xml:space="preserve">Suggested credit 'Digital image courtesy of Getty's Open Content Program'.</t>
  </si>
  <si>
    <t xml:space="preserve">SRC014</t>
  </si>
  <si>
    <t xml:space="preserve">LACMA Collections Online (Public Domain High Resolution)</t>
  </si>
  <si>
    <t xml:space="preserve">Web downloads</t>
  </si>
  <si>
    <t xml:space="preserve">PD images 'free of charge and for use without restriction'</t>
  </si>
  <si>
    <t xml:space="preserve">Islamic, Latin American, Korean, Japanese, costume and textiles</t>
  </si>
  <si>
    <t xml:space="preserve">User must clear third-party/privacy rights</t>
  </si>
  <si>
    <t xml:space="preserve">https://www.lacma.org/about/contact-us/terms-use</t>
  </si>
  <si>
    <t xml:space="preserve">SRC015</t>
  </si>
  <si>
    <t xml:space="preserve">Princeton University Art Museum</t>
  </si>
  <si>
    <t xml:space="preserve">Web + IIIF</t>
  </si>
  <si>
    <t xml:space="preserve">PD images: 'No approval required'</t>
  </si>
  <si>
    <t xml:space="preserve">Mesoamerican, Chinese, ancient Mediterranean</t>
  </si>
  <si>
    <t xml:space="preserve">Credit line required</t>
  </si>
  <si>
    <t xml:space="preserve">https://artmuseum.princeton.edu/art/image-use-and-access</t>
  </si>
  <si>
    <t xml:space="preserve">SRC016</t>
  </si>
  <si>
    <t xml:space="preserve">Brooklyn Museum Open Collection</t>
  </si>
  <si>
    <t xml:space="preserve">Web + API (key)</t>
  </si>
  <si>
    <t xml:space="preserve">Egypt, Africa, Americas, decorative arts</t>
  </si>
  <si>
    <t xml:space="preserve">SRC017</t>
  </si>
  <si>
    <t xml:space="preserve">Minneapolis Institute of Art (Mia)</t>
  </si>
  <si>
    <t xml:space="preserve">Web + GitHub data</t>
  </si>
  <si>
    <t xml:space="preserve">PD works marked CC PDM; commercial use without permission</t>
  </si>
  <si>
    <t xml:space="preserve">Chinese, African, Native American, textiles</t>
  </si>
  <si>
    <t xml:space="preserve">Only PDM-marked works</t>
  </si>
  <si>
    <t xml:space="preserve">https://new.artsmia.org/copyright-and-image-access</t>
  </si>
  <si>
    <t xml:space="preserve">SRC018</t>
  </si>
  <si>
    <t xml:space="preserve">Harvard Art Museums (web + API)</t>
  </si>
  <si>
    <t xml:space="preserve">API requires key on request</t>
  </si>
  <si>
    <t xml:space="preserve">free-with-key (cost not stated on page)</t>
  </si>
  <si>
    <t xml:space="preserve">Downloads for personal, non-commercial use only</t>
  </si>
  <si>
    <t xml:space="preserve">no</t>
  </si>
  <si>
    <t xml:space="preserve">Object data for teaching; link-out images</t>
  </si>
  <si>
    <t xml:space="preserve">Images non-commercial; link out only</t>
  </si>
  <si>
    <t xml:space="preserve">https://harvardartmuseums.org/licensing</t>
  </si>
  <si>
    <t xml:space="preserve">API page: every request needs apikey.</t>
  </si>
  <si>
    <t xml:space="preserve">SRC019</t>
  </si>
  <si>
    <t xml:space="preserve">Library of Congress loc.gov JSON API</t>
  </si>
  <si>
    <t xml:space="preserve">JSON API over all loc.gov collections</t>
  </si>
  <si>
    <t xml:space="preserve">per-item rights advisories</t>
  </si>
  <si>
    <t xml:space="preserve">U.S. Government Work (guide text)</t>
  </si>
  <si>
    <t xml:space="preserve">Programmatic access to LoC collections incl. maps, prints, newspapers</t>
  </si>
  <si>
    <t xml:space="preserve">Per-item rights; bulk OCR throttled</t>
  </si>
  <si>
    <t xml:space="preserve">https://guides.loc.gov/chronicling-america/additional-features</t>
  </si>
  <si>
    <t xml:space="preserve">'no API key or authentication required'.</t>
  </si>
  <si>
    <t xml:space="preserve">SRC020</t>
  </si>
  <si>
    <t xml:space="preserve">Library of Congress Prints &amp; Photographs Online Catalog</t>
  </si>
  <si>
    <t xml:space="preserve">image-commons</t>
  </si>
  <si>
    <t xml:space="preserve">Web catalogue</t>
  </si>
  <si>
    <t xml:space="preserve">per-item ('No known restrictions' on many)</t>
  </si>
  <si>
    <t xml:space="preserve">Photographs of workshops, industry, architecture, world fairs</t>
  </si>
  <si>
    <t xml:space="preserve">Check each rights advisory</t>
  </si>
  <si>
    <t xml:space="preserve">SRC021</t>
  </si>
  <si>
    <t xml:space="preserve">Chronicling America (LoC)</t>
  </si>
  <si>
    <t xml:space="preserve">text-library</t>
  </si>
  <si>
    <t xml:space="preserve">F1.7;F1.19;F1.21</t>
  </si>
  <si>
    <t xml:space="preserve">AM-EWD;AM-WST;AM-LAT</t>
  </si>
  <si>
    <t xml:space="preserve">Web portal/collection (see verification_url or site)</t>
  </si>
  <si>
    <t xml:space="preserve">free-limited (no key; bulk OCR 10 requests per 10 min per IP)</t>
  </si>
  <si>
    <t xml:space="preserve">not stated on guide page</t>
  </si>
  <si>
    <t xml:space="preserve">U.S. Government Work (guide)</t>
  </si>
  <si>
    <t xml:space="preserve">US newspapers for advertising, industry, exhibitions</t>
  </si>
  <si>
    <t xml:space="preserve">Rights of papers not stated on checked page</t>
  </si>
  <si>
    <t xml:space="preserve">SRC022</t>
  </si>
  <si>
    <t xml:space="preserve">National Jukebox (LoC)</t>
  </si>
  <si>
    <t xml:space="preserve">audio</t>
  </si>
  <si>
    <t xml:space="preserve">F1.4;THEME</t>
  </si>
  <si>
    <t xml:space="preserve">Streaming under rightsholder permission</t>
  </si>
  <si>
    <t xml:space="preserve">Pre-1923 recordings PD since 1 Jan 2022 (Music Modernization Act); 1923-1956 recordings still protected; labels &gt;95 yrs PD</t>
  </si>
  <si>
    <t xml:space="preserve">Early sound recordings for F1.4 (sound, performance)</t>
  </si>
  <si>
    <t xml:space="preserve">Most post-1922 tracks: embed/link only</t>
  </si>
  <si>
    <t xml:space="preserve">https://www.loc.gov/collections/national-jukebox/about-this-collection/rights-and-access/</t>
  </si>
  <si>
    <t xml:space="preserve">'You will need written permission from the rightsholders' for copyrighted items.</t>
  </si>
  <si>
    <t xml:space="preserve">SRC023</t>
  </si>
  <si>
    <t xml:space="preserve">World Digital Library (now at Library of Congress)</t>
  </si>
  <si>
    <t xml:space="preserve">loc.gov collection</t>
  </si>
  <si>
    <t xml:space="preserve">'Absent any such restrictions, these materials are free to use and reuse'; per-item partner restrictions</t>
  </si>
  <si>
    <t xml:space="preserve">Manuscripts, maps and books from partner libraries worldwide (e.g. Florentine Codex facsimile)</t>
  </si>
  <si>
    <t xml:space="preserve">Check partner source info per item</t>
  </si>
  <si>
    <t xml:space="preserve">https://www.loc.gov/collections/world-digital-library/about-this-collection/rights-and-access/</t>
  </si>
  <si>
    <t xml:space="preserve">Credit '[source], World Digital Library'.</t>
  </si>
  <si>
    <t xml:space="preserve">SRC024</t>
  </si>
  <si>
    <t xml:space="preserve">F1.7;F1.19;F1.19a</t>
  </si>
  <si>
    <t xml:space="preserve">Web + API</t>
  </si>
  <si>
    <t xml:space="preserve">Federal records generally PD (not re-verified)</t>
  </si>
  <si>
    <t xml:space="preserve">Patent drawings, WPA craft, industry photography</t>
  </si>
  <si>
    <t xml:space="preserve">SRC025</t>
  </si>
  <si>
    <t xml:space="preserve">NYPL Digital Collections (public domain)</t>
  </si>
  <si>
    <t xml:space="preserve">Web + API (api.repo.nypl.org)</t>
  </si>
  <si>
    <t xml:space="preserve">PD items: 'No permission required. No restrictions on use.'</t>
  </si>
  <si>
    <t xml:space="preserve">Prints, photographs, maps, menus, trade catalogues</t>
  </si>
  <si>
    <t xml:space="preserve">Only PD-flagged items</t>
  </si>
  <si>
    <t xml:space="preserve">https://www.nypl.org/research/resources/public-domain-collections</t>
  </si>
  <si>
    <t xml:space="preserve">180,000+ PD items.</t>
  </si>
  <si>
    <t xml:space="preserve">SRC026</t>
  </si>
  <si>
    <t xml:space="preserve">Internet Archive (texts)</t>
  </si>
  <si>
    <t xml:space="preserve">Web + API; download</t>
  </si>
  <si>
    <t xml:space="preserve">per-item (uploader-stated); many PD scans; some lending-only copies</t>
  </si>
  <si>
    <t xml:space="preserve">PD translations and treatises (Digital Library of India scans, university scans)</t>
  </si>
  <si>
    <t xml:space="preserve">Lending-only items are in copyright; verify each</t>
  </si>
  <si>
    <t xml:space="preserve">Examples found: Hoover's Agricola, Hendrie's Theophilus, Acharya's Manasara (DLI scan).</t>
  </si>
  <si>
    <t xml:space="preserve">SRC027</t>
  </si>
  <si>
    <t xml:space="preserve">Prelinger Archives (Internet Archive)</t>
  </si>
  <si>
    <t xml:space="preserve">film-video</t>
  </si>
  <si>
    <t xml:space="preserve">F1.19;F1.21;F1.4;THEME</t>
  </si>
  <si>
    <t xml:space="preserve">Download from archive.org</t>
  </si>
  <si>
    <t xml:space="preserve">Per-film CC licence where shown; derivatives may be sold 'without any limitations'</t>
  </si>
  <si>
    <t xml:space="preserve">Descriptions/metadata © Prelinger &amp; Getty Images, no commercial reproduction</t>
  </si>
  <si>
    <t xml:space="preserve">Industrial, advertising, educational films (making, factories, consumer society)</t>
  </si>
  <si>
    <t xml:space="preserve">Do not copy descriptions commercially</t>
  </si>
  <si>
    <t xml:space="preserve">https://help.archive.org/help/prelinger-archive/</t>
  </si>
  <si>
    <t xml:space="preserve">Attribution appreciated not required.</t>
  </si>
  <si>
    <t xml:space="preserve">SRC028</t>
  </si>
  <si>
    <t xml:space="preserve">HathiTrust full view</t>
  </si>
  <si>
    <t xml:space="preserve">Web reader + downloads</t>
  </si>
  <si>
    <t xml:space="preserve">Rights codes: pd = world; pdus = US IPs only (1899-1929 non-US works); CC variants incl. NC/ND</t>
  </si>
  <si>
    <t xml:space="preserve">19th-early 20th c. scholarship, catalogues, journals</t>
  </si>
  <si>
    <t xml:space="preserve">pdus blocked outside US; NC/ND items link out</t>
  </si>
  <si>
    <t xml:space="preserve">https://www.hathitrust.org/the-collection/preservation/rights-database/</t>
  </si>
  <si>
    <t xml:space="preserve">SRC029</t>
  </si>
  <si>
    <t xml:space="preserve">Project Gutenberg</t>
  </si>
  <si>
    <t xml:space="preserve">Web download</t>
  </si>
  <si>
    <t xml:space="preserve">US public domain texts; PG trademark terms apply to branded files (not re-verified)</t>
  </si>
  <si>
    <t xml:space="preserve">Clean PD texts (e.g. Agricola De re metallica 1912 = ebook 38015)</t>
  </si>
  <si>
    <t xml:space="preserve">US-centric PD judgements</t>
  </si>
  <si>
    <t xml:space="preserve">SRC030</t>
  </si>
  <si>
    <t xml:space="preserve">Wikisource</t>
  </si>
  <si>
    <t xml:space="preserve">Web</t>
  </si>
  <si>
    <t xml:space="preserve">PD source texts; transcriptions CC BY-SA (not re-verified)</t>
  </si>
  <si>
    <t xml:space="preserve">Transcribed PD translations (e.g. De re metallica 1912)</t>
  </si>
  <si>
    <t xml:space="preserve">Quality varies</t>
  </si>
  <si>
    <t xml:space="preserve">SRC031</t>
  </si>
  <si>
    <t xml:space="preserve">Only free licences (CC0, PD, CC BY, CC BY-SA...); NC and ND not accepted</t>
  </si>
  <si>
    <t xml:space="preserve">CC0 structured data (not re-verified)</t>
  </si>
  <si>
    <t xml:space="preserve">Largest pool of reusable images incl. museum batch uploads</t>
  </si>
  <si>
    <t xml:space="preserve">Per-file attribution/share-alike; some files mis-licensed</t>
  </si>
  <si>
    <t xml:space="preserve">https://commons.wikimedia.org/wiki/Commons:Licensing</t>
  </si>
  <si>
    <t xml:space="preserve">Commons forbids -NC and -ND licences.</t>
  </si>
  <si>
    <t xml:space="preserve">SRC032</t>
  </si>
  <si>
    <t xml:space="preserve">Wikidata</t>
  </si>
  <si>
    <t xml:space="preserve">dataset</t>
  </si>
  <si>
    <t xml:space="preserve">SPARQL + API + dumps</t>
  </si>
  <si>
    <t xml:space="preserve">n/a</t>
  </si>
  <si>
    <t xml:space="preserve">Identifiers, dates, places for Atlas nodes; links to PeriodO, Getty, museums</t>
  </si>
  <si>
    <t xml:space="preserve">Data quality varies</t>
  </si>
  <si>
    <t xml:space="preserve">https://www.wikidata.org/wiki/Wikidata:Licensing</t>
  </si>
  <si>
    <t xml:space="preserve">SRC033</t>
  </si>
  <si>
    <t xml:space="preserve">Wikipedia (text)</t>
  </si>
  <si>
    <t xml:space="preserve">open-literature</t>
  </si>
  <si>
    <t xml:space="preserve">CC BY-SA 4.0 (not re-verified today)</t>
  </si>
  <si>
    <t xml:space="preserve">Background text (quote with attribution, share-alike)</t>
  </si>
  <si>
    <t xml:space="preserve">Share-alike applies to adapted text</t>
  </si>
  <si>
    <t xml:space="preserve">SRC034</t>
  </si>
  <si>
    <t xml:space="preserve">Openverse</t>
  </si>
  <si>
    <t xml:space="preserve">Search engine for CC/PD media</t>
  </si>
  <si>
    <t xml:space="preserve">Finding CC0/CC BY images outside museums</t>
  </si>
  <si>
    <t xml:space="preserve">Licence signals come from source</t>
  </si>
  <si>
    <t xml:space="preserve">SRC035</t>
  </si>
  <si>
    <t xml:space="preserve">Digital Public Library of America (DPLA)</t>
  </si>
  <si>
    <t xml:space="preserve">aggregator</t>
  </si>
  <si>
    <t xml:space="preserve">F1.7;F1.11;F1.19</t>
  </si>
  <si>
    <t xml:space="preserve">CC0 (not re-verified)</t>
  </si>
  <si>
    <t xml:space="preserve">US libraries and archives aggregated</t>
  </si>
  <si>
    <t xml:space="preserve">SRC036</t>
  </si>
  <si>
    <t xml:space="preserve">Flickr Commons</t>
  </si>
  <si>
    <t xml:space="preserve">'No known copyright restrictions' (institution-asserted)</t>
  </si>
  <si>
    <t xml:space="preserve">Institutional photo archives</t>
  </si>
  <si>
    <t xml:space="preserve">SRC037</t>
  </si>
  <si>
    <t xml:space="preserve">The Public Domain Review</t>
  </si>
  <si>
    <t xml:space="preserve">Web essays and curated links</t>
  </si>
  <si>
    <t xml:space="preserve">Essays copyrighted (not re-verified); links to PD sources</t>
  </si>
  <si>
    <t xml:space="preserve">Discovery of PD images and texts</t>
  </si>
  <si>
    <t xml:space="preserve">Link out to originals</t>
  </si>
  <si>
    <t xml:space="preserve">SRC038</t>
  </si>
  <si>
    <t xml:space="preserve">Rijksmuseum Data Services</t>
  </si>
  <si>
    <t xml:space="preserve">F1.11;F1.9;F1.8;F1.13</t>
  </si>
  <si>
    <t xml:space="preserve">Data services / collection online</t>
  </si>
  <si>
    <t xml:space="preserve">PDM and/or CC0; rarely CC BY 4.0; third-party-copyright items not released</t>
  </si>
  <si>
    <t xml:space="preserve">CC0 (policy)</t>
  </si>
  <si>
    <t xml:space="preserve">Dutch art, VOC trade goods, Asian export wares, Indonesian collections</t>
  </si>
  <si>
    <t xml:space="preserve">Colonial-era material needs provenance note</t>
  </si>
  <si>
    <t xml:space="preserve">https://data.rijksmuseum.nl/policy/information-and-data-policy</t>
  </si>
  <si>
    <t xml:space="preserve">'All users, including commercial parties... same conditions'. API key requirement not stated.</t>
  </si>
  <si>
    <t xml:space="preserve">SRC039</t>
  </si>
  <si>
    <t xml:space="preserve">Europeana (portal + Search API)</t>
  </si>
  <si>
    <t xml:space="preserve">Portal + APIs (free key)</t>
  </si>
  <si>
    <t xml:space="preserve">per-item rights statements; reusability=open returns PDM, CC0, CC BY, CC BY-SA</t>
  </si>
  <si>
    <t xml:space="preserve">CC0 (not re-verified today)</t>
  </si>
  <si>
    <t xml:space="preserve">Millions of European and colonial-collection items; filter to open reuse</t>
  </si>
  <si>
    <t xml:space="preserve">Per-item; NC/in-copyright items link out</t>
  </si>
  <si>
    <t xml:space="preserve">https://europeana.atlassian.net/wiki/spaces/EF/pages/2360508417/Europeana+API+FAQ</t>
  </si>
  <si>
    <t xml:space="preserve">FAQ: read APIs 'free of charge', 'without any throttling or limiting'.</t>
  </si>
  <si>
    <t xml:space="preserve">SRC040</t>
  </si>
  <si>
    <t xml:space="preserve">Europeana 3D</t>
  </si>
  <si>
    <t xml:space="preserve">Via Europeana portal/API</t>
  </si>
  <si>
    <t xml:space="preserve">Per-item rights statements; guide recommends most restrictive where object and model differ; CC0 for waived rights</t>
  </si>
  <si>
    <t xml:space="preserve">3D heritage models from European partners</t>
  </si>
  <si>
    <t xml:space="preserve">Mixed rights</t>
  </si>
  <si>
    <t xml:space="preserve">https://europeana.atlassian.net/wiki/spaces/EF/pages/2365227031/Publishing+guide+for+3D+content</t>
  </si>
  <si>
    <t xml:space="preserve">SRC041</t>
  </si>
  <si>
    <t xml:space="preserve">SMK Open (National Gallery of Denmark)</t>
  </si>
  <si>
    <t xml:space="preserve">Open API</t>
  </si>
  <si>
    <t xml:space="preserve">PD artworks: data 'including photos, can be used freely'</t>
  </si>
  <si>
    <t xml:space="preserve">free (not further specified)</t>
  </si>
  <si>
    <t xml:space="preserve">Danish/European art incl. Danish West Indies material</t>
  </si>
  <si>
    <t xml:space="preserve">Check public_domain flag</t>
  </si>
  <si>
    <t xml:space="preserve">https://www.smk.dk/en/article/smk-api/</t>
  </si>
  <si>
    <t xml:space="preserve">No API key mentioned.</t>
  </si>
  <si>
    <t xml:space="preserve">SRC042</t>
  </si>
  <si>
    <t xml:space="preserve">Paris Musées Collections (Open Content)</t>
  </si>
  <si>
    <t xml:space="preserve">Web + API (apicollections.parismusees.paris.fr)</t>
  </si>
  <si>
    <t xml:space="preserve">CC0 for PD 2D works; HD 300 dpi/3000 px</t>
  </si>
  <si>
    <t xml:space="preserve">Paris museums incl. Musée Cernuschi (Asian art), Carnavalet, Galliera fashion</t>
  </si>
  <si>
    <t xml:space="preserve">Good Practice Charter: cite source</t>
  </si>
  <si>
    <t xml:space="preserve">https://www.parismusees.paris.fr/en/news/open-content-150000-works-from-the-museum-collections-of-the-city-of-paris-freely-available</t>
  </si>
  <si>
    <t xml:space="preserve">SRC043</t>
  </si>
  <si>
    <t xml:space="preserve">Nationalmuseum Sweden</t>
  </si>
  <si>
    <t xml:space="preserve">Web + Wikimedia Commons (3,000 images)</t>
  </si>
  <si>
    <t xml:space="preserve">PD Mark for out-of-copyright works; CC BY-SA for in-copyright photography</t>
  </si>
  <si>
    <t xml:space="preserve">Swedish design, applied arts, porcelain</t>
  </si>
  <si>
    <t xml:space="preserve">Preserve PD marks</t>
  </si>
  <si>
    <t xml:space="preserve">https://www.nationalmuseum.se/en/explore-art-and-design/images/rights-and-reproductions</t>
  </si>
  <si>
    <t xml:space="preserve">SRC044</t>
  </si>
  <si>
    <t xml:space="preserve">Finnish National Gallery</t>
  </si>
  <si>
    <t xml:space="preserve">Web collection</t>
  </si>
  <si>
    <t xml:space="preserve">CC0 (per Europeana announcement title; page redirected to archive)</t>
  </si>
  <si>
    <t xml:space="preserve">Finnish art and design</t>
  </si>
  <si>
    <t xml:space="preserve">Page not fully read</t>
  </si>
  <si>
    <t xml:space="preserve">https://pro.europeana.eu/post/hello-cc0-the-finnish-national-gallery-opens-up-its-collections</t>
  </si>
  <si>
    <t xml:space="preserve">SRC045</t>
  </si>
  <si>
    <t xml:space="preserve">Finna (Finland)</t>
  </si>
  <si>
    <t xml:space="preserve">Finnish archives, libraries and museums incl. Sámi material</t>
  </si>
  <si>
    <t xml:space="preserve">Not checked; Sámi sensitivity</t>
  </si>
  <si>
    <t xml:space="preserve">SRC046</t>
  </si>
  <si>
    <t xml:space="preserve">DigitaltMuseum (Norway/Sweden)</t>
  </si>
  <si>
    <t xml:space="preserve">Per-object licences set by each museum</t>
  </si>
  <si>
    <t xml:space="preserve">Nordic material culture, Sámi duodji, industrial heritage</t>
  </si>
  <si>
    <t xml:space="preserve">Institutions responsible for rights; check each object</t>
  </si>
  <si>
    <t xml:space="preserve">https://dok.digitaltmuseum.org/en/about</t>
  </si>
  <si>
    <t xml:space="preserve">Licence field per object not checked.</t>
  </si>
  <si>
    <t xml:space="preserve">SRC047</t>
  </si>
  <si>
    <t xml:space="preserve">V&amp;A Explore the Collections</t>
  </si>
  <si>
    <t xml:space="preserve">F1.11;F1.9;F1.10;F1.8;F1.19</t>
  </si>
  <si>
    <t xml:space="preserve">Non-commercial only; max 768 px digital; ≤25% of project; must use V&amp;A-served image URL, not host copies</t>
  </si>
  <si>
    <t xml:space="preserve">Textiles, ceramics, South Asian and Islamic design, Great Exhibition material</t>
  </si>
  <si>
    <t xml:space="preserve">LINK OUT / hotlink only; no hosting</t>
  </si>
  <si>
    <t xml:space="preserve">https://www.vam.ac.uk/info/va-websites-terms-conditions/</t>
  </si>
  <si>
    <t xml:space="preserve">Credit '© Victoria and Albert Museum, London'.</t>
  </si>
  <si>
    <t xml:space="preserve">SRC048</t>
  </si>
  <si>
    <t xml:space="preserve">British Museum Collection Online</t>
  </si>
  <si>
    <t xml:space="preserve">CC BY-NC-SA 4.0</t>
  </si>
  <si>
    <t xml:space="preserve">Very broad world coverage</t>
  </si>
  <si>
    <t xml:space="preserve">Non-commercial; textbooks and commercial sites excluded</t>
  </si>
  <si>
    <t xml:space="preserve">https://www.britishmuseum.org/terms-use/copyright-and-permissions</t>
  </si>
  <si>
    <t xml:space="preserve">Link out if app ever charges.</t>
  </si>
  <si>
    <t xml:space="preserve">SRC049</t>
  </si>
  <si>
    <t xml:space="preserve">British Museum on Sketchfab</t>
  </si>
  <si>
    <t xml:space="preserve">F1.6;F1.9a;F1.12</t>
  </si>
  <si>
    <t xml:space="preserve">Sketchfab viewer/download</t>
  </si>
  <si>
    <t xml:space="preserve">CC BY-NC-SA 4.0 (Rosetta Stone model checked)</t>
  </si>
  <si>
    <t xml:space="preserve">3D objects (tablets, Hoa Hakananai'a scan by SDCELAR)</t>
  </si>
  <si>
    <t xml:space="preserve">Embed/link only for commercial product; Hoa Hakananai'a is ancestral (Rapa Nui)</t>
  </si>
  <si>
    <t xml:space="preserve">https://sketchfab.com/3d-models/the-rosetta-stone-1e03509704a3490e99a173e53b93e282</t>
  </si>
  <si>
    <t xml:space="preserve">BM terms also bar selling 3D prints.</t>
  </si>
  <si>
    <t xml:space="preserve">SRC050</t>
  </si>
  <si>
    <t xml:space="preserve">British Library public-domain images (Flickr Commons 'Mechanical Curator')</t>
  </si>
  <si>
    <t xml:space="preserve">Flickr</t>
  </si>
  <si>
    <t xml:space="preserve">Public domain (1m+ images from 17th-19th c. books)</t>
  </si>
  <si>
    <t xml:space="preserve">Book illustrations of trades, machines, ornament, travel</t>
  </si>
  <si>
    <t xml:space="preserve">Captions auto-generated</t>
  </si>
  <si>
    <t xml:space="preserve">https://www.libraryjournal.com/story/british-library-adds-1-million-public-domain-images-taken-from-17th-18th-and-19th-century-books-to-flickr-commons</t>
  </si>
  <si>
    <t xml:space="preserve">Secondary source.</t>
  </si>
  <si>
    <t xml:space="preserve">SRC051</t>
  </si>
  <si>
    <t xml:space="preserve">British Library Digitised Manuscripts</t>
  </si>
  <si>
    <t xml:space="preserve">F1.10;F1.11;F1.9;F1.8</t>
  </si>
  <si>
    <t xml:space="preserve">Web viewer + IIIF</t>
  </si>
  <si>
    <t xml:space="preserve">Illuminated and Asian/Islamic manuscripts</t>
  </si>
  <si>
    <t xml:space="preserve">SRC052</t>
  </si>
  <si>
    <t xml:space="preserve">Web + IIIF + API</t>
  </si>
  <si>
    <t xml:space="preserve">Per-item: PDM, CC BY, CC BY-NC</t>
  </si>
  <si>
    <t xml:space="preserve">Medicine, pharmacy, alchemy, Asian and African manuscripts</t>
  </si>
  <si>
    <t xml:space="preserve">Filter to PDM/CC BY</t>
  </si>
  <si>
    <t xml:space="preserve">https://wellcomecollection.org/collections/accessing-our-collections</t>
  </si>
  <si>
    <t xml:space="preserve">SRC053</t>
  </si>
  <si>
    <t xml:space="preserve">Digital Bodleian</t>
  </si>
  <si>
    <t xml:space="preserve">F1.7;F1.10;F1.11;F1.9</t>
  </si>
  <si>
    <t xml:space="preserve">Mostly CC BY-NC 4.0; commercial needs permission and payment</t>
  </si>
  <si>
    <t xml:space="preserve">Codex Mendoza, Islamic and South Asian manuscripts</t>
  </si>
  <si>
    <t xml:space="preserve">Link out for commercial product</t>
  </si>
  <si>
    <t xml:space="preserve">https://digital.bodleian.ox.ac.uk/terms/</t>
  </si>
  <si>
    <t xml:space="preserve">SRC054</t>
  </si>
  <si>
    <t xml:space="preserve">e-codices (Virtual Manuscript Library of Switzerland)</t>
  </si>
  <si>
    <t xml:space="preserve">Per-library: PDM items commercial OK; others CC BY-NC 3.0</t>
  </si>
  <si>
    <t xml:space="preserve">Medieval manuscripts incl. St Gall plan-related material</t>
  </si>
  <si>
    <t xml:space="preserve">Check each manuscript</t>
  </si>
  <si>
    <t xml:space="preserve">https://www.e-codices.ch/en/about/terms</t>
  </si>
  <si>
    <t xml:space="preserve">SRC055</t>
  </si>
  <si>
    <t xml:space="preserve">Gallica (BnF)</t>
  </si>
  <si>
    <t xml:space="preserve">F1.11;F1.10;F1.8;F1.6</t>
  </si>
  <si>
    <t xml:space="preserve">Web + IIIF + APIs</t>
  </si>
  <si>
    <t xml:space="preserve">Non-commercial reuse free with source credit; COMMERCIAL reuse is paid and needs a licence</t>
  </si>
  <si>
    <t xml:space="preserve">French treatises, Encyclopédie, Boileau, Villard, Jikji, colonial photography</t>
  </si>
  <si>
    <t xml:space="preserve">Paid licence if app charges</t>
  </si>
  <si>
    <t xml:space="preserve">https://gallica.bnf.fr/accueil/fr/html/conditions-dutilisation-de-gallica</t>
  </si>
  <si>
    <t xml:space="preserve">'La réutilisation commerciale de ces contenus est payante'.</t>
  </si>
  <si>
    <t xml:space="preserve">SRC056</t>
  </si>
  <si>
    <t xml:space="preserve">Science Museum Group Collection</t>
  </si>
  <si>
    <t xml:space="preserve">F1.19;F1.11;THEME</t>
  </si>
  <si>
    <t xml:space="preserve">Web + collection API</t>
  </si>
  <si>
    <t xml:space="preserve">Images CC BY-NC-SA 4.0</t>
  </si>
  <si>
    <t xml:space="preserve">CC0 (collection metadata)</t>
  </si>
  <si>
    <t xml:space="preserve">Industry, machines, instruments</t>
  </si>
  <si>
    <t xml:space="preserve">Images NC; metadata usable</t>
  </si>
  <si>
    <t xml:space="preserve">https://www.sciencemuseumgroup.org.uk/creative-commons</t>
  </si>
  <si>
    <t xml:space="preserve">SRC057</t>
  </si>
  <si>
    <t xml:space="preserve">Tropenmuseum / Wereldmuseum images on Wikimedia Commons</t>
  </si>
  <si>
    <t xml:space="preserve">F1.9;F1.6;F1.7;F1.12</t>
  </si>
  <si>
    <t xml:space="preserve">AS-ISE;AS-MSE;AF-GUI;AM-CAR</t>
  </si>
  <si>
    <t xml:space="preserve">KIT-license template = CC BY-SA 3.0 Unported (51,506 files)</t>
  </si>
  <si>
    <t xml:space="preserve">Colonial-era photographs and objects from Indonesia, Suriname, Africa</t>
  </si>
  <si>
    <t xml:space="preserve">Colonial gaze; many images need content notes; share-alike</t>
  </si>
  <si>
    <t xml:space="preserve">https://commons.wikimedia.org/wiki/Template:KIT-license</t>
  </si>
  <si>
    <t xml:space="preserve">Count from Commons:Tropenmuseum.</t>
  </si>
  <si>
    <t xml:space="preserve">SRC058</t>
  </si>
  <si>
    <t xml:space="preserve">Scan the World (MyMiniFactory)</t>
  </si>
  <si>
    <t xml:space="preserve">Download STL</t>
  </si>
  <si>
    <t xml:space="preserve">free-with-registration (not re-verified)</t>
  </si>
  <si>
    <t xml:space="preserve">Per-model; many CC0; some non-commercial</t>
  </si>
  <si>
    <t xml:space="preserve">3D-printable sculpture and objects</t>
  </si>
  <si>
    <t xml:space="preserve">Check each licence</t>
  </si>
  <si>
    <t xml:space="preserve">https://www.myminifactory.com/scantheworld/faq/</t>
  </si>
  <si>
    <t xml:space="preserve">SRC059</t>
  </si>
  <si>
    <t xml:space="preserve">Sketchfab CC0 cultural heritage models</t>
  </si>
  <si>
    <t xml:space="preserve">Sketchfab download</t>
  </si>
  <si>
    <t xml:space="preserve">CC0 on items so marked (27 organisations at 2020 launch incl. Smithsonian, CMA, SMK, Science Museum Group)</t>
  </si>
  <si>
    <t xml:space="preserve">Downloadable 3D heritage</t>
  </si>
  <si>
    <t xml:space="preserve">Filter to CC0; other Sketchfab licences vary</t>
  </si>
  <si>
    <t xml:space="preserve">https://sketchfab.com/blogs/community/sketchfab-launches-public-domain-dedication-for-3d-cultural-heritage/</t>
  </si>
  <si>
    <t xml:space="preserve">SRC060</t>
  </si>
  <si>
    <t xml:space="preserve">Pitt Rivers Museum Collections Online</t>
  </si>
  <si>
    <t xml:space="preserve">Non-commercial educational and community use; commercial needs permission</t>
  </si>
  <si>
    <t xml:space="preserve">Ethnographic collections worldwide</t>
  </si>
  <si>
    <t xml:space="preserve">Sensitive/ancestral material; human remains policy</t>
  </si>
  <si>
    <t xml:space="preserve">https://www.prm.ox.ac.uk/collections-online-terms-and-conditions</t>
  </si>
  <si>
    <t xml:space="preserve">Credit '© Pitt Rivers Museum, University of Oxford'.</t>
  </si>
  <si>
    <t xml:space="preserve">SRC061</t>
  </si>
  <si>
    <t xml:space="preserve">Horniman Museum</t>
  </si>
  <si>
    <t xml:space="preserve">F1.6;F1.4</t>
  </si>
  <si>
    <t xml:space="preserve">Musical instruments, African collections</t>
  </si>
  <si>
    <t xml:space="preserve">SRC062</t>
  </si>
  <si>
    <t xml:space="preserve">Musée du quai Branly - Jacques Chirac</t>
  </si>
  <si>
    <t xml:space="preserve">F1.6;F1.7;F1.12;F1.9</t>
  </si>
  <si>
    <t xml:space="preserve">African, Oceanic, American, Asian collections</t>
  </si>
  <si>
    <t xml:space="preserve">Not checked; assume link out</t>
  </si>
  <si>
    <t xml:space="preserve">SRC063</t>
  </si>
  <si>
    <t xml:space="preserve">Weltmuseum Wien online collection</t>
  </si>
  <si>
    <t xml:space="preserve">F1.7;F1.12;F1.6;F1.8</t>
  </si>
  <si>
    <t xml:space="preserve">Feather work, Pacific, Benin</t>
  </si>
  <si>
    <t xml:space="preserve">SRC064</t>
  </si>
  <si>
    <t xml:space="preserve">State Hermitage Museum</t>
  </si>
  <si>
    <t xml:space="preserve">F1.11;F1.12a;F1.10;F1.8</t>
  </si>
  <si>
    <t xml:space="preserve">unverified (image-use page could not be retrieved)</t>
  </si>
  <si>
    <t xml:space="preserve">Scythian gold, Pazyryk textiles, Sogdian silver</t>
  </si>
  <si>
    <t xml:space="preserve">Treat as permission-only / link out until verified</t>
  </si>
  <si>
    <t xml:space="preserve">https://www.hermitagemuseum.org/wps/portal/hermitage/about/image_usage_policy</t>
  </si>
  <si>
    <t xml:space="preserve">Fetch blocked (robots/SSL).</t>
  </si>
  <si>
    <t xml:space="preserve">SRC065</t>
  </si>
  <si>
    <t xml:space="preserve">Staatliche Museen zu Berlin (SMB-digital)</t>
  </si>
  <si>
    <t xml:space="preserve">F1.6;F1.9a;F1.11;F1.10</t>
  </si>
  <si>
    <t xml:space="preserve">Pergamon, Ethnologisches Museum</t>
  </si>
  <si>
    <t xml:space="preserve">SRC066</t>
  </si>
  <si>
    <t xml:space="preserve">Heidelberg University Library digital collections</t>
  </si>
  <si>
    <t xml:space="preserve">Medieval treatises; Egyptological papyri</t>
  </si>
  <si>
    <t xml:space="preserve">SRC067</t>
  </si>
  <si>
    <t xml:space="preserve">Vatican Library (DigiVatLib)</t>
  </si>
  <si>
    <t xml:space="preserve">Codex Borgia, Vaticanus manuscripts</t>
  </si>
  <si>
    <t xml:space="preserve">SRC068</t>
  </si>
  <si>
    <t xml:space="preserve">Cambridge Digital Library</t>
  </si>
  <si>
    <t xml:space="preserve">F1.10;F1.11;F1.13</t>
  </si>
  <si>
    <t xml:space="preserve">Cairo Genizah fragments, Islamic manuscripts</t>
  </si>
  <si>
    <t xml:space="preserve">SRC069</t>
  </si>
  <si>
    <t xml:space="preserve">Biblioteca Digital Hispánica (BNE)</t>
  </si>
  <si>
    <t xml:space="preserve">Spanish and colonial American books and manuscripts</t>
  </si>
  <si>
    <t xml:space="preserve">SRC070</t>
  </si>
  <si>
    <t xml:space="preserve">Chester Beatty digital collections</t>
  </si>
  <si>
    <t xml:space="preserve">F1.10;F1.8;F1.9</t>
  </si>
  <si>
    <t xml:space="preserve">Islamic, East Asian manuscripts</t>
  </si>
  <si>
    <t xml:space="preserve">SRC071</t>
  </si>
  <si>
    <t xml:space="preserve">Te Papa Collections Online</t>
  </si>
  <si>
    <t xml:space="preserve">Per-item: Creative Commons (some CC BY-NC-ND), No Known Copyright Restrictions, All Rights Reserved</t>
  </si>
  <si>
    <t xml:space="preserve">Aotearoa and Pacific collections</t>
  </si>
  <si>
    <t xml:space="preserve">Taonga Māori images: research, study, personal and educational use only</t>
  </si>
  <si>
    <t xml:space="preserve">https://www.tepapa.govt.nz/about-collections-online</t>
  </si>
  <si>
    <t xml:space="preserve">Do not host taonga images even if technically downloadable.</t>
  </si>
  <si>
    <t xml:space="preserve">SRC072</t>
  </si>
  <si>
    <t xml:space="preserve">Auckland War Memorial Museum Collections Online</t>
  </si>
  <si>
    <t xml:space="preserve">CC BY 4.0 or No Known Copyright Restrictions for reusable images</t>
  </si>
  <si>
    <t xml:space="preserve">NZ and Pacific material; war and social history</t>
  </si>
  <si>
    <t xml:space="preserve">Māori and Pacific objects: personal research/private study only</t>
  </si>
  <si>
    <t xml:space="preserve">https://www.aucklandmuseum.com/discover/collections/using-our-images</t>
  </si>
  <si>
    <t xml:space="preserve">API at api.aucklandmuseum.com (not checked).</t>
  </si>
  <si>
    <t xml:space="preserve">SRC073</t>
  </si>
  <si>
    <t xml:space="preserve">DigitalNZ</t>
  </si>
  <si>
    <t xml:space="preserve">Per-item; filters: All rights reserved / Share / Modify / Use commercially / Unknown</t>
  </si>
  <si>
    <t xml:space="preserve">NZ aggregator of 200+ partners</t>
  </si>
  <si>
    <t xml:space="preserve">Rights shown from partner, may be out of date</t>
  </si>
  <si>
    <t xml:space="preserve">https://digitalnz.org/help/reusing-items-on-digitalnz-and-copyright</t>
  </si>
  <si>
    <t xml:space="preserve">API key terms not checked.</t>
  </si>
  <si>
    <t xml:space="preserve">SRC074</t>
  </si>
  <si>
    <t xml:space="preserve">Trove (National Library of Australia)</t>
  </si>
  <si>
    <t xml:space="preserve">free-with-key (API key; 2020 terms enforced from April 2025; content download needs exemption)</t>
  </si>
  <si>
    <t xml:space="preserve">Australian newspapers, images, archives</t>
  </si>
  <si>
    <t xml:space="preserve">API terms restrict harvesting full content</t>
  </si>
  <si>
    <t xml:space="preserve">https://updates.timsherratt.org/2025/04/11/update-on-trove-data-access.html</t>
  </si>
  <si>
    <t xml:space="preserve">Trove terms page returned access denied.</t>
  </si>
  <si>
    <t xml:space="preserve">SRC075</t>
  </si>
  <si>
    <t xml:space="preserve">Australian Museum</t>
  </si>
  <si>
    <t xml:space="preserve">Pacific and First Nations collections</t>
  </si>
  <si>
    <t xml:space="preserve">Not checked; high sensitivity</t>
  </si>
  <si>
    <t xml:space="preserve">SRC076</t>
  </si>
  <si>
    <t xml:space="preserve">Powerhouse (MAAS) Collection API</t>
  </si>
  <si>
    <t xml:space="preserve">F1.12;F1.19;THEME</t>
  </si>
  <si>
    <t xml:space="preserve">Images: unverified</t>
  </si>
  <si>
    <t xml:space="preserve">Creative Commons Attribution (Data.NSW listing)</t>
  </si>
  <si>
    <t xml:space="preserve">Applied arts, design, technology</t>
  </si>
  <si>
    <t xml:space="preserve">Old API superseded by MAAS public API</t>
  </si>
  <si>
    <t xml:space="preserve">https://data.nsw.gov.au/data/dataset/powerhouse-museum-collection-api</t>
  </si>
  <si>
    <t xml:space="preserve">SRC077</t>
  </si>
  <si>
    <t xml:space="preserve">State Library of New South Wales</t>
  </si>
  <si>
    <t xml:space="preserve">Colonial Australian archives and images</t>
  </si>
  <si>
    <t xml:space="preserve">SRC078</t>
  </si>
  <si>
    <t xml:space="preserve">National Museum of Australia Collection API</t>
  </si>
  <si>
    <t xml:space="preserve">Australian material culture</t>
  </si>
  <si>
    <t xml:space="preserve">Terms page exists (not read)</t>
  </si>
  <si>
    <t xml:space="preserve">SRC079</t>
  </si>
  <si>
    <t xml:space="preserve">NZ Electronic Text Collection (NZETC)</t>
  </si>
  <si>
    <t xml:space="preserve">PD NZ texts (e.g. Elsdon Best monographs)</t>
  </si>
  <si>
    <t xml:space="preserve">SRC080</t>
  </si>
  <si>
    <t xml:space="preserve">Te Ara Encyclopedia of New Zealand</t>
  </si>
  <si>
    <t xml:space="preserve">Authoritative NZ background incl. Māori arts</t>
  </si>
  <si>
    <t xml:space="preserve">SRC081</t>
  </si>
  <si>
    <t xml:space="preserve">National Palace Museum (Taipei) Open Data</t>
  </si>
  <si>
    <t xml:space="preserve">Open Government Data License v1.0 and CC BY 4.0; attribution to NPM</t>
  </si>
  <si>
    <t xml:space="preserve">Chinese imperial collections (bronzes, ceramics, painting, jade)</t>
  </si>
  <si>
    <t xml:space="preserve">Image size limits not stated</t>
  </si>
  <si>
    <t xml:space="preserve">https://theme.npm.edu.tw/opendata/?lang=2</t>
  </si>
  <si>
    <t xml:space="preserve">'users are not required to fill out an application'. OpenGLAM article: commercial reuse encouraged.</t>
  </si>
  <si>
    <t xml:space="preserve">SRC082</t>
  </si>
  <si>
    <t xml:space="preserve">ColBase (National Institutes for Cultural Heritage, Japan)</t>
  </si>
  <si>
    <t xml:space="preserve">AS-JPN;AS-KOR;AS-CHN</t>
  </si>
  <si>
    <t xml:space="preserve">Conforms to Government of Japan Standard Terms of Use v2.0; commercial use permitted; cite source</t>
  </si>
  <si>
    <t xml:space="preserve">Tokyo, Kyoto, Nara, Kyushu National Museums</t>
  </si>
  <si>
    <t xml:space="preserve">Some third-party items excluded</t>
  </si>
  <si>
    <t xml:space="preserve">https://colbase.nich.go.jp/pages/term?locale=en</t>
  </si>
  <si>
    <t xml:space="preserve">Credit format: 'Source: ColBase (URL)'.</t>
  </si>
  <si>
    <t xml:space="preserve">SRC083</t>
  </si>
  <si>
    <t xml:space="preserve">National Museum of Korea e-museum</t>
  </si>
  <si>
    <t xml:space="preserve">Mixed: 2010 release was non-commercial only; items explicitly marked KOGL Type 1 allow commercial use with attribution</t>
  </si>
  <si>
    <t xml:space="preserve">Korean ceramics, metalwork, Goryeo printing</t>
  </si>
  <si>
    <t xml:space="preserve">Use only items carrying KOGL Type 1 mark</t>
  </si>
  <si>
    <t xml:space="preserve">https://www.museum.go.kr/site/eng/archive/united/8690</t>
  </si>
  <si>
    <t xml:space="preserve">KOGL Type 1 confirmed on NMK file at Commons (File:Goryeosa, National Museum of Korea 01.jpg).</t>
  </si>
  <si>
    <t xml:space="preserve">SRC084</t>
  </si>
  <si>
    <t xml:space="preserve">KOGL Type 1 images on Wikimedia Commons (Korean public institutions)</t>
  </si>
  <si>
    <t xml:space="preserve">KOGL Type 1: share and adapt, commercial or non-commercial, attribution</t>
  </si>
  <si>
    <t xml:space="preserve">Korean heritage images already cleared</t>
  </si>
  <si>
    <t xml:space="preserve">Attribute source institution</t>
  </si>
  <si>
    <t xml:space="preserve">https://commons.wikimedia.org/wiki/File:Goryeosa,_National_Museum_of_Korea_01.jpg</t>
  </si>
  <si>
    <t xml:space="preserve">SRC085</t>
  </si>
  <si>
    <t xml:space="preserve">Kyujanggak / Korean royal archives (Uigwe)</t>
  </si>
  <si>
    <t xml:space="preserve">Uigwe royal protocol books</t>
  </si>
  <si>
    <t xml:space="preserve">SRC086</t>
  </si>
  <si>
    <t xml:space="preserve">Japan Search</t>
  </si>
  <si>
    <t xml:space="preserve">Per-item secondary-use conditions displayed (commercial / non-commercial / attribution)</t>
  </si>
  <si>
    <t xml:space="preserve">Cross-search of Japanese archives, museums, libraries</t>
  </si>
  <si>
    <t xml:space="preserve">Per item</t>
  </si>
  <si>
    <t xml:space="preserve">https://www.gov-online.go.jp/eng/publicity/book/hlj/html/202108/202108_09_en.html</t>
  </si>
  <si>
    <t xml:space="preserve">API not confirmed from this page.</t>
  </si>
  <si>
    <t xml:space="preserve">SRC087</t>
  </si>
  <si>
    <t xml:space="preserve">NDL Digital Collections (Japan)</t>
  </si>
  <si>
    <t xml:space="preserve">unverified (PD items widely reported as reusable)</t>
  </si>
  <si>
    <t xml:space="preserve">Edo illustrated books, Meibutsu zue, Hokusai, Karakuri zui</t>
  </si>
  <si>
    <t xml:space="preserve">Not checked directly</t>
  </si>
  <si>
    <t xml:space="preserve">SRC088</t>
  </si>
  <si>
    <t xml:space="preserve">International Dunhuang Programme (IDP)</t>
  </si>
  <si>
    <t xml:space="preserve">Default personal/non-commercial only; items marked Public Domain unrestricted; site text CC BY; partner institutions differ</t>
  </si>
  <si>
    <t xml:space="preserve">Silk Road manuscripts, paintings, textiles</t>
  </si>
  <si>
    <t xml:space="preserve">Commercial needs licence from holding institution</t>
  </si>
  <si>
    <t xml:space="preserve">https://idp.bl.uk/copyright/</t>
  </si>
  <si>
    <t xml:space="preserve">SRC089</t>
  </si>
  <si>
    <t xml:space="preserve">Digital Silk Road Project (NII) - Toyo Bunko rare books</t>
  </si>
  <si>
    <t xml:space="preserve">Rare European travel books on Asia</t>
  </si>
  <si>
    <t xml:space="preserve">SRC090</t>
  </si>
  <si>
    <t xml:space="preserve">Chinese Text Project (ctext.org)</t>
  </si>
  <si>
    <t xml:space="preserve">free-limited (web reading; API via subscription)</t>
  </si>
  <si>
    <t xml:space="preserve">Terms not retrieved; site warns against scraping</t>
  </si>
  <si>
    <t xml:space="preserve">Kaogongji, Tiangong kaiwu texts and scans</t>
  </si>
  <si>
    <t xml:space="preserve">Link out; do not scrape</t>
  </si>
  <si>
    <t xml:space="preserve">https://ctext.org/faq/ens</t>
  </si>
  <si>
    <t xml:space="preserve">Fetched page was anti-scraping notice.</t>
  </si>
  <si>
    <t xml:space="preserve">SRC091</t>
  </si>
  <si>
    <t xml:space="preserve">CBETA (Buddhist canon)</t>
  </si>
  <si>
    <t xml:space="preserve">Buddhist texts on image-making and ritual objects</t>
  </si>
  <si>
    <t xml:space="preserve">SRC092</t>
  </si>
  <si>
    <t xml:space="preserve">Palace Museum Beijing digital collection</t>
  </si>
  <si>
    <t xml:space="preserve">Qing court objects</t>
  </si>
  <si>
    <t xml:space="preserve">SRC093</t>
  </si>
  <si>
    <t xml:space="preserve">Indian Culture portal (Ministry of Culture)</t>
  </si>
  <si>
    <t xml:space="preserve">free (site says free 'but this policy may change in future')</t>
  </si>
  <si>
    <t xml:space="preserve">Per content owner's licence; any use implying endorsement or for promotion/commercialisation is prohibited</t>
  </si>
  <si>
    <t xml:space="preserve">Indian museum objects, manuscripts, rare books, archives</t>
  </si>
  <si>
    <t xml:space="preserve">Treat as link out</t>
  </si>
  <si>
    <t xml:space="preserve">https://www.indianculture.gov.in/terms-and-conditions</t>
  </si>
  <si>
    <t xml:space="preserve">SRC094</t>
  </si>
  <si>
    <t xml:space="preserve">Digital Library of India (scans on Internet Archive)</t>
  </si>
  <si>
    <t xml:space="preserve">per-item; copyright status often unclear</t>
  </si>
  <si>
    <t xml:space="preserve">Indian-printed scholarship, Shastra translations</t>
  </si>
  <si>
    <t xml:space="preserve">Many scans are in copyright in India</t>
  </si>
  <si>
    <t xml:space="preserve">Acharya's Manasara volumes found as in.ernet.dli.2015.* items.</t>
  </si>
  <si>
    <t xml:space="preserve">SRC095</t>
  </si>
  <si>
    <t xml:space="preserve">GRETIL / SARIT (Sanskrit e-texts)</t>
  </si>
  <si>
    <t xml:space="preserve">Sanskrit originals of Shilpa/Vastu texts</t>
  </si>
  <si>
    <t xml:space="preserve">SRC096</t>
  </si>
  <si>
    <t xml:space="preserve">South Asia Open Archives (JSTOR)</t>
  </si>
  <si>
    <t xml:space="preserve">free (not re-verified)</t>
  </si>
  <si>
    <t xml:space="preserve">South Asian periodicals, reports</t>
  </si>
  <si>
    <t xml:space="preserve">SRC097</t>
  </si>
  <si>
    <t xml:space="preserve">Qatar Digital Library</t>
  </si>
  <si>
    <t xml:space="preserve">F1.10;F1.13;F1.9a</t>
  </si>
  <si>
    <t xml:space="preserve">WA-ARB;WA-IRN;WA-MES</t>
  </si>
  <si>
    <t xml:space="preserve">Public Domain, Creative Commons, or OGL (Crown copyright) per item; COMMERCIAL use needs prior informed consent</t>
  </si>
  <si>
    <t xml:space="preserve">Gulf archives (India Office Records), Arabic science manuscripts</t>
  </si>
  <si>
    <t xml:space="preserve">Commercial consent required even for PD items</t>
  </si>
  <si>
    <t xml:space="preserve">https://www.qdl.qa/en/copyright-ethical-terms-reuse</t>
  </si>
  <si>
    <t xml:space="preserve">SRC098</t>
  </si>
  <si>
    <t xml:space="preserve">Archnet (Aga Khan Documentation Center, MIT)</t>
  </si>
  <si>
    <t xml:space="preserve">WA-ARB;WA-IRN;AF-MAG;AF-SAH;AS-SAS</t>
  </si>
  <si>
    <t xml:space="preserve">Image terms not found; MIT Libraries' own content CC BY-NC</t>
  </si>
  <si>
    <t xml:space="preserve">Islamic architecture images, drawings, Aga Khan Award files</t>
  </si>
  <si>
    <t xml:space="preserve">Link out until per-item terms verified</t>
  </si>
  <si>
    <t xml:space="preserve">https://libraries.mit.edu/akdc/archnet/archnet-guide-faq/</t>
  </si>
  <si>
    <t xml:space="preserve">SRC099</t>
  </si>
  <si>
    <t xml:space="preserve">Digital Library of the Middle East (DLME)</t>
  </si>
  <si>
    <t xml:space="preserve">Aggregated Middle East collections</t>
  </si>
  <si>
    <t xml:space="preserve">SRC100</t>
  </si>
  <si>
    <t xml:space="preserve">Cuneiform Digital Library Initiative (CDLI)</t>
  </si>
  <si>
    <t xml:space="preserve">Tablet images and transliterations</t>
  </si>
  <si>
    <t xml:space="preserve">SRC101</t>
  </si>
  <si>
    <t xml:space="preserve">Oracc (incl. State Archives of Assyria Online)</t>
  </si>
  <si>
    <t xml:space="preserve">Translated Assyrian letters incl. craft and tribute</t>
  </si>
  <si>
    <t xml:space="preserve">SRC102</t>
  </si>
  <si>
    <t xml:space="preserve">Electronic Text Corpus of Sumerian Literature (ETCSL)</t>
  </si>
  <si>
    <t xml:space="preserve">Sumerian proverbs and literary texts in translation</t>
  </si>
  <si>
    <t xml:space="preserve">SRC103</t>
  </si>
  <si>
    <t xml:space="preserve">Endangered Archives Programme (British Library)</t>
  </si>
  <si>
    <t xml:space="preserve">Web viewer</t>
  </si>
  <si>
    <t xml:space="preserve">Per project/archive; commercial requests referred to archive owners</t>
  </si>
  <si>
    <t xml:space="preserve">Digitised archives from Africa, Asia, Americas, Pacific (e.g. Timbuktu-region, Ethiopian, Pacific records)</t>
  </si>
  <si>
    <t xml:space="preserve">Link out; commercial needs owner permission</t>
  </si>
  <si>
    <t xml:space="preserve">https://eap.bl.uk/reuse-collections-and-takedown-policy</t>
  </si>
  <si>
    <t xml:space="preserve">SRC104</t>
  </si>
  <si>
    <t xml:space="preserve">British Museum Endangered Material Knowledge Programme (EMKP) repository</t>
  </si>
  <si>
    <t xml:space="preserve">practice-archive</t>
  </si>
  <si>
    <t xml:space="preserve">Figshare repository</t>
  </si>
  <si>
    <t xml:space="preserve">Documentation of living craft practices worldwide</t>
  </si>
  <si>
    <t xml:space="preserve">Non-commercial; community consent context</t>
  </si>
  <si>
    <t xml:space="preserve">https://www.emkp.org/repository/</t>
  </si>
  <si>
    <t xml:space="preserve">FAQ: 'can also not be used for commercial purposes'.</t>
  </si>
  <si>
    <t xml:space="preserve">SRC105</t>
  </si>
  <si>
    <t xml:space="preserve">Digital Benin</t>
  </si>
  <si>
    <t xml:space="preserve">Each lending museum's copyright/licence preserved</t>
  </si>
  <si>
    <t xml:space="preserve">Catalogue of Benin objects dispersed across 130+ institutions; Edo-language terms</t>
  </si>
  <si>
    <t xml:space="preserve">Per-item; restitution context</t>
  </si>
  <si>
    <t xml:space="preserve">https://digitalbenin.org/documentation/introduction</t>
  </si>
  <si>
    <t xml:space="preserve">SRC106</t>
  </si>
  <si>
    <t xml:space="preserve">African Online Digital Library (AODL, MSU)</t>
  </si>
  <si>
    <t xml:space="preserve">AF-SAH;AF-SOU;AF-GUI</t>
  </si>
  <si>
    <t xml:space="preserve">Licence not stated on homepage</t>
  </si>
  <si>
    <t xml:space="preserve">Oral histories, images, teaching modules (West Africa, South Africa)</t>
  </si>
  <si>
    <t xml:space="preserve">Link out until terms verified</t>
  </si>
  <si>
    <t xml:space="preserve">https://aodl.org/</t>
  </si>
  <si>
    <t xml:space="preserve">SRC107</t>
  </si>
  <si>
    <t xml:space="preserve">JSTOR Struggles for Freedom: Southern Africa (formerly Aluka)</t>
  </si>
  <si>
    <t xml:space="preserve">paid (institutional licence); free alternative: DISA, AODL</t>
  </si>
  <si>
    <t xml:space="preserve">Licensed</t>
  </si>
  <si>
    <t xml:space="preserve">Liberation-movement documents</t>
  </si>
  <si>
    <t xml:space="preserve">Not free</t>
  </si>
  <si>
    <t xml:space="preserve">https://about.jstor.org/products/journals-and-primary-sources/licensed-collections/struggles-for-freedom-southern-africa/</t>
  </si>
  <si>
    <t xml:space="preserve">SRC108</t>
  </si>
  <si>
    <t xml:space="preserve">JSTOR Global Plants (Aluka)</t>
  </si>
  <si>
    <t xml:space="preserve">Plant type specimens (materials: dyes, fibres)</t>
  </si>
  <si>
    <t xml:space="preserve">Not checked; likely licensed</t>
  </si>
  <si>
    <t xml:space="preserve">SRC109</t>
  </si>
  <si>
    <t xml:space="preserve">Digital Innovation South Africa (DISA)</t>
  </si>
  <si>
    <t xml:space="preserve">Anti-apartheid periodicals and documents</t>
  </si>
  <si>
    <t xml:space="preserve">SRC110</t>
  </si>
  <si>
    <t xml:space="preserve">Iziko Museums of South Africa</t>
  </si>
  <si>
    <t xml:space="preserve">Southern African material culture</t>
  </si>
  <si>
    <t xml:space="preserve">SRC111</t>
  </si>
  <si>
    <t xml:space="preserve">SAHRIS (South African Heritage Resources Agency)</t>
  </si>
  <si>
    <t xml:space="preserve">Heritage site records and permits</t>
  </si>
  <si>
    <t xml:space="preserve">SRC112</t>
  </si>
  <si>
    <t xml:space="preserve">Zamani Project (African heritage 3D)</t>
  </si>
  <si>
    <t xml:space="preserve">AF-HRN;AF-SWA;AF-SAH;AF-SOU</t>
  </si>
  <si>
    <t xml:space="preserve">Laser scans of Lalibela, Kilwa, Djenné etc.</t>
  </si>
  <si>
    <t xml:space="preserve">SRC113</t>
  </si>
  <si>
    <t xml:space="preserve">INAH Mediateca / Repositorio INAH (Mexico)</t>
  </si>
  <si>
    <t xml:space="preserve">free (viewing)</t>
  </si>
  <si>
    <t xml:space="preserve">Terms page redirected to new repository; not retrieved. INAH runs a formal reproduction-authorisation procedure (trámite INAH-01-004)</t>
  </si>
  <si>
    <t xml:space="preserve">Mexican archaeology, codices, Fototeca Nacional</t>
  </si>
  <si>
    <t xml:space="preserve">Link out until verified</t>
  </si>
  <si>
    <t xml:space="preserve">https://repositorio.inah.gob.mx/</t>
  </si>
  <si>
    <t xml:space="preserve">SRC114</t>
  </si>
  <si>
    <t xml:space="preserve">Brasiliana Guita e José Mindlin (USP)</t>
  </si>
  <si>
    <t xml:space="preserve">Brazilian colonial books incl. Staden, Léry editions</t>
  </si>
  <si>
    <t xml:space="preserve">SRC115</t>
  </si>
  <si>
    <t xml:space="preserve">Brazilian manuscripts and iconography</t>
  </si>
  <si>
    <t xml:space="preserve">SRC116</t>
  </si>
  <si>
    <t xml:space="preserve">Open Khipu Repository</t>
  </si>
  <si>
    <t xml:space="preserve">F1.7;F1.5</t>
  </si>
  <si>
    <t xml:space="preserve">No licence stated in README</t>
  </si>
  <si>
    <t xml:space="preserve">Cord-level khipu data for recurrences of record-keeping</t>
  </si>
  <si>
    <t xml:space="preserve">Treat as all rights reserved: cite and link</t>
  </si>
  <si>
    <t xml:space="preserve">https://github.com/khipulab/open-khipu-repository/blob/master/README.md</t>
  </si>
  <si>
    <t xml:space="preserve">Zenodo record 5037552 also shows no licence.</t>
  </si>
  <si>
    <t xml:space="preserve">SRC117</t>
  </si>
  <si>
    <t xml:space="preserve">Digital Florentine Codex (Getty Research Institute)</t>
  </si>
  <si>
    <t xml:space="preserve">Sahagún's Florentine Codex with Nahuatl and translations</t>
  </si>
  <si>
    <t xml:space="preserve">SRC118</t>
  </si>
  <si>
    <t xml:space="preserve">Reciprocal Research Network</t>
  </si>
  <si>
    <t xml:space="preserve">community-published</t>
  </si>
  <si>
    <t xml:space="preserve">Northwest Coast belongings with community input</t>
  </si>
  <si>
    <t xml:space="preserve">Community protocols; link out</t>
  </si>
  <si>
    <t xml:space="preserve">SRC119</t>
  </si>
  <si>
    <t xml:space="preserve">SlaveVoyages</t>
  </si>
  <si>
    <t xml:space="preserve">F1.13;F1.6;F1.7;F1.23</t>
  </si>
  <si>
    <t xml:space="preserve">AF-GUI;AF-CEN;AM-CAR;AM-LAT;AM-EWD</t>
  </si>
  <si>
    <t xml:space="preserve">Site content CC BY-NC 3.0 US</t>
  </si>
  <si>
    <t xml:space="preserve">Historical data from documents = public domain; imputed data and Estimates = CC BY-NC 3.0 US</t>
  </si>
  <si>
    <t xml:space="preserve">Voyages, people, routes of the Atlantic and intra-American slave trades</t>
  </si>
  <si>
    <t xml:space="preserve">Human-flow sensitivity; imputed data NC</t>
  </si>
  <si>
    <t xml:space="preserve">https://www.slavevoyages.org/blog/legal/180</t>
  </si>
  <si>
    <t xml:space="preserve">Show people, not goods (brief rule).</t>
  </si>
  <si>
    <t xml:space="preserve">SRC120</t>
  </si>
  <si>
    <t xml:space="preserve">UNESCO Dive into Intangible Cultural Heritage (data)</t>
  </si>
  <si>
    <t xml:space="preserve">Graph + downloadable data</t>
  </si>
  <si>
    <t xml:space="preserve">Images carry own copyright metadata</t>
  </si>
  <si>
    <t xml:space="preserve">Released 'according to the principles... of open science'; licence not stated on page</t>
  </si>
  <si>
    <t xml:space="preserve">Inscribed ICH elements (craft practices) with links</t>
  </si>
  <si>
    <t xml:space="preserve">Licence unclear; images per-item</t>
  </si>
  <si>
    <t xml:space="preserve">https://ich.unesco.org/fr/acces-libre-aux-donnees-de-dive-01218</t>
  </si>
  <si>
    <t xml:space="preserve">SRC121</t>
  </si>
  <si>
    <t xml:space="preserve">UNESCO World Heritage List data</t>
  </si>
  <si>
    <t xml:space="preserve">Web + downloads</t>
  </si>
  <si>
    <t xml:space="preserve">Site list with coordinates</t>
  </si>
  <si>
    <t xml:space="preserve">SRC122</t>
  </si>
  <si>
    <t xml:space="preserve">PeriodO</t>
  </si>
  <si>
    <t xml:space="preserve">gazetteer</t>
  </si>
  <si>
    <t xml:space="preserve">Web + JSON-LD dumps</t>
  </si>
  <si>
    <t xml:space="preserve">Public domain dedication (CC0)</t>
  </si>
  <si>
    <t xml:space="preserve">Scholarly period definitions with region scope (regional ages)</t>
  </si>
  <si>
    <t xml:space="preserve">https://perio.do/license/</t>
  </si>
  <si>
    <t xml:space="preserve">SRC123</t>
  </si>
  <si>
    <t xml:space="preserve">Pleiades</t>
  </si>
  <si>
    <t xml:space="preserve">F1.11;F1.9a;F1.6;F1.10;F1.12a</t>
  </si>
  <si>
    <t xml:space="preserve">EU-GRR;WA-MES;WA-LEV;WA-ANA;AF-EGY;AF-MAG</t>
  </si>
  <si>
    <t xml:space="preserve">CC BY 3.0 US</t>
  </si>
  <si>
    <t xml:space="preserve">Ancient places with coordinates</t>
  </si>
  <si>
    <t xml:space="preserve">Mediterranean-centred</t>
  </si>
  <si>
    <t xml:space="preserve">https://pleiades.stoa.org/downloads</t>
  </si>
  <si>
    <t xml:space="preserve">SRC124</t>
  </si>
  <si>
    <t xml:space="preserve">World Historical Gazetteer</t>
  </si>
  <si>
    <t xml:space="preserve">Per contributed dataset licence</t>
  </si>
  <si>
    <t xml:space="preserve">Per dataset (documentation itself CC BY-NC 4.0)</t>
  </si>
  <si>
    <t xml:space="preserve">Historical place names worldwide</t>
  </si>
  <si>
    <t xml:space="preserve">Check each dataset's licence</t>
  </si>
  <si>
    <t xml:space="preserve">https://docs.whgazetteer.org/</t>
  </si>
  <si>
    <t xml:space="preserve">SRC125</t>
  </si>
  <si>
    <t xml:space="preserve">Getty Vocabularies (AAT, TGN, ULAN)</t>
  </si>
  <si>
    <t xml:space="preserve">vocabulary</t>
  </si>
  <si>
    <t xml:space="preserve">LOD/SPARQL + downloads</t>
  </si>
  <si>
    <t xml:space="preserve">ODC-By 1.0</t>
  </si>
  <si>
    <t xml:space="preserve">Controlled terms for materials, techniques, object types, places, makers</t>
  </si>
  <si>
    <t xml:space="preserve">Attribution required</t>
  </si>
  <si>
    <t xml:space="preserve">https://www.getty.edu/research/tools/vocabularies/lod/index.html</t>
  </si>
  <si>
    <t xml:space="preserve">SRC126</t>
  </si>
  <si>
    <t xml:space="preserve">Seshat Global History Databank</t>
  </si>
  <si>
    <t xml:space="preserve">Web + downloads (sign-in page seen)</t>
  </si>
  <si>
    <t xml:space="preserve">free (sign-in may be required)</t>
  </si>
  <si>
    <t xml:space="preserve">CC BY-NC-SA per GitHub datasets README; Equinox release on Zenodo is CC0</t>
  </si>
  <si>
    <t xml:space="preserve">Polity-level variables incl. technology, writing, money</t>
  </si>
  <si>
    <t xml:space="preserve">NC for most; CC0 for Equinox only</t>
  </si>
  <si>
    <t xml:space="preserve">https://github.com/datasets/seshat</t>
  </si>
  <si>
    <t xml:space="preserve">SRC127</t>
  </si>
  <si>
    <t xml:space="preserve">Cliopatria (Seshat polity borders)</t>
  </si>
  <si>
    <t xml:space="preserve">maps-geodata</t>
  </si>
  <si>
    <t xml:space="preserve">GitHub GeoJSON</t>
  </si>
  <si>
    <t xml:space="preserve">CC BY 4.0</t>
  </si>
  <si>
    <t xml:space="preserve">Polity boundaries 3400 BCE-2024 CE for maps</t>
  </si>
  <si>
    <t xml:space="preserve">Boundaries are scholarly approximations</t>
  </si>
  <si>
    <t xml:space="preserve">https://raw.githubusercontent.com/Seshat-Global-History-Databank/cliopatria/main/LICENSE.md</t>
  </si>
  <si>
    <t xml:space="preserve">SRC128</t>
  </si>
  <si>
    <t xml:space="preserve">Natural Earth</t>
  </si>
  <si>
    <t xml:space="preserve">Download</t>
  </si>
  <si>
    <t xml:space="preserve">Public domain</t>
  </si>
  <si>
    <t xml:space="preserve">Base map layers</t>
  </si>
  <si>
    <t xml:space="preserve">Modern boundaries only</t>
  </si>
  <si>
    <t xml:space="preserve">https://www.naturalearthdata.com/about/terms-of-use/</t>
  </si>
  <si>
    <t xml:space="preserve">SRC129</t>
  </si>
  <si>
    <t xml:space="preserve">OpenStreetMap</t>
  </si>
  <si>
    <t xml:space="preserve">Download/API; do not rely on OSMF tiles for production</t>
  </si>
  <si>
    <t xml:space="preserve">Produced works (rendered maps) may carry any licence</t>
  </si>
  <si>
    <t xml:space="preserve">ODbL 1.0: attribution required; derivative databases share-alike; collective databases may differ</t>
  </si>
  <si>
    <t xml:space="preserve">Present-day places, sites, workshops, routes</t>
  </si>
  <si>
    <t xml:space="preserve">Share-alike on derived data; attribution '© OpenStreetMap contributors'</t>
  </si>
  <si>
    <t xml:space="preserve">https://osmfoundation.org/wiki/Licence/Licence_and_Legal_FAQ</t>
  </si>
  <si>
    <t xml:space="preserve">Recipients of produced works may request underlying data.</t>
  </si>
  <si>
    <t xml:space="preserve">SRC130</t>
  </si>
  <si>
    <t xml:space="preserve">OpenHistoricalMap</t>
  </si>
  <si>
    <t xml:space="preserve">Web + data</t>
  </si>
  <si>
    <t xml:space="preserve">CC0 unless noted</t>
  </si>
  <si>
    <t xml:space="preserve">Historical features by date</t>
  </si>
  <si>
    <t xml:space="preserve">Coverage patchy</t>
  </si>
  <si>
    <t xml:space="preserve">https://wiki.openstreetmap.org/wiki/OpenHistoricalMap/FAQ</t>
  </si>
  <si>
    <t xml:space="preserve">SRC131</t>
  </si>
  <si>
    <t xml:space="preserve">geoBoundaries</t>
  </si>
  <si>
    <t xml:space="preserve">CC BY 4.0 (project outputs; source boundaries may carry own terms)</t>
  </si>
  <si>
    <t xml:space="preserve">Admin boundaries; free alternative to GADM</t>
  </si>
  <si>
    <t xml:space="preserve">Check source per country</t>
  </si>
  <si>
    <t xml:space="preserve">https://github.com/wmgeolab/geoBoundaries/blob/main/LICENSE</t>
  </si>
  <si>
    <t xml:space="preserve">SRC132</t>
  </si>
  <si>
    <t xml:space="preserve">GADM</t>
  </si>
  <si>
    <t xml:space="preserve">free-limited (academic/non-commercial only)</t>
  </si>
  <si>
    <t xml:space="preserve">Non-commercial; redistribution not allowed without permission</t>
  </si>
  <si>
    <t xml:space="preserve">Admin boundaries</t>
  </si>
  <si>
    <t xml:space="preserve">Use geoBoundaries instead</t>
  </si>
  <si>
    <t xml:space="preserve">https://gadm.org/license.html</t>
  </si>
  <si>
    <t xml:space="preserve">SRC133</t>
  </si>
  <si>
    <t xml:space="preserve">David Rumsey Map Collection</t>
  </si>
  <si>
    <t xml:space="preserve">CC BY-NC-SA 3.0 (site also allows publisher use without charge; commercial facsimiles need permission)</t>
  </si>
  <si>
    <t xml:space="preserve">Historical maps and atlases worldwide</t>
  </si>
  <si>
    <t xml:space="preserve">NC licence; link out if app charges</t>
  </si>
  <si>
    <t xml:space="preserve">https://www.davidrumsey.com/about/copyright-and-permissions</t>
  </si>
  <si>
    <t xml:space="preserve">SRC134</t>
  </si>
  <si>
    <t xml:space="preserve">Library of Congress Geography and Map Division</t>
  </si>
  <si>
    <t xml:space="preserve">loc.gov</t>
  </si>
  <si>
    <t xml:space="preserve">Historical maps</t>
  </si>
  <si>
    <t xml:space="preserve">SRC135</t>
  </si>
  <si>
    <t xml:space="preserve">Ancient World Mapping Center map files and tiles</t>
  </si>
  <si>
    <t xml:space="preserve">Ancient base maps</t>
  </si>
  <si>
    <t xml:space="preserve">SRC136</t>
  </si>
  <si>
    <t xml:space="preserve">Digital Atlas of the Roman Empire (DARE)</t>
  </si>
  <si>
    <t xml:space="preserve">Roman roads, places</t>
  </si>
  <si>
    <t xml:space="preserve">SRC137</t>
  </si>
  <si>
    <t xml:space="preserve">GeoNames</t>
  </si>
  <si>
    <t xml:space="preserve">Download + API (username)</t>
  </si>
  <si>
    <t xml:space="preserve">Modern place names</t>
  </si>
  <si>
    <t xml:space="preserve">SRC138</t>
  </si>
  <si>
    <t xml:space="preserve">Protomaps basemaps (PMTiles)</t>
  </si>
  <si>
    <t xml:space="preserve">Self-hosted single-file tiles</t>
  </si>
  <si>
    <t xml:space="preserve">Tiles mix OSM (ODbL), OSM-derived coastlines (ODbL), Natural Earth (PD), ESA WorldCover landcover (CC BY 4.0), Mapzen icons (MIT)</t>
  </si>
  <si>
    <t xml:space="preserve">see content</t>
  </si>
  <si>
    <t xml:space="preserve">Self-hostable basemap with no tile-server bills</t>
  </si>
  <si>
    <t xml:space="preserve">Attribution for OSM required</t>
  </si>
  <si>
    <t xml:space="preserve">https://github.com/protomaps/basemaps/blob/main/LICENSE_DATA.md</t>
  </si>
  <si>
    <t xml:space="preserve">SRC139</t>
  </si>
  <si>
    <t xml:space="preserve">D-PLACE (cultural practices database)</t>
  </si>
  <si>
    <t xml:space="preserve">Cross-cultural variables (crafts, subsistence, housing)</t>
  </si>
  <si>
    <t xml:space="preserve">Not checked; colonial ethnography source bias</t>
  </si>
  <si>
    <t xml:space="preserve">SRC140</t>
  </si>
  <si>
    <t xml:space="preserve">Glottolog</t>
  </si>
  <si>
    <t xml:space="preserve">Language names/codes for makers' communities</t>
  </si>
  <si>
    <t xml:space="preserve">SRC141</t>
  </si>
  <si>
    <t xml:space="preserve">Nomisma</t>
  </si>
  <si>
    <t xml:space="preserve">LOD</t>
  </si>
  <si>
    <t xml:space="preserve">Coin types, mints, denominations</t>
  </si>
  <si>
    <t xml:space="preserve">SRC142</t>
  </si>
  <si>
    <t xml:space="preserve">Local Contexts Hub (TK/BC Labels and Notices)</t>
  </si>
  <si>
    <t xml:space="preserve">THEME;F1.26;F1.24</t>
  </si>
  <si>
    <t xml:space="preserve">Hub accounts</t>
  </si>
  <si>
    <t xml:space="preserve">free-limited (Individual researcher subscription free: 1 user, 0 API keys, 10 Projects/yr, 12 notifications/yr; Collections Care Notices free for institution accounts; paid tiers Small US$1,250, Medium US$5,000, Large US$10,000/yr)</t>
  </si>
  <si>
    <t xml:space="preserve">Notices and Labels usable within usage guidelines; Labels are applied only by Indigenous communities (community accounts)</t>
  </si>
  <si>
    <t xml:space="preserve">Notices on Atlas cards; invite communities to add Labels</t>
  </si>
  <si>
    <t xml:space="preserve">As of 2025 a subscription (free or paid) is required to generate Notices; free tier has no API key</t>
  </si>
  <si>
    <t xml:space="preserve">https://localcontexts.org/hub-agreements/subscribers/</t>
  </si>
  <si>
    <t xml:space="preserve">FAQ: 'as of 2025, a subscription is required for their use'. Page updated July 6, 2026.</t>
  </si>
  <si>
    <t xml:space="preserve">SRC143</t>
  </si>
  <si>
    <t xml:space="preserve">CARE Principles for Indigenous Data Governance (GIDA)</t>
  </si>
  <si>
    <t xml:space="preserve">THEME;F1.26</t>
  </si>
  <si>
    <t xml:space="preserve">Downloadable documents and translations</t>
  </si>
  <si>
    <t xml:space="preserve">Licence not stated on GIDA page</t>
  </si>
  <si>
    <t xml:space="preserve">Governance framework the brief requires</t>
  </si>
  <si>
    <t xml:space="preserve">Framework to follow; cite, do not host</t>
  </si>
  <si>
    <t xml:space="preserve">https://www.gida-global.org/careprinciples</t>
  </si>
  <si>
    <t xml:space="preserve">Data Science Journal article (2020) is the citable version (licence not checked).</t>
  </si>
  <si>
    <t xml:space="preserve">SRC144</t>
  </si>
  <si>
    <t xml:space="preserve">Mukurtu CMS</t>
  </si>
  <si>
    <t xml:space="preserve">Self-hosted open-source CMS</t>
  </si>
  <si>
    <t xml:space="preserve">Community-controlled publishing with cultural protocols</t>
  </si>
  <si>
    <t xml:space="preserve">SRC145</t>
  </si>
  <si>
    <t xml:space="preserve">Protocols for Native American Archival Materials</t>
  </si>
  <si>
    <t xml:space="preserve">AM-NWC;AM-WST;AM-EWD;AM-ARC</t>
  </si>
  <si>
    <t xml:space="preserve">Guidance on handling Native American material</t>
  </si>
  <si>
    <t xml:space="preserve">SRC146</t>
  </si>
  <si>
    <t xml:space="preserve">OpenAlex</t>
  </si>
  <si>
    <t xml:space="preserve">API (key) + snapshots</t>
  </si>
  <si>
    <t xml:space="preserve">free-limited (free account: US$1 of API usage per day; key required)</t>
  </si>
  <si>
    <t xml:space="preserve">Finding scholarship and OA copies on every Atlas node</t>
  </si>
  <si>
    <t xml:space="preserve">Paid tiers above free daily budget</t>
  </si>
  <si>
    <t xml:space="preserve">https://help.openalex.org/access/pricing/</t>
  </si>
  <si>
    <t xml:space="preserve">SRC147</t>
  </si>
  <si>
    <t xml:space="preserve">Unpaywall</t>
  </si>
  <si>
    <t xml:space="preserve">REST API (email parameter) + snapshots</t>
  </si>
  <si>
    <t xml:space="preserve">Links to OA copies; each copy has own licence</t>
  </si>
  <si>
    <t xml:space="preserve">Locating legal free PDFs by DOI</t>
  </si>
  <si>
    <t xml:space="preserve">Now runs on OpenAlex codebase (2025 rebuild changed OA classifications)</t>
  </si>
  <si>
    <t xml:space="preserve">https://casrai.org/guides/unpaywall-open-access-status-database-api</t>
  </si>
  <si>
    <t xml:space="preserve">Secondary guide; official docs not fetched.</t>
  </si>
  <si>
    <t xml:space="preserve">SRC148</t>
  </si>
  <si>
    <t xml:space="preserve">CORE</t>
  </si>
  <si>
    <t xml:space="preserve">API (no registration) + web</t>
  </si>
  <si>
    <t xml:space="preserve">free-limited (1 batch or 5 single requests per 10 s without registration)</t>
  </si>
  <si>
    <t xml:space="preserve">Full texts carry own licences</t>
  </si>
  <si>
    <t xml:space="preserve">Repository full texts (theses, working papers)</t>
  </si>
  <si>
    <t xml:space="preserve">Faster tiers typically paid; commercial use under T&amp;C</t>
  </si>
  <si>
    <t xml:space="preserve">https://core.ac.uk/services/api</t>
  </si>
  <si>
    <t xml:space="preserve">SRC149</t>
  </si>
  <si>
    <t xml:space="preserve">DOAJ</t>
  </si>
  <si>
    <t xml:space="preserve">Website, API, widgets, Atom feed (free); premium OAI-PMH/dumps</t>
  </si>
  <si>
    <t xml:space="preserve">free (premium current OAI-PMH, daily dumps and journal CSV paid from 17 Mar 2026; open versions lag ~1 month)</t>
  </si>
  <si>
    <t xml:space="preserve">Articles carry journal licences</t>
  </si>
  <si>
    <t xml:space="preserve">Finding OA journals by field</t>
  </si>
  <si>
    <t xml:space="preserve">Premium only for freshness</t>
  </si>
  <si>
    <t xml:space="preserve">https://blog.doaj.org/2026/03/03/doajs-new-premium-metadata-services/</t>
  </si>
  <si>
    <t xml:space="preserve">SRC150</t>
  </si>
  <si>
    <t xml:space="preserve">JSTOR free register-and-read</t>
  </si>
  <si>
    <t xml:space="preserve">Free personal account</t>
  </si>
  <si>
    <t xml:space="preserve">free-limited (10 articles every 30 days, online reading)</t>
  </si>
  <si>
    <t xml:space="preserve">Copyrighted; read only</t>
  </si>
  <si>
    <t xml:space="preserve">Access to key scholarship for authors</t>
  </si>
  <si>
    <t xml:space="preserve">Link/cite only</t>
  </si>
  <si>
    <t xml:space="preserve">https://support.jstor.org/hc/en-us/articles/115004760028-How-to-Register-Get-Free-Access-to-Content</t>
  </si>
  <si>
    <t xml:space="preserve">Brief's '100/month' figure is outdated: page says 10 per 30 days.</t>
  </si>
  <si>
    <t xml:space="preserve">SRC151</t>
  </si>
  <si>
    <t xml:space="preserve">JSTOR Open Community Collections</t>
  </si>
  <si>
    <t xml:space="preserve">JSTOR platform</t>
  </si>
  <si>
    <t xml:space="preserve">Per collection; not specified on announcement</t>
  </si>
  <si>
    <t xml:space="preserve">450+ collections from 135+ libraries/museums (photos, coins, maps)</t>
  </si>
  <si>
    <t xml:space="preserve">Check each collection's terms</t>
  </si>
  <si>
    <t xml:space="preserve">https://about.jstor.org/news/add-more-than-450-open-community-collections-to-your-research-mix/</t>
  </si>
  <si>
    <t xml:space="preserve">SRC152</t>
  </si>
  <si>
    <t xml:space="preserve">OAPEN / Directory of Open Access Books</t>
  </si>
  <si>
    <t xml:space="preserve">per-book CC licences</t>
  </si>
  <si>
    <t xml:space="preserve">Open monographs on craft, art, archaeology</t>
  </si>
  <si>
    <t xml:space="preserve">SRC153</t>
  </si>
  <si>
    <t xml:space="preserve">Zenodo</t>
  </si>
  <si>
    <t xml:space="preserve">per-record</t>
  </si>
  <si>
    <t xml:space="preserve">Datasets and papers (e.g. Seshat Equinox, Khipu)</t>
  </si>
  <si>
    <t xml:space="preserve">SRC154</t>
  </si>
  <si>
    <t xml:space="preserve">SciELO</t>
  </si>
  <si>
    <t xml:space="preserve">Latin American scholarship</t>
  </si>
  <si>
    <t xml:space="preserve">SRC155</t>
  </si>
  <si>
    <t xml:space="preserve">Persée</t>
  </si>
  <si>
    <t xml:space="preserve">French journal backfiles (archaeology, Africanist, Orientalist)</t>
  </si>
  <si>
    <t xml:space="preserve">SRC156</t>
  </si>
  <si>
    <t xml:space="preserve">World History Commons</t>
  </si>
  <si>
    <t xml:space="preserve">open-textbook</t>
  </si>
  <si>
    <t xml:space="preserve">Teaching modules with primary sources</t>
  </si>
  <si>
    <t xml:space="preserve">SRC157</t>
  </si>
  <si>
    <t xml:space="preserve">Smarthistory</t>
  </si>
  <si>
    <t xml:space="preserve">Web essays and videos</t>
  </si>
  <si>
    <t xml:space="preserve">Short essays/videos per object</t>
  </si>
  <si>
    <t xml:space="preserve">NC: link out if app charges</t>
  </si>
  <si>
    <t xml:space="preserve">https://smarthistory.org/faq/</t>
  </si>
  <si>
    <t xml:space="preserve">Also listed on CC wiki. Individual images may carry other licences.</t>
  </si>
  <si>
    <t xml:space="preserve">SRC158</t>
  </si>
  <si>
    <t xml:space="preserve">Khan Academy (art history)</t>
  </si>
  <si>
    <t xml:space="preserve">CC BY-NC-SA (videos/exercises); ads count as commercial</t>
  </si>
  <si>
    <t xml:space="preserve">Video lessons (partly Smarthistory)</t>
  </si>
  <si>
    <t xml:space="preserve">Mandatory attribution notice before login</t>
  </si>
  <si>
    <t xml:space="preserve">https://support.khanacademy.org/hc/en-us/articles/202262954-Can-I-use-Khan-Academy-s-videos-name-materials-links-in-my-project</t>
  </si>
  <si>
    <t xml:space="preserve">SRC159</t>
  </si>
  <si>
    <t xml:space="preserve">Heilbrunn Timeline of Art History (The Met)</t>
  </si>
  <si>
    <t xml:space="preserve">Web essays</t>
  </si>
  <si>
    <t xml:space="preserve">No reuse licence found; rights page lists photo credits and copyright holders</t>
  </si>
  <si>
    <t xml:space="preserve">Authoritative essays and chronologies</t>
  </si>
  <si>
    <t xml:space="preserve">LINK ONLY; OA images inside can be taken from Met OA directly</t>
  </si>
  <si>
    <t xml:space="preserve">https://www.metmuseum.org/toah/rights-and-permissions</t>
  </si>
  <si>
    <t xml:space="preserve">SRC160</t>
  </si>
  <si>
    <t xml:space="preserve">Perseus Digital Library / Scaife Viewer</t>
  </si>
  <si>
    <t xml:space="preserve">Licence not confirmed (CC wiki lists 'copyright'); many older translations PD</t>
  </si>
  <si>
    <t xml:space="preserve">Greek and Latin texts with translations (Pliny, Vitruvius, Xenophon)</t>
  </si>
  <si>
    <t xml:space="preserve">Check each text's licence note</t>
  </si>
  <si>
    <t xml:space="preserve">https://wiki.creativecommons.org/wiki/Tufts_University_%E2%80%93_Perseus_Digital_Library</t>
  </si>
  <si>
    <t xml:space="preserve">SRC161</t>
  </si>
  <si>
    <t xml:space="preserve">Open Greek and Latin</t>
  </si>
  <si>
    <t xml:space="preserve">Open Greek/Latin texts</t>
  </si>
  <si>
    <t xml:space="preserve">SRC162</t>
  </si>
  <si>
    <t xml:space="preserve">LacusCurtius (Bill Thayer)</t>
  </si>
  <si>
    <t xml:space="preserve">PD translations transcribed (not re-verified)</t>
  </si>
  <si>
    <t xml:space="preserve">Vitruvius, Pliny transcriptions</t>
  </si>
  <si>
    <t xml:space="preserve">SRC163</t>
  </si>
  <si>
    <t xml:space="preserve">Biodiversity Heritage Library</t>
  </si>
  <si>
    <t xml:space="preserve">Web + API + Flickr</t>
  </si>
  <si>
    <t xml:space="preserve">PD items: free incl. commercial; in-copyright items (with permission) CC BY-NC-SA 4.0</t>
  </si>
  <si>
    <t xml:space="preserve">Natural history of materials: dyes, fibres, shells, woods</t>
  </si>
  <si>
    <t xml:space="preserve">NC for in-copyright</t>
  </si>
  <si>
    <t xml:space="preserve">https://about.biodiversitylibrary.org/help/copyright-and-reuse/</t>
  </si>
  <si>
    <t xml:space="preserve">SRC164</t>
  </si>
  <si>
    <t xml:space="preserve">Making and Knowing Project: BnF Ms. Fr. 640 edition</t>
  </si>
  <si>
    <t xml:space="preserve">F1.11;F1.28a</t>
  </si>
  <si>
    <t xml:space="preserve">'The Project's data is open access'; specific licence not stated on page</t>
  </si>
  <si>
    <t xml:space="preserve">Transcription, translation and reconstructions of a 16th c. artisan manuscript</t>
  </si>
  <si>
    <t xml:space="preserve">Confirm licence at edition640.makingandknowing.org</t>
  </si>
  <si>
    <t xml:space="preserve">https://www.makingandknowing.org/digital/</t>
  </si>
  <si>
    <t xml:space="preserve">SRC165</t>
  </si>
  <si>
    <t xml:space="preserve">Getty Conservation Institute publications</t>
  </si>
  <si>
    <t xml:space="preserve">Free PDFs</t>
  </si>
  <si>
    <t xml:space="preserve">per-publication</t>
  </si>
  <si>
    <t xml:space="preserve">Technical studies of materials and techniques</t>
  </si>
  <si>
    <t xml:space="preserve">SRC166</t>
  </si>
  <si>
    <t xml:space="preserve">CAMEO (MFA Boston materials database)</t>
  </si>
  <si>
    <t xml:space="preserve">Web wiki</t>
  </si>
  <si>
    <t xml:space="preserve">Definitions of materials and techniques</t>
  </si>
  <si>
    <t xml:space="preserve">SRC167</t>
  </si>
  <si>
    <t xml:space="preserve">Heritage Crafts Red List (UK)</t>
  </si>
  <si>
    <t xml:space="preserve">F1.11;F1.29</t>
  </si>
  <si>
    <t xml:space="preserve">Endangered crafts in the UK</t>
  </si>
  <si>
    <t xml:space="preserve">SRC168</t>
  </si>
  <si>
    <t xml:space="preserve">Timbuktu manuscripts (Mali Magic on Google Arts &amp; Culture)</t>
  </si>
  <si>
    <t xml:space="preserve">Digitised Timbuktu manuscripts</t>
  </si>
  <si>
    <t xml:space="preserve">Link out</t>
  </si>
  <si>
    <t xml:space="preserve">SRC169</t>
  </si>
  <si>
    <t xml:space="preserve">Freesound</t>
  </si>
  <si>
    <t xml:space="preserve">free (API key; not re-verified)</t>
  </si>
  <si>
    <t xml:space="preserve">Per-sound: CC0, CC BY, CC BY-NC (Sampling+ being retired)</t>
  </si>
  <si>
    <t xml:space="preserve">Workshop and tool sounds for immersive units</t>
  </si>
  <si>
    <t xml:space="preserve">Filter to CC0/CC BY</t>
  </si>
  <si>
    <t xml:space="preserve">https://freesound.org/help/faq/</t>
  </si>
  <si>
    <t xml:space="preserve">SRC170</t>
  </si>
  <si>
    <t xml:space="preserve">Musopen</t>
  </si>
  <si>
    <t xml:space="preserve">PD classical recordings</t>
  </si>
  <si>
    <t xml:space="preserve">SRC171</t>
  </si>
  <si>
    <t xml:space="preserve">British Library Sounds / World and traditional music</t>
  </si>
  <si>
    <t xml:space="preserve">Field recordings</t>
  </si>
  <si>
    <t xml:space="preserve">SRC172</t>
  </si>
  <si>
    <t xml:space="preserve">Smithsonian Folkways</t>
  </si>
  <si>
    <t xml:space="preserve">Streaming/purchase</t>
  </si>
  <si>
    <t xml:space="preserve">paid (downloads); free alternative: Freesound CC0, LoC PD recordings</t>
  </si>
  <si>
    <t xml:space="preserve">Copyrighted</t>
  </si>
  <si>
    <t xml:space="preserve">Ethnographic recordings</t>
  </si>
  <si>
    <t xml:space="preserve">SRC173</t>
  </si>
  <si>
    <t xml:space="preserve">NASA Image and Video Library</t>
  </si>
  <si>
    <t xml:space="preserve">F1.22;THEME</t>
  </si>
  <si>
    <t xml:space="preserve">Generally not subject to US copyright; no implied endorsement; insignia protected; third-party items marked; NFT use prohibited</t>
  </si>
  <si>
    <t xml:space="preserve">Earth-from-space imagery for the planetary-present unit</t>
  </si>
  <si>
    <t xml:space="preserve">Check third-party credits</t>
  </si>
  <si>
    <t xml:space="preserve">https://nasa.gov/nasa-brand-center/images-and-media</t>
  </si>
  <si>
    <t xml:space="preserve">SRC174</t>
  </si>
  <si>
    <t xml:space="preserve">LoC National Screening Room</t>
  </si>
  <si>
    <t xml:space="preserve">Early films of industry and work</t>
  </si>
  <si>
    <t xml:space="preserve">SRC175</t>
  </si>
  <si>
    <t xml:space="preserve">British Pathé</t>
  </si>
  <si>
    <t xml:space="preserve">F1.19;F1.19a;F1.21</t>
  </si>
  <si>
    <t xml:space="preserve">YouTube embeds; licences paid</t>
  </si>
  <si>
    <t xml:space="preserve">paid for reuse; free alternative: Prelinger, LoC PD films</t>
  </si>
  <si>
    <t xml:space="preserve">Newsreels</t>
  </si>
  <si>
    <t xml:space="preserve">Embed/link only (not re-verified)</t>
  </si>
  <si>
    <t xml:space="preserve">SRC176</t>
  </si>
  <si>
    <t xml:space="preserve">MorphoSource</t>
  </si>
  <si>
    <t xml:space="preserve">Web; registration for restricted media</t>
  </si>
  <si>
    <t xml:space="preserve">free-with-registration (for restricted items)</t>
  </si>
  <si>
    <t xml:space="preserve">Per-item: CC licences, copyright, or PD</t>
  </si>
  <si>
    <t xml:space="preserve">3D/CT scans incl. cultural heritage</t>
  </si>
  <si>
    <t xml:space="preserve">Many NC or restricted</t>
  </si>
  <si>
    <t xml:space="preserve">https://www.re3data.org/repository/r3d100012224</t>
  </si>
  <si>
    <t xml:space="preserve">SRC177</t>
  </si>
  <si>
    <t xml:space="preserve">Open Heritage 3D / CyArk</t>
  </si>
  <si>
    <t xml:space="preserve">Site-scale scans</t>
  </si>
  <si>
    <t xml:space="preserve">SRC178</t>
  </si>
  <si>
    <t xml:space="preserve">Noto fonts</t>
  </si>
  <si>
    <t xml:space="preserve">fonts</t>
  </si>
  <si>
    <t xml:space="preserve">GitHub/Google Fonts</t>
  </si>
  <si>
    <t xml:space="preserve">SIL Open Font License 1.1</t>
  </si>
  <si>
    <t xml:space="preserve">Scripts for every world (Arabic, Devanagari, CJK, Ethiopic, Vai, Tifinagh, cuneiform, hieroglyphs)</t>
  </si>
  <si>
    <t xml:space="preserve">OFL: may not sell fonts alone</t>
  </si>
  <si>
    <t xml:space="preserve">https://github.com/notofonts/noto-fonts/blob/main/LICENSE</t>
  </si>
  <si>
    <t xml:space="preserve">SRC179</t>
  </si>
  <si>
    <t xml:space="preserve">Google Fonts library (OFL/Apache)</t>
  </si>
  <si>
    <t xml:space="preserve">OFL or Apache per family (not re-verified)</t>
  </si>
  <si>
    <t xml:space="preserve">UI and display type</t>
  </si>
  <si>
    <t xml:space="preserve">Check each family</t>
  </si>
  <si>
    <t xml:space="preserve">SRC180</t>
  </si>
  <si>
    <t xml:space="preserve">Amiri / Scheherazade New (Arabic)</t>
  </si>
  <si>
    <t xml:space="preserve">OFL (not re-verified)</t>
  </si>
  <si>
    <t xml:space="preserve">Naskh typography for Arabic quotations</t>
  </si>
  <si>
    <t xml:space="preserve">SRC181</t>
  </si>
  <si>
    <t xml:space="preserve">Gentium / Charis SIL</t>
  </si>
  <si>
    <t xml:space="preserve">Extended Latin/Greek for transliteration</t>
  </si>
  <si>
    <t xml:space="preserve">SRC182</t>
  </si>
  <si>
    <t xml:space="preserve">Junicode</t>
  </si>
  <si>
    <t xml:space="preserve">Medievalist characters</t>
  </si>
  <si>
    <t xml:space="preserve">SRC183</t>
  </si>
  <si>
    <t xml:space="preserve">IIIF (Image/Presentation APIs)</t>
  </si>
  <si>
    <t xml:space="preserve">Open standard</t>
  </si>
  <si>
    <t xml:space="preserve">Specifications openly published (licence not re-verified)</t>
  </si>
  <si>
    <t xml:space="preserve">Deep-zoom and comparison of museum images without hosting copies</t>
  </si>
  <si>
    <t xml:space="preserve">SRC184</t>
  </si>
  <si>
    <t xml:space="preserve">Mirador</t>
  </si>
  <si>
    <t xml:space="preserve">Open-source IIIF viewer</t>
  </si>
  <si>
    <t xml:space="preserve">Apache 2.0 (not re-verified)</t>
  </si>
  <si>
    <t xml:space="preserve">Side-by-side IIIF comparison (copying/transfer unit)</t>
  </si>
  <si>
    <t xml:space="preserve">SRC185</t>
  </si>
  <si>
    <t xml:space="preserve">OpenSeadragon</t>
  </si>
  <si>
    <t xml:space="preserve">Open-source deep-zoom viewer</t>
  </si>
  <si>
    <t xml:space="preserve">BSD-3-Clause (not re-verified)</t>
  </si>
  <si>
    <t xml:space="preserve">Zoomable images in cards</t>
  </si>
  <si>
    <t xml:space="preserve">SRC186</t>
  </si>
  <si>
    <t xml:space="preserve">Universal Viewer</t>
  </si>
  <si>
    <t xml:space="preserve">MIT (not re-verified)</t>
  </si>
  <si>
    <t xml:space="preserve">IIIF viewing incl. manuscripts</t>
  </si>
  <si>
    <t xml:space="preserve">SRC187</t>
  </si>
  <si>
    <t xml:space="preserve">QGIS</t>
  </si>
  <si>
    <t xml:space="preserve">Desktop GIS</t>
  </si>
  <si>
    <t xml:space="preserve">GPL (not re-verified)</t>
  </si>
  <si>
    <t xml:space="preserve">Making static and tiled maps</t>
  </si>
  <si>
    <t xml:space="preserve">SRC188</t>
  </si>
  <si>
    <t xml:space="preserve">MapLibre GL JS</t>
  </si>
  <si>
    <t xml:space="preserve">Open-source web map library</t>
  </si>
  <si>
    <t xml:space="preserve">Interactive maps from Protomaps/OSM/Cliopatria</t>
  </si>
  <si>
    <t xml:space="preserve">https://github.com/maplibre/maplibre-gl-js</t>
  </si>
  <si>
    <t xml:space="preserve">SRC189</t>
  </si>
  <si>
    <t xml:space="preserve">D3.js / Observable Plot</t>
  </si>
  <si>
    <t xml:space="preserve">JS library</t>
  </si>
  <si>
    <t xml:space="preserve">ISC (not re-verified)</t>
  </si>
  <si>
    <t xml:space="preserve">Custom timelines and networks</t>
  </si>
  <si>
    <t xml:space="preserve">SRC190</t>
  </si>
  <si>
    <t xml:space="preserve">Datawrapper (free plan)</t>
  </si>
  <si>
    <t xml:space="preserve">Hosted charts/maps</t>
  </si>
  <si>
    <t xml:space="preserve">free (unlimited views)</t>
  </si>
  <si>
    <t xml:space="preserve">You keep copyright over charts, 'publish them freely in academic or commercial contexts'; must retain 'Created with Datawrapper' attribution</t>
  </si>
  <si>
    <t xml:space="preserve">Charts and locator maps without coding</t>
  </si>
  <si>
    <t xml:space="preserve">Third-party hosting; attribution required on free plan</t>
  </si>
  <si>
    <t xml:space="preserve">https://www.datawrapper.de/pricing</t>
  </si>
  <si>
    <t xml:space="preserve">SRC191</t>
  </si>
  <si>
    <t xml:space="preserve">Blender</t>
  </si>
  <si>
    <t xml:space="preserve">Desktop 3D</t>
  </si>
  <si>
    <t xml:space="preserve">3D reconstruction, rendering, cleaning scans</t>
  </si>
  <si>
    <t xml:space="preserve">Outputs are yours</t>
  </si>
  <si>
    <t xml:space="preserve">SRC192</t>
  </si>
  <si>
    <t xml:space="preserve">Meshroom (AliceVision)</t>
  </si>
  <si>
    <t xml:space="preserve">Desktop photogrammetry</t>
  </si>
  <si>
    <t xml:space="preserve">MPL-2.0 (LICENSE-MPL2 file in repo; not read)</t>
  </si>
  <si>
    <t xml:space="preserve">Making own 3D scans of objects/replicas</t>
  </si>
  <si>
    <t xml:space="preserve">Needs CUDA GPU for best results (not re-verified)</t>
  </si>
  <si>
    <t xml:space="preserve">https://github.com/alicevision/meshroom/blob/develop/LICENSE-MPL2.md</t>
  </si>
  <si>
    <t xml:space="preserve">SRC193</t>
  </si>
  <si>
    <t xml:space="preserve">model-viewer / three.js</t>
  </si>
  <si>
    <t xml:space="preserve">Web 3D display</t>
  </si>
  <si>
    <t xml:space="preserve">Apache 2.0 / MIT (not re-verified)</t>
  </si>
  <si>
    <t xml:space="preserve">Showing glTF models in the app</t>
  </si>
  <si>
    <t xml:space="preserve">SRC194</t>
  </si>
  <si>
    <t xml:space="preserve">Inkscape</t>
  </si>
  <si>
    <t xml:space="preserve">Vector drawing</t>
  </si>
  <si>
    <t xml:space="preserve">Diagrams of techniques, maps clean-up</t>
  </si>
  <si>
    <t xml:space="preserve">SRC195</t>
  </si>
  <si>
    <t xml:space="preserve">TimelineJS / StoryMapJS (Knight Lab)</t>
  </si>
  <si>
    <t xml:space="preserve">Hosted/self-hosted JS</t>
  </si>
  <si>
    <t xml:space="preserve">MPL-2.0 (not re-verified)</t>
  </si>
  <si>
    <t xml:space="preserve">Narrative timelines and map stories</t>
  </si>
  <si>
    <t xml:space="preserve">SRC196</t>
  </si>
  <si>
    <t xml:space="preserve">Omeka S</t>
  </si>
  <si>
    <t xml:space="preserve">Self-hosted collections CMS</t>
  </si>
  <si>
    <t xml:space="preserve">Exhibit prototyping with IIIF</t>
  </si>
  <si>
    <t xml:space="preserve">SRC197</t>
  </si>
  <si>
    <t xml:space="preserve">Zotero</t>
  </si>
  <si>
    <t xml:space="preserve">Reference manager</t>
  </si>
  <si>
    <t xml:space="preserve">free (300 MB sync free; not re-verified)</t>
  </si>
  <si>
    <t xml:space="preserve">AGPL (not re-verified)</t>
  </si>
  <si>
    <t xml:space="preserve">Shared bibliography for the canon</t>
  </si>
  <si>
    <t xml:space="preserve">SRC198</t>
  </si>
  <si>
    <t xml:space="preserve">Recogito (Pelagios)</t>
  </si>
  <si>
    <t xml:space="preserve">Web annotation</t>
  </si>
  <si>
    <t xml:space="preserve">Geo-annotating primary texts (Periplus, Ibn Battuta)</t>
  </si>
  <si>
    <t xml:space="preserve">title</t>
  </si>
  <si>
    <t xml:space="preserve">author_or_maker</t>
  </si>
  <si>
    <t xml:space="preserve">date</t>
  </si>
  <si>
    <t xml:space="preserve">language</t>
  </si>
  <si>
    <t xml:space="preserve">original_status</t>
  </si>
  <si>
    <t xml:space="preserve">best_free_translation</t>
  </si>
  <si>
    <t xml:space="preserve">translation_status</t>
  </si>
  <si>
    <t xml:space="preserve">where_free</t>
  </si>
  <si>
    <t xml:space="preserve">TXT001</t>
  </si>
  <si>
    <t xml:space="preserve">De architectura (Ten Books on Architecture)</t>
  </si>
  <si>
    <t xml:space="preserve">c. 30-15 BCE</t>
  </si>
  <si>
    <t xml:space="preserve">F1.28;F1.28a</t>
  </si>
  <si>
    <t xml:space="preserve">Latin</t>
  </si>
  <si>
    <t xml:space="preserve">PD original</t>
  </si>
  <si>
    <t xml:space="preserve">M. H. Morgan 1914 (Harvard UP); J. Gwilt 1826</t>
  </si>
  <si>
    <t xml:space="preserve">PD (pre-1931 US publication; Morgan d. 1910)</t>
  </si>
  <si>
    <t xml:space="preserve">Project Gutenberg (Morgan); Internet Archive</t>
  </si>
  <si>
    <t xml:space="preserve">Builders, materials, machines. Confirm Gutenberg ebook number.</t>
  </si>
  <si>
    <t xml:space="preserve">TXT002</t>
  </si>
  <si>
    <t xml:space="preserve">Naturalis historia (Books 33-37 on metals, pigments, stone, gems)</t>
  </si>
  <si>
    <t xml:space="preserve">77 CE</t>
  </si>
  <si>
    <t xml:space="preserve">J. Bostock &amp; H. T. Riley 1855-57 (Bohn)</t>
  </si>
  <si>
    <t xml:space="preserve">PD</t>
  </si>
  <si>
    <t xml:space="preserve">Perseus; Wikisource; Internet Archive</t>
  </si>
  <si>
    <t xml:space="preserve">Includes trade in Indian and Arabian goods.</t>
  </si>
  <si>
    <t xml:space="preserve">TXT003</t>
  </si>
  <si>
    <t xml:space="preserve">De diversis artibus (Schedula diversarum artium)</t>
  </si>
  <si>
    <t xml:space="preserve">early 12th c.</t>
  </si>
  <si>
    <t xml:space="preserve">F1.28;F1.28a;F1.15</t>
  </si>
  <si>
    <t xml:space="preserve">R. Hendrie 1847</t>
  </si>
  <si>
    <t xml:space="preserve">Internet Archive (Hendrie edition confirmed 2026-09-28)</t>
  </si>
  <si>
    <t xml:space="preserve">Hawthorne &amp; Smith 1963 and Dodwell 1961 translations are in copyright.</t>
  </si>
  <si>
    <t xml:space="preserve">TXT004</t>
  </si>
  <si>
    <t xml:space="preserve">Il libro dell'arte</t>
  </si>
  <si>
    <t xml:space="preserve">c. 1390-1400</t>
  </si>
  <si>
    <t xml:space="preserve">Italian</t>
  </si>
  <si>
    <t xml:space="preserve">C. Herringham 1899; M. Merrifield 1844</t>
  </si>
  <si>
    <t xml:space="preserve">Internet Archive</t>
  </si>
  <si>
    <t xml:space="preserve">D. V. Thompson 1933 (Yale) status to verify.</t>
  </si>
  <si>
    <t xml:space="preserve">TXT005</t>
  </si>
  <si>
    <t xml:space="preserve">Le vite (incl. technical introduction on architecture, sculpture, painting)</t>
  </si>
  <si>
    <t xml:space="preserve">1550; 1568</t>
  </si>
  <si>
    <t xml:space="preserve">G. du C. de Vere 1912-15; L. Maclehose 1907 ('Vasari on Technique')</t>
  </si>
  <si>
    <t xml:space="preserve">Project Gutenberg; Internet Archive</t>
  </si>
  <si>
    <t xml:space="preserve">Shows how attribution and 'the artist' were written.</t>
  </si>
  <si>
    <t xml:space="preserve">TXT006</t>
  </si>
  <si>
    <t xml:space="preserve">De la pirotechnia</t>
  </si>
  <si>
    <t xml:space="preserve">Vannoccio Biringuccio</t>
  </si>
  <si>
    <t xml:space="preserve">1540</t>
  </si>
  <si>
    <t xml:space="preserve">C. S. Smith &amp; M. T. Gnudi 1942 (AIME)</t>
  </si>
  <si>
    <t xml:space="preserve">to verify (US renewal status unknown)</t>
  </si>
  <si>
    <t xml:space="preserve">TMS (The Minerals, Metals &amp; Materials Society) hosts a free PDF of the 1943 printing; Internet Archive copy is lending-only</t>
  </si>
  <si>
    <t xml:space="preserve">Italian 1540 original scans free on Internet Archive.</t>
  </si>
  <si>
    <t xml:space="preserve">TXT007</t>
  </si>
  <si>
    <t xml:space="preserve">De re metallica</t>
  </si>
  <si>
    <t xml:space="preserve">1556</t>
  </si>
  <si>
    <t xml:space="preserve">F1.28;F1.22;F1.23</t>
  </si>
  <si>
    <t xml:space="preserve">H. C. &amp; L. H. Hoover 1912</t>
  </si>
  <si>
    <t xml:space="preserve">Project Gutenberg ebook 38015; Wikisource; Internet Archive (confirmed 2026-09-28)</t>
  </si>
  <si>
    <t xml:space="preserve">Mining, smelting; woodcuts usable.</t>
  </si>
  <si>
    <t xml:space="preserve">TXT008</t>
  </si>
  <si>
    <t xml:space="preserve">Encyclopédie and Recueil de planches</t>
  </si>
  <si>
    <t xml:space="preserve">Diderot, d'Alembert and contributors</t>
  </si>
  <si>
    <t xml:space="preserve">1751-1772</t>
  </si>
  <si>
    <t xml:space="preserve">F1.28;F1.19;F1.23</t>
  </si>
  <si>
    <t xml:space="preserve">French</t>
  </si>
  <si>
    <t xml:space="preserve">Collaborative Translation Project (U. Michigan) for selected articles</t>
  </si>
  <si>
    <t xml:space="preserve">licence to verify</t>
  </si>
  <si>
    <t xml:space="preserve">Plates: Wikimedia Commons; text: ARTFL Encyclopédie; Gallica (commercial reuse paid)</t>
  </si>
  <si>
    <t xml:space="preserve">Plates are the key visual source for trades.</t>
  </si>
  <si>
    <t xml:space="preserve">TXT009</t>
  </si>
  <si>
    <t xml:space="preserve">Book of the Eparch (Prefect)</t>
  </si>
  <si>
    <t xml:space="preserve">attrib. Leo VI's administration</t>
  </si>
  <si>
    <t xml:space="preserve">c. 911-912 (10th c.)</t>
  </si>
  <si>
    <t xml:space="preserve">Greek</t>
  </si>
  <si>
    <t xml:space="preserve">A. E. R. Boak 1929, 'The Book of the Prefect'</t>
  </si>
  <si>
    <t xml:space="preserve">to verify (1929 US publication likely PD)</t>
  </si>
  <si>
    <t xml:space="preserve">to verify (HathiTrust/JSTOR early content)</t>
  </si>
  <si>
    <t xml:space="preserve">Guild rules for Constantinople silk, metal, perfume trades.</t>
  </si>
  <si>
    <t xml:space="preserve">TXT010</t>
  </si>
  <si>
    <t xml:space="preserve">Livre des métiers</t>
  </si>
  <si>
    <t xml:space="preserve">Étienne Boileau (provost of Paris)</t>
  </si>
  <si>
    <t xml:space="preserve">c. 1268</t>
  </si>
  <si>
    <t xml:space="preserve">Old French</t>
  </si>
  <si>
    <t xml:space="preserve">No English; French ed. R. de Lespinasse &amp; F. Bonnardot 1879</t>
  </si>
  <si>
    <t xml:space="preserve">PD (French edition)</t>
  </si>
  <si>
    <t xml:space="preserve">Gallica; Internet Archive</t>
  </si>
  <si>
    <t xml:space="preserve">Statutes of about 100 Paris crafts.</t>
  </si>
  <si>
    <t xml:space="preserve">TXT011</t>
  </si>
  <si>
    <t xml:space="preserve">Mappae clavicula</t>
  </si>
  <si>
    <t xml:space="preserve">anonymous compilation</t>
  </si>
  <si>
    <t xml:space="preserve">9th-12th c. layers</t>
  </si>
  <si>
    <t xml:space="preserve">T. Phillipps 1847 Latin edition (Archaeologia 32); Smith &amp; Hawthorne 1974 English</t>
  </si>
  <si>
    <t xml:space="preserve">Phillipps PD; Smith &amp; Hawthorne copyright</t>
  </si>
  <si>
    <t xml:space="preserve">Internet Archive (Archaeologia) to verify</t>
  </si>
  <si>
    <t xml:space="preserve">Recipes for pigments, glass, metals.</t>
  </si>
  <si>
    <t xml:space="preserve">TXT012</t>
  </si>
  <si>
    <t xml:space="preserve">De coloribus et artibus Romanorum</t>
  </si>
  <si>
    <t xml:space="preserve">'Heraclius'</t>
  </si>
  <si>
    <t xml:space="preserve">10th-13th c. layers</t>
  </si>
  <si>
    <t xml:space="preserve">M. P. Merrifield, Original Treatises on the Arts of Painting 1849</t>
  </si>
  <si>
    <t xml:space="preserve">Merrifield also includes Le Begue, Alcherius, Bolognese and Paduan MSS.</t>
  </si>
  <si>
    <t xml:space="preserve">TXT013</t>
  </si>
  <si>
    <t xml:space="preserve">Strasbourg manuscript (painters' manual)</t>
  </si>
  <si>
    <t xml:space="preserve">anonymous</t>
  </si>
  <si>
    <t xml:space="preserve">15th c. (original lost 1870; copies)</t>
  </si>
  <si>
    <t xml:space="preserve">Early New High German</t>
  </si>
  <si>
    <t xml:space="preserve">V. &amp; R. Borradaile 1966</t>
  </si>
  <si>
    <t xml:space="preserve">copyright</t>
  </si>
  <si>
    <t xml:space="preserve">Link only</t>
  </si>
  <si>
    <t xml:space="preserve">No PD English found.</t>
  </si>
  <si>
    <t xml:space="preserve">TXT014</t>
  </si>
  <si>
    <t xml:space="preserve">Portfolio of Villard de Honnecourt (BnF fr. 19093)</t>
  </si>
  <si>
    <t xml:space="preserve">Villard de Honnecourt</t>
  </si>
  <si>
    <t xml:space="preserve">c. 1220s-1240s</t>
  </si>
  <si>
    <t xml:space="preserve">Old French (Picard)</t>
  </si>
  <si>
    <t xml:space="preserve">R. Willis 1859</t>
  </si>
  <si>
    <t xml:space="preserve">Gallica (non-commercial terms); Wikimedia Commons images</t>
  </si>
  <si>
    <t xml:space="preserve">Masons' drawings and machines.</t>
  </si>
  <si>
    <t xml:space="preserve">TXT015</t>
  </si>
  <si>
    <t xml:space="preserve">De re aedificatoria</t>
  </si>
  <si>
    <t xml:space="preserve">Leon Battista Alberti</t>
  </si>
  <si>
    <t xml:space="preserve">1452 (printed 1485)</t>
  </si>
  <si>
    <t xml:space="preserve">G. Leoni 1726</t>
  </si>
  <si>
    <t xml:space="preserve">TXT016</t>
  </si>
  <si>
    <t xml:space="preserve">I quattro libri dell'architettura</t>
  </si>
  <si>
    <t xml:space="preserve">Andrea Palladio</t>
  </si>
  <si>
    <t xml:space="preserve">1570</t>
  </si>
  <si>
    <t xml:space="preserve">I. Ware 1738</t>
  </si>
  <si>
    <t xml:space="preserve">Transfer of models to Britain and colonies.</t>
  </si>
  <si>
    <t xml:space="preserve">TXT017</t>
  </si>
  <si>
    <t xml:space="preserve">Trattati dell'oreficeria e della scultura</t>
  </si>
  <si>
    <t xml:space="preserve">Benvenuto Cellini</t>
  </si>
  <si>
    <t xml:space="preserve">1568</t>
  </si>
  <si>
    <t xml:space="preserve">C. R. Ashbee 1898</t>
  </si>
  <si>
    <t xml:space="preserve">Goldsmithing and bronze casting.</t>
  </si>
  <si>
    <t xml:space="preserve">TXT018</t>
  </si>
  <si>
    <t xml:space="preserve">BnF Ms. Fr. 640 (artisan-practitioner's manuscript)</t>
  </si>
  <si>
    <t xml:space="preserve">anonymous author-practitioner</t>
  </si>
  <si>
    <t xml:space="preserve">c. 1580s</t>
  </si>
  <si>
    <t xml:space="preserve">Middle French</t>
  </si>
  <si>
    <t xml:space="preserve">PD original (Gallica, non-commercial terms)</t>
  </si>
  <si>
    <t xml:space="preserve">Making and Knowing Project, Secrets of Craft and Nature (2020) digital edition and translation</t>
  </si>
  <si>
    <t xml:space="preserve">licence to verify ('open access' stated)</t>
  </si>
  <si>
    <t xml:space="preserve">edition640.makingandknowing.org</t>
  </si>
  <si>
    <t xml:space="preserve">Reconstruction lab essays are the model for F1.28a.</t>
  </si>
  <si>
    <t xml:space="preserve">TXT019</t>
  </si>
  <si>
    <t xml:space="preserve">Mechanick Exercises (incl. Applied to the Art of Printing)</t>
  </si>
  <si>
    <t xml:space="preserve">Joseph Moxon</t>
  </si>
  <si>
    <t xml:space="preserve">1677-1684</t>
  </si>
  <si>
    <t xml:space="preserve">English</t>
  </si>
  <si>
    <t xml:space="preserve">n/a (English)</t>
  </si>
  <si>
    <t xml:space="preserve">Internet Archive (to verify)</t>
  </si>
  <si>
    <t xml:space="preserve">Printing, joinery, smithing.</t>
  </si>
  <si>
    <t xml:space="preserve">TXT020</t>
  </si>
  <si>
    <t xml:space="preserve">Works and Days</t>
  </si>
  <si>
    <t xml:space="preserve">Hesiod</t>
  </si>
  <si>
    <t xml:space="preserve">c. 700 BCE</t>
  </si>
  <si>
    <t xml:space="preserve">F1.28;F1.30</t>
  </si>
  <si>
    <t xml:space="preserve">H. G. Evelyn-White 1914 (Loeb)</t>
  </si>
  <si>
    <t xml:space="preserve">Project Gutenberg; Perseus</t>
  </si>
  <si>
    <t xml:space="preserve">Farm calendar and tools.</t>
  </si>
  <si>
    <t xml:space="preserve">TXT021</t>
  </si>
  <si>
    <t xml:space="preserve">Oeconomicus</t>
  </si>
  <si>
    <t xml:space="preserve">Xenophon</t>
  </si>
  <si>
    <t xml:space="preserve">c. 360s BCE</t>
  </si>
  <si>
    <t xml:space="preserve">F1.28;F1.18</t>
  </si>
  <si>
    <t xml:space="preserve">H. G. Dakyns 1897</t>
  </si>
  <si>
    <t xml:space="preserve">Household production and gendered work.</t>
  </si>
  <si>
    <t xml:space="preserve">TXT022</t>
  </si>
  <si>
    <t xml:space="preserve">An Inquiry into the Nature and Causes of the Wealth of Nations (pin factory)</t>
  </si>
  <si>
    <t xml:space="preserve">Adam Smith</t>
  </si>
  <si>
    <t xml:space="preserve">1776</t>
  </si>
  <si>
    <t xml:space="preserve">Division of labour.</t>
  </si>
  <si>
    <t xml:space="preserve">TXT023</t>
  </si>
  <si>
    <t xml:space="preserve">Das Kapital vol. 1, ch. 'Machinery and Modern Industry'</t>
  </si>
  <si>
    <t xml:space="preserve">Karl Marx</t>
  </si>
  <si>
    <t xml:space="preserve">German</t>
  </si>
  <si>
    <t xml:space="preserve">S. Moore &amp; E. Aveling 1887</t>
  </si>
  <si>
    <t xml:space="preserve">Project Gutenberg; Marxists Internet Archive (licence to verify)</t>
  </si>
  <si>
    <t xml:space="preserve">TXT024</t>
  </si>
  <si>
    <t xml:space="preserve">London Labour and the London Poor</t>
  </si>
  <si>
    <t xml:space="preserve">Henry Mayhew</t>
  </si>
  <si>
    <t xml:space="preserve">1851 (vols 1-3)</t>
  </si>
  <si>
    <t xml:space="preserve">Internet Archive (to verify Gutenberg)</t>
  </si>
  <si>
    <t xml:space="preserve">Street trades, repair, second-hand economies.</t>
  </si>
  <si>
    <t xml:space="preserve">TXT025</t>
  </si>
  <si>
    <t xml:space="preserve">Official Descriptive and Illustrated Catalogue of the Great Exhibition</t>
  </si>
  <si>
    <t xml:space="preserve">Royal Commission</t>
  </si>
  <si>
    <t xml:space="preserve">1851</t>
  </si>
  <si>
    <t xml:space="preserve">Internet Archive; HathiTrust</t>
  </si>
  <si>
    <t xml:space="preserve">Colonial exhibits framing; content note.</t>
  </si>
  <si>
    <t xml:space="preserve">TXT026</t>
  </si>
  <si>
    <t xml:space="preserve">The Grammar of Ornament</t>
  </si>
  <si>
    <t xml:space="preserve">1856</t>
  </si>
  <si>
    <t xml:space="preserve">Internet Archive; Wikimedia Commons plates</t>
  </si>
  <si>
    <t xml:space="preserve">Appropriation of Islamic, Māori, Indian ornament.</t>
  </si>
  <si>
    <t xml:space="preserve">TXT027</t>
  </si>
  <si>
    <t xml:space="preserve">The Nature of Gothic (Stones of Venice vol. 2)</t>
  </si>
  <si>
    <t xml:space="preserve">1853</t>
  </si>
  <si>
    <t xml:space="preserve">TXT028</t>
  </si>
  <si>
    <t xml:space="preserve">Hopes and Fears for Art; 'Useful Work versus Useless Toil'</t>
  </si>
  <si>
    <t xml:space="preserve">1882; 1884</t>
  </si>
  <si>
    <t xml:space="preserve">TXT029</t>
  </si>
  <si>
    <t xml:space="preserve">Die vier Elemente der Baukunst; Der Stil</t>
  </si>
  <si>
    <t xml:space="preserve">1851; 1860-63</t>
  </si>
  <si>
    <t xml:space="preserve">F1.15;F1.18</t>
  </si>
  <si>
    <t xml:space="preserve">Mallgrave &amp; Herrmann 1989; Mallgrave &amp; Robinson 2004</t>
  </si>
  <si>
    <t xml:space="preserve">German originals on Internet Archive/HathiTrust; translations link only</t>
  </si>
  <si>
    <t xml:space="preserve">Textile origin of architecture (Caribbean hut at 1851).</t>
  </si>
  <si>
    <t xml:space="preserve">TXT030</t>
  </si>
  <si>
    <t xml:space="preserve">Ornament und Verbrechen</t>
  </si>
  <si>
    <t xml:space="preserve">1910 lecture; printed 1913 (French), later German</t>
  </si>
  <si>
    <t xml:space="preserve">PD in EU (Loos d. 1933)</t>
  </si>
  <si>
    <t xml:space="preserve">No PD English</t>
  </si>
  <si>
    <t xml:space="preserve">English translations copyright</t>
  </si>
  <si>
    <t xml:space="preserve">German text: to verify on Wikisource/Projekt Gutenberg-DE</t>
  </si>
  <si>
    <t xml:space="preserve">Print dates to verify.</t>
  </si>
  <si>
    <t xml:space="preserve">TXT031</t>
  </si>
  <si>
    <t xml:space="preserve">The Tall Office Building Artistically Considered</t>
  </si>
  <si>
    <t xml:space="preserve">Louis Sullivan</t>
  </si>
  <si>
    <t xml:space="preserve">1896</t>
  </si>
  <si>
    <t xml:space="preserve">Wikisource/Internet Archive (to verify)</t>
  </si>
  <si>
    <t xml:space="preserve">TXT032</t>
  </si>
  <si>
    <t xml:space="preserve">Bauhaus Manifesto and Programme</t>
  </si>
  <si>
    <t xml:space="preserve">Walter Gropius (woodcut: Lyonel Feininger)</t>
  </si>
  <si>
    <t xml:space="preserve">1919</t>
  </si>
  <si>
    <t xml:space="preserve">In copyright in EU until end-2039 (Gropius d. 1969); Feininger woodcut PD in EU from 2027</t>
  </si>
  <si>
    <t xml:space="preserve">English translations</t>
  </si>
  <si>
    <t xml:space="preserve">LINK ONLY (e.g. Bauhaus-Archiv)</t>
  </si>
  <si>
    <t xml:space="preserve">Do not host text or woodcut.</t>
  </si>
  <si>
    <t xml:space="preserve">TXT033</t>
  </si>
  <si>
    <t xml:space="preserve">La pratica della mercatura</t>
  </si>
  <si>
    <t xml:space="preserve">Francesco Balducci Pegolotti</t>
  </si>
  <si>
    <t xml:space="preserve">c. 1340</t>
  </si>
  <si>
    <t xml:space="preserve">Partial English in H. Yule, Cathay and the Way Thither 1866</t>
  </si>
  <si>
    <t xml:space="preserve">Route to Cathay; trade goods.</t>
  </si>
  <si>
    <t xml:space="preserve">TXT034</t>
  </si>
  <si>
    <t xml:space="preserve">Histories Book IV (Scythians)</t>
  </si>
  <si>
    <t xml:space="preserve">Herodotus</t>
  </si>
  <si>
    <t xml:space="preserve">c. 430 BCE</t>
  </si>
  <si>
    <t xml:space="preserve">G. C. Macaulay 1890</t>
  </si>
  <si>
    <t xml:space="preserve">Outsider's view of steppe peoples.</t>
  </si>
  <si>
    <t xml:space="preserve">TXT035</t>
  </si>
  <si>
    <t xml:space="preserve">Itinerarium (journey to the Mongols)</t>
  </si>
  <si>
    <t xml:space="preserve">William of Rubruck</t>
  </si>
  <si>
    <t xml:space="preserve">1253-55</t>
  </si>
  <si>
    <t xml:space="preserve">W. W. Rockhill 1900 (with Carpini)</t>
  </si>
  <si>
    <t xml:space="preserve">Karakorum silver tree by Guillaume Boucher.</t>
  </si>
  <si>
    <t xml:space="preserve">TXT036</t>
  </si>
  <si>
    <t xml:space="preserve">Embajada a Tamorlán</t>
  </si>
  <si>
    <t xml:space="preserve">Ruy González de Clavijo</t>
  </si>
  <si>
    <t xml:space="preserve">1403-06</t>
  </si>
  <si>
    <t xml:space="preserve">Spanish</t>
  </si>
  <si>
    <t xml:space="preserve">C. R. Markham 1859 (Hakluyt)</t>
  </si>
  <si>
    <t xml:space="preserve">Deported craftsmen at Samarkand.</t>
  </si>
  <si>
    <t xml:space="preserve">TXT037</t>
  </si>
  <si>
    <t xml:space="preserve">Description of the World (Il Milione)</t>
  </si>
  <si>
    <t xml:space="preserve">Marco Polo and Rustichello</t>
  </si>
  <si>
    <t xml:space="preserve">c. 1298-99</t>
  </si>
  <si>
    <t xml:space="preserve">Franco-Italian</t>
  </si>
  <si>
    <t xml:space="preserve">H. Yule 1871; 3rd ed. rev. H. Cordier 1903</t>
  </si>
  <si>
    <t xml:space="preserve">TXT038</t>
  </si>
  <si>
    <t xml:space="preserve">Code of Hammurabi</t>
  </si>
  <si>
    <t xml:space="preserve">Hammurabi of Babylon (scribes)</t>
  </si>
  <si>
    <t xml:space="preserve">c. 1754 BCE</t>
  </si>
  <si>
    <t xml:space="preserve">Akkadian</t>
  </si>
  <si>
    <t xml:space="preserve">L. W. King 1910; R. F. Harper 1904</t>
  </si>
  <si>
    <t xml:space="preserve">Avalon Project; Internet Archive; Wikisource</t>
  </si>
  <si>
    <t xml:space="preserve">Laws on builders, boatmen, wages.</t>
  </si>
  <si>
    <t xml:space="preserve">TXT039</t>
  </si>
  <si>
    <t xml:space="preserve">Glass-making texts (Nineveh tablets and earlier)</t>
  </si>
  <si>
    <t xml:space="preserve">Mesopotamian scribes</t>
  </si>
  <si>
    <t xml:space="preserve">2nd-1st mill. BCE (Neo-Assyrian copies 7th c. BCE)</t>
  </si>
  <si>
    <t xml:space="preserve">F1.28;F1.28a;F1.5</t>
  </si>
  <si>
    <t xml:space="preserve">PD originals (British Museum)</t>
  </si>
  <si>
    <t xml:space="preserve">A. L. Oppenheim et al. 1970, Glass and Glassmaking in Ancient Mesopotamia</t>
  </si>
  <si>
    <t xml:space="preserve">Tablet images: BM Collection Online (NC, link only)</t>
  </si>
  <si>
    <t xml:space="preserve">No PD translation found.</t>
  </si>
  <si>
    <t xml:space="preserve">TXT040</t>
  </si>
  <si>
    <t xml:space="preserve">Assyrian royal correspondence</t>
  </si>
  <si>
    <t xml:space="preserve">Neo-Assyrian officials</t>
  </si>
  <si>
    <t xml:space="preserve">8th-7th c. BCE</t>
  </si>
  <si>
    <t xml:space="preserve">L. Waterman 1930-36 (vols 1-2 1930); SAA Online (Oracc)</t>
  </si>
  <si>
    <t xml:space="preserve">Waterman 1930 vols: to verify; SAAo licence to verify</t>
  </si>
  <si>
    <t xml:space="preserve">Internet Archive/HathiTrust (to verify); oracc.museum.upenn.edu/saao</t>
  </si>
  <si>
    <t xml:space="preserve">Tribute, deported craftsmen.</t>
  </si>
  <si>
    <t xml:space="preserve">TXT041</t>
  </si>
  <si>
    <t xml:space="preserve">Sumerian proverbs</t>
  </si>
  <si>
    <t xml:space="preserve">Old Babylonian scribes</t>
  </si>
  <si>
    <t xml:space="preserve">early 2nd mill. BCE copies</t>
  </si>
  <si>
    <t xml:space="preserve">ETCSL translations (Oxford)</t>
  </si>
  <si>
    <t xml:space="preserve">ETCSL (link)</t>
  </si>
  <si>
    <t xml:space="preserve">E. Gordon 1959 is copyright.</t>
  </si>
  <si>
    <t xml:space="preserve">TXT042</t>
  </si>
  <si>
    <t xml:space="preserve">Old Assyrian merchant letters from Kanesh (Kültepe)</t>
  </si>
  <si>
    <t xml:space="preserve">Assur merchants</t>
  </si>
  <si>
    <t xml:space="preserve">c. 1950-1750 BCE</t>
  </si>
  <si>
    <t xml:space="preserve">Old Assyrian Akkadian</t>
  </si>
  <si>
    <t xml:space="preserve">none PD (Veenhof, Larsen etc.)</t>
  </si>
  <si>
    <t xml:space="preserve">Women's textile production in Assur.</t>
  </si>
  <si>
    <t xml:space="preserve">TXT043</t>
  </si>
  <si>
    <t xml:space="preserve">Susa foundation charter of Darius I (DSf)</t>
  </si>
  <si>
    <t xml:space="preserve">Darius I (royal scribes)</t>
  </si>
  <si>
    <t xml:space="preserve">c. 510 BCE</t>
  </si>
  <si>
    <t xml:space="preserve">Old Persian; Elamite; Akkadian</t>
  </si>
  <si>
    <t xml:space="preserve">R. G. Kent 1950/53; online translations (e.g. Livius) terms to verify</t>
  </si>
  <si>
    <t xml:space="preserve">Kent copyright</t>
  </si>
  <si>
    <t xml:space="preserve">Lists materials and craftsmen from across the empire.</t>
  </si>
  <si>
    <t xml:space="preserve">TXT044</t>
  </si>
  <si>
    <t xml:space="preserve">Exodus 35-39 (Bezalel and the Tabernacle)</t>
  </si>
  <si>
    <t xml:space="preserve">Hebrew Bible</t>
  </si>
  <si>
    <t xml:space="preserve">composition c. 6th-5th c. BCE (debated)</t>
  </si>
  <si>
    <t xml:space="preserve">Hebrew</t>
  </si>
  <si>
    <t xml:space="preserve">King James Version 1611</t>
  </si>
  <si>
    <t xml:space="preserve">Wikisource; Project Gutenberg</t>
  </si>
  <si>
    <t xml:space="preserve">Named maker and communal gifts of materials.</t>
  </si>
  <si>
    <t xml:space="preserve">TXT045</t>
  </si>
  <si>
    <t xml:space="preserve">Satire of the Trades (Instruction of Dua-Khety)</t>
  </si>
  <si>
    <t xml:space="preserve">attrib. Khety</t>
  </si>
  <si>
    <t xml:space="preserve">Middle Kingdom c. 2000-1700 BCE (New Kingdom copies)</t>
  </si>
  <si>
    <t xml:space="preserve">Middle Egyptian</t>
  </si>
  <si>
    <t xml:space="preserve">A. Erman, tr. A. M. Blackman 1927, The Literature of the Ancient Egyptians</t>
  </si>
  <si>
    <t xml:space="preserve">PD in US (1927 publication); UK status to verify</t>
  </si>
  <si>
    <t xml:space="preserve">Scribe's mockery of craftsmen.</t>
  </si>
  <si>
    <t xml:space="preserve">TXT046</t>
  </si>
  <si>
    <t xml:space="preserve">Report of Wenamun</t>
  </si>
  <si>
    <t xml:space="preserve">anonymous (Wenamun)</t>
  </si>
  <si>
    <t xml:space="preserve">c. 1075 BCE (setting)</t>
  </si>
  <si>
    <t xml:space="preserve">Late Egyptian</t>
  </si>
  <si>
    <t xml:space="preserve">J. H. Breasted, Ancient Records of Egypt vol. 4, 1906</t>
  </si>
  <si>
    <t xml:space="preserve">Cedar timber trade with Byblos.</t>
  </si>
  <si>
    <t xml:space="preserve">TXT047</t>
  </si>
  <si>
    <t xml:space="preserve">Kebra Nagast</t>
  </si>
  <si>
    <t xml:space="preserve">compiled by Yeshaq and others</t>
  </si>
  <si>
    <t xml:space="preserve">14th c.</t>
  </si>
  <si>
    <t xml:space="preserve">Ge'ez</t>
  </si>
  <si>
    <t xml:space="preserve">E. A. W. Budge 1922</t>
  </si>
  <si>
    <t xml:space="preserve">PD (Budge d. 1934)</t>
  </si>
  <si>
    <t xml:space="preserve">Internet Archive; sacred-texts (to verify)</t>
  </si>
  <si>
    <t xml:space="preserve">Sacred text: handle with care.</t>
  </si>
  <si>
    <t xml:space="preserve">TXT048</t>
  </si>
  <si>
    <t xml:space="preserve">Kilwa Chronicle (Kitab al-Sulwa)</t>
  </si>
  <si>
    <t xml:space="preserve">anonymous Kilwa chronicler</t>
  </si>
  <si>
    <t xml:space="preserve">16th c.</t>
  </si>
  <si>
    <t xml:space="preserve">Arabic</t>
  </si>
  <si>
    <t xml:space="preserve">S. A. Strong 1895 (JRAS) Arabic edition; G. S. P. Freeman-Grenville 1962 English</t>
  </si>
  <si>
    <t xml:space="preserve">Strong PD; Freeman-Grenville copyright</t>
  </si>
  <si>
    <t xml:space="preserve">JSTOR early journal content (to verify)</t>
  </si>
  <si>
    <t xml:space="preserve">Portuguese version in Barros.</t>
  </si>
  <si>
    <t xml:space="preserve">TXT049</t>
  </si>
  <si>
    <t xml:space="preserve">Ta'rikh al-Sudan</t>
  </si>
  <si>
    <t xml:space="preserve">'Abd al-Rahman al-Sa'di</t>
  </si>
  <si>
    <t xml:space="preserve">c. 1655</t>
  </si>
  <si>
    <t xml:space="preserve">O. Houdas 1898-1900 (French)</t>
  </si>
  <si>
    <t xml:space="preserve">J. Hunwick 1999 English is copyright.</t>
  </si>
  <si>
    <t xml:space="preserve">TXT050</t>
  </si>
  <si>
    <t xml:space="preserve">Ta'rikh al-Fattash</t>
  </si>
  <si>
    <t xml:space="preserve">attrib. Mahmud Ka'ti / Ibn al-Mukhtar (disputed)</t>
  </si>
  <si>
    <t xml:space="preserve">17th c.</t>
  </si>
  <si>
    <t xml:space="preserve">O. Houdas &amp; M. Delafosse 1913 (French)</t>
  </si>
  <si>
    <t xml:space="preserve">Internet Archive; Gallica</t>
  </si>
  <si>
    <t xml:space="preserve">Attribution debated.</t>
  </si>
  <si>
    <t xml:space="preserve">TXT051</t>
  </si>
  <si>
    <t xml:space="preserve">Kitab al-masalik wa-l-mamalik (description of Ghana)</t>
  </si>
  <si>
    <t xml:space="preserve">Abu 'Ubayd al-Bakri</t>
  </si>
  <si>
    <t xml:space="preserve">1068</t>
  </si>
  <si>
    <t xml:space="preserve">W. MacGuckin de Slane 1859 (French)</t>
  </si>
  <si>
    <t xml:space="preserve">Levtzion &amp; Hopkins 1981 English is copyright.</t>
  </si>
  <si>
    <t xml:space="preserve">TXT052</t>
  </si>
  <si>
    <t xml:space="preserve">Description of Africa</t>
  </si>
  <si>
    <t xml:space="preserve">Leo Africanus (al-Hasan al-Wazzan)</t>
  </si>
  <si>
    <t xml:space="preserve">1526 (printed 1550)</t>
  </si>
  <si>
    <t xml:space="preserve">J. Pory 1600; R. Brown ed. 1896 (Hakluyt)</t>
  </si>
  <si>
    <t xml:space="preserve">Timbuktu, Fez crafts and markets.</t>
  </si>
  <si>
    <t xml:space="preserve">TXT053</t>
  </si>
  <si>
    <t xml:space="preserve">Verdadeira informação das terras do Preste João</t>
  </si>
  <si>
    <t xml:space="preserve">Francisco Álvares</t>
  </si>
  <si>
    <t xml:space="preserve">Portuguese</t>
  </si>
  <si>
    <t xml:space="preserve">Lord Stanley of Alderley 1881 (Hakluyt)</t>
  </si>
  <si>
    <t xml:space="preserve">Ethiopian churches and court.</t>
  </si>
  <si>
    <t xml:space="preserve">TXT054</t>
  </si>
  <si>
    <t xml:space="preserve">Timbuktu manuscripts (various authors)</t>
  </si>
  <si>
    <t xml:space="preserve">Timbuktu scholars and copyists</t>
  </si>
  <si>
    <t xml:space="preserve">13th-19th c.</t>
  </si>
  <si>
    <t xml:space="preserve">Arabic; Ajami</t>
  </si>
  <si>
    <t xml:space="preserve">none PD overall</t>
  </si>
  <si>
    <t xml:space="preserve">Link: Mali Magic (Google Arts &amp; Culture); EAP projects</t>
  </si>
  <si>
    <t xml:space="preserve">Manuscripts as made objects (paper, binding).</t>
  </si>
  <si>
    <t xml:space="preserve">TXT055</t>
  </si>
  <si>
    <t xml:space="preserve">Travels in the Interior Districts of Africa</t>
  </si>
  <si>
    <t xml:space="preserve">Mungo Park</t>
  </si>
  <si>
    <t xml:space="preserve">1799</t>
  </si>
  <si>
    <t xml:space="preserve">F1.18;F1.5;F1.3</t>
  </si>
  <si>
    <t xml:space="preserve">Iron smelting, weaving, dyeing; colonial gaze.</t>
  </si>
  <si>
    <t xml:space="preserve">TXT056</t>
  </si>
  <si>
    <t xml:space="preserve">Mission from Cape Coast Castle to Ashantee</t>
  </si>
  <si>
    <t xml:space="preserve">T. E. Bowdich</t>
  </si>
  <si>
    <t xml:space="preserve">Asante goldwork and cloth.</t>
  </si>
  <si>
    <t xml:space="preserve">TXT057</t>
  </si>
  <si>
    <t xml:space="preserve">The Interesting Narrative of the Life of Olaudah Equiano</t>
  </si>
  <si>
    <t xml:space="preserve">Olaudah Equiano</t>
  </si>
  <si>
    <t xml:space="preserve">1789</t>
  </si>
  <si>
    <t xml:space="preserve">F1.6;F1.13;F1.7</t>
  </si>
  <si>
    <t xml:space="preserve">Human-flow content note; Igbo crafts recalled.</t>
  </si>
  <si>
    <t xml:space="preserve">TXT058</t>
  </si>
  <si>
    <t xml:space="preserve">The History of the Yorubas</t>
  </si>
  <si>
    <t xml:space="preserve">Samuel Johnson</t>
  </si>
  <si>
    <t xml:space="preserve">written 1897; published 1921</t>
  </si>
  <si>
    <t xml:space="preserve">PD in US (1921); author d. 1901</t>
  </si>
  <si>
    <t xml:space="preserve">Written by a Yoruba historian.</t>
  </si>
  <si>
    <t xml:space="preserve">TXT059</t>
  </si>
  <si>
    <t xml:space="preserve">Muqaddimah (incl. chapter on crafts)</t>
  </si>
  <si>
    <t xml:space="preserve">1377</t>
  </si>
  <si>
    <t xml:space="preserve">F1.17;F1.3</t>
  </si>
  <si>
    <t xml:space="preserve">W. MacGuckin de Slane 1862-68 (French)</t>
  </si>
  <si>
    <t xml:space="preserve">F. Rosenthal 1958 English is copyright.</t>
  </si>
  <si>
    <t xml:space="preserve">TXT060</t>
  </si>
  <si>
    <t xml:space="preserve">Kitab fi ma'rifat al-hiyal al-handasiyya</t>
  </si>
  <si>
    <t xml:space="preserve">Ibn al-Razzaz al-Jazari</t>
  </si>
  <si>
    <t xml:space="preserve">1206</t>
  </si>
  <si>
    <t xml:space="preserve">PD originals (MSS in Topkapı, Bodleian, BnF and dispersed folios)</t>
  </si>
  <si>
    <t xml:space="preserve">D. R. Hill 1974</t>
  </si>
  <si>
    <t xml:space="preserve">Folio images: check Met/Freer OA for CC0 leaves (to verify); others link only</t>
  </si>
  <si>
    <t xml:space="preserve">TXT061</t>
  </si>
  <si>
    <t xml:space="preserve">'Ara'is al-jawahir (treatise on ceramics)</t>
  </si>
  <si>
    <t xml:space="preserve">Abu'l-Qasim Kashani</t>
  </si>
  <si>
    <t xml:space="preserve">1301</t>
  </si>
  <si>
    <t xml:space="preserve">J. W. Allan 1973 (Iran 11)</t>
  </si>
  <si>
    <t xml:space="preserve">Stonepaste and lustre recipes.</t>
  </si>
  <si>
    <t xml:space="preserve">TXT062</t>
  </si>
  <si>
    <t xml:space="preserve">Gulistan-i hunar (calligraphers and painters)</t>
  </si>
  <si>
    <t xml:space="preserve">Qadi Ahmad</t>
  </si>
  <si>
    <t xml:space="preserve">c. 1596-1606</t>
  </si>
  <si>
    <t xml:space="preserve">V. Minorsky 1959 (Freer Occasional Papers)</t>
  </si>
  <si>
    <t xml:space="preserve">to verify (possible free Smithsonian PDF)</t>
  </si>
  <si>
    <t xml:space="preserve">to verify</t>
  </si>
  <si>
    <t xml:space="preserve">TXT063</t>
  </si>
  <si>
    <t xml:space="preserve">Preface to the Bahram Mirza album</t>
  </si>
  <si>
    <t xml:space="preserve">Dust Muhammad</t>
  </si>
  <si>
    <t xml:space="preserve">1544</t>
  </si>
  <si>
    <t xml:space="preserve">W. M. Thackston (album prefaces)</t>
  </si>
  <si>
    <t xml:space="preserve">Early history of Persian painting.</t>
  </si>
  <si>
    <t xml:space="preserve">TXT064</t>
  </si>
  <si>
    <t xml:space="preserve">Menakib-i hünerveran (Epic Deeds of Artists)</t>
  </si>
  <si>
    <t xml:space="preserve">Mustafa 'Ali</t>
  </si>
  <si>
    <t xml:space="preserve">1587</t>
  </si>
  <si>
    <t xml:space="preserve">Ottoman Turkish</t>
  </si>
  <si>
    <t xml:space="preserve">E. Akın-Kıvanç 2011</t>
  </si>
  <si>
    <t xml:space="preserve">TXT065</t>
  </si>
  <si>
    <t xml:space="preserve">Seyahatname vol. 1 (procession of Istanbul guilds, 1638)</t>
  </si>
  <si>
    <t xml:space="preserve">Evliya Çelebi</t>
  </si>
  <si>
    <t xml:space="preserve">J. von Hammer 1834-50</t>
  </si>
  <si>
    <t xml:space="preserve">Hundreds of guilds listed.</t>
  </si>
  <si>
    <t xml:space="preserve">TXT066</t>
  </si>
  <si>
    <t xml:space="preserve">Cairo Geniza documents</t>
  </si>
  <si>
    <t xml:space="preserve">Jewish communities of Fustat and correspondents</t>
  </si>
  <si>
    <t xml:space="preserve">10th-13th c.</t>
  </si>
  <si>
    <t xml:space="preserve">Judaeo-Arabic; Hebrew</t>
  </si>
  <si>
    <t xml:space="preserve">PD originals</t>
  </si>
  <si>
    <t xml:space="preserve">S. D. Goitein (A Mediterranean Society)</t>
  </si>
  <si>
    <t xml:space="preserve">Images: Cambridge Digital Library (terms to verify); Princeton Geniza Project (to verify)</t>
  </si>
  <si>
    <t xml:space="preserve">TXT067</t>
  </si>
  <si>
    <t xml:space="preserve">Letters and accounts of Abraham Ben Yiju</t>
  </si>
  <si>
    <t xml:space="preserve">Abraham Ben Yiju and correspondents</t>
  </si>
  <si>
    <t xml:space="preserve">12th c.</t>
  </si>
  <si>
    <t xml:space="preserve">F1.10;F1.9;F1.13</t>
  </si>
  <si>
    <t xml:space="preserve">Judaeo-Arabic</t>
  </si>
  <si>
    <t xml:space="preserve">S. D. Goitein &amp; M. A. Friedman, India Book (2008)</t>
  </si>
  <si>
    <t xml:space="preserve">Bronze workshop in Mangalore; enslaved Ashu.</t>
  </si>
  <si>
    <t xml:space="preserve">TXT068</t>
  </si>
  <si>
    <t xml:space="preserve">Safarnama</t>
  </si>
  <si>
    <t xml:space="preserve">Nasir-i Khusraw</t>
  </si>
  <si>
    <t xml:space="preserve">1040s-1052</t>
  </si>
  <si>
    <t xml:space="preserve">C. Schefer 1881 (French)</t>
  </si>
  <si>
    <t xml:space="preserve">Gallica</t>
  </si>
  <si>
    <t xml:space="preserve">W. M. Thackston 1986 English is copyright.</t>
  </si>
  <si>
    <t xml:space="preserve">TXT069</t>
  </si>
  <si>
    <t xml:space="preserve">Nihayat al-rutba fi talab al-hisba</t>
  </si>
  <si>
    <t xml:space="preserve">'Abd al-Rahman al-Shayzari</t>
  </si>
  <si>
    <t xml:space="preserve">R. P. Buckley 1999</t>
  </si>
  <si>
    <t xml:space="preserve">Market inspection; fraud in crafts.</t>
  </si>
  <si>
    <t xml:space="preserve">TXT070</t>
  </si>
  <si>
    <t xml:space="preserve">Kitab al-hadaya wa al-tuhaf (Book of Gifts and Rarities)</t>
  </si>
  <si>
    <t xml:space="preserve">11th c.</t>
  </si>
  <si>
    <t xml:space="preserve">G. al-H. Qaddumi 1996</t>
  </si>
  <si>
    <t xml:space="preserve">TXT071</t>
  </si>
  <si>
    <t xml:space="preserve">Kitab al-jamahir fi ma'rifat al-jawahir</t>
  </si>
  <si>
    <t xml:space="preserve">al-Biruni</t>
  </si>
  <si>
    <t xml:space="preserve">H. M. Said 1989</t>
  </si>
  <si>
    <t xml:space="preserve">Gems and metals.</t>
  </si>
  <si>
    <t xml:space="preserve">TXT072</t>
  </si>
  <si>
    <t xml:space="preserve">Rihla</t>
  </si>
  <si>
    <t xml:space="preserve">Ibn Battuta (with Ibn Juzayy)</t>
  </si>
  <si>
    <t xml:space="preserve">1355</t>
  </si>
  <si>
    <t xml:space="preserve">F1.10;F1.13;F1.6;F1.9</t>
  </si>
  <si>
    <t xml:space="preserve">S. Lee 1829 (abridged); H. A. R. Gibb 1929 selections</t>
  </si>
  <si>
    <t xml:space="preserve">Lee PD; Gibb 1929 PD in US, UK status to verify (Gibb d. 1971)</t>
  </si>
  <si>
    <t xml:space="preserve">Gibb's Hakluyt edition 1958-2000 is copyright.</t>
  </si>
  <si>
    <t xml:space="preserve">TXT073</t>
  </si>
  <si>
    <t xml:space="preserve">Periplus of the Erythraean Sea</t>
  </si>
  <si>
    <t xml:space="preserve">anonymous Greek-Egyptian merchant</t>
  </si>
  <si>
    <t xml:space="preserve">mid-1st c. CE</t>
  </si>
  <si>
    <t xml:space="preserve">F1.13;F1.6;F1.9</t>
  </si>
  <si>
    <t xml:space="preserve">W. H. Schoff 1912</t>
  </si>
  <si>
    <t xml:space="preserve">Internet Archive; Wikisource</t>
  </si>
  <si>
    <t xml:space="preserve">Trade goods of Red Sea, Arabia, India.</t>
  </si>
  <si>
    <t xml:space="preserve">TXT074</t>
  </si>
  <si>
    <t xml:space="preserve">Manasara</t>
  </si>
  <si>
    <t xml:space="preserve">c. 6th-7th c. CE (date debated)</t>
  </si>
  <si>
    <t xml:space="preserve">Sanskrit</t>
  </si>
  <si>
    <t xml:space="preserve">P. K. Acharya 1933-34 (OUP, printed Allahabad)</t>
  </si>
  <si>
    <t xml:space="preserve">to verify (India life+60; US status unclear)</t>
  </si>
  <si>
    <t xml:space="preserve">Internet Archive (Digital Library of India scans found)</t>
  </si>
  <si>
    <t xml:space="preserve">Vastu/Shilpa canon.</t>
  </si>
  <si>
    <t xml:space="preserve">TXT075</t>
  </si>
  <si>
    <t xml:space="preserve">Mayamata</t>
  </si>
  <si>
    <t xml:space="preserve">c. 9th-12th c. (debated)</t>
  </si>
  <si>
    <t xml:space="preserve">B. Dagens 1985</t>
  </si>
  <si>
    <t xml:space="preserve">TXT076</t>
  </si>
  <si>
    <t xml:space="preserve">Vishnudharmottara Purana, Part III (Chitrasutra)</t>
  </si>
  <si>
    <t xml:space="preserve">c. 5th-7th c. CE (debated)</t>
  </si>
  <si>
    <t xml:space="preserve">S. Kramrisch 1924 (2nd ed. 1928)</t>
  </si>
  <si>
    <t xml:space="preserve">PD in US (pre-1931); not PD in India (Kramrisch d. 1993)</t>
  </si>
  <si>
    <t xml:space="preserve">Painting and image-making.</t>
  </si>
  <si>
    <t xml:space="preserve">TXT077</t>
  </si>
  <si>
    <t xml:space="preserve">Arthashastra</t>
  </si>
  <si>
    <t xml:space="preserve">attrib. Kautilya</t>
  </si>
  <si>
    <t xml:space="preserve">c. 2nd c. BCE-3rd c. CE (debated)</t>
  </si>
  <si>
    <t xml:space="preserve">R. Shamasastry 1915</t>
  </si>
  <si>
    <t xml:space="preserve">Internet Archive; Wikisource (to verify)</t>
  </si>
  <si>
    <t xml:space="preserve">Superintendents of weaving, mines, goldsmiths.</t>
  </si>
  <si>
    <t xml:space="preserve">TXT078</t>
  </si>
  <si>
    <t xml:space="preserve">Ain-i-Akbari</t>
  </si>
  <si>
    <t xml:space="preserve">Abu'l Fazl</t>
  </si>
  <si>
    <t xml:space="preserve">c. 1590s</t>
  </si>
  <si>
    <t xml:space="preserve">H. Blochmann 1873; H. S. Jarrett 1891-94</t>
  </si>
  <si>
    <t xml:space="preserve">Imperial karkhanas.</t>
  </si>
  <si>
    <t xml:space="preserve">TXT079</t>
  </si>
  <si>
    <t xml:space="preserve">Baburnama</t>
  </si>
  <si>
    <t xml:space="preserve">Babur</t>
  </si>
  <si>
    <t xml:space="preserve">1520s</t>
  </si>
  <si>
    <t xml:space="preserve">F1.9;F1.10;F1.12a</t>
  </si>
  <si>
    <t xml:space="preserve">Chagatai Turkic</t>
  </si>
  <si>
    <t xml:space="preserve">A. S. Beveridge 1912-22</t>
  </si>
  <si>
    <t xml:space="preserve">PD (Beveridge d. 1929)</t>
  </si>
  <si>
    <t xml:space="preserve">TXT080</t>
  </si>
  <si>
    <t xml:space="preserve">The Indian Craftsman</t>
  </si>
  <si>
    <t xml:space="preserve">Ananda K. Coomaraswamy</t>
  </si>
  <si>
    <t xml:space="preserve">1909</t>
  </si>
  <si>
    <t xml:space="preserve">Internet Archive; Project Gutenberg (to verify)</t>
  </si>
  <si>
    <t xml:space="preserve">TXT081</t>
  </si>
  <si>
    <t xml:space="preserve">Mediaeval Sinhalese Art</t>
  </si>
  <si>
    <t xml:space="preserve">1908</t>
  </si>
  <si>
    <t xml:space="preserve">Craft castes of Kandyan Sri Lanka.</t>
  </si>
  <si>
    <t xml:space="preserve">TXT082</t>
  </si>
  <si>
    <t xml:space="preserve">The Industrial Arts of India</t>
  </si>
  <si>
    <t xml:space="preserve">George C. M. Birdwood</t>
  </si>
  <si>
    <t xml:space="preserve">1880</t>
  </si>
  <si>
    <t xml:space="preserve">Colonial framing.</t>
  </si>
  <si>
    <t xml:space="preserve">TXT083</t>
  </si>
  <si>
    <t xml:space="preserve">Journal of Indian Art (and Industry)</t>
  </si>
  <si>
    <t xml:space="preserve">1884-1917</t>
  </si>
  <si>
    <t xml:space="preserve">TXT084</t>
  </si>
  <si>
    <t xml:space="preserve">A Journey from Madras through the Countries of Mysore, Canara and Malabar</t>
  </si>
  <si>
    <t xml:space="preserve">Francis Buchanan</t>
  </si>
  <si>
    <t xml:space="preserve">1807</t>
  </si>
  <si>
    <t xml:space="preserve">Survey of weavers, iron workers.</t>
  </si>
  <si>
    <t xml:space="preserve">TXT085</t>
  </si>
  <si>
    <t xml:space="preserve">Great Tang Records on the Western Regions</t>
  </si>
  <si>
    <t xml:space="preserve">Xuanzang (with Bianji)</t>
  </si>
  <si>
    <t xml:space="preserve">646</t>
  </si>
  <si>
    <t xml:space="preserve">F1.12a;F1.9;F1.8</t>
  </si>
  <si>
    <t xml:space="preserve">Classical Chinese</t>
  </si>
  <si>
    <t xml:space="preserve">S. Beal 1884</t>
  </si>
  <si>
    <t xml:space="preserve">TXT086</t>
  </si>
  <si>
    <t xml:space="preserve">Customs of Cambodia (Zhenla fengtu ji)</t>
  </si>
  <si>
    <t xml:space="preserve">Zhou Daguan</t>
  </si>
  <si>
    <t xml:space="preserve">c. 1297-1312</t>
  </si>
  <si>
    <t xml:space="preserve">P. Pelliot 1902 (French)</t>
  </si>
  <si>
    <t xml:space="preserve">P. Harris 2007 English is copyright.</t>
  </si>
  <si>
    <t xml:space="preserve">TXT087</t>
  </si>
  <si>
    <t xml:space="preserve">Book of Duarte Barbosa</t>
  </si>
  <si>
    <t xml:space="preserve">Duarte Barbosa</t>
  </si>
  <si>
    <t xml:space="preserve">c. 1516</t>
  </si>
  <si>
    <t xml:space="preserve">F1.9;F1.6;F1.13</t>
  </si>
  <si>
    <t xml:space="preserve">M. L. Dames 1918-21 (Hakluyt)</t>
  </si>
  <si>
    <t xml:space="preserve">Swahili coast and Indian textiles.</t>
  </si>
  <si>
    <t xml:space="preserve">TXT088</t>
  </si>
  <si>
    <t xml:space="preserve">Nagarakretagama (Desawarnana)</t>
  </si>
  <si>
    <t xml:space="preserve">Mpu Prapanca</t>
  </si>
  <si>
    <t xml:space="preserve">1365</t>
  </si>
  <si>
    <t xml:space="preserve">Old Javanese</t>
  </si>
  <si>
    <t xml:space="preserve">T. G. Th. Pigeaud 1960-63</t>
  </si>
  <si>
    <t xml:space="preserve">TXT089</t>
  </si>
  <si>
    <t xml:space="preserve">Yingya shenglan</t>
  </si>
  <si>
    <t xml:space="preserve">Ma Huan</t>
  </si>
  <si>
    <t xml:space="preserve">1433 (rev. 1451)</t>
  </si>
  <si>
    <t xml:space="preserve">J. V. G. Mills 1970 (Hakluyt); partial extracts in W. P. Groeneveldt 1876</t>
  </si>
  <si>
    <t xml:space="preserve">Mills copyright; Groeneveldt PD (coverage to verify)</t>
  </si>
  <si>
    <t xml:space="preserve">Internet Archive (Groeneveldt)</t>
  </si>
  <si>
    <t xml:space="preserve">TXT090</t>
  </si>
  <si>
    <t xml:space="preserve">Liujiagang and Changle inscriptions</t>
  </si>
  <si>
    <t xml:space="preserve">Zheng He and fleet officers</t>
  </si>
  <si>
    <t xml:space="preserve">1431</t>
  </si>
  <si>
    <t xml:space="preserve">J. J. L. Duyvendak 1938 (T'oung Pao) to verify</t>
  </si>
  <si>
    <t xml:space="preserve">TXT091</t>
  </si>
  <si>
    <t xml:space="preserve">Kaogongji (Record of the Trades, in Zhouli)</t>
  </si>
  <si>
    <t xml:space="preserve">c. 5th-3rd c. BCE (debated)</t>
  </si>
  <si>
    <t xml:space="preserve">É. Biot 1851 (French, Le Tcheou-li)</t>
  </si>
  <si>
    <t xml:space="preserve">ctext.org (link, no scraping); Internet Archive (Biot)</t>
  </si>
  <si>
    <t xml:space="preserve">TXT092</t>
  </si>
  <si>
    <t xml:space="preserve">Yingzao fashi</t>
  </si>
  <si>
    <t xml:space="preserve">1103</t>
  </si>
  <si>
    <t xml:space="preserve">no complete PD English</t>
  </si>
  <si>
    <t xml:space="preserve">Chinese text: Wikisource zh (to verify)</t>
  </si>
  <si>
    <t xml:space="preserve">Feng Jiren 2012 study is copyright.</t>
  </si>
  <si>
    <t xml:space="preserve">TXT093</t>
  </si>
  <si>
    <t xml:space="preserve">Tiangong kaiwu</t>
  </si>
  <si>
    <t xml:space="preserve">1637</t>
  </si>
  <si>
    <t xml:space="preserve">F1.28;F1.5;F1.18</t>
  </si>
  <si>
    <t xml:space="preserve">E-tu Zen Sun &amp; Shiou-chuan Sun 1966</t>
  </si>
  <si>
    <t xml:space="preserve">Original: ctext.org link; scans on NDL/other libraries (to verify)</t>
  </si>
  <si>
    <t xml:space="preserve">Woodcuts usable as PD.</t>
  </si>
  <si>
    <t xml:space="preserve">TXT094</t>
  </si>
  <si>
    <t xml:space="preserve">Jingdezhen taolu</t>
  </si>
  <si>
    <t xml:space="preserve">Lan Pu (ed. Zheng Tinggui)</t>
  </si>
  <si>
    <t xml:space="preserve">1815</t>
  </si>
  <si>
    <t xml:space="preserve">F1.19;F1.28</t>
  </si>
  <si>
    <t xml:space="preserve">S. Julien 1856 (French, Histoire et fabrication de la porcelaine chinoise)</t>
  </si>
  <si>
    <t xml:space="preserve">G. R. Sayer 1951 English is copyright.</t>
  </si>
  <si>
    <t xml:space="preserve">TXT095</t>
  </si>
  <si>
    <t xml:space="preserve">Letters on porcelain manufacture at Jingdezhen</t>
  </si>
  <si>
    <t xml:space="preserve">François-Xavier d'Entrecolles</t>
  </si>
  <si>
    <t xml:space="preserve">1712; 1722</t>
  </si>
  <si>
    <t xml:space="preserve">English versions in later porcelain books (to verify)</t>
  </si>
  <si>
    <t xml:space="preserve">Internet Archive (Lettres édifiantes)</t>
  </si>
  <si>
    <t xml:space="preserve">Industrial espionage and transfer.</t>
  </si>
  <si>
    <t xml:space="preserve">TXT096</t>
  </si>
  <si>
    <t xml:space="preserve">Yuanye (The Craft of Gardens)</t>
  </si>
  <si>
    <t xml:space="preserve">Ji Cheng</t>
  </si>
  <si>
    <t xml:space="preserve">1631-34</t>
  </si>
  <si>
    <t xml:space="preserve">A. Hardie 1988</t>
  </si>
  <si>
    <t xml:space="preserve">TXT097</t>
  </si>
  <si>
    <t xml:space="preserve">Nongshu (incl. treatise on wooden movable type)</t>
  </si>
  <si>
    <t xml:space="preserve">Wang Zhen</t>
  </si>
  <si>
    <t xml:space="preserve">1313</t>
  </si>
  <si>
    <t xml:space="preserve">no PD English (to verify)</t>
  </si>
  <si>
    <t xml:space="preserve">ctext.org (link)</t>
  </si>
  <si>
    <t xml:space="preserve">TXT098</t>
  </si>
  <si>
    <t xml:space="preserve">Mengxi bitan (Dream Pool Essays)</t>
  </si>
  <si>
    <t xml:space="preserve">c. 1088</t>
  </si>
  <si>
    <t xml:space="preserve">Bi Sheng's movable type.</t>
  </si>
  <si>
    <t xml:space="preserve">TXT099</t>
  </si>
  <si>
    <t xml:space="preserve">Lidai minghua ji</t>
  </si>
  <si>
    <t xml:space="preserve">Zhang Yanyuan</t>
  </si>
  <si>
    <t xml:space="preserve">847</t>
  </si>
  <si>
    <t xml:space="preserve">W. R. B. Acker 1954</t>
  </si>
  <si>
    <t xml:space="preserve">TXT100</t>
  </si>
  <si>
    <t xml:space="preserve">Hokusai manga</t>
  </si>
  <si>
    <t xml:space="preserve">1814-1878</t>
  </si>
  <si>
    <t xml:space="preserve">Japanese (images)</t>
  </si>
  <si>
    <t xml:space="preserve">n/a (images)</t>
  </si>
  <si>
    <t xml:space="preserve">ColBase; Met Open Access; NDL; Wikimedia Commons</t>
  </si>
  <si>
    <t xml:space="preserve">Crafts and trades sketches.</t>
  </si>
  <si>
    <t xml:space="preserve">TXT101</t>
  </si>
  <si>
    <t xml:space="preserve">Nihon sankai meibutsu zue</t>
  </si>
  <si>
    <t xml:space="preserve">Hirase Tessai (text); Hasegawa Mitsunobu (illus.)</t>
  </si>
  <si>
    <t xml:space="preserve">1754 (to verify)</t>
  </si>
  <si>
    <t xml:space="preserve">NDL Digital (to verify)</t>
  </si>
  <si>
    <t xml:space="preserve">Mining, fishing, papermaking images.</t>
  </si>
  <si>
    <t xml:space="preserve">TXT102</t>
  </si>
  <si>
    <t xml:space="preserve">Karakuri zui</t>
  </si>
  <si>
    <t xml:space="preserve">Hosokawa Hanzō Yorinao</t>
  </si>
  <si>
    <t xml:space="preserve">English translations exist (status to verify)</t>
  </si>
  <si>
    <t xml:space="preserve">Automata construction.</t>
  </si>
  <si>
    <t xml:space="preserve">TXT103</t>
  </si>
  <si>
    <t xml:space="preserve">Shokunin zukushi-e / shokunin uta-awase (pictures of craftspeople)</t>
  </si>
  <si>
    <t xml:space="preserve">various artists</t>
  </si>
  <si>
    <t xml:space="preserve">14th-19th c.</t>
  </si>
  <si>
    <t xml:space="preserve">ColBase; NDL (to verify)</t>
  </si>
  <si>
    <t xml:space="preserve">TXT104</t>
  </si>
  <si>
    <t xml:space="preserve">The Book of Tea</t>
  </si>
  <si>
    <t xml:space="preserve">1906</t>
  </si>
  <si>
    <t xml:space="preserve">F1.20;F1.16</t>
  </si>
  <si>
    <t xml:space="preserve">TXT105</t>
  </si>
  <si>
    <t xml:space="preserve">Kōgei no michi and other writings</t>
  </si>
  <si>
    <t xml:space="preserve">Yanagi Sōetsu</t>
  </si>
  <si>
    <t xml:space="preserve">1928 onward</t>
  </si>
  <si>
    <t xml:space="preserve">Japanese originals PD in Japan (d. 1961, under pre-2018 life+50 term); post-1930 works may be in US copyright</t>
  </si>
  <si>
    <t xml:space="preserve">The Unknown Craftsman (B. Leach adaptation 1972)</t>
  </si>
  <si>
    <t xml:space="preserve">Japanese: Aozora Bunko (to verify); English link only</t>
  </si>
  <si>
    <t xml:space="preserve">TXT106</t>
  </si>
  <si>
    <t xml:space="preserve">Uigwe (Joseon royal protocol books)</t>
  </si>
  <si>
    <t xml:space="preserve">Joseon court officials and painters</t>
  </si>
  <si>
    <t xml:space="preserve">1601-early 20th c.</t>
  </si>
  <si>
    <t xml:space="preserve">Classical Chinese (hanmun)</t>
  </si>
  <si>
    <t xml:space="preserve">Kyujanggak; National Museum of Korea (use only KOGL Type 1 items)</t>
  </si>
  <si>
    <t xml:space="preserve">Record named craftsmen per project.</t>
  </si>
  <si>
    <t xml:space="preserve">TXT107</t>
  </si>
  <si>
    <t xml:space="preserve">Hunminjeongeum haerye</t>
  </si>
  <si>
    <t xml:space="preserve">King Sejong and Hall of Worthies scholars</t>
  </si>
  <si>
    <t xml:space="preserve">1446</t>
  </si>
  <si>
    <t xml:space="preserve">Classical Chinese; Hangul</t>
  </si>
  <si>
    <t xml:space="preserve">various modern translations</t>
  </si>
  <si>
    <t xml:space="preserve">Link (Kansong Art Museum holds original)</t>
  </si>
  <si>
    <t xml:space="preserve">Writing invented as a designed system.</t>
  </si>
  <si>
    <t xml:space="preserve">TXT108</t>
  </si>
  <si>
    <t xml:space="preserve">Jikji (Baegun hwasang chorok buljo jikji simche yojeol)</t>
  </si>
  <si>
    <t xml:space="preserve">Baegun (compiled); printed at Heungdeoksa</t>
  </si>
  <si>
    <t xml:space="preserve">Gallica (BnF Coréen 109; non-commercial terms) to verify</t>
  </si>
  <si>
    <t xml:space="preserve">Earliest extant metal movable-type book.</t>
  </si>
  <si>
    <t xml:space="preserve">TXT109</t>
  </si>
  <si>
    <t xml:space="preserve">Florentine Codex (General History of the Things of New Spain)</t>
  </si>
  <si>
    <t xml:space="preserve">Bernardino de Sahagún with Nahua scholars and painters</t>
  </si>
  <si>
    <t xml:space="preserve">1575-77</t>
  </si>
  <si>
    <t xml:space="preserve">F1.28;F1.26;F1.3</t>
  </si>
  <si>
    <t xml:space="preserve">Nahuatl; Spanish</t>
  </si>
  <si>
    <t xml:space="preserve">A. J. O. Anderson &amp; C. E. Dibble 1950-82</t>
  </si>
  <si>
    <t xml:space="preserve">World Digital Library facsimile at LoC; Digital Florentine Codex (Getty; terms to verify)</t>
  </si>
  <si>
    <t xml:space="preserve">Book 9-10: featherworkers, goldsmiths.</t>
  </si>
  <si>
    <t xml:space="preserve">TXT110</t>
  </si>
  <si>
    <t xml:space="preserve">Codex Mendoza</t>
  </si>
  <si>
    <t xml:space="preserve">Nahua tlacuiloque; Spanish annotator</t>
  </si>
  <si>
    <t xml:space="preserve">c. 1541-42</t>
  </si>
  <si>
    <t xml:space="preserve">Nahuatl pictography; Spanish</t>
  </si>
  <si>
    <t xml:space="preserve">J. C. Clark 1938 (to verify)</t>
  </si>
  <si>
    <t xml:space="preserve">Digital Bodleian (CC BY-NC; link if commercial)</t>
  </si>
  <si>
    <t xml:space="preserve">Tribute of textiles, feathers.</t>
  </si>
  <si>
    <t xml:space="preserve">TXT111</t>
  </si>
  <si>
    <t xml:space="preserve">Nueva corónica y buen gobierno</t>
  </si>
  <si>
    <t xml:space="preserve">1615</t>
  </si>
  <si>
    <t xml:space="preserve">F1.3;F1.23;F1.26</t>
  </si>
  <si>
    <t xml:space="preserve">Spanish; Quechua</t>
  </si>
  <si>
    <t xml:space="preserve">R. Hamilton 2009 (abridged)</t>
  </si>
  <si>
    <t xml:space="preserve">Royal Danish Library facsimile (terms to verify)</t>
  </si>
  <si>
    <t xml:space="preserve">Andean author-illustrator.</t>
  </si>
  <si>
    <t xml:space="preserve">TXT112</t>
  </si>
  <si>
    <t xml:space="preserve">Comentarios reales de los Incas</t>
  </si>
  <si>
    <t xml:space="preserve">Inca Garcilaso de la Vega</t>
  </si>
  <si>
    <t xml:space="preserve">1609</t>
  </si>
  <si>
    <t xml:space="preserve">C. R. Markham 1869-71 (Hakluyt)</t>
  </si>
  <si>
    <t xml:space="preserve">Cloth, khipu, building.</t>
  </si>
  <si>
    <t xml:space="preserve">TXT113</t>
  </si>
  <si>
    <t xml:space="preserve">Crónica del Perú</t>
  </si>
  <si>
    <t xml:space="preserve">Pedro de Cieza de León</t>
  </si>
  <si>
    <t xml:space="preserve">1553</t>
  </si>
  <si>
    <t xml:space="preserve">C. R. Markham 1864; 1883 (Hakluyt)</t>
  </si>
  <si>
    <t xml:space="preserve">TXT114</t>
  </si>
  <si>
    <t xml:space="preserve">Historia verdadera de la conquista de la Nueva España</t>
  </si>
  <si>
    <t xml:space="preserve">Bernal Díaz del Castillo</t>
  </si>
  <si>
    <t xml:space="preserve">written c. 1568; printed 1632</t>
  </si>
  <si>
    <t xml:space="preserve">A. P. Maudslay 1908-16 (Hakluyt)</t>
  </si>
  <si>
    <t xml:space="preserve">Tlatelolco market.</t>
  </si>
  <si>
    <t xml:space="preserve">TXT115</t>
  </si>
  <si>
    <t xml:space="preserve">Relación de las cosas de Yucatán</t>
  </si>
  <si>
    <t xml:space="preserve">Diego de Landa</t>
  </si>
  <si>
    <t xml:space="preserve">c. 1566</t>
  </si>
  <si>
    <t xml:space="preserve">C. E. Brasseur de Bourbourg 1864 (Spanish/French); W. Gates 1937</t>
  </si>
  <si>
    <t xml:space="preserve">Brasseur PD; Gates to verify</t>
  </si>
  <si>
    <t xml:space="preserve">Author burned Maya books: content note.</t>
  </si>
  <si>
    <t xml:space="preserve">TXT116</t>
  </si>
  <si>
    <t xml:space="preserve">Dresden Codex</t>
  </si>
  <si>
    <t xml:space="preserve">Maya scribes</t>
  </si>
  <si>
    <t xml:space="preserve">c. 11th-14th c. (debated)</t>
  </si>
  <si>
    <t xml:space="preserve">Maya (glyphic)</t>
  </si>
  <si>
    <t xml:space="preserve">E. Förstemann facsimile 1880</t>
  </si>
  <si>
    <t xml:space="preserve">SLUB Dresden digital (licence to verify); Wikimedia Commons</t>
  </si>
  <si>
    <t xml:space="preserve">TXT117</t>
  </si>
  <si>
    <t xml:space="preserve">Madrid and Paris Maya codices</t>
  </si>
  <si>
    <t xml:space="preserve">Postclassic (debated)</t>
  </si>
  <si>
    <t xml:space="preserve">facsimiles</t>
  </si>
  <si>
    <t xml:space="preserve">Gallica (Paris codex, non-commercial terms); Wikimedia Commons</t>
  </si>
  <si>
    <t xml:space="preserve">TXT118</t>
  </si>
  <si>
    <t xml:space="preserve">Codex Zouche-Nuttall</t>
  </si>
  <si>
    <t xml:space="preserve">Mixtec painters</t>
  </si>
  <si>
    <t xml:space="preserve">14th-15th c.</t>
  </si>
  <si>
    <t xml:space="preserve">Mixtec pictography</t>
  </si>
  <si>
    <t xml:space="preserve">Z. Nuttall 1902 facsimile</t>
  </si>
  <si>
    <t xml:space="preserve">Internet Archive (to verify); BM images CC BY-NC-SA</t>
  </si>
  <si>
    <t xml:space="preserve">TXT119</t>
  </si>
  <si>
    <t xml:space="preserve">Popol Vuh</t>
  </si>
  <si>
    <t xml:space="preserve">K'iche' authors; copied by Francisco Ximénez</t>
  </si>
  <si>
    <t xml:space="preserve">16th c. text; MS c. 1701-03</t>
  </si>
  <si>
    <t xml:space="preserve">K'iche'; Spanish</t>
  </si>
  <si>
    <t xml:space="preserve">C. E. Brasseur de Bourbourg 1861 (French); A. Christenson 2003 (free PDF via Mesoweb, terms to verify)</t>
  </si>
  <si>
    <t xml:space="preserve">Brasseur PD; Christenson copyright</t>
  </si>
  <si>
    <t xml:space="preserve">Newberry Library MS digital (to verify)</t>
  </si>
  <si>
    <t xml:space="preserve">Sacred text.</t>
  </si>
  <si>
    <t xml:space="preserve">TXT120</t>
  </si>
  <si>
    <t xml:space="preserve">An Account of the Antiquities of the Indians</t>
  </si>
  <si>
    <t xml:space="preserve">Ramón Pané</t>
  </si>
  <si>
    <t xml:space="preserve">1498</t>
  </si>
  <si>
    <t xml:space="preserve">Spanish (survives in Italian)</t>
  </si>
  <si>
    <t xml:space="preserve">E. G. Bourne 1906</t>
  </si>
  <si>
    <t xml:space="preserve">Taíno cemí making.</t>
  </si>
  <si>
    <t xml:space="preserve">TXT121</t>
  </si>
  <si>
    <t xml:space="preserve">Warhaftige Historia (True History)</t>
  </si>
  <si>
    <t xml:space="preserve">Hans Staden</t>
  </si>
  <si>
    <t xml:space="preserve">1557</t>
  </si>
  <si>
    <t xml:space="preserve">A. Tootal &amp; R. F. Burton 1874 (Hakluyt)</t>
  </si>
  <si>
    <t xml:space="preserve">Tupinambá; sensational framing.</t>
  </si>
  <si>
    <t xml:space="preserve">TXT122</t>
  </si>
  <si>
    <t xml:space="preserve">Histoire d'un voyage faict en la terre du Brésil</t>
  </si>
  <si>
    <t xml:space="preserve">Jean de Léry</t>
  </si>
  <si>
    <t xml:space="preserve">1578</t>
  </si>
  <si>
    <t xml:space="preserve">J. Whatley 1990</t>
  </si>
  <si>
    <t xml:space="preserve">French original free.</t>
  </si>
  <si>
    <t xml:space="preserve">TXT123</t>
  </si>
  <si>
    <t xml:space="preserve">Aboriginal American Basketry</t>
  </si>
  <si>
    <t xml:space="preserve">Otis T. Mason</t>
  </si>
  <si>
    <t xml:space="preserve">1904 (US National Museum Report for 1902)</t>
  </si>
  <si>
    <t xml:space="preserve">PD (US government work)</t>
  </si>
  <si>
    <t xml:space="preserve">Internet Archive; BHL (to verify)</t>
  </si>
  <si>
    <t xml:space="preserve">CARE: check community sensitivities before images.</t>
  </si>
  <si>
    <t xml:space="preserve">TXT124</t>
  </si>
  <si>
    <t xml:space="preserve">Primitive Art</t>
  </si>
  <si>
    <t xml:space="preserve">1927</t>
  </si>
  <si>
    <t xml:space="preserve">PD (US 1927 publication; Boas d. 1942)</t>
  </si>
  <si>
    <t xml:space="preserve">Northwest Coast formline analysis.</t>
  </si>
  <si>
    <t xml:space="preserve">TXT125</t>
  </si>
  <si>
    <t xml:space="preserve">Endeavour journal</t>
  </si>
  <si>
    <t xml:space="preserve">Joseph Banks</t>
  </si>
  <si>
    <t xml:space="preserve">1768-71</t>
  </si>
  <si>
    <t xml:space="preserve">State Library NSW transcription (terms to verify)</t>
  </si>
  <si>
    <t xml:space="preserve">Early outsider descriptions of Tahitian and Māori making; content note.</t>
  </si>
  <si>
    <t xml:space="preserve">TXT126</t>
  </si>
  <si>
    <t xml:space="preserve">The Maori Canoe (Dominion Museum Bulletin 7)</t>
  </si>
  <si>
    <t xml:space="preserve">Elsdon Best</t>
  </si>
  <si>
    <t xml:space="preserve">PD (US 1925; Best d. 1931)</t>
  </si>
  <si>
    <t xml:space="preserve">NZETC (to verify)</t>
  </si>
  <si>
    <t xml:space="preserve">Taonga: images only if community-cleared.</t>
  </si>
  <si>
    <t xml:space="preserve">TXT127</t>
  </si>
  <si>
    <t xml:space="preserve">Maori Art</t>
  </si>
  <si>
    <t xml:space="preserve">Augustus Hamilton</t>
  </si>
  <si>
    <t xml:space="preserve">1896-1901</t>
  </si>
  <si>
    <t xml:space="preserve">TXT128</t>
  </si>
  <si>
    <t xml:space="preserve">Argonauts of the Western Pacific</t>
  </si>
  <si>
    <t xml:space="preserve">Bronisław Malinowski</t>
  </si>
  <si>
    <t xml:space="preserve">1922</t>
  </si>
  <si>
    <t xml:space="preserve">PD (Malinowski d. 1942)</t>
  </si>
  <si>
    <t xml:space="preserve">Kula exchange, canoe-building.</t>
  </si>
  <si>
    <t xml:space="preserve">TXT129</t>
  </si>
  <si>
    <t xml:space="preserve">Arts and Crafts of Hawaii</t>
  </si>
  <si>
    <t xml:space="preserve">Te Rangi Hīroa (Peter Buck)</t>
  </si>
  <si>
    <t xml:space="preserve">1957</t>
  </si>
  <si>
    <t xml:space="preserve">Link only (Bishop Museum)</t>
  </si>
  <si>
    <t xml:space="preserve">Written by a Māori scholar.</t>
  </si>
  <si>
    <t xml:space="preserve">TXT130</t>
  </si>
  <si>
    <t xml:space="preserve">The Native Tribes of Central Australia</t>
  </si>
  <si>
    <t xml:space="preserve">B. Spencer &amp; F. J. Gillen</t>
  </si>
  <si>
    <t xml:space="preserve">1899</t>
  </si>
  <si>
    <t xml:space="preserve">DO NOT DISPLAY: contains secret-sacred material; link with Notice only</t>
  </si>
  <si>
    <t xml:space="preserve">Listed as a caution, not a source to host.</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</si>
</sst>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3A332B"/>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A332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A33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35.05" hidden="false" customHeight="false" outlineLevel="0" collapsed="false">
      <c r="A5" s="2" t="s">
        <v>3</v>
      </c>
    </row>
    <row r="6" customFormat="false" ht="15" hidden="false" customHeight="false" outlineLevel="0" collapsed="false">
      <c r="A6" s="1" t="s">
        <v>4</v>
      </c>
    </row>
    <row r="7" customFormat="false" ht="23.85" hidden="false" customHeight="false" outlineLevel="0" collapsed="false">
      <c r="A7" s="2" t="s">
        <v>5</v>
      </c>
    </row>
    <row r="8" customFormat="false" ht="15" hidden="false" customHeight="false" outlineLevel="0" collapsed="false">
      <c r="A8" s="1" t="s">
        <v>6</v>
      </c>
    </row>
    <row r="9" customFormat="false" ht="68.65" hidden="false" customHeight="false" outlineLevel="0" collapsed="false">
      <c r="A9" s="2" t="s">
        <v>7</v>
      </c>
    </row>
    <row r="10" customFormat="false" ht="15" hidden="false" customHeight="false" outlineLevel="0" collapsed="false">
      <c r="A10" s="1" t="s">
        <v>8</v>
      </c>
    </row>
    <row r="11" customFormat="false" ht="23.85" hidden="false" customHeight="false" outlineLevel="0" collapsed="false">
      <c r="A11" s="2" t="s">
        <v>9</v>
      </c>
    </row>
    <row r="12" customFormat="false" ht="15" hidden="false" customHeight="false" outlineLevel="0" collapsed="false">
      <c r="A12" s="1" t="s">
        <v>10</v>
      </c>
    </row>
    <row r="13" customFormat="false" ht="35.05" hidden="false" customHeight="false" outlineLevel="0" collapsed="false">
      <c r="A13" s="2" t="s">
        <v>11</v>
      </c>
    </row>
    <row r="14" customFormat="false" ht="15" hidden="false" customHeight="false" outlineLevel="0" collapsed="false">
      <c r="A14" s="1" t="s">
        <v>12</v>
      </c>
    </row>
    <row r="15" customFormat="false" ht="35.05" hidden="false" customHeight="false" outlineLevel="0" collapsed="false">
      <c r="A15"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s>
  <sheetData>
    <row r="1" customFormat="false" ht="15" hidden="false" customHeight="false" outlineLevel="0" collapsed="false">
      <c r="A1" s="3" t="s">
        <v>14</v>
      </c>
      <c r="B1" s="3" t="s">
        <v>15</v>
      </c>
      <c r="C1" s="3" t="s">
        <v>16</v>
      </c>
      <c r="D1" s="3" t="s">
        <v>17</v>
      </c>
      <c r="E1" s="3" t="s">
        <v>18</v>
      </c>
    </row>
    <row r="2" customFormat="false" ht="15" hidden="false" customHeight="false" outlineLevel="0" collapsed="false">
      <c r="A2" s="4" t="s">
        <v>19</v>
      </c>
      <c r="B2" s="4" t="n">
        <f aca="false">COUNTIFS(Canon!$D$2:$D$4229,$A2,Canon!$S$2:$S$4229,"R1")</f>
        <v>5</v>
      </c>
      <c r="C2" s="4" t="n">
        <f aca="false">COUNTIFS(Canon!$D$2:$D$4229,$A2,Canon!$S$2:$S$4229,"R2")</f>
        <v>25</v>
      </c>
      <c r="D2" s="4" t="n">
        <f aca="false">COUNTIFS(Canon!$D$2:$D$4229,$A2,Canon!$S$2:$S$4229,"R3")</f>
        <v>450</v>
      </c>
      <c r="E2" s="4" t="n">
        <f aca="false">SUM(B2:D2)</f>
        <v>480</v>
      </c>
    </row>
    <row r="3" customFormat="false" ht="15" hidden="false" customHeight="false" outlineLevel="0" collapsed="false">
      <c r="A3" s="4" t="s">
        <v>20</v>
      </c>
      <c r="B3" s="4" t="n">
        <f aca="false">COUNTIFS(Canon!$D$2:$D$4229,$A3,Canon!$S$2:$S$4229,"R1")</f>
        <v>22</v>
      </c>
      <c r="C3" s="4" t="n">
        <f aca="false">COUNTIFS(Canon!$D$2:$D$4229,$A3,Canon!$S$2:$S$4229,"R2")</f>
        <v>144</v>
      </c>
      <c r="D3" s="4" t="n">
        <f aca="false">COUNTIFS(Canon!$D$2:$D$4229,$A3,Canon!$S$2:$S$4229,"R3")</f>
        <v>253</v>
      </c>
      <c r="E3" s="4" t="n">
        <f aca="false">SUM(B3:D3)</f>
        <v>419</v>
      </c>
    </row>
    <row r="4" customFormat="false" ht="15" hidden="false" customHeight="false" outlineLevel="0" collapsed="false">
      <c r="A4" s="4" t="s">
        <v>21</v>
      </c>
      <c r="B4" s="4" t="n">
        <f aca="false">COUNTIFS(Canon!$D$2:$D$4229,$A4,Canon!$S$2:$S$4229,"R1")</f>
        <v>31</v>
      </c>
      <c r="C4" s="4" t="n">
        <f aca="false">COUNTIFS(Canon!$D$2:$D$4229,$A4,Canon!$S$2:$S$4229,"R2")</f>
        <v>155</v>
      </c>
      <c r="D4" s="4" t="n">
        <f aca="false">COUNTIFS(Canon!$D$2:$D$4229,$A4,Canon!$S$2:$S$4229,"R3")</f>
        <v>172</v>
      </c>
      <c r="E4" s="4" t="n">
        <f aca="false">SUM(B4:D4)</f>
        <v>358</v>
      </c>
    </row>
    <row r="5" customFormat="false" ht="15" hidden="false" customHeight="false" outlineLevel="0" collapsed="false">
      <c r="A5" s="4" t="s">
        <v>22</v>
      </c>
      <c r="B5" s="4" t="n">
        <f aca="false">COUNTIFS(Canon!$D$2:$D$4229,$A5,Canon!$S$2:$S$4229,"R1")</f>
        <v>14</v>
      </c>
      <c r="C5" s="4" t="n">
        <f aca="false">COUNTIFS(Canon!$D$2:$D$4229,$A5,Canon!$S$2:$S$4229,"R2")</f>
        <v>107</v>
      </c>
      <c r="D5" s="4" t="n">
        <f aca="false">COUNTIFS(Canon!$D$2:$D$4229,$A5,Canon!$S$2:$S$4229,"R3")</f>
        <v>207</v>
      </c>
      <c r="E5" s="4" t="n">
        <f aca="false">SUM(B5:D5)</f>
        <v>328</v>
      </c>
    </row>
    <row r="6" customFormat="false" ht="15" hidden="false" customHeight="false" outlineLevel="0" collapsed="false">
      <c r="A6" s="4" t="s">
        <v>23</v>
      </c>
      <c r="B6" s="4" t="n">
        <f aca="false">COUNTIFS(Canon!$D$2:$D$4229,$A6,Canon!$S$2:$S$4229,"R1")</f>
        <v>19</v>
      </c>
      <c r="C6" s="4" t="n">
        <f aca="false">COUNTIFS(Canon!$D$2:$D$4229,$A6,Canon!$S$2:$S$4229,"R2")</f>
        <v>96</v>
      </c>
      <c r="D6" s="4" t="n">
        <f aca="false">COUNTIFS(Canon!$D$2:$D$4229,$A6,Canon!$S$2:$S$4229,"R3")</f>
        <v>185</v>
      </c>
      <c r="E6" s="4" t="n">
        <f aca="false">SUM(B6:D6)</f>
        <v>300</v>
      </c>
    </row>
    <row r="7" customFormat="false" ht="15" hidden="false" customHeight="false" outlineLevel="0" collapsed="false">
      <c r="A7" s="4" t="s">
        <v>24</v>
      </c>
      <c r="B7" s="4" t="n">
        <f aca="false">COUNTIFS(Canon!$D$2:$D$4229,$A7,Canon!$S$2:$S$4229,"R1")</f>
        <v>50</v>
      </c>
      <c r="C7" s="4" t="n">
        <f aca="false">COUNTIFS(Canon!$D$2:$D$4229,$A7,Canon!$S$2:$S$4229,"R2")</f>
        <v>145</v>
      </c>
      <c r="D7" s="4" t="n">
        <f aca="false">COUNTIFS(Canon!$D$2:$D$4229,$A7,Canon!$S$2:$S$4229,"R3")</f>
        <v>45</v>
      </c>
      <c r="E7" s="4" t="n">
        <f aca="false">SUM(B7:D7)</f>
        <v>240</v>
      </c>
    </row>
    <row r="8" customFormat="false" ht="15" hidden="false" customHeight="false" outlineLevel="0" collapsed="false">
      <c r="A8" s="4" t="s">
        <v>25</v>
      </c>
      <c r="B8" s="4" t="n">
        <f aca="false">COUNTIFS(Canon!$D$2:$D$4229,$A8,Canon!$S$2:$S$4229,"R1")</f>
        <v>13</v>
      </c>
      <c r="C8" s="4" t="n">
        <f aca="false">COUNTIFS(Canon!$D$2:$D$4229,$A8,Canon!$S$2:$S$4229,"R2")</f>
        <v>51</v>
      </c>
      <c r="D8" s="4" t="n">
        <f aca="false">COUNTIFS(Canon!$D$2:$D$4229,$A8,Canon!$S$2:$S$4229,"R3")</f>
        <v>173</v>
      </c>
      <c r="E8" s="4" t="n">
        <f aca="false">SUM(B8:D8)</f>
        <v>237</v>
      </c>
    </row>
    <row r="9" customFormat="false" ht="15" hidden="false" customHeight="false" outlineLevel="0" collapsed="false">
      <c r="A9" s="4" t="s">
        <v>26</v>
      </c>
      <c r="B9" s="4" t="n">
        <f aca="false">COUNTIFS(Canon!$D$2:$D$4229,$A9,Canon!$S$2:$S$4229,"R1")</f>
        <v>4</v>
      </c>
      <c r="C9" s="4" t="n">
        <f aca="false">COUNTIFS(Canon!$D$2:$D$4229,$A9,Canon!$S$2:$S$4229,"R2")</f>
        <v>54</v>
      </c>
      <c r="D9" s="4" t="n">
        <f aca="false">COUNTIFS(Canon!$D$2:$D$4229,$A9,Canon!$S$2:$S$4229,"R3")</f>
        <v>172</v>
      </c>
      <c r="E9" s="4" t="n">
        <f aca="false">SUM(B9:D9)</f>
        <v>230</v>
      </c>
    </row>
    <row r="10" customFormat="false" ht="15" hidden="false" customHeight="false" outlineLevel="0" collapsed="false">
      <c r="A10" s="4" t="s">
        <v>27</v>
      </c>
      <c r="B10" s="4" t="n">
        <f aca="false">COUNTIFS(Canon!$D$2:$D$4229,$A10,Canon!$S$2:$S$4229,"R1")</f>
        <v>5</v>
      </c>
      <c r="C10" s="4" t="n">
        <f aca="false">COUNTIFS(Canon!$D$2:$D$4229,$A10,Canon!$S$2:$S$4229,"R2")</f>
        <v>50</v>
      </c>
      <c r="D10" s="4" t="n">
        <f aca="false">COUNTIFS(Canon!$D$2:$D$4229,$A10,Canon!$S$2:$S$4229,"R3")</f>
        <v>165</v>
      </c>
      <c r="E10" s="4" t="n">
        <f aca="false">SUM(B10:D10)</f>
        <v>220</v>
      </c>
    </row>
    <row r="11" customFormat="false" ht="15" hidden="false" customHeight="false" outlineLevel="0" collapsed="false">
      <c r="A11" s="4" t="s">
        <v>28</v>
      </c>
      <c r="B11" s="4" t="n">
        <f aca="false">COUNTIFS(Canon!$D$2:$D$4229,$A11,Canon!$S$2:$S$4229,"R1")</f>
        <v>17</v>
      </c>
      <c r="C11" s="4" t="n">
        <f aca="false">COUNTIFS(Canon!$D$2:$D$4229,$A11,Canon!$S$2:$S$4229,"R2")</f>
        <v>94</v>
      </c>
      <c r="D11" s="4" t="n">
        <f aca="false">COUNTIFS(Canon!$D$2:$D$4229,$A11,Canon!$S$2:$S$4229,"R3")</f>
        <v>103</v>
      </c>
      <c r="E11" s="4" t="n">
        <f aca="false">SUM(B11:D11)</f>
        <v>214</v>
      </c>
    </row>
    <row r="12" customFormat="false" ht="15" hidden="false" customHeight="false" outlineLevel="0" collapsed="false">
      <c r="A12" s="4" t="s">
        <v>29</v>
      </c>
      <c r="B12" s="4" t="n">
        <f aca="false">COUNTIFS(Canon!$D$2:$D$4229,$A12,Canon!$S$2:$S$4229,"R1")</f>
        <v>9</v>
      </c>
      <c r="C12" s="4" t="n">
        <f aca="false">COUNTIFS(Canon!$D$2:$D$4229,$A12,Canon!$S$2:$S$4229,"R2")</f>
        <v>66</v>
      </c>
      <c r="D12" s="4" t="n">
        <f aca="false">COUNTIFS(Canon!$D$2:$D$4229,$A12,Canon!$S$2:$S$4229,"R3")</f>
        <v>120</v>
      </c>
      <c r="E12" s="4" t="n">
        <f aca="false">SUM(B12:D12)</f>
        <v>195</v>
      </c>
    </row>
    <row r="13" customFormat="false" ht="15" hidden="false" customHeight="false" outlineLevel="0" collapsed="false">
      <c r="A13" s="4" t="s">
        <v>30</v>
      </c>
      <c r="B13" s="4" t="n">
        <f aca="false">COUNTIFS(Canon!$D$2:$D$4229,$A13,Canon!$S$2:$S$4229,"R1")</f>
        <v>22</v>
      </c>
      <c r="C13" s="4" t="n">
        <f aca="false">COUNTIFS(Canon!$D$2:$D$4229,$A13,Canon!$S$2:$S$4229,"R2")</f>
        <v>70</v>
      </c>
      <c r="D13" s="4" t="n">
        <f aca="false">COUNTIFS(Canon!$D$2:$D$4229,$A13,Canon!$S$2:$S$4229,"R3")</f>
        <v>82</v>
      </c>
      <c r="E13" s="4" t="n">
        <f aca="false">SUM(B13:D13)</f>
        <v>174</v>
      </c>
    </row>
    <row r="14" customFormat="false" ht="15" hidden="false" customHeight="false" outlineLevel="0" collapsed="false">
      <c r="A14" s="4" t="s">
        <v>31</v>
      </c>
      <c r="B14" s="4" t="n">
        <f aca="false">COUNTIFS(Canon!$D$2:$D$4229,$A14,Canon!$S$2:$S$4229,"R1")</f>
        <v>6</v>
      </c>
      <c r="C14" s="4" t="n">
        <f aca="false">COUNTIFS(Canon!$D$2:$D$4229,$A14,Canon!$S$2:$S$4229,"R2")</f>
        <v>6</v>
      </c>
      <c r="D14" s="4" t="n">
        <f aca="false">COUNTIFS(Canon!$D$2:$D$4229,$A14,Canon!$S$2:$S$4229,"R3")</f>
        <v>116</v>
      </c>
      <c r="E14" s="4" t="n">
        <f aca="false">SUM(B14:D14)</f>
        <v>128</v>
      </c>
    </row>
    <row r="15" customFormat="false" ht="15" hidden="false" customHeight="false" outlineLevel="0" collapsed="false">
      <c r="A15" s="4" t="s">
        <v>32</v>
      </c>
      <c r="B15" s="4" t="n">
        <f aca="false">COUNTIFS(Canon!$D$2:$D$4229,$A15,Canon!$S$2:$S$4229,"R1")</f>
        <v>9</v>
      </c>
      <c r="C15" s="4" t="n">
        <f aca="false">COUNTIFS(Canon!$D$2:$D$4229,$A15,Canon!$S$2:$S$4229,"R2")</f>
        <v>20</v>
      </c>
      <c r="D15" s="4" t="n">
        <f aca="false">COUNTIFS(Canon!$D$2:$D$4229,$A15,Canon!$S$2:$S$4229,"R3")</f>
        <v>86</v>
      </c>
      <c r="E15" s="4" t="n">
        <f aca="false">SUM(B15:D15)</f>
        <v>115</v>
      </c>
    </row>
    <row r="16" customFormat="false" ht="15" hidden="false" customHeight="false" outlineLevel="0" collapsed="false">
      <c r="A16" s="4" t="s">
        <v>33</v>
      </c>
      <c r="B16" s="4" t="n">
        <f aca="false">COUNTIFS(Canon!$D$2:$D$4229,$A16,Canon!$S$2:$S$4229,"R1")</f>
        <v>2</v>
      </c>
      <c r="C16" s="4" t="n">
        <f aca="false">COUNTIFS(Canon!$D$2:$D$4229,$A16,Canon!$S$2:$S$4229,"R2")</f>
        <v>28</v>
      </c>
      <c r="D16" s="4" t="n">
        <f aca="false">COUNTIFS(Canon!$D$2:$D$4229,$A16,Canon!$S$2:$S$4229,"R3")</f>
        <v>76</v>
      </c>
      <c r="E16" s="4" t="n">
        <f aca="false">SUM(B16:D16)</f>
        <v>106</v>
      </c>
    </row>
    <row r="17" customFormat="false" ht="15" hidden="false" customHeight="false" outlineLevel="0" collapsed="false">
      <c r="A17" s="4" t="s">
        <v>34</v>
      </c>
      <c r="B17" s="4" t="n">
        <f aca="false">COUNTIFS(Canon!$D$2:$D$4229,$A17,Canon!$S$2:$S$4229,"R1")</f>
        <v>13</v>
      </c>
      <c r="C17" s="4" t="n">
        <f aca="false">COUNTIFS(Canon!$D$2:$D$4229,$A17,Canon!$S$2:$S$4229,"R2")</f>
        <v>46</v>
      </c>
      <c r="D17" s="4" t="n">
        <f aca="false">COUNTIFS(Canon!$D$2:$D$4229,$A17,Canon!$S$2:$S$4229,"R3")</f>
        <v>38</v>
      </c>
      <c r="E17" s="4" t="n">
        <f aca="false">SUM(B17:D17)</f>
        <v>97</v>
      </c>
    </row>
    <row r="18" customFormat="false" ht="15" hidden="false" customHeight="false" outlineLevel="0" collapsed="false">
      <c r="A18" s="4" t="s">
        <v>35</v>
      </c>
      <c r="B18" s="4" t="n">
        <f aca="false">COUNTIFS(Canon!$D$2:$D$4229,$A18,Canon!$S$2:$S$4229,"R1")</f>
        <v>5</v>
      </c>
      <c r="C18" s="4" t="n">
        <f aca="false">COUNTIFS(Canon!$D$2:$D$4229,$A18,Canon!$S$2:$S$4229,"R2")</f>
        <v>40</v>
      </c>
      <c r="D18" s="4" t="n">
        <f aca="false">COUNTIFS(Canon!$D$2:$D$4229,$A18,Canon!$S$2:$S$4229,"R3")</f>
        <v>50</v>
      </c>
      <c r="E18" s="4" t="n">
        <f aca="false">SUM(B18:D18)</f>
        <v>95</v>
      </c>
    </row>
    <row r="19" customFormat="false" ht="15" hidden="false" customHeight="false" outlineLevel="0" collapsed="false">
      <c r="A19" s="4" t="s">
        <v>36</v>
      </c>
      <c r="B19" s="4" t="n">
        <f aca="false">COUNTIFS(Canon!$D$2:$D$4229,$A19,Canon!$S$2:$S$4229,"R1")</f>
        <v>0</v>
      </c>
      <c r="C19" s="4" t="n">
        <f aca="false">COUNTIFS(Canon!$D$2:$D$4229,$A19,Canon!$S$2:$S$4229,"R2")</f>
        <v>12</v>
      </c>
      <c r="D19" s="4" t="n">
        <f aca="false">COUNTIFS(Canon!$D$2:$D$4229,$A19,Canon!$S$2:$S$4229,"R3")</f>
        <v>81</v>
      </c>
      <c r="E19" s="4" t="n">
        <f aca="false">SUM(B19:D19)</f>
        <v>93</v>
      </c>
    </row>
    <row r="20" customFormat="false" ht="15" hidden="false" customHeight="false" outlineLevel="0" collapsed="false">
      <c r="A20" s="4" t="s">
        <v>37</v>
      </c>
      <c r="B20" s="4" t="n">
        <f aca="false">COUNTIFS(Canon!$D$2:$D$4229,$A20,Canon!$S$2:$S$4229,"R1")</f>
        <v>8</v>
      </c>
      <c r="C20" s="4" t="n">
        <f aca="false">COUNTIFS(Canon!$D$2:$D$4229,$A20,Canon!$S$2:$S$4229,"R2")</f>
        <v>16</v>
      </c>
      <c r="D20" s="4" t="n">
        <f aca="false">COUNTIFS(Canon!$D$2:$D$4229,$A20,Canon!$S$2:$S$4229,"R3")</f>
        <v>41</v>
      </c>
      <c r="E20" s="4" t="n">
        <f aca="false">SUM(B20:D20)</f>
        <v>65</v>
      </c>
    </row>
    <row r="21" customFormat="false" ht="15" hidden="false" customHeight="false" outlineLevel="0" collapsed="false">
      <c r="A21" s="4" t="s">
        <v>38</v>
      </c>
      <c r="B21" s="4" t="n">
        <f aca="false">COUNTIFS(Canon!$D$2:$D$4229,$A21,Canon!$S$2:$S$4229,"R1")</f>
        <v>11</v>
      </c>
      <c r="C21" s="4" t="n">
        <f aca="false">COUNTIFS(Canon!$D$2:$D$4229,$A21,Canon!$S$2:$S$4229,"R2")</f>
        <v>29</v>
      </c>
      <c r="D21" s="4" t="n">
        <f aca="false">COUNTIFS(Canon!$D$2:$D$4229,$A21,Canon!$S$2:$S$4229,"R3")</f>
        <v>15</v>
      </c>
      <c r="E21" s="4" t="n">
        <f aca="false">SUM(B21:D21)</f>
        <v>55</v>
      </c>
    </row>
    <row r="22" customFormat="false" ht="15" hidden="false" customHeight="false" outlineLevel="0" collapsed="false">
      <c r="A22" s="4" t="s">
        <v>39</v>
      </c>
      <c r="B22" s="4" t="n">
        <f aca="false">COUNTIFS(Canon!$D$2:$D$4229,$A22,Canon!$S$2:$S$4229,"R1")</f>
        <v>3</v>
      </c>
      <c r="C22" s="4" t="n">
        <f aca="false">COUNTIFS(Canon!$D$2:$D$4229,$A22,Canon!$S$2:$S$4229,"R2")</f>
        <v>6</v>
      </c>
      <c r="D22" s="4" t="n">
        <f aca="false">COUNTIFS(Canon!$D$2:$D$4229,$A22,Canon!$S$2:$S$4229,"R3")</f>
        <v>38</v>
      </c>
      <c r="E22" s="4" t="n">
        <f aca="false">SUM(B22:D22)</f>
        <v>47</v>
      </c>
    </row>
    <row r="23" customFormat="false" ht="15" hidden="false" customHeight="false" outlineLevel="0" collapsed="false">
      <c r="A23" s="4" t="s">
        <v>40</v>
      </c>
      <c r="B23" s="4" t="n">
        <f aca="false">COUNTIFS(Canon!$D$2:$D$4229,$A23,Canon!$S$2:$S$4229,"R1")</f>
        <v>0</v>
      </c>
      <c r="C23" s="4" t="n">
        <f aca="false">COUNTIFS(Canon!$D$2:$D$4229,$A23,Canon!$S$2:$S$4229,"R2")</f>
        <v>2</v>
      </c>
      <c r="D23" s="4" t="n">
        <f aca="false">COUNTIFS(Canon!$D$2:$D$4229,$A23,Canon!$S$2:$S$4229,"R3")</f>
        <v>15</v>
      </c>
      <c r="E23" s="4" t="n">
        <f aca="false">SUM(B23:D23)</f>
        <v>17</v>
      </c>
    </row>
    <row r="24" customFormat="false" ht="15" hidden="false" customHeight="false" outlineLevel="0" collapsed="false">
      <c r="A24" s="4" t="s">
        <v>41</v>
      </c>
      <c r="B24" s="4" t="n">
        <f aca="false">COUNTIFS(Canon!$D$2:$D$4229,$A24,Canon!$S$2:$S$4229,"R1")</f>
        <v>1</v>
      </c>
      <c r="C24" s="4" t="n">
        <f aca="false">COUNTIFS(Canon!$D$2:$D$4229,$A24,Canon!$S$2:$S$4229,"R2")</f>
        <v>3</v>
      </c>
      <c r="D24" s="4" t="n">
        <f aca="false">COUNTIFS(Canon!$D$2:$D$4229,$A24,Canon!$S$2:$S$4229,"R3")</f>
        <v>8</v>
      </c>
      <c r="E24" s="4" t="n">
        <f aca="false">SUM(B24:D24)</f>
        <v>12</v>
      </c>
    </row>
    <row r="25" customFormat="false" ht="15" hidden="false" customHeight="false" outlineLevel="0" collapsed="false">
      <c r="A25" s="4" t="s">
        <v>42</v>
      </c>
      <c r="B25" s="4" t="n">
        <f aca="false">COUNTIFS(Canon!$D$2:$D$4229,$A25,Canon!$S$2:$S$4229,"R1")</f>
        <v>0</v>
      </c>
      <c r="C25" s="4" t="n">
        <f aca="false">COUNTIFS(Canon!$D$2:$D$4229,$A25,Canon!$S$2:$S$4229,"R2")</f>
        <v>3</v>
      </c>
      <c r="D25" s="4" t="n">
        <f aca="false">COUNTIFS(Canon!$D$2:$D$4229,$A25,Canon!$S$2:$S$4229,"R3")</f>
        <v>0</v>
      </c>
      <c r="E25" s="4" t="n">
        <f aca="false">SUM(B25:D25)</f>
        <v>3</v>
      </c>
    </row>
    <row r="26" customFormat="false" ht="15" hidden="false" customHeight="false" outlineLevel="0" collapsed="false">
      <c r="A26" s="5" t="s">
        <v>43</v>
      </c>
      <c r="B26" s="5" t="n">
        <f aca="false">SUM(B2:B25)</f>
        <v>269</v>
      </c>
      <c r="C26" s="5" t="n">
        <f aca="false">SUM(C2:C25)</f>
        <v>1268</v>
      </c>
      <c r="D26" s="5" t="n">
        <f aca="false">SUM(D2:D25)</f>
        <v>2691</v>
      </c>
      <c r="E26" s="5" t="n">
        <f aca="false">SUM(E2:E25)</f>
        <v>4228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0" width="32"/>
    <col collapsed="false" customWidth="true" hidden="false" outlineLevel="0" max="13" min="3" style="0" width="12"/>
    <col collapsed="false" customWidth="true" hidden="false" outlineLevel="0" max="14" min="14" style="0" width="60"/>
  </cols>
  <sheetData>
    <row r="1" customFormat="false" ht="15" hidden="false" customHeight="false" outlineLevel="0" collapsed="false">
      <c r="A1" s="5" t="s">
        <v>44</v>
      </c>
    </row>
    <row r="3" customFormat="false" ht="15" hidden="false" customHeight="false" outlineLevel="0" collapsed="false">
      <c r="A3" s="4"/>
      <c r="B3" s="4" t="s">
        <v>45</v>
      </c>
      <c r="C3" s="4" t="n">
        <v>-9999999</v>
      </c>
      <c r="D3" s="4" t="n">
        <v>-8000</v>
      </c>
      <c r="E3" s="4" t="n">
        <v>-4000</v>
      </c>
      <c r="F3" s="4" t="n">
        <v>-2000</v>
      </c>
      <c r="G3" s="4" t="n">
        <v>-1000</v>
      </c>
      <c r="H3" s="4" t="n">
        <v>1</v>
      </c>
      <c r="I3" s="4" t="n">
        <v>500</v>
      </c>
      <c r="J3" s="4" t="n">
        <v>1000</v>
      </c>
      <c r="K3" s="4" t="n">
        <v>1400</v>
      </c>
      <c r="L3" s="4" t="n">
        <v>1700</v>
      </c>
      <c r="M3" s="4" t="n">
        <v>1900</v>
      </c>
      <c r="N3" s="4"/>
    </row>
    <row r="4" customFormat="false" ht="15" hidden="false" customHeight="false" outlineLevel="0" collapsed="false">
      <c r="A4" s="4"/>
      <c r="B4" s="4" t="s">
        <v>46</v>
      </c>
      <c r="C4" s="4" t="n">
        <v>-8000</v>
      </c>
      <c r="D4" s="4" t="n">
        <v>-4000</v>
      </c>
      <c r="E4" s="4" t="n">
        <v>-2000</v>
      </c>
      <c r="F4" s="4" t="n">
        <v>-1000</v>
      </c>
      <c r="G4" s="4" t="n">
        <v>1</v>
      </c>
      <c r="H4" s="4" t="n">
        <v>500</v>
      </c>
      <c r="I4" s="4" t="n">
        <v>1000</v>
      </c>
      <c r="J4" s="4" t="n">
        <v>1400</v>
      </c>
      <c r="K4" s="4" t="n">
        <v>1700</v>
      </c>
      <c r="L4" s="4" t="n">
        <v>1900</v>
      </c>
      <c r="M4" s="4" t="n">
        <v>2027</v>
      </c>
      <c r="N4" s="4"/>
    </row>
    <row r="5" customFormat="false" ht="23.85" hidden="false" customHeight="false" outlineLevel="0" collapsed="false">
      <c r="A5" s="6" t="s">
        <v>47</v>
      </c>
      <c r="B5" s="6" t="s">
        <v>48</v>
      </c>
      <c r="C5" s="6" t="s">
        <v>49</v>
      </c>
      <c r="D5" s="6" t="s">
        <v>50</v>
      </c>
      <c r="E5" s="6" t="s">
        <v>51</v>
      </c>
      <c r="F5" s="6" t="s">
        <v>52</v>
      </c>
      <c r="G5" s="6" t="s">
        <v>53</v>
      </c>
      <c r="H5" s="6" t="s">
        <v>54</v>
      </c>
      <c r="I5" s="6" t="s">
        <v>55</v>
      </c>
      <c r="J5" s="6" t="s">
        <v>56</v>
      </c>
      <c r="K5" s="6" t="s">
        <v>57</v>
      </c>
      <c r="L5" s="6" t="s">
        <v>58</v>
      </c>
      <c r="M5" s="6" t="s">
        <v>59</v>
      </c>
      <c r="N5" s="6" t="s">
        <v>60</v>
      </c>
    </row>
    <row r="6" customFormat="false" ht="15" hidden="false" customHeight="false" outlineLevel="0" collapsed="false">
      <c r="A6" s="4" t="s">
        <v>61</v>
      </c>
      <c r="B6" s="4" t="s">
        <v>62</v>
      </c>
      <c r="C6" s="7" t="n">
        <f aca="false">COUNTIFS(Canon!$G$2:$G$4229,"*"&amp;$A6&amp;"*",Canon!$H$2:$H$4229,"&lt;"&amp;C$4,Canon!$I$2:$I$4229,"&gt;="&amp;C$3)+COUNTIFS(Canon!$G$2:$G$4229,"*"&amp;$A6&amp;"*",Canon!$H$2:$H$4229,"&lt;"&amp;C$4,Canon!$I$2:$I$4229,"")</f>
        <v>4</v>
      </c>
      <c r="D6" s="7" t="n">
        <f aca="false">COUNTIFS(Canon!$G$2:$G$4229,"*"&amp;$A6&amp;"*",Canon!$H$2:$H$4229,"&lt;"&amp;D$4,Canon!$I$2:$I$4229,"&gt;="&amp;D$3)+COUNTIFS(Canon!$G$2:$G$4229,"*"&amp;$A6&amp;"*",Canon!$H$2:$H$4229,"&lt;"&amp;D$4,Canon!$I$2:$I$4229,"")</f>
        <v>10</v>
      </c>
      <c r="E6" s="7" t="n">
        <f aca="false">COUNTIFS(Canon!$G$2:$G$4229,"*"&amp;$A6&amp;"*",Canon!$H$2:$H$4229,"&lt;"&amp;E$4,Canon!$I$2:$I$4229,"&gt;="&amp;E$3)+COUNTIFS(Canon!$G$2:$G$4229,"*"&amp;$A6&amp;"*",Canon!$H$2:$H$4229,"&lt;"&amp;E$4,Canon!$I$2:$I$4229,"")</f>
        <v>67</v>
      </c>
      <c r="F6" s="7" t="n">
        <f aca="false">COUNTIFS(Canon!$G$2:$G$4229,"*"&amp;$A6&amp;"*",Canon!$H$2:$H$4229,"&lt;"&amp;F$4,Canon!$I$2:$I$4229,"&gt;="&amp;F$3)+COUNTIFS(Canon!$G$2:$G$4229,"*"&amp;$A6&amp;"*",Canon!$H$2:$H$4229,"&lt;"&amp;F$4,Canon!$I$2:$I$4229,"")</f>
        <v>86</v>
      </c>
      <c r="G6" s="7" t="n">
        <f aca="false">COUNTIFS(Canon!$G$2:$G$4229,"*"&amp;$A6&amp;"*",Canon!$H$2:$H$4229,"&lt;"&amp;G$4,Canon!$I$2:$I$4229,"&gt;="&amp;G$3)+COUNTIFS(Canon!$G$2:$G$4229,"*"&amp;$A6&amp;"*",Canon!$H$2:$H$4229,"&lt;"&amp;G$4,Canon!$I$2:$I$4229,"")</f>
        <v>92</v>
      </c>
      <c r="H6" s="7" t="n">
        <f aca="false">COUNTIFS(Canon!$G$2:$G$4229,"*"&amp;$A6&amp;"*",Canon!$H$2:$H$4229,"&lt;"&amp;H$4,Canon!$I$2:$I$4229,"&gt;="&amp;H$3)+COUNTIFS(Canon!$G$2:$G$4229,"*"&amp;$A6&amp;"*",Canon!$H$2:$H$4229,"&lt;"&amp;H$4,Canon!$I$2:$I$4229,"")</f>
        <v>91</v>
      </c>
      <c r="I6" s="7" t="n">
        <f aca="false">COUNTIFS(Canon!$G$2:$G$4229,"*"&amp;$A6&amp;"*",Canon!$H$2:$H$4229,"&lt;"&amp;I$4,Canon!$I$2:$I$4229,"&gt;="&amp;I$3)+COUNTIFS(Canon!$G$2:$G$4229,"*"&amp;$A6&amp;"*",Canon!$H$2:$H$4229,"&lt;"&amp;I$4,Canon!$I$2:$I$4229,"")</f>
        <v>97</v>
      </c>
      <c r="J6" s="7" t="n">
        <f aca="false">COUNTIFS(Canon!$G$2:$G$4229,"*"&amp;$A6&amp;"*",Canon!$H$2:$H$4229,"&lt;"&amp;J$4,Canon!$I$2:$I$4229,"&gt;="&amp;J$3)+COUNTIFS(Canon!$G$2:$G$4229,"*"&amp;$A6&amp;"*",Canon!$H$2:$H$4229,"&lt;"&amp;J$4,Canon!$I$2:$I$4229,"")</f>
        <v>101</v>
      </c>
      <c r="K6" s="7" t="n">
        <f aca="false">COUNTIFS(Canon!$G$2:$G$4229,"*"&amp;$A6&amp;"*",Canon!$H$2:$H$4229,"&lt;"&amp;K$4,Canon!$I$2:$I$4229,"&gt;="&amp;K$3)+COUNTIFS(Canon!$G$2:$G$4229,"*"&amp;$A6&amp;"*",Canon!$H$2:$H$4229,"&lt;"&amp;K$4,Canon!$I$2:$I$4229,"")</f>
        <v>88</v>
      </c>
      <c r="L6" s="7" t="n">
        <f aca="false">COUNTIFS(Canon!$G$2:$G$4229,"*"&amp;$A6&amp;"*",Canon!$H$2:$H$4229,"&lt;"&amp;L$4,Canon!$I$2:$I$4229,"&gt;="&amp;L$3)+COUNTIFS(Canon!$G$2:$G$4229,"*"&amp;$A6&amp;"*",Canon!$H$2:$H$4229,"&lt;"&amp;L$4,Canon!$I$2:$I$4229,"")</f>
        <v>89</v>
      </c>
      <c r="M6" s="7" t="n">
        <f aca="false">COUNTIFS(Canon!$G$2:$G$4229,"*"&amp;$A6&amp;"*",Canon!$H$2:$H$4229,"&lt;"&amp;M$4,Canon!$I$2:$I$4229,"&gt;="&amp;M$3)+COUNTIFS(Canon!$G$2:$G$4229,"*"&amp;$A6&amp;"*",Canon!$H$2:$H$4229,"&lt;"&amp;M$4,Canon!$I$2:$I$4229,"")</f>
        <v>94</v>
      </c>
      <c r="N6" s="4"/>
    </row>
    <row r="7" customFormat="false" ht="15" hidden="false" customHeight="false" outlineLevel="0" collapsed="false">
      <c r="A7" s="4" t="s">
        <v>63</v>
      </c>
      <c r="B7" s="4" t="s">
        <v>64</v>
      </c>
      <c r="C7" s="7" t="n">
        <f aca="false">COUNTIFS(Canon!$G$2:$G$4229,"*"&amp;$A7&amp;"*",Canon!$H$2:$H$4229,"&lt;"&amp;C$4,Canon!$I$2:$I$4229,"&gt;="&amp;C$3)+COUNTIFS(Canon!$G$2:$G$4229,"*"&amp;$A7&amp;"*",Canon!$H$2:$H$4229,"&lt;"&amp;C$4,Canon!$I$2:$I$4229,"")</f>
        <v>1</v>
      </c>
      <c r="D7" s="7" t="n">
        <f aca="false">COUNTIFS(Canon!$G$2:$G$4229,"*"&amp;$A7&amp;"*",Canon!$H$2:$H$4229,"&lt;"&amp;D$4,Canon!$I$2:$I$4229,"&gt;="&amp;D$3)+COUNTIFS(Canon!$G$2:$G$4229,"*"&amp;$A7&amp;"*",Canon!$H$2:$H$4229,"&lt;"&amp;D$4,Canon!$I$2:$I$4229,"")</f>
        <v>3</v>
      </c>
      <c r="E7" s="7" t="n">
        <f aca="false">COUNTIFS(Canon!$G$2:$G$4229,"*"&amp;$A7&amp;"*",Canon!$H$2:$H$4229,"&lt;"&amp;E$4,Canon!$I$2:$I$4229,"&gt;="&amp;E$3)+COUNTIFS(Canon!$G$2:$G$4229,"*"&amp;$A7&amp;"*",Canon!$H$2:$H$4229,"&lt;"&amp;E$4,Canon!$I$2:$I$4229,"")</f>
        <v>16</v>
      </c>
      <c r="F7" s="7" t="n">
        <f aca="false">COUNTIFS(Canon!$G$2:$G$4229,"*"&amp;$A7&amp;"*",Canon!$H$2:$H$4229,"&lt;"&amp;F$4,Canon!$I$2:$I$4229,"&gt;="&amp;F$3)+COUNTIFS(Canon!$G$2:$G$4229,"*"&amp;$A7&amp;"*",Canon!$H$2:$H$4229,"&lt;"&amp;F$4,Canon!$I$2:$I$4229,"")</f>
        <v>21</v>
      </c>
      <c r="G7" s="7" t="n">
        <f aca="false">COUNTIFS(Canon!$G$2:$G$4229,"*"&amp;$A7&amp;"*",Canon!$H$2:$H$4229,"&lt;"&amp;G$4,Canon!$I$2:$I$4229,"&gt;="&amp;G$3)+COUNTIFS(Canon!$G$2:$G$4229,"*"&amp;$A7&amp;"*",Canon!$H$2:$H$4229,"&lt;"&amp;G$4,Canon!$I$2:$I$4229,"")</f>
        <v>21</v>
      </c>
      <c r="H7" s="7" t="n">
        <f aca="false">COUNTIFS(Canon!$G$2:$G$4229,"*"&amp;$A7&amp;"*",Canon!$H$2:$H$4229,"&lt;"&amp;H$4,Canon!$I$2:$I$4229,"&gt;="&amp;H$3)+COUNTIFS(Canon!$G$2:$G$4229,"*"&amp;$A7&amp;"*",Canon!$H$2:$H$4229,"&lt;"&amp;H$4,Canon!$I$2:$I$4229,"")</f>
        <v>21</v>
      </c>
      <c r="I7" s="7" t="n">
        <f aca="false">COUNTIFS(Canon!$G$2:$G$4229,"*"&amp;$A7&amp;"*",Canon!$H$2:$H$4229,"&lt;"&amp;I$4,Canon!$I$2:$I$4229,"&gt;="&amp;I$3)+COUNTIFS(Canon!$G$2:$G$4229,"*"&amp;$A7&amp;"*",Canon!$H$2:$H$4229,"&lt;"&amp;I$4,Canon!$I$2:$I$4229,"")</f>
        <v>19</v>
      </c>
      <c r="J7" s="7" t="n">
        <f aca="false">COUNTIFS(Canon!$G$2:$G$4229,"*"&amp;$A7&amp;"*",Canon!$H$2:$H$4229,"&lt;"&amp;J$4,Canon!$I$2:$I$4229,"&gt;="&amp;J$3)+COUNTIFS(Canon!$G$2:$G$4229,"*"&amp;$A7&amp;"*",Canon!$H$2:$H$4229,"&lt;"&amp;J$4,Canon!$I$2:$I$4229,"")</f>
        <v>20</v>
      </c>
      <c r="K7" s="7" t="n">
        <f aca="false">COUNTIFS(Canon!$G$2:$G$4229,"*"&amp;$A7&amp;"*",Canon!$H$2:$H$4229,"&lt;"&amp;K$4,Canon!$I$2:$I$4229,"&gt;="&amp;K$3)+COUNTIFS(Canon!$G$2:$G$4229,"*"&amp;$A7&amp;"*",Canon!$H$2:$H$4229,"&lt;"&amp;K$4,Canon!$I$2:$I$4229,"")</f>
        <v>19</v>
      </c>
      <c r="L7" s="7" t="n">
        <f aca="false">COUNTIFS(Canon!$G$2:$G$4229,"*"&amp;$A7&amp;"*",Canon!$H$2:$H$4229,"&lt;"&amp;L$4,Canon!$I$2:$I$4229,"&gt;="&amp;L$3)+COUNTIFS(Canon!$G$2:$G$4229,"*"&amp;$A7&amp;"*",Canon!$H$2:$H$4229,"&lt;"&amp;L$4,Canon!$I$2:$I$4229,"")</f>
        <v>19</v>
      </c>
      <c r="M7" s="7" t="n">
        <f aca="false">COUNTIFS(Canon!$G$2:$G$4229,"*"&amp;$A7&amp;"*",Canon!$H$2:$H$4229,"&lt;"&amp;M$4,Canon!$I$2:$I$4229,"&gt;="&amp;M$3)+COUNTIFS(Canon!$G$2:$G$4229,"*"&amp;$A7&amp;"*",Canon!$H$2:$H$4229,"&lt;"&amp;M$4,Canon!$I$2:$I$4229,"")</f>
        <v>23</v>
      </c>
      <c r="N7" s="4"/>
    </row>
    <row r="8" customFormat="false" ht="15" hidden="false" customHeight="false" outlineLevel="0" collapsed="false">
      <c r="A8" s="4" t="s">
        <v>65</v>
      </c>
      <c r="B8" s="4" t="s">
        <v>66</v>
      </c>
      <c r="C8" s="7" t="n">
        <f aca="false">COUNTIFS(Canon!$G$2:$G$4229,"*"&amp;$A8&amp;"*",Canon!$H$2:$H$4229,"&lt;"&amp;C$4,Canon!$I$2:$I$4229,"&gt;="&amp;C$3)+COUNTIFS(Canon!$G$2:$G$4229,"*"&amp;$A8&amp;"*",Canon!$H$2:$H$4229,"&lt;"&amp;C$4,Canon!$I$2:$I$4229,"")</f>
        <v>9</v>
      </c>
      <c r="D8" s="7" t="n">
        <f aca="false">COUNTIFS(Canon!$G$2:$G$4229,"*"&amp;$A8&amp;"*",Canon!$H$2:$H$4229,"&lt;"&amp;D$4,Canon!$I$2:$I$4229,"&gt;="&amp;D$3)+COUNTIFS(Canon!$G$2:$G$4229,"*"&amp;$A8&amp;"*",Canon!$H$2:$H$4229,"&lt;"&amp;D$4,Canon!$I$2:$I$4229,"")</f>
        <v>7</v>
      </c>
      <c r="E8" s="7" t="n">
        <f aca="false">COUNTIFS(Canon!$G$2:$G$4229,"*"&amp;$A8&amp;"*",Canon!$H$2:$H$4229,"&lt;"&amp;E$4,Canon!$I$2:$I$4229,"&gt;="&amp;E$3)+COUNTIFS(Canon!$G$2:$G$4229,"*"&amp;$A8&amp;"*",Canon!$H$2:$H$4229,"&lt;"&amp;E$4,Canon!$I$2:$I$4229,"")</f>
        <v>7</v>
      </c>
      <c r="F8" s="7" t="n">
        <f aca="false">COUNTIFS(Canon!$G$2:$G$4229,"*"&amp;$A8&amp;"*",Canon!$H$2:$H$4229,"&lt;"&amp;F$4,Canon!$I$2:$I$4229,"&gt;="&amp;F$3)+COUNTIFS(Canon!$G$2:$G$4229,"*"&amp;$A8&amp;"*",Canon!$H$2:$H$4229,"&lt;"&amp;F$4,Canon!$I$2:$I$4229,"")</f>
        <v>9</v>
      </c>
      <c r="G8" s="7" t="n">
        <f aca="false">COUNTIFS(Canon!$G$2:$G$4229,"*"&amp;$A8&amp;"*",Canon!$H$2:$H$4229,"&lt;"&amp;G$4,Canon!$I$2:$I$4229,"&gt;="&amp;G$3)+COUNTIFS(Canon!$G$2:$G$4229,"*"&amp;$A8&amp;"*",Canon!$H$2:$H$4229,"&lt;"&amp;G$4,Canon!$I$2:$I$4229,"")</f>
        <v>24</v>
      </c>
      <c r="H8" s="7" t="n">
        <f aca="false">COUNTIFS(Canon!$G$2:$G$4229,"*"&amp;$A8&amp;"*",Canon!$H$2:$H$4229,"&lt;"&amp;H$4,Canon!$I$2:$I$4229,"&gt;="&amp;H$3)+COUNTIFS(Canon!$G$2:$G$4229,"*"&amp;$A8&amp;"*",Canon!$H$2:$H$4229,"&lt;"&amp;H$4,Canon!$I$2:$I$4229,"")</f>
        <v>21</v>
      </c>
      <c r="I8" s="7" t="n">
        <f aca="false">COUNTIFS(Canon!$G$2:$G$4229,"*"&amp;$A8&amp;"*",Canon!$H$2:$H$4229,"&lt;"&amp;I$4,Canon!$I$2:$I$4229,"&gt;="&amp;I$3)+COUNTIFS(Canon!$G$2:$G$4229,"*"&amp;$A8&amp;"*",Canon!$H$2:$H$4229,"&lt;"&amp;I$4,Canon!$I$2:$I$4229,"")</f>
        <v>36</v>
      </c>
      <c r="J8" s="7" t="n">
        <f aca="false">COUNTIFS(Canon!$G$2:$G$4229,"*"&amp;$A8&amp;"*",Canon!$H$2:$H$4229,"&lt;"&amp;J$4,Canon!$I$2:$I$4229,"&gt;="&amp;J$3)+COUNTIFS(Canon!$G$2:$G$4229,"*"&amp;$A8&amp;"*",Canon!$H$2:$H$4229,"&lt;"&amp;J$4,Canon!$I$2:$I$4229,"")</f>
        <v>47</v>
      </c>
      <c r="K8" s="7" t="n">
        <f aca="false">COUNTIFS(Canon!$G$2:$G$4229,"*"&amp;$A8&amp;"*",Canon!$H$2:$H$4229,"&lt;"&amp;K$4,Canon!$I$2:$I$4229,"&gt;="&amp;K$3)+COUNTIFS(Canon!$G$2:$G$4229,"*"&amp;$A8&amp;"*",Canon!$H$2:$H$4229,"&lt;"&amp;K$4,Canon!$I$2:$I$4229,"")</f>
        <v>40</v>
      </c>
      <c r="L8" s="7" t="n">
        <f aca="false">COUNTIFS(Canon!$G$2:$G$4229,"*"&amp;$A8&amp;"*",Canon!$H$2:$H$4229,"&lt;"&amp;L$4,Canon!$I$2:$I$4229,"&gt;="&amp;L$3)+COUNTIFS(Canon!$G$2:$G$4229,"*"&amp;$A8&amp;"*",Canon!$H$2:$H$4229,"&lt;"&amp;L$4,Canon!$I$2:$I$4229,"")</f>
        <v>33</v>
      </c>
      <c r="M8" s="7" t="n">
        <f aca="false">COUNTIFS(Canon!$G$2:$G$4229,"*"&amp;$A8&amp;"*",Canon!$H$2:$H$4229,"&lt;"&amp;M$4,Canon!$I$2:$I$4229,"&gt;="&amp;M$3)+COUNTIFS(Canon!$G$2:$G$4229,"*"&amp;$A8&amp;"*",Canon!$H$2:$H$4229,"&lt;"&amp;M$4,Canon!$I$2:$I$4229,"")</f>
        <v>41</v>
      </c>
      <c r="N8" s="4"/>
    </row>
    <row r="9" customFormat="false" ht="15" hidden="false" customHeight="false" outlineLevel="0" collapsed="false">
      <c r="A9" s="4" t="s">
        <v>67</v>
      </c>
      <c r="B9" s="4" t="s">
        <v>68</v>
      </c>
      <c r="C9" s="7" t="n">
        <f aca="false">COUNTIFS(Canon!$G$2:$G$4229,"*"&amp;$A9&amp;"*",Canon!$H$2:$H$4229,"&lt;"&amp;C$4,Canon!$I$2:$I$4229,"&gt;="&amp;C$3)+COUNTIFS(Canon!$G$2:$G$4229,"*"&amp;$A9&amp;"*",Canon!$H$2:$H$4229,"&lt;"&amp;C$4,Canon!$I$2:$I$4229,"")</f>
        <v>5</v>
      </c>
      <c r="D9" s="7" t="n">
        <f aca="false">COUNTIFS(Canon!$G$2:$G$4229,"*"&amp;$A9&amp;"*",Canon!$H$2:$H$4229,"&lt;"&amp;D$4,Canon!$I$2:$I$4229,"&gt;="&amp;D$3)+COUNTIFS(Canon!$G$2:$G$4229,"*"&amp;$A9&amp;"*",Canon!$H$2:$H$4229,"&lt;"&amp;D$4,Canon!$I$2:$I$4229,"")</f>
        <v>11</v>
      </c>
      <c r="E9" s="7" t="n">
        <f aca="false">COUNTIFS(Canon!$G$2:$G$4229,"*"&amp;$A9&amp;"*",Canon!$H$2:$H$4229,"&lt;"&amp;E$4,Canon!$I$2:$I$4229,"&gt;="&amp;E$3)+COUNTIFS(Canon!$G$2:$G$4229,"*"&amp;$A9&amp;"*",Canon!$H$2:$H$4229,"&lt;"&amp;E$4,Canon!$I$2:$I$4229,"")</f>
        <v>12</v>
      </c>
      <c r="F9" s="7" t="n">
        <f aca="false">COUNTIFS(Canon!$G$2:$G$4229,"*"&amp;$A9&amp;"*",Canon!$H$2:$H$4229,"&lt;"&amp;F$4,Canon!$I$2:$I$4229,"&gt;="&amp;F$3)+COUNTIFS(Canon!$G$2:$G$4229,"*"&amp;$A9&amp;"*",Canon!$H$2:$H$4229,"&lt;"&amp;F$4,Canon!$I$2:$I$4229,"")</f>
        <v>15</v>
      </c>
      <c r="G9" s="7" t="n">
        <f aca="false">COUNTIFS(Canon!$G$2:$G$4229,"*"&amp;$A9&amp;"*",Canon!$H$2:$H$4229,"&lt;"&amp;G$4,Canon!$I$2:$I$4229,"&gt;="&amp;G$3)+COUNTIFS(Canon!$G$2:$G$4229,"*"&amp;$A9&amp;"*",Canon!$H$2:$H$4229,"&lt;"&amp;G$4,Canon!$I$2:$I$4229,"")</f>
        <v>24</v>
      </c>
      <c r="H9" s="7" t="n">
        <f aca="false">COUNTIFS(Canon!$G$2:$G$4229,"*"&amp;$A9&amp;"*",Canon!$H$2:$H$4229,"&lt;"&amp;H$4,Canon!$I$2:$I$4229,"&gt;="&amp;H$3)+COUNTIFS(Canon!$G$2:$G$4229,"*"&amp;$A9&amp;"*",Canon!$H$2:$H$4229,"&lt;"&amp;H$4,Canon!$I$2:$I$4229,"")</f>
        <v>26</v>
      </c>
      <c r="I9" s="7" t="n">
        <f aca="false">COUNTIFS(Canon!$G$2:$G$4229,"*"&amp;$A9&amp;"*",Canon!$H$2:$H$4229,"&lt;"&amp;I$4,Canon!$I$2:$I$4229,"&gt;="&amp;I$3)+COUNTIFS(Canon!$G$2:$G$4229,"*"&amp;$A9&amp;"*",Canon!$H$2:$H$4229,"&lt;"&amp;I$4,Canon!$I$2:$I$4229,"")</f>
        <v>32</v>
      </c>
      <c r="J9" s="7" t="n">
        <f aca="false">COUNTIFS(Canon!$G$2:$G$4229,"*"&amp;$A9&amp;"*",Canon!$H$2:$H$4229,"&lt;"&amp;J$4,Canon!$I$2:$I$4229,"&gt;="&amp;J$3)+COUNTIFS(Canon!$G$2:$G$4229,"*"&amp;$A9&amp;"*",Canon!$H$2:$H$4229,"&lt;"&amp;J$4,Canon!$I$2:$I$4229,"")</f>
        <v>55</v>
      </c>
      <c r="K9" s="7" t="n">
        <f aca="false">COUNTIFS(Canon!$G$2:$G$4229,"*"&amp;$A9&amp;"*",Canon!$H$2:$H$4229,"&lt;"&amp;K$4,Canon!$I$2:$I$4229,"&gt;="&amp;K$3)+COUNTIFS(Canon!$G$2:$G$4229,"*"&amp;$A9&amp;"*",Canon!$H$2:$H$4229,"&lt;"&amp;K$4,Canon!$I$2:$I$4229,"")</f>
        <v>69</v>
      </c>
      <c r="L9" s="7" t="n">
        <f aca="false">COUNTIFS(Canon!$G$2:$G$4229,"*"&amp;$A9&amp;"*",Canon!$H$2:$H$4229,"&lt;"&amp;L$4,Canon!$I$2:$I$4229,"&gt;="&amp;L$3)+COUNTIFS(Canon!$G$2:$G$4229,"*"&amp;$A9&amp;"*",Canon!$H$2:$H$4229,"&lt;"&amp;L$4,Canon!$I$2:$I$4229,"")</f>
        <v>57</v>
      </c>
      <c r="M9" s="7" t="n">
        <f aca="false">COUNTIFS(Canon!$G$2:$G$4229,"*"&amp;$A9&amp;"*",Canon!$H$2:$H$4229,"&lt;"&amp;M$4,Canon!$I$2:$I$4229,"&gt;="&amp;M$3)+COUNTIFS(Canon!$G$2:$G$4229,"*"&amp;$A9&amp;"*",Canon!$H$2:$H$4229,"&lt;"&amp;M$4,Canon!$I$2:$I$4229,"")</f>
        <v>72</v>
      </c>
      <c r="N9" s="4"/>
    </row>
    <row r="10" customFormat="false" ht="15" hidden="false" customHeight="false" outlineLevel="0" collapsed="false">
      <c r="A10" s="4" t="s">
        <v>69</v>
      </c>
      <c r="B10" s="4" t="s">
        <v>70</v>
      </c>
      <c r="C10" s="7" t="n">
        <f aca="false">COUNTIFS(Canon!$G$2:$G$4229,"*"&amp;$A10&amp;"*",Canon!$H$2:$H$4229,"&lt;"&amp;C$4,Canon!$I$2:$I$4229,"&gt;="&amp;C$3)+COUNTIFS(Canon!$G$2:$G$4229,"*"&amp;$A10&amp;"*",Canon!$H$2:$H$4229,"&lt;"&amp;C$4,Canon!$I$2:$I$4229,"")</f>
        <v>3</v>
      </c>
      <c r="D10" s="7" t="n">
        <f aca="false">COUNTIFS(Canon!$G$2:$G$4229,"*"&amp;$A10&amp;"*",Canon!$H$2:$H$4229,"&lt;"&amp;D$4,Canon!$I$2:$I$4229,"&gt;="&amp;D$3)+COUNTIFS(Canon!$G$2:$G$4229,"*"&amp;$A10&amp;"*",Canon!$H$2:$H$4229,"&lt;"&amp;D$4,Canon!$I$2:$I$4229,"")</f>
        <v>7</v>
      </c>
      <c r="E10" s="7" t="n">
        <f aca="false">COUNTIFS(Canon!$G$2:$G$4229,"*"&amp;$A10&amp;"*",Canon!$H$2:$H$4229,"&lt;"&amp;E$4,Canon!$I$2:$I$4229,"&gt;="&amp;E$3)+COUNTIFS(Canon!$G$2:$G$4229,"*"&amp;$A10&amp;"*",Canon!$H$2:$H$4229,"&lt;"&amp;E$4,Canon!$I$2:$I$4229,"")</f>
        <v>12</v>
      </c>
      <c r="F10" s="7" t="n">
        <f aca="false">COUNTIFS(Canon!$G$2:$G$4229,"*"&amp;$A10&amp;"*",Canon!$H$2:$H$4229,"&lt;"&amp;F$4,Canon!$I$2:$I$4229,"&gt;="&amp;F$3)+COUNTIFS(Canon!$G$2:$G$4229,"*"&amp;$A10&amp;"*",Canon!$H$2:$H$4229,"&lt;"&amp;F$4,Canon!$I$2:$I$4229,"")</f>
        <v>19</v>
      </c>
      <c r="G10" s="7" t="n">
        <f aca="false">COUNTIFS(Canon!$G$2:$G$4229,"*"&amp;$A10&amp;"*",Canon!$H$2:$H$4229,"&lt;"&amp;G$4,Canon!$I$2:$I$4229,"&gt;="&amp;G$3)+COUNTIFS(Canon!$G$2:$G$4229,"*"&amp;$A10&amp;"*",Canon!$H$2:$H$4229,"&lt;"&amp;G$4,Canon!$I$2:$I$4229,"")</f>
        <v>21</v>
      </c>
      <c r="H10" s="7" t="n">
        <f aca="false">COUNTIFS(Canon!$G$2:$G$4229,"*"&amp;$A10&amp;"*",Canon!$H$2:$H$4229,"&lt;"&amp;H$4,Canon!$I$2:$I$4229,"&gt;="&amp;H$3)+COUNTIFS(Canon!$G$2:$G$4229,"*"&amp;$A10&amp;"*",Canon!$H$2:$H$4229,"&lt;"&amp;H$4,Canon!$I$2:$I$4229,"")</f>
        <v>22</v>
      </c>
      <c r="I10" s="7" t="n">
        <f aca="false">COUNTIFS(Canon!$G$2:$G$4229,"*"&amp;$A10&amp;"*",Canon!$H$2:$H$4229,"&lt;"&amp;I$4,Canon!$I$2:$I$4229,"&gt;="&amp;I$3)+COUNTIFS(Canon!$G$2:$G$4229,"*"&amp;$A10&amp;"*",Canon!$H$2:$H$4229,"&lt;"&amp;I$4,Canon!$I$2:$I$4229,"")</f>
        <v>23</v>
      </c>
      <c r="J10" s="7" t="n">
        <f aca="false">COUNTIFS(Canon!$G$2:$G$4229,"*"&amp;$A10&amp;"*",Canon!$H$2:$H$4229,"&lt;"&amp;J$4,Canon!$I$2:$I$4229,"&gt;="&amp;J$3)+COUNTIFS(Canon!$G$2:$G$4229,"*"&amp;$A10&amp;"*",Canon!$H$2:$H$4229,"&lt;"&amp;J$4,Canon!$I$2:$I$4229,"")</f>
        <v>45</v>
      </c>
      <c r="K10" s="7" t="n">
        <f aca="false">COUNTIFS(Canon!$G$2:$G$4229,"*"&amp;$A10&amp;"*",Canon!$H$2:$H$4229,"&lt;"&amp;K$4,Canon!$I$2:$I$4229,"&gt;="&amp;K$3)+COUNTIFS(Canon!$G$2:$G$4229,"*"&amp;$A10&amp;"*",Canon!$H$2:$H$4229,"&lt;"&amp;K$4,Canon!$I$2:$I$4229,"")</f>
        <v>83</v>
      </c>
      <c r="L10" s="7" t="n">
        <f aca="false">COUNTIFS(Canon!$G$2:$G$4229,"*"&amp;$A10&amp;"*",Canon!$H$2:$H$4229,"&lt;"&amp;L$4,Canon!$I$2:$I$4229,"&gt;="&amp;L$3)+COUNTIFS(Canon!$G$2:$G$4229,"*"&amp;$A10&amp;"*",Canon!$H$2:$H$4229,"&lt;"&amp;L$4,Canon!$I$2:$I$4229,"")</f>
        <v>100</v>
      </c>
      <c r="M10" s="7" t="n">
        <f aca="false">COUNTIFS(Canon!$G$2:$G$4229,"*"&amp;$A10&amp;"*",Canon!$H$2:$H$4229,"&lt;"&amp;M$4,Canon!$I$2:$I$4229,"&gt;="&amp;M$3)+COUNTIFS(Canon!$G$2:$G$4229,"*"&amp;$A10&amp;"*",Canon!$H$2:$H$4229,"&lt;"&amp;M$4,Canon!$I$2:$I$4229,"")</f>
        <v>123</v>
      </c>
      <c r="N10" s="4"/>
    </row>
    <row r="11" customFormat="false" ht="15" hidden="false" customHeight="false" outlineLevel="0" collapsed="false">
      <c r="A11" s="4" t="s">
        <v>71</v>
      </c>
      <c r="B11" s="4" t="s">
        <v>72</v>
      </c>
      <c r="C11" s="7" t="n">
        <f aca="false">COUNTIFS(Canon!$G$2:$G$4229,"*"&amp;$A11&amp;"*",Canon!$H$2:$H$4229,"&lt;"&amp;C$4,Canon!$I$2:$I$4229,"&gt;="&amp;C$3)+COUNTIFS(Canon!$G$2:$G$4229,"*"&amp;$A11&amp;"*",Canon!$H$2:$H$4229,"&lt;"&amp;C$4,Canon!$I$2:$I$4229,"")</f>
        <v>8</v>
      </c>
      <c r="D11" s="7" t="n">
        <f aca="false">COUNTIFS(Canon!$G$2:$G$4229,"*"&amp;$A11&amp;"*",Canon!$H$2:$H$4229,"&lt;"&amp;D$4,Canon!$I$2:$I$4229,"&gt;="&amp;D$3)+COUNTIFS(Canon!$G$2:$G$4229,"*"&amp;$A11&amp;"*",Canon!$H$2:$H$4229,"&lt;"&amp;D$4,Canon!$I$2:$I$4229,"")</f>
        <v>7</v>
      </c>
      <c r="E11" s="7" t="n">
        <f aca="false">COUNTIFS(Canon!$G$2:$G$4229,"*"&amp;$A11&amp;"*",Canon!$H$2:$H$4229,"&lt;"&amp;E$4,Canon!$I$2:$I$4229,"&gt;="&amp;E$3)+COUNTIFS(Canon!$G$2:$G$4229,"*"&amp;$A11&amp;"*",Canon!$H$2:$H$4229,"&lt;"&amp;E$4,Canon!$I$2:$I$4229,"")</f>
        <v>9</v>
      </c>
      <c r="F11" s="7" t="n">
        <f aca="false">COUNTIFS(Canon!$G$2:$G$4229,"*"&amp;$A11&amp;"*",Canon!$H$2:$H$4229,"&lt;"&amp;F$4,Canon!$I$2:$I$4229,"&gt;="&amp;F$3)+COUNTIFS(Canon!$G$2:$G$4229,"*"&amp;$A11&amp;"*",Canon!$H$2:$H$4229,"&lt;"&amp;F$4,Canon!$I$2:$I$4229,"")</f>
        <v>14</v>
      </c>
      <c r="G11" s="7" t="n">
        <f aca="false">COUNTIFS(Canon!$G$2:$G$4229,"*"&amp;$A11&amp;"*",Canon!$H$2:$H$4229,"&lt;"&amp;G$4,Canon!$I$2:$I$4229,"&gt;="&amp;G$3)+COUNTIFS(Canon!$G$2:$G$4229,"*"&amp;$A11&amp;"*",Canon!$H$2:$H$4229,"&lt;"&amp;G$4,Canon!$I$2:$I$4229,"")</f>
        <v>18</v>
      </c>
      <c r="H11" s="7" t="n">
        <f aca="false">COUNTIFS(Canon!$G$2:$G$4229,"*"&amp;$A11&amp;"*",Canon!$H$2:$H$4229,"&lt;"&amp;H$4,Canon!$I$2:$I$4229,"&gt;="&amp;H$3)+COUNTIFS(Canon!$G$2:$G$4229,"*"&amp;$A11&amp;"*",Canon!$H$2:$H$4229,"&lt;"&amp;H$4,Canon!$I$2:$I$4229,"")</f>
        <v>18</v>
      </c>
      <c r="I11" s="7" t="n">
        <f aca="false">COUNTIFS(Canon!$G$2:$G$4229,"*"&amp;$A11&amp;"*",Canon!$H$2:$H$4229,"&lt;"&amp;I$4,Canon!$I$2:$I$4229,"&gt;="&amp;I$3)+COUNTIFS(Canon!$G$2:$G$4229,"*"&amp;$A11&amp;"*",Canon!$H$2:$H$4229,"&lt;"&amp;I$4,Canon!$I$2:$I$4229,"")</f>
        <v>21</v>
      </c>
      <c r="J11" s="7" t="n">
        <f aca="false">COUNTIFS(Canon!$G$2:$G$4229,"*"&amp;$A11&amp;"*",Canon!$H$2:$H$4229,"&lt;"&amp;J$4,Canon!$I$2:$I$4229,"&gt;="&amp;J$3)+COUNTIFS(Canon!$G$2:$G$4229,"*"&amp;$A11&amp;"*",Canon!$H$2:$H$4229,"&lt;"&amp;J$4,Canon!$I$2:$I$4229,"")</f>
        <v>29</v>
      </c>
      <c r="K11" s="7" t="n">
        <f aca="false">COUNTIFS(Canon!$G$2:$G$4229,"*"&amp;$A11&amp;"*",Canon!$H$2:$H$4229,"&lt;"&amp;K$4,Canon!$I$2:$I$4229,"&gt;="&amp;K$3)+COUNTIFS(Canon!$G$2:$G$4229,"*"&amp;$A11&amp;"*",Canon!$H$2:$H$4229,"&lt;"&amp;K$4,Canon!$I$2:$I$4229,"")</f>
        <v>48</v>
      </c>
      <c r="L11" s="7" t="n">
        <f aca="false">COUNTIFS(Canon!$G$2:$G$4229,"*"&amp;$A11&amp;"*",Canon!$H$2:$H$4229,"&lt;"&amp;L$4,Canon!$I$2:$I$4229,"&gt;="&amp;L$3)+COUNTIFS(Canon!$G$2:$G$4229,"*"&amp;$A11&amp;"*",Canon!$H$2:$H$4229,"&lt;"&amp;L$4,Canon!$I$2:$I$4229,"")</f>
        <v>57</v>
      </c>
      <c r="M11" s="7" t="n">
        <f aca="false">COUNTIFS(Canon!$G$2:$G$4229,"*"&amp;$A11&amp;"*",Canon!$H$2:$H$4229,"&lt;"&amp;M$4,Canon!$I$2:$I$4229,"&gt;="&amp;M$3)+COUNTIFS(Canon!$G$2:$G$4229,"*"&amp;$A11&amp;"*",Canon!$H$2:$H$4229,"&lt;"&amp;M$4,Canon!$I$2:$I$4229,"")</f>
        <v>63</v>
      </c>
      <c r="N11" s="4"/>
    </row>
    <row r="12" customFormat="false" ht="15" hidden="false" customHeight="false" outlineLevel="0" collapsed="false">
      <c r="A12" s="4" t="s">
        <v>73</v>
      </c>
      <c r="B12" s="4" t="s">
        <v>74</v>
      </c>
      <c r="C12" s="7" t="n">
        <f aca="false">COUNTIFS(Canon!$G$2:$G$4229,"*"&amp;$A12&amp;"*",Canon!$H$2:$H$4229,"&lt;"&amp;C$4,Canon!$I$2:$I$4229,"&gt;="&amp;C$3)+COUNTIFS(Canon!$G$2:$G$4229,"*"&amp;$A12&amp;"*",Canon!$H$2:$H$4229,"&lt;"&amp;C$4,Canon!$I$2:$I$4229,"")</f>
        <v>11</v>
      </c>
      <c r="D12" s="7" t="n">
        <f aca="false">COUNTIFS(Canon!$G$2:$G$4229,"*"&amp;$A12&amp;"*",Canon!$H$2:$H$4229,"&lt;"&amp;D$4,Canon!$I$2:$I$4229,"&gt;="&amp;D$3)+COUNTIFS(Canon!$G$2:$G$4229,"*"&amp;$A12&amp;"*",Canon!$H$2:$H$4229,"&lt;"&amp;D$4,Canon!$I$2:$I$4229,"")</f>
        <v>7</v>
      </c>
      <c r="E12" s="7" t="n">
        <f aca="false">COUNTIFS(Canon!$G$2:$G$4229,"*"&amp;$A12&amp;"*",Canon!$H$2:$H$4229,"&lt;"&amp;E$4,Canon!$I$2:$I$4229,"&gt;="&amp;E$3)+COUNTIFS(Canon!$G$2:$G$4229,"*"&amp;$A12&amp;"*",Canon!$H$2:$H$4229,"&lt;"&amp;E$4,Canon!$I$2:$I$4229,"")</f>
        <v>15</v>
      </c>
      <c r="F12" s="7" t="n">
        <f aca="false">COUNTIFS(Canon!$G$2:$G$4229,"*"&amp;$A12&amp;"*",Canon!$H$2:$H$4229,"&lt;"&amp;F$4,Canon!$I$2:$I$4229,"&gt;="&amp;F$3)+COUNTIFS(Canon!$G$2:$G$4229,"*"&amp;$A12&amp;"*",Canon!$H$2:$H$4229,"&lt;"&amp;F$4,Canon!$I$2:$I$4229,"")</f>
        <v>16</v>
      </c>
      <c r="G12" s="7" t="n">
        <f aca="false">COUNTIFS(Canon!$G$2:$G$4229,"*"&amp;$A12&amp;"*",Canon!$H$2:$H$4229,"&lt;"&amp;G$4,Canon!$I$2:$I$4229,"&gt;="&amp;G$3)+COUNTIFS(Canon!$G$2:$G$4229,"*"&amp;$A12&amp;"*",Canon!$H$2:$H$4229,"&lt;"&amp;G$4,Canon!$I$2:$I$4229,"")</f>
        <v>24</v>
      </c>
      <c r="H12" s="7" t="n">
        <f aca="false">COUNTIFS(Canon!$G$2:$G$4229,"*"&amp;$A12&amp;"*",Canon!$H$2:$H$4229,"&lt;"&amp;H$4,Canon!$I$2:$I$4229,"&gt;="&amp;H$3)+COUNTIFS(Canon!$G$2:$G$4229,"*"&amp;$A12&amp;"*",Canon!$H$2:$H$4229,"&lt;"&amp;H$4,Canon!$I$2:$I$4229,"")</f>
        <v>28</v>
      </c>
      <c r="I12" s="7" t="n">
        <f aca="false">COUNTIFS(Canon!$G$2:$G$4229,"*"&amp;$A12&amp;"*",Canon!$H$2:$H$4229,"&lt;"&amp;I$4,Canon!$I$2:$I$4229,"&gt;="&amp;I$3)+COUNTIFS(Canon!$G$2:$G$4229,"*"&amp;$A12&amp;"*",Canon!$H$2:$H$4229,"&lt;"&amp;I$4,Canon!$I$2:$I$4229,"")</f>
        <v>30</v>
      </c>
      <c r="J12" s="7" t="n">
        <f aca="false">COUNTIFS(Canon!$G$2:$G$4229,"*"&amp;$A12&amp;"*",Canon!$H$2:$H$4229,"&lt;"&amp;J$4,Canon!$I$2:$I$4229,"&gt;="&amp;J$3)+COUNTIFS(Canon!$G$2:$G$4229,"*"&amp;$A12&amp;"*",Canon!$H$2:$H$4229,"&lt;"&amp;J$4,Canon!$I$2:$I$4229,"")</f>
        <v>35</v>
      </c>
      <c r="K12" s="7" t="n">
        <f aca="false">COUNTIFS(Canon!$G$2:$G$4229,"*"&amp;$A12&amp;"*",Canon!$H$2:$H$4229,"&lt;"&amp;K$4,Canon!$I$2:$I$4229,"&gt;="&amp;K$3)+COUNTIFS(Canon!$G$2:$G$4229,"*"&amp;$A12&amp;"*",Canon!$H$2:$H$4229,"&lt;"&amp;K$4,Canon!$I$2:$I$4229,"")</f>
        <v>43</v>
      </c>
      <c r="L12" s="7" t="n">
        <f aca="false">COUNTIFS(Canon!$G$2:$G$4229,"*"&amp;$A12&amp;"*",Canon!$H$2:$H$4229,"&lt;"&amp;L$4,Canon!$I$2:$I$4229,"&gt;="&amp;L$3)+COUNTIFS(Canon!$G$2:$G$4229,"*"&amp;$A12&amp;"*",Canon!$H$2:$H$4229,"&lt;"&amp;L$4,Canon!$I$2:$I$4229,"")</f>
        <v>46</v>
      </c>
      <c r="M12" s="7" t="n">
        <f aca="false">COUNTIFS(Canon!$G$2:$G$4229,"*"&amp;$A12&amp;"*",Canon!$H$2:$H$4229,"&lt;"&amp;M$4,Canon!$I$2:$I$4229,"&gt;="&amp;M$3)+COUNTIFS(Canon!$G$2:$G$4229,"*"&amp;$A12&amp;"*",Canon!$H$2:$H$4229,"&lt;"&amp;M$4,Canon!$I$2:$I$4229,"")</f>
        <v>45</v>
      </c>
      <c r="N12" s="4"/>
    </row>
    <row r="13" customFormat="false" ht="15" hidden="false" customHeight="false" outlineLevel="0" collapsed="false">
      <c r="A13" s="4" t="s">
        <v>75</v>
      </c>
      <c r="B13" s="4" t="s">
        <v>76</v>
      </c>
      <c r="C13" s="7" t="n">
        <f aca="false">COUNTIFS(Canon!$G$2:$G$4229,"*"&amp;$A13&amp;"*",Canon!$H$2:$H$4229,"&lt;"&amp;C$4,Canon!$I$2:$I$4229,"&gt;="&amp;C$3)+COUNTIFS(Canon!$G$2:$G$4229,"*"&amp;$A13&amp;"*",Canon!$H$2:$H$4229,"&lt;"&amp;C$4,Canon!$I$2:$I$4229,"")</f>
        <v>20</v>
      </c>
      <c r="D13" s="7" t="n">
        <f aca="false">COUNTIFS(Canon!$G$2:$G$4229,"*"&amp;$A13&amp;"*",Canon!$H$2:$H$4229,"&lt;"&amp;D$4,Canon!$I$2:$I$4229,"&gt;="&amp;D$3)+COUNTIFS(Canon!$G$2:$G$4229,"*"&amp;$A13&amp;"*",Canon!$H$2:$H$4229,"&lt;"&amp;D$4,Canon!$I$2:$I$4229,"")</f>
        <v>14</v>
      </c>
      <c r="E13" s="7" t="n">
        <f aca="false">COUNTIFS(Canon!$G$2:$G$4229,"*"&amp;$A13&amp;"*",Canon!$H$2:$H$4229,"&lt;"&amp;E$4,Canon!$I$2:$I$4229,"&gt;="&amp;E$3)+COUNTIFS(Canon!$G$2:$G$4229,"*"&amp;$A13&amp;"*",Canon!$H$2:$H$4229,"&lt;"&amp;E$4,Canon!$I$2:$I$4229,"")</f>
        <v>18</v>
      </c>
      <c r="F13" s="7" t="n">
        <f aca="false">COUNTIFS(Canon!$G$2:$G$4229,"*"&amp;$A13&amp;"*",Canon!$H$2:$H$4229,"&lt;"&amp;F$4,Canon!$I$2:$I$4229,"&gt;="&amp;F$3)+COUNTIFS(Canon!$G$2:$G$4229,"*"&amp;$A13&amp;"*",Canon!$H$2:$H$4229,"&lt;"&amp;F$4,Canon!$I$2:$I$4229,"")</f>
        <v>20</v>
      </c>
      <c r="G13" s="7" t="n">
        <f aca="false">COUNTIFS(Canon!$G$2:$G$4229,"*"&amp;$A13&amp;"*",Canon!$H$2:$H$4229,"&lt;"&amp;G$4,Canon!$I$2:$I$4229,"&gt;="&amp;G$3)+COUNTIFS(Canon!$G$2:$G$4229,"*"&amp;$A13&amp;"*",Canon!$H$2:$H$4229,"&lt;"&amp;G$4,Canon!$I$2:$I$4229,"")</f>
        <v>24</v>
      </c>
      <c r="H13" s="7" t="n">
        <f aca="false">COUNTIFS(Canon!$G$2:$G$4229,"*"&amp;$A13&amp;"*",Canon!$H$2:$H$4229,"&lt;"&amp;H$4,Canon!$I$2:$I$4229,"&gt;="&amp;H$3)+COUNTIFS(Canon!$G$2:$G$4229,"*"&amp;$A13&amp;"*",Canon!$H$2:$H$4229,"&lt;"&amp;H$4,Canon!$I$2:$I$4229,"")</f>
        <v>25</v>
      </c>
      <c r="I13" s="7" t="n">
        <f aca="false">COUNTIFS(Canon!$G$2:$G$4229,"*"&amp;$A13&amp;"*",Canon!$H$2:$H$4229,"&lt;"&amp;I$4,Canon!$I$2:$I$4229,"&gt;="&amp;I$3)+COUNTIFS(Canon!$G$2:$G$4229,"*"&amp;$A13&amp;"*",Canon!$H$2:$H$4229,"&lt;"&amp;I$4,Canon!$I$2:$I$4229,"")</f>
        <v>37</v>
      </c>
      <c r="J13" s="7" t="n">
        <f aca="false">COUNTIFS(Canon!$G$2:$G$4229,"*"&amp;$A13&amp;"*",Canon!$H$2:$H$4229,"&lt;"&amp;J$4,Canon!$I$2:$I$4229,"&gt;="&amp;J$3)+COUNTIFS(Canon!$G$2:$G$4229,"*"&amp;$A13&amp;"*",Canon!$H$2:$H$4229,"&lt;"&amp;J$4,Canon!$I$2:$I$4229,"")</f>
        <v>44</v>
      </c>
      <c r="K13" s="7" t="n">
        <f aca="false">COUNTIFS(Canon!$G$2:$G$4229,"*"&amp;$A13&amp;"*",Canon!$H$2:$H$4229,"&lt;"&amp;K$4,Canon!$I$2:$I$4229,"&gt;="&amp;K$3)+COUNTIFS(Canon!$G$2:$G$4229,"*"&amp;$A13&amp;"*",Canon!$H$2:$H$4229,"&lt;"&amp;K$4,Canon!$I$2:$I$4229,"")</f>
        <v>54</v>
      </c>
      <c r="L13" s="7" t="n">
        <f aca="false">COUNTIFS(Canon!$G$2:$G$4229,"*"&amp;$A13&amp;"*",Canon!$H$2:$H$4229,"&lt;"&amp;L$4,Canon!$I$2:$I$4229,"&gt;="&amp;L$3)+COUNTIFS(Canon!$G$2:$G$4229,"*"&amp;$A13&amp;"*",Canon!$H$2:$H$4229,"&lt;"&amp;L$4,Canon!$I$2:$I$4229,"")</f>
        <v>56</v>
      </c>
      <c r="M13" s="7" t="n">
        <f aca="false">COUNTIFS(Canon!$G$2:$G$4229,"*"&amp;$A13&amp;"*",Canon!$H$2:$H$4229,"&lt;"&amp;M$4,Canon!$I$2:$I$4229,"&gt;="&amp;M$3)+COUNTIFS(Canon!$G$2:$G$4229,"*"&amp;$A13&amp;"*",Canon!$H$2:$H$4229,"&lt;"&amp;M$4,Canon!$I$2:$I$4229,"")</f>
        <v>62</v>
      </c>
      <c r="N13" s="4"/>
    </row>
    <row r="14" customFormat="false" ht="15" hidden="false" customHeight="false" outlineLevel="0" collapsed="false">
      <c r="A14" s="4" t="s">
        <v>77</v>
      </c>
      <c r="B14" s="4" t="s">
        <v>78</v>
      </c>
      <c r="C14" s="7" t="n">
        <f aca="false">COUNTIFS(Canon!$G$2:$G$4229,"*"&amp;$A14&amp;"*",Canon!$H$2:$H$4229,"&lt;"&amp;C$4,Canon!$I$2:$I$4229,"&gt;="&amp;C$3)+COUNTIFS(Canon!$G$2:$G$4229,"*"&amp;$A14&amp;"*",Canon!$H$2:$H$4229,"&lt;"&amp;C$4,Canon!$I$2:$I$4229,"")</f>
        <v>29</v>
      </c>
      <c r="D14" s="7" t="n">
        <f aca="false">COUNTIFS(Canon!$G$2:$G$4229,"*"&amp;$A14&amp;"*",Canon!$H$2:$H$4229,"&lt;"&amp;D$4,Canon!$I$2:$I$4229,"&gt;="&amp;D$3)+COUNTIFS(Canon!$G$2:$G$4229,"*"&amp;$A14&amp;"*",Canon!$H$2:$H$4229,"&lt;"&amp;D$4,Canon!$I$2:$I$4229,"")</f>
        <v>20</v>
      </c>
      <c r="E14" s="7" t="n">
        <f aca="false">COUNTIFS(Canon!$G$2:$G$4229,"*"&amp;$A14&amp;"*",Canon!$H$2:$H$4229,"&lt;"&amp;E$4,Canon!$I$2:$I$4229,"&gt;="&amp;E$3)+COUNTIFS(Canon!$G$2:$G$4229,"*"&amp;$A14&amp;"*",Canon!$H$2:$H$4229,"&lt;"&amp;E$4,Canon!$I$2:$I$4229,"")</f>
        <v>23</v>
      </c>
      <c r="F14" s="7" t="n">
        <f aca="false">COUNTIFS(Canon!$G$2:$G$4229,"*"&amp;$A14&amp;"*",Canon!$H$2:$H$4229,"&lt;"&amp;F$4,Canon!$I$2:$I$4229,"&gt;="&amp;F$3)+COUNTIFS(Canon!$G$2:$G$4229,"*"&amp;$A14&amp;"*",Canon!$H$2:$H$4229,"&lt;"&amp;F$4,Canon!$I$2:$I$4229,"")</f>
        <v>25</v>
      </c>
      <c r="G14" s="7" t="n">
        <f aca="false">COUNTIFS(Canon!$G$2:$G$4229,"*"&amp;$A14&amp;"*",Canon!$H$2:$H$4229,"&lt;"&amp;G$4,Canon!$I$2:$I$4229,"&gt;="&amp;G$3)+COUNTIFS(Canon!$G$2:$G$4229,"*"&amp;$A14&amp;"*",Canon!$H$2:$H$4229,"&lt;"&amp;G$4,Canon!$I$2:$I$4229,"")</f>
        <v>28</v>
      </c>
      <c r="H14" s="7" t="n">
        <f aca="false">COUNTIFS(Canon!$G$2:$G$4229,"*"&amp;$A14&amp;"*",Canon!$H$2:$H$4229,"&lt;"&amp;H$4,Canon!$I$2:$I$4229,"&gt;="&amp;H$3)+COUNTIFS(Canon!$G$2:$G$4229,"*"&amp;$A14&amp;"*",Canon!$H$2:$H$4229,"&lt;"&amp;H$4,Canon!$I$2:$I$4229,"")</f>
        <v>28</v>
      </c>
      <c r="I14" s="7" t="n">
        <f aca="false">COUNTIFS(Canon!$G$2:$G$4229,"*"&amp;$A14&amp;"*",Canon!$H$2:$H$4229,"&lt;"&amp;I$4,Canon!$I$2:$I$4229,"&gt;="&amp;I$3)+COUNTIFS(Canon!$G$2:$G$4229,"*"&amp;$A14&amp;"*",Canon!$H$2:$H$4229,"&lt;"&amp;I$4,Canon!$I$2:$I$4229,"")</f>
        <v>30</v>
      </c>
      <c r="J14" s="7" t="n">
        <f aca="false">COUNTIFS(Canon!$G$2:$G$4229,"*"&amp;$A14&amp;"*",Canon!$H$2:$H$4229,"&lt;"&amp;J$4,Canon!$I$2:$I$4229,"&gt;="&amp;J$3)+COUNTIFS(Canon!$G$2:$G$4229,"*"&amp;$A14&amp;"*",Canon!$H$2:$H$4229,"&lt;"&amp;J$4,Canon!$I$2:$I$4229,"")</f>
        <v>42</v>
      </c>
      <c r="K14" s="7" t="n">
        <f aca="false">COUNTIFS(Canon!$G$2:$G$4229,"*"&amp;$A14&amp;"*",Canon!$H$2:$H$4229,"&lt;"&amp;K$4,Canon!$I$2:$I$4229,"&gt;="&amp;K$3)+COUNTIFS(Canon!$G$2:$G$4229,"*"&amp;$A14&amp;"*",Canon!$H$2:$H$4229,"&lt;"&amp;K$4,Canon!$I$2:$I$4229,"")</f>
        <v>48</v>
      </c>
      <c r="L14" s="7" t="n">
        <f aca="false">COUNTIFS(Canon!$G$2:$G$4229,"*"&amp;$A14&amp;"*",Canon!$H$2:$H$4229,"&lt;"&amp;L$4,Canon!$I$2:$I$4229,"&gt;="&amp;L$3)+COUNTIFS(Canon!$G$2:$G$4229,"*"&amp;$A14&amp;"*",Canon!$H$2:$H$4229,"&lt;"&amp;L$4,Canon!$I$2:$I$4229,"")</f>
        <v>55</v>
      </c>
      <c r="M14" s="7" t="n">
        <f aca="false">COUNTIFS(Canon!$G$2:$G$4229,"*"&amp;$A14&amp;"*",Canon!$H$2:$H$4229,"&lt;"&amp;M$4,Canon!$I$2:$I$4229,"&gt;="&amp;M$3)+COUNTIFS(Canon!$G$2:$G$4229,"*"&amp;$A14&amp;"*",Canon!$H$2:$H$4229,"&lt;"&amp;M$4,Canon!$I$2:$I$4229,"")</f>
        <v>51</v>
      </c>
      <c r="N14" s="4"/>
    </row>
    <row r="15" customFormat="false" ht="15" hidden="false" customHeight="false" outlineLevel="0" collapsed="false">
      <c r="A15" s="4" t="s">
        <v>79</v>
      </c>
      <c r="B15" s="4" t="s">
        <v>80</v>
      </c>
      <c r="C15" s="7" t="n">
        <f aca="false">COUNTIFS(Canon!$G$2:$G$4229,"*"&amp;$A15&amp;"*",Canon!$H$2:$H$4229,"&lt;"&amp;C$4,Canon!$I$2:$I$4229,"&gt;="&amp;C$3)+COUNTIFS(Canon!$G$2:$G$4229,"*"&amp;$A15&amp;"*",Canon!$H$2:$H$4229,"&lt;"&amp;C$4,Canon!$I$2:$I$4229,"")</f>
        <v>0</v>
      </c>
      <c r="D15" s="7" t="n">
        <f aca="false">COUNTIFS(Canon!$G$2:$G$4229,"*"&amp;$A15&amp;"*",Canon!$H$2:$H$4229,"&lt;"&amp;D$4,Canon!$I$2:$I$4229,"&gt;="&amp;D$3)+COUNTIFS(Canon!$G$2:$G$4229,"*"&amp;$A15&amp;"*",Canon!$H$2:$H$4229,"&lt;"&amp;D$4,Canon!$I$2:$I$4229,"")</f>
        <v>0</v>
      </c>
      <c r="E15" s="7" t="n">
        <f aca="false">COUNTIFS(Canon!$G$2:$G$4229,"*"&amp;$A15&amp;"*",Canon!$H$2:$H$4229,"&lt;"&amp;E$4,Canon!$I$2:$I$4229,"&gt;="&amp;E$3)+COUNTIFS(Canon!$G$2:$G$4229,"*"&amp;$A15&amp;"*",Canon!$H$2:$H$4229,"&lt;"&amp;E$4,Canon!$I$2:$I$4229,"")</f>
        <v>4</v>
      </c>
      <c r="F15" s="7" t="n">
        <f aca="false">COUNTIFS(Canon!$G$2:$G$4229,"*"&amp;$A15&amp;"*",Canon!$H$2:$H$4229,"&lt;"&amp;F$4,Canon!$I$2:$I$4229,"&gt;="&amp;F$3)+COUNTIFS(Canon!$G$2:$G$4229,"*"&amp;$A15&amp;"*",Canon!$H$2:$H$4229,"&lt;"&amp;F$4,Canon!$I$2:$I$4229,"")</f>
        <v>6</v>
      </c>
      <c r="G15" s="7" t="n">
        <f aca="false">COUNTIFS(Canon!$G$2:$G$4229,"*"&amp;$A15&amp;"*",Canon!$H$2:$H$4229,"&lt;"&amp;G$4,Canon!$I$2:$I$4229,"&gt;="&amp;G$3)+COUNTIFS(Canon!$G$2:$G$4229,"*"&amp;$A15&amp;"*",Canon!$H$2:$H$4229,"&lt;"&amp;G$4,Canon!$I$2:$I$4229,"")</f>
        <v>6</v>
      </c>
      <c r="H15" s="7" t="n">
        <f aca="false">COUNTIFS(Canon!$G$2:$G$4229,"*"&amp;$A15&amp;"*",Canon!$H$2:$H$4229,"&lt;"&amp;H$4,Canon!$I$2:$I$4229,"&gt;="&amp;H$3)+COUNTIFS(Canon!$G$2:$G$4229,"*"&amp;$A15&amp;"*",Canon!$H$2:$H$4229,"&lt;"&amp;H$4,Canon!$I$2:$I$4229,"")</f>
        <v>6</v>
      </c>
      <c r="I15" s="7" t="n">
        <f aca="false">COUNTIFS(Canon!$G$2:$G$4229,"*"&amp;$A15&amp;"*",Canon!$H$2:$H$4229,"&lt;"&amp;I$4,Canon!$I$2:$I$4229,"&gt;="&amp;I$3)+COUNTIFS(Canon!$G$2:$G$4229,"*"&amp;$A15&amp;"*",Canon!$H$2:$H$4229,"&lt;"&amp;I$4,Canon!$I$2:$I$4229,"")</f>
        <v>12</v>
      </c>
      <c r="J15" s="7" t="n">
        <f aca="false">COUNTIFS(Canon!$G$2:$G$4229,"*"&amp;$A15&amp;"*",Canon!$H$2:$H$4229,"&lt;"&amp;J$4,Canon!$I$2:$I$4229,"&gt;="&amp;J$3)+COUNTIFS(Canon!$G$2:$G$4229,"*"&amp;$A15&amp;"*",Canon!$H$2:$H$4229,"&lt;"&amp;J$4,Canon!$I$2:$I$4229,"")</f>
        <v>15</v>
      </c>
      <c r="K15" s="7" t="n">
        <f aca="false">COUNTIFS(Canon!$G$2:$G$4229,"*"&amp;$A15&amp;"*",Canon!$H$2:$H$4229,"&lt;"&amp;K$4,Canon!$I$2:$I$4229,"&gt;="&amp;K$3)+COUNTIFS(Canon!$G$2:$G$4229,"*"&amp;$A15&amp;"*",Canon!$H$2:$H$4229,"&lt;"&amp;K$4,Canon!$I$2:$I$4229,"")</f>
        <v>21</v>
      </c>
      <c r="L15" s="7" t="n">
        <f aca="false">COUNTIFS(Canon!$G$2:$G$4229,"*"&amp;$A15&amp;"*",Canon!$H$2:$H$4229,"&lt;"&amp;L$4,Canon!$I$2:$I$4229,"&gt;="&amp;L$3)+COUNTIFS(Canon!$G$2:$G$4229,"*"&amp;$A15&amp;"*",Canon!$H$2:$H$4229,"&lt;"&amp;L$4,Canon!$I$2:$I$4229,"")</f>
        <v>28</v>
      </c>
      <c r="M15" s="7" t="n">
        <f aca="false">COUNTIFS(Canon!$G$2:$G$4229,"*"&amp;$A15&amp;"*",Canon!$H$2:$H$4229,"&lt;"&amp;M$4,Canon!$I$2:$I$4229,"&gt;="&amp;M$3)+COUNTIFS(Canon!$G$2:$G$4229,"*"&amp;$A15&amp;"*",Canon!$H$2:$H$4229,"&lt;"&amp;M$4,Canon!$I$2:$I$4229,"")</f>
        <v>22</v>
      </c>
      <c r="N15" s="4" t="s">
        <v>81</v>
      </c>
    </row>
    <row r="16" customFormat="false" ht="15" hidden="false" customHeight="false" outlineLevel="0" collapsed="false">
      <c r="A16" s="4" t="s">
        <v>82</v>
      </c>
      <c r="B16" s="4" t="s">
        <v>83</v>
      </c>
      <c r="C16" s="7" t="n">
        <f aca="false">COUNTIFS(Canon!$G$2:$G$4229,"*"&amp;$A16&amp;"*",Canon!$H$2:$H$4229,"&lt;"&amp;C$4,Canon!$I$2:$I$4229,"&gt;="&amp;C$3)+COUNTIFS(Canon!$G$2:$G$4229,"*"&amp;$A16&amp;"*",Canon!$H$2:$H$4229,"&lt;"&amp;C$4,Canon!$I$2:$I$4229,"")</f>
        <v>3</v>
      </c>
      <c r="D16" s="7" t="n">
        <f aca="false">COUNTIFS(Canon!$G$2:$G$4229,"*"&amp;$A16&amp;"*",Canon!$H$2:$H$4229,"&lt;"&amp;D$4,Canon!$I$2:$I$4229,"&gt;="&amp;D$3)+COUNTIFS(Canon!$G$2:$G$4229,"*"&amp;$A16&amp;"*",Canon!$H$2:$H$4229,"&lt;"&amp;D$4,Canon!$I$2:$I$4229,"")</f>
        <v>5</v>
      </c>
      <c r="E16" s="7" t="n">
        <f aca="false">COUNTIFS(Canon!$G$2:$G$4229,"*"&amp;$A16&amp;"*",Canon!$H$2:$H$4229,"&lt;"&amp;E$4,Canon!$I$2:$I$4229,"&gt;="&amp;E$3)+COUNTIFS(Canon!$G$2:$G$4229,"*"&amp;$A16&amp;"*",Canon!$H$2:$H$4229,"&lt;"&amp;E$4,Canon!$I$2:$I$4229,"")</f>
        <v>9</v>
      </c>
      <c r="F16" s="7" t="n">
        <f aca="false">COUNTIFS(Canon!$G$2:$G$4229,"*"&amp;$A16&amp;"*",Canon!$H$2:$H$4229,"&lt;"&amp;F$4,Canon!$I$2:$I$4229,"&gt;="&amp;F$3)+COUNTIFS(Canon!$G$2:$G$4229,"*"&amp;$A16&amp;"*",Canon!$H$2:$H$4229,"&lt;"&amp;F$4,Canon!$I$2:$I$4229,"")</f>
        <v>9</v>
      </c>
      <c r="G16" s="7" t="n">
        <f aca="false">COUNTIFS(Canon!$G$2:$G$4229,"*"&amp;$A16&amp;"*",Canon!$H$2:$H$4229,"&lt;"&amp;G$4,Canon!$I$2:$I$4229,"&gt;="&amp;G$3)+COUNTIFS(Canon!$G$2:$G$4229,"*"&amp;$A16&amp;"*",Canon!$H$2:$H$4229,"&lt;"&amp;G$4,Canon!$I$2:$I$4229,"")</f>
        <v>11</v>
      </c>
      <c r="H16" s="7" t="n">
        <f aca="false">COUNTIFS(Canon!$G$2:$G$4229,"*"&amp;$A16&amp;"*",Canon!$H$2:$H$4229,"&lt;"&amp;H$4,Canon!$I$2:$I$4229,"&gt;="&amp;H$3)+COUNTIFS(Canon!$G$2:$G$4229,"*"&amp;$A16&amp;"*",Canon!$H$2:$H$4229,"&lt;"&amp;H$4,Canon!$I$2:$I$4229,"")</f>
        <v>10</v>
      </c>
      <c r="I16" s="7" t="n">
        <f aca="false">COUNTIFS(Canon!$G$2:$G$4229,"*"&amp;$A16&amp;"*",Canon!$H$2:$H$4229,"&lt;"&amp;I$4,Canon!$I$2:$I$4229,"&gt;="&amp;I$3)+COUNTIFS(Canon!$G$2:$G$4229,"*"&amp;$A16&amp;"*",Canon!$H$2:$H$4229,"&lt;"&amp;I$4,Canon!$I$2:$I$4229,"")</f>
        <v>12</v>
      </c>
      <c r="J16" s="7" t="n">
        <f aca="false">COUNTIFS(Canon!$G$2:$G$4229,"*"&amp;$A16&amp;"*",Canon!$H$2:$H$4229,"&lt;"&amp;J$4,Canon!$I$2:$I$4229,"&gt;="&amp;J$3)+COUNTIFS(Canon!$G$2:$G$4229,"*"&amp;$A16&amp;"*",Canon!$H$2:$H$4229,"&lt;"&amp;J$4,Canon!$I$2:$I$4229,"")</f>
        <v>21</v>
      </c>
      <c r="K16" s="7" t="n">
        <f aca="false">COUNTIFS(Canon!$G$2:$G$4229,"*"&amp;$A16&amp;"*",Canon!$H$2:$H$4229,"&lt;"&amp;K$4,Canon!$I$2:$I$4229,"&gt;="&amp;K$3)+COUNTIFS(Canon!$G$2:$G$4229,"*"&amp;$A16&amp;"*",Canon!$H$2:$H$4229,"&lt;"&amp;K$4,Canon!$I$2:$I$4229,"")</f>
        <v>22</v>
      </c>
      <c r="L16" s="7" t="n">
        <f aca="false">COUNTIFS(Canon!$G$2:$G$4229,"*"&amp;$A16&amp;"*",Canon!$H$2:$H$4229,"&lt;"&amp;L$4,Canon!$I$2:$I$4229,"&gt;="&amp;L$3)+COUNTIFS(Canon!$G$2:$G$4229,"*"&amp;$A16&amp;"*",Canon!$H$2:$H$4229,"&lt;"&amp;L$4,Canon!$I$2:$I$4229,"")</f>
        <v>22</v>
      </c>
      <c r="M16" s="7" t="n">
        <f aca="false">COUNTIFS(Canon!$G$2:$G$4229,"*"&amp;$A16&amp;"*",Canon!$H$2:$H$4229,"&lt;"&amp;M$4,Canon!$I$2:$I$4229,"&gt;="&amp;M$3)+COUNTIFS(Canon!$G$2:$G$4229,"*"&amp;$A16&amp;"*",Canon!$H$2:$H$4229,"&lt;"&amp;M$4,Canon!$I$2:$I$4229,"")</f>
        <v>28</v>
      </c>
      <c r="N16" s="4"/>
    </row>
    <row r="17" customFormat="false" ht="15" hidden="false" customHeight="false" outlineLevel="0" collapsed="false">
      <c r="A17" s="4" t="s">
        <v>84</v>
      </c>
      <c r="B17" s="4" t="s">
        <v>85</v>
      </c>
      <c r="C17" s="7" t="n">
        <f aca="false">COUNTIFS(Canon!$G$2:$G$4229,"*"&amp;$A17&amp;"*",Canon!$H$2:$H$4229,"&lt;"&amp;C$4,Canon!$I$2:$I$4229,"&gt;="&amp;C$3)+COUNTIFS(Canon!$G$2:$G$4229,"*"&amp;$A17&amp;"*",Canon!$H$2:$H$4229,"&lt;"&amp;C$4,Canon!$I$2:$I$4229,"")</f>
        <v>3</v>
      </c>
      <c r="D17" s="7" t="n">
        <f aca="false">COUNTIFS(Canon!$G$2:$G$4229,"*"&amp;$A17&amp;"*",Canon!$H$2:$H$4229,"&lt;"&amp;D$4,Canon!$I$2:$I$4229,"&gt;="&amp;D$3)+COUNTIFS(Canon!$G$2:$G$4229,"*"&amp;$A17&amp;"*",Canon!$H$2:$H$4229,"&lt;"&amp;D$4,Canon!$I$2:$I$4229,"")</f>
        <v>3</v>
      </c>
      <c r="E17" s="7" t="n">
        <f aca="false">COUNTIFS(Canon!$G$2:$G$4229,"*"&amp;$A17&amp;"*",Canon!$H$2:$H$4229,"&lt;"&amp;E$4,Canon!$I$2:$I$4229,"&gt;="&amp;E$3)+COUNTIFS(Canon!$G$2:$G$4229,"*"&amp;$A17&amp;"*",Canon!$H$2:$H$4229,"&lt;"&amp;E$4,Canon!$I$2:$I$4229,"")</f>
        <v>3</v>
      </c>
      <c r="F17" s="7" t="n">
        <f aca="false">COUNTIFS(Canon!$G$2:$G$4229,"*"&amp;$A17&amp;"*",Canon!$H$2:$H$4229,"&lt;"&amp;F$4,Canon!$I$2:$I$4229,"&gt;="&amp;F$3)+COUNTIFS(Canon!$G$2:$G$4229,"*"&amp;$A17&amp;"*",Canon!$H$2:$H$4229,"&lt;"&amp;F$4,Canon!$I$2:$I$4229,"")</f>
        <v>4</v>
      </c>
      <c r="G17" s="7" t="n">
        <f aca="false">COUNTIFS(Canon!$G$2:$G$4229,"*"&amp;$A17&amp;"*",Canon!$H$2:$H$4229,"&lt;"&amp;G$4,Canon!$I$2:$I$4229,"&gt;="&amp;G$3)+COUNTIFS(Canon!$G$2:$G$4229,"*"&amp;$A17&amp;"*",Canon!$H$2:$H$4229,"&lt;"&amp;G$4,Canon!$I$2:$I$4229,"")</f>
        <v>6</v>
      </c>
      <c r="H17" s="7" t="n">
        <f aca="false">COUNTIFS(Canon!$G$2:$G$4229,"*"&amp;$A17&amp;"*",Canon!$H$2:$H$4229,"&lt;"&amp;H$4,Canon!$I$2:$I$4229,"&gt;="&amp;H$3)+COUNTIFS(Canon!$G$2:$G$4229,"*"&amp;$A17&amp;"*",Canon!$H$2:$H$4229,"&lt;"&amp;H$4,Canon!$I$2:$I$4229,"")</f>
        <v>5</v>
      </c>
      <c r="I17" s="7" t="n">
        <f aca="false">COUNTIFS(Canon!$G$2:$G$4229,"*"&amp;$A17&amp;"*",Canon!$H$2:$H$4229,"&lt;"&amp;I$4,Canon!$I$2:$I$4229,"&gt;="&amp;I$3)+COUNTIFS(Canon!$G$2:$G$4229,"*"&amp;$A17&amp;"*",Canon!$H$2:$H$4229,"&lt;"&amp;I$4,Canon!$I$2:$I$4229,"")</f>
        <v>5</v>
      </c>
      <c r="J17" s="7" t="n">
        <f aca="false">COUNTIFS(Canon!$G$2:$G$4229,"*"&amp;$A17&amp;"*",Canon!$H$2:$H$4229,"&lt;"&amp;J$4,Canon!$I$2:$I$4229,"&gt;="&amp;J$3)+COUNTIFS(Canon!$G$2:$G$4229,"*"&amp;$A17&amp;"*",Canon!$H$2:$H$4229,"&lt;"&amp;J$4,Canon!$I$2:$I$4229,"")</f>
        <v>10</v>
      </c>
      <c r="K17" s="7" t="n">
        <f aca="false">COUNTIFS(Canon!$G$2:$G$4229,"*"&amp;$A17&amp;"*",Canon!$H$2:$H$4229,"&lt;"&amp;K$4,Canon!$I$2:$I$4229,"&gt;="&amp;K$3)+COUNTIFS(Canon!$G$2:$G$4229,"*"&amp;$A17&amp;"*",Canon!$H$2:$H$4229,"&lt;"&amp;K$4,Canon!$I$2:$I$4229,"")</f>
        <v>15</v>
      </c>
      <c r="L17" s="7" t="n">
        <f aca="false">COUNTIFS(Canon!$G$2:$G$4229,"*"&amp;$A17&amp;"*",Canon!$H$2:$H$4229,"&lt;"&amp;L$4,Canon!$I$2:$I$4229,"&gt;="&amp;L$3)+COUNTIFS(Canon!$G$2:$G$4229,"*"&amp;$A17&amp;"*",Canon!$H$2:$H$4229,"&lt;"&amp;L$4,Canon!$I$2:$I$4229,"")</f>
        <v>30</v>
      </c>
      <c r="M17" s="7" t="n">
        <f aca="false">COUNTIFS(Canon!$G$2:$G$4229,"*"&amp;$A17&amp;"*",Canon!$H$2:$H$4229,"&lt;"&amp;M$4,Canon!$I$2:$I$4229,"&gt;="&amp;M$3)+COUNTIFS(Canon!$G$2:$G$4229,"*"&amp;$A17&amp;"*",Canon!$H$2:$H$4229,"&lt;"&amp;M$4,Canon!$I$2:$I$4229,"")</f>
        <v>29</v>
      </c>
      <c r="N17" s="4"/>
    </row>
    <row r="18" customFormat="false" ht="15" hidden="false" customHeight="false" outlineLevel="0" collapsed="false">
      <c r="A18" s="4" t="s">
        <v>86</v>
      </c>
      <c r="B18" s="4" t="s">
        <v>87</v>
      </c>
      <c r="C18" s="7" t="n">
        <f aca="false">COUNTIFS(Canon!$G$2:$G$4229,"*"&amp;$A18&amp;"*",Canon!$H$2:$H$4229,"&lt;"&amp;C$4,Canon!$I$2:$I$4229,"&gt;="&amp;C$3)+COUNTIFS(Canon!$G$2:$G$4229,"*"&amp;$A18&amp;"*",Canon!$H$2:$H$4229,"&lt;"&amp;C$4,Canon!$I$2:$I$4229,"")</f>
        <v>8</v>
      </c>
      <c r="D18" s="7" t="n">
        <f aca="false">COUNTIFS(Canon!$G$2:$G$4229,"*"&amp;$A18&amp;"*",Canon!$H$2:$H$4229,"&lt;"&amp;D$4,Canon!$I$2:$I$4229,"&gt;="&amp;D$3)+COUNTIFS(Canon!$G$2:$G$4229,"*"&amp;$A18&amp;"*",Canon!$H$2:$H$4229,"&lt;"&amp;D$4,Canon!$I$2:$I$4229,"")</f>
        <v>8</v>
      </c>
      <c r="E18" s="7" t="n">
        <f aca="false">COUNTIFS(Canon!$G$2:$G$4229,"*"&amp;$A18&amp;"*",Canon!$H$2:$H$4229,"&lt;"&amp;E$4,Canon!$I$2:$I$4229,"&gt;="&amp;E$3)+COUNTIFS(Canon!$G$2:$G$4229,"*"&amp;$A18&amp;"*",Canon!$H$2:$H$4229,"&lt;"&amp;E$4,Canon!$I$2:$I$4229,"")</f>
        <v>10</v>
      </c>
      <c r="F18" s="7" t="n">
        <f aca="false">COUNTIFS(Canon!$G$2:$G$4229,"*"&amp;$A18&amp;"*",Canon!$H$2:$H$4229,"&lt;"&amp;F$4,Canon!$I$2:$I$4229,"&gt;="&amp;F$3)+COUNTIFS(Canon!$G$2:$G$4229,"*"&amp;$A18&amp;"*",Canon!$H$2:$H$4229,"&lt;"&amp;F$4,Canon!$I$2:$I$4229,"")</f>
        <v>13</v>
      </c>
      <c r="G18" s="7" t="n">
        <f aca="false">COUNTIFS(Canon!$G$2:$G$4229,"*"&amp;$A18&amp;"*",Canon!$H$2:$H$4229,"&lt;"&amp;G$4,Canon!$I$2:$I$4229,"&gt;="&amp;G$3)+COUNTIFS(Canon!$G$2:$G$4229,"*"&amp;$A18&amp;"*",Canon!$H$2:$H$4229,"&lt;"&amp;G$4,Canon!$I$2:$I$4229,"")</f>
        <v>13</v>
      </c>
      <c r="H18" s="7" t="n">
        <f aca="false">COUNTIFS(Canon!$G$2:$G$4229,"*"&amp;$A18&amp;"*",Canon!$H$2:$H$4229,"&lt;"&amp;H$4,Canon!$I$2:$I$4229,"&gt;="&amp;H$3)+COUNTIFS(Canon!$G$2:$G$4229,"*"&amp;$A18&amp;"*",Canon!$H$2:$H$4229,"&lt;"&amp;H$4,Canon!$I$2:$I$4229,"")</f>
        <v>15</v>
      </c>
      <c r="I18" s="7" t="n">
        <f aca="false">COUNTIFS(Canon!$G$2:$G$4229,"*"&amp;$A18&amp;"*",Canon!$H$2:$H$4229,"&lt;"&amp;I$4,Canon!$I$2:$I$4229,"&gt;="&amp;I$3)+COUNTIFS(Canon!$G$2:$G$4229,"*"&amp;$A18&amp;"*",Canon!$H$2:$H$4229,"&lt;"&amp;I$4,Canon!$I$2:$I$4229,"")</f>
        <v>26</v>
      </c>
      <c r="J18" s="7" t="n">
        <f aca="false">COUNTIFS(Canon!$G$2:$G$4229,"*"&amp;$A18&amp;"*",Canon!$H$2:$H$4229,"&lt;"&amp;J$4,Canon!$I$2:$I$4229,"&gt;="&amp;J$3)+COUNTIFS(Canon!$G$2:$G$4229,"*"&amp;$A18&amp;"*",Canon!$H$2:$H$4229,"&lt;"&amp;J$4,Canon!$I$2:$I$4229,"")</f>
        <v>37</v>
      </c>
      <c r="K18" s="7" t="n">
        <f aca="false">COUNTIFS(Canon!$G$2:$G$4229,"*"&amp;$A18&amp;"*",Canon!$H$2:$H$4229,"&lt;"&amp;K$4,Canon!$I$2:$I$4229,"&gt;="&amp;K$3)+COUNTIFS(Canon!$G$2:$G$4229,"*"&amp;$A18&amp;"*",Canon!$H$2:$H$4229,"&lt;"&amp;K$4,Canon!$I$2:$I$4229,"")</f>
        <v>45</v>
      </c>
      <c r="L18" s="7" t="n">
        <f aca="false">COUNTIFS(Canon!$G$2:$G$4229,"*"&amp;$A18&amp;"*",Canon!$H$2:$H$4229,"&lt;"&amp;L$4,Canon!$I$2:$I$4229,"&gt;="&amp;L$3)+COUNTIFS(Canon!$G$2:$G$4229,"*"&amp;$A18&amp;"*",Canon!$H$2:$H$4229,"&lt;"&amp;L$4,Canon!$I$2:$I$4229,"")</f>
        <v>62</v>
      </c>
      <c r="M18" s="7" t="n">
        <f aca="false">COUNTIFS(Canon!$G$2:$G$4229,"*"&amp;$A18&amp;"*",Canon!$H$2:$H$4229,"&lt;"&amp;M$4,Canon!$I$2:$I$4229,"&gt;="&amp;M$3)+COUNTIFS(Canon!$G$2:$G$4229,"*"&amp;$A18&amp;"*",Canon!$H$2:$H$4229,"&lt;"&amp;M$4,Canon!$I$2:$I$4229,"")</f>
        <v>91</v>
      </c>
      <c r="N18" s="4"/>
    </row>
    <row r="19" customFormat="false" ht="15" hidden="false" customHeight="false" outlineLevel="0" collapsed="false">
      <c r="A19" s="4" t="s">
        <v>88</v>
      </c>
      <c r="B19" s="4" t="s">
        <v>89</v>
      </c>
      <c r="C19" s="7" t="n">
        <f aca="false">COUNTIFS(Canon!$G$2:$G$4229,"*"&amp;$A19&amp;"*",Canon!$H$2:$H$4229,"&lt;"&amp;C$4,Canon!$I$2:$I$4229,"&gt;="&amp;C$3)+COUNTIFS(Canon!$G$2:$G$4229,"*"&amp;$A19&amp;"*",Canon!$H$2:$H$4229,"&lt;"&amp;C$4,Canon!$I$2:$I$4229,"")</f>
        <v>2</v>
      </c>
      <c r="D19" s="7" t="n">
        <f aca="false">COUNTIFS(Canon!$G$2:$G$4229,"*"&amp;$A19&amp;"*",Canon!$H$2:$H$4229,"&lt;"&amp;D$4,Canon!$I$2:$I$4229,"&gt;="&amp;D$3)+COUNTIFS(Canon!$G$2:$G$4229,"*"&amp;$A19&amp;"*",Canon!$H$2:$H$4229,"&lt;"&amp;D$4,Canon!$I$2:$I$4229,"")</f>
        <v>10</v>
      </c>
      <c r="E19" s="7" t="n">
        <f aca="false">COUNTIFS(Canon!$G$2:$G$4229,"*"&amp;$A19&amp;"*",Canon!$H$2:$H$4229,"&lt;"&amp;E$4,Canon!$I$2:$I$4229,"&gt;="&amp;E$3)+COUNTIFS(Canon!$G$2:$G$4229,"*"&amp;$A19&amp;"*",Canon!$H$2:$H$4229,"&lt;"&amp;E$4,Canon!$I$2:$I$4229,"")</f>
        <v>16</v>
      </c>
      <c r="F19" s="7" t="n">
        <f aca="false">COUNTIFS(Canon!$G$2:$G$4229,"*"&amp;$A19&amp;"*",Canon!$H$2:$H$4229,"&lt;"&amp;F$4,Canon!$I$2:$I$4229,"&gt;="&amp;F$3)+COUNTIFS(Canon!$G$2:$G$4229,"*"&amp;$A19&amp;"*",Canon!$H$2:$H$4229,"&lt;"&amp;F$4,Canon!$I$2:$I$4229,"")</f>
        <v>18</v>
      </c>
      <c r="G19" s="7" t="n">
        <f aca="false">COUNTIFS(Canon!$G$2:$G$4229,"*"&amp;$A19&amp;"*",Canon!$H$2:$H$4229,"&lt;"&amp;G$4,Canon!$I$2:$I$4229,"&gt;="&amp;G$3)+COUNTIFS(Canon!$G$2:$G$4229,"*"&amp;$A19&amp;"*",Canon!$H$2:$H$4229,"&lt;"&amp;G$4,Canon!$I$2:$I$4229,"")</f>
        <v>24</v>
      </c>
      <c r="H19" s="7" t="n">
        <f aca="false">COUNTIFS(Canon!$G$2:$G$4229,"*"&amp;$A19&amp;"*",Canon!$H$2:$H$4229,"&lt;"&amp;H$4,Canon!$I$2:$I$4229,"&gt;="&amp;H$3)+COUNTIFS(Canon!$G$2:$G$4229,"*"&amp;$A19&amp;"*",Canon!$H$2:$H$4229,"&lt;"&amp;H$4,Canon!$I$2:$I$4229,"")</f>
        <v>21</v>
      </c>
      <c r="I19" s="7" t="n">
        <f aca="false">COUNTIFS(Canon!$G$2:$G$4229,"*"&amp;$A19&amp;"*",Canon!$H$2:$H$4229,"&lt;"&amp;I$4,Canon!$I$2:$I$4229,"&gt;="&amp;I$3)+COUNTIFS(Canon!$G$2:$G$4229,"*"&amp;$A19&amp;"*",Canon!$H$2:$H$4229,"&lt;"&amp;I$4,Canon!$I$2:$I$4229,"")</f>
        <v>25</v>
      </c>
      <c r="J19" s="7" t="n">
        <f aca="false">COUNTIFS(Canon!$G$2:$G$4229,"*"&amp;$A19&amp;"*",Canon!$H$2:$H$4229,"&lt;"&amp;J$4,Canon!$I$2:$I$4229,"&gt;="&amp;J$3)+COUNTIFS(Canon!$G$2:$G$4229,"*"&amp;$A19&amp;"*",Canon!$H$2:$H$4229,"&lt;"&amp;J$4,Canon!$I$2:$I$4229,"")</f>
        <v>26</v>
      </c>
      <c r="K19" s="7" t="n">
        <f aca="false">COUNTIFS(Canon!$G$2:$G$4229,"*"&amp;$A19&amp;"*",Canon!$H$2:$H$4229,"&lt;"&amp;K$4,Canon!$I$2:$I$4229,"&gt;="&amp;K$3)+COUNTIFS(Canon!$G$2:$G$4229,"*"&amp;$A19&amp;"*",Canon!$H$2:$H$4229,"&lt;"&amp;K$4,Canon!$I$2:$I$4229,"")</f>
        <v>44</v>
      </c>
      <c r="L19" s="7" t="n">
        <f aca="false">COUNTIFS(Canon!$G$2:$G$4229,"*"&amp;$A19&amp;"*",Canon!$H$2:$H$4229,"&lt;"&amp;L$4,Canon!$I$2:$I$4229,"&gt;="&amp;L$3)+COUNTIFS(Canon!$G$2:$G$4229,"*"&amp;$A19&amp;"*",Canon!$H$2:$H$4229,"&lt;"&amp;L$4,Canon!$I$2:$I$4229,"")</f>
        <v>106</v>
      </c>
      <c r="M19" s="7" t="n">
        <f aca="false">COUNTIFS(Canon!$G$2:$G$4229,"*"&amp;$A19&amp;"*",Canon!$H$2:$H$4229,"&lt;"&amp;M$4,Canon!$I$2:$I$4229,"&gt;="&amp;M$3)+COUNTIFS(Canon!$G$2:$G$4229,"*"&amp;$A19&amp;"*",Canon!$H$2:$H$4229,"&lt;"&amp;M$4,Canon!$I$2:$I$4229,"")</f>
        <v>162</v>
      </c>
      <c r="N19" s="4"/>
    </row>
    <row r="20" customFormat="false" ht="15" hidden="false" customHeight="false" outlineLevel="0" collapsed="false">
      <c r="A20" s="4" t="s">
        <v>90</v>
      </c>
      <c r="B20" s="4" t="s">
        <v>91</v>
      </c>
      <c r="C20" s="7" t="n">
        <f aca="false">COUNTIFS(Canon!$G$2:$G$4229,"*"&amp;$A20&amp;"*",Canon!$H$2:$H$4229,"&lt;"&amp;C$4,Canon!$I$2:$I$4229,"&gt;="&amp;C$3)+COUNTIFS(Canon!$G$2:$G$4229,"*"&amp;$A20&amp;"*",Canon!$H$2:$H$4229,"&lt;"&amp;C$4,Canon!$I$2:$I$4229,"")</f>
        <v>5</v>
      </c>
      <c r="D20" s="7" t="n">
        <f aca="false">COUNTIFS(Canon!$G$2:$G$4229,"*"&amp;$A20&amp;"*",Canon!$H$2:$H$4229,"&lt;"&amp;D$4,Canon!$I$2:$I$4229,"&gt;="&amp;D$3)+COUNTIFS(Canon!$G$2:$G$4229,"*"&amp;$A20&amp;"*",Canon!$H$2:$H$4229,"&lt;"&amp;D$4,Canon!$I$2:$I$4229,"")</f>
        <v>13</v>
      </c>
      <c r="E20" s="7" t="n">
        <f aca="false">COUNTIFS(Canon!$G$2:$G$4229,"*"&amp;$A20&amp;"*",Canon!$H$2:$H$4229,"&lt;"&amp;E$4,Canon!$I$2:$I$4229,"&gt;="&amp;E$3)+COUNTIFS(Canon!$G$2:$G$4229,"*"&amp;$A20&amp;"*",Canon!$H$2:$H$4229,"&lt;"&amp;E$4,Canon!$I$2:$I$4229,"")</f>
        <v>14</v>
      </c>
      <c r="F20" s="7" t="n">
        <f aca="false">COUNTIFS(Canon!$G$2:$G$4229,"*"&amp;$A20&amp;"*",Canon!$H$2:$H$4229,"&lt;"&amp;F$4,Canon!$I$2:$I$4229,"&gt;="&amp;F$3)+COUNTIFS(Canon!$G$2:$G$4229,"*"&amp;$A20&amp;"*",Canon!$H$2:$H$4229,"&lt;"&amp;F$4,Canon!$I$2:$I$4229,"")</f>
        <v>31</v>
      </c>
      <c r="G20" s="7" t="n">
        <f aca="false">COUNTIFS(Canon!$G$2:$G$4229,"*"&amp;$A20&amp;"*",Canon!$H$2:$H$4229,"&lt;"&amp;G$4,Canon!$I$2:$I$4229,"&gt;="&amp;G$3)+COUNTIFS(Canon!$G$2:$G$4229,"*"&amp;$A20&amp;"*",Canon!$H$2:$H$4229,"&lt;"&amp;G$4,Canon!$I$2:$I$4229,"")</f>
        <v>50</v>
      </c>
      <c r="H20" s="7" t="n">
        <f aca="false">COUNTIFS(Canon!$G$2:$G$4229,"*"&amp;$A20&amp;"*",Canon!$H$2:$H$4229,"&lt;"&amp;H$4,Canon!$I$2:$I$4229,"&gt;="&amp;H$3)+COUNTIFS(Canon!$G$2:$G$4229,"*"&amp;$A20&amp;"*",Canon!$H$2:$H$4229,"&lt;"&amp;H$4,Canon!$I$2:$I$4229,"")</f>
        <v>47</v>
      </c>
      <c r="I20" s="7" t="n">
        <f aca="false">COUNTIFS(Canon!$G$2:$G$4229,"*"&amp;$A20&amp;"*",Canon!$H$2:$H$4229,"&lt;"&amp;I$4,Canon!$I$2:$I$4229,"&gt;="&amp;I$3)+COUNTIFS(Canon!$G$2:$G$4229,"*"&amp;$A20&amp;"*",Canon!$H$2:$H$4229,"&lt;"&amp;I$4,Canon!$I$2:$I$4229,"")</f>
        <v>65</v>
      </c>
      <c r="J20" s="7" t="n">
        <f aca="false">COUNTIFS(Canon!$G$2:$G$4229,"*"&amp;$A20&amp;"*",Canon!$H$2:$H$4229,"&lt;"&amp;J$4,Canon!$I$2:$I$4229,"&gt;="&amp;J$3)+COUNTIFS(Canon!$G$2:$G$4229,"*"&amp;$A20&amp;"*",Canon!$H$2:$H$4229,"&lt;"&amp;J$4,Canon!$I$2:$I$4229,"")</f>
        <v>66</v>
      </c>
      <c r="K20" s="7" t="n">
        <f aca="false">COUNTIFS(Canon!$G$2:$G$4229,"*"&amp;$A20&amp;"*",Canon!$H$2:$H$4229,"&lt;"&amp;K$4,Canon!$I$2:$I$4229,"&gt;="&amp;K$3)+COUNTIFS(Canon!$G$2:$G$4229,"*"&amp;$A20&amp;"*",Canon!$H$2:$H$4229,"&lt;"&amp;K$4,Canon!$I$2:$I$4229,"")</f>
        <v>71</v>
      </c>
      <c r="L20" s="7" t="n">
        <f aca="false">COUNTIFS(Canon!$G$2:$G$4229,"*"&amp;$A20&amp;"*",Canon!$H$2:$H$4229,"&lt;"&amp;L$4,Canon!$I$2:$I$4229,"&gt;="&amp;L$3)+COUNTIFS(Canon!$G$2:$G$4229,"*"&amp;$A20&amp;"*",Canon!$H$2:$H$4229,"&lt;"&amp;L$4,Canon!$I$2:$I$4229,"")</f>
        <v>39</v>
      </c>
      <c r="M20" s="7" t="n">
        <f aca="false">COUNTIFS(Canon!$G$2:$G$4229,"*"&amp;$A20&amp;"*",Canon!$H$2:$H$4229,"&lt;"&amp;M$4,Canon!$I$2:$I$4229,"&gt;="&amp;M$3)+COUNTIFS(Canon!$G$2:$G$4229,"*"&amp;$A20&amp;"*",Canon!$H$2:$H$4229,"&lt;"&amp;M$4,Canon!$I$2:$I$4229,"")</f>
        <v>41</v>
      </c>
      <c r="N20" s="4"/>
    </row>
    <row r="21" customFormat="false" ht="15" hidden="false" customHeight="false" outlineLevel="0" collapsed="false">
      <c r="A21" s="4" t="s">
        <v>92</v>
      </c>
      <c r="B21" s="4" t="s">
        <v>93</v>
      </c>
      <c r="C21" s="7" t="n">
        <f aca="false">COUNTIFS(Canon!$G$2:$G$4229,"*"&amp;$A21&amp;"*",Canon!$H$2:$H$4229,"&lt;"&amp;C$4,Canon!$I$2:$I$4229,"&gt;="&amp;C$3)+COUNTIFS(Canon!$G$2:$G$4229,"*"&amp;$A21&amp;"*",Canon!$H$2:$H$4229,"&lt;"&amp;C$4,Canon!$I$2:$I$4229,"")</f>
        <v>1</v>
      </c>
      <c r="D21" s="7" t="n">
        <f aca="false">COUNTIFS(Canon!$G$2:$G$4229,"*"&amp;$A21&amp;"*",Canon!$H$2:$H$4229,"&lt;"&amp;D$4,Canon!$I$2:$I$4229,"&gt;="&amp;D$3)+COUNTIFS(Canon!$G$2:$G$4229,"*"&amp;$A21&amp;"*",Canon!$H$2:$H$4229,"&lt;"&amp;D$4,Canon!$I$2:$I$4229,"")</f>
        <v>3</v>
      </c>
      <c r="E21" s="7" t="n">
        <f aca="false">COUNTIFS(Canon!$G$2:$G$4229,"*"&amp;$A21&amp;"*",Canon!$H$2:$H$4229,"&lt;"&amp;E$4,Canon!$I$2:$I$4229,"&gt;="&amp;E$3)+COUNTIFS(Canon!$G$2:$G$4229,"*"&amp;$A21&amp;"*",Canon!$H$2:$H$4229,"&lt;"&amp;E$4,Canon!$I$2:$I$4229,"")</f>
        <v>4</v>
      </c>
      <c r="F21" s="7" t="n">
        <f aca="false">COUNTIFS(Canon!$G$2:$G$4229,"*"&amp;$A21&amp;"*",Canon!$H$2:$H$4229,"&lt;"&amp;F$4,Canon!$I$2:$I$4229,"&gt;="&amp;F$3)+COUNTIFS(Canon!$G$2:$G$4229,"*"&amp;$A21&amp;"*",Canon!$H$2:$H$4229,"&lt;"&amp;F$4,Canon!$I$2:$I$4229,"")</f>
        <v>6</v>
      </c>
      <c r="G21" s="7" t="n">
        <f aca="false">COUNTIFS(Canon!$G$2:$G$4229,"*"&amp;$A21&amp;"*",Canon!$H$2:$H$4229,"&lt;"&amp;G$4,Canon!$I$2:$I$4229,"&gt;="&amp;G$3)+COUNTIFS(Canon!$G$2:$G$4229,"*"&amp;$A21&amp;"*",Canon!$H$2:$H$4229,"&lt;"&amp;G$4,Canon!$I$2:$I$4229,"")</f>
        <v>9</v>
      </c>
      <c r="H21" s="7" t="n">
        <f aca="false">COUNTIFS(Canon!$G$2:$G$4229,"*"&amp;$A21&amp;"*",Canon!$H$2:$H$4229,"&lt;"&amp;H$4,Canon!$I$2:$I$4229,"&gt;="&amp;H$3)+COUNTIFS(Canon!$G$2:$G$4229,"*"&amp;$A21&amp;"*",Canon!$H$2:$H$4229,"&lt;"&amp;H$4,Canon!$I$2:$I$4229,"")</f>
        <v>17</v>
      </c>
      <c r="I21" s="7" t="n">
        <f aca="false">COUNTIFS(Canon!$G$2:$G$4229,"*"&amp;$A21&amp;"*",Canon!$H$2:$H$4229,"&lt;"&amp;I$4,Canon!$I$2:$I$4229,"&gt;="&amp;I$3)+COUNTIFS(Canon!$G$2:$G$4229,"*"&amp;$A21&amp;"*",Canon!$H$2:$H$4229,"&lt;"&amp;I$4,Canon!$I$2:$I$4229,"")</f>
        <v>23</v>
      </c>
      <c r="J21" s="7" t="n">
        <f aca="false">COUNTIFS(Canon!$G$2:$G$4229,"*"&amp;$A21&amp;"*",Canon!$H$2:$H$4229,"&lt;"&amp;J$4,Canon!$I$2:$I$4229,"&gt;="&amp;J$3)+COUNTIFS(Canon!$G$2:$G$4229,"*"&amp;$A21&amp;"*",Canon!$H$2:$H$4229,"&lt;"&amp;J$4,Canon!$I$2:$I$4229,"")</f>
        <v>16</v>
      </c>
      <c r="K21" s="7" t="n">
        <f aca="false">COUNTIFS(Canon!$G$2:$G$4229,"*"&amp;$A21&amp;"*",Canon!$H$2:$H$4229,"&lt;"&amp;K$4,Canon!$I$2:$I$4229,"&gt;="&amp;K$3)+COUNTIFS(Canon!$G$2:$G$4229,"*"&amp;$A21&amp;"*",Canon!$H$2:$H$4229,"&lt;"&amp;K$4,Canon!$I$2:$I$4229,"")</f>
        <v>23</v>
      </c>
      <c r="L21" s="7" t="n">
        <f aca="false">COUNTIFS(Canon!$G$2:$G$4229,"*"&amp;$A21&amp;"*",Canon!$H$2:$H$4229,"&lt;"&amp;L$4,Canon!$I$2:$I$4229,"&gt;="&amp;L$3)+COUNTIFS(Canon!$G$2:$G$4229,"*"&amp;$A21&amp;"*",Canon!$H$2:$H$4229,"&lt;"&amp;L$4,Canon!$I$2:$I$4229,"")</f>
        <v>14</v>
      </c>
      <c r="M21" s="7" t="n">
        <f aca="false">COUNTIFS(Canon!$G$2:$G$4229,"*"&amp;$A21&amp;"*",Canon!$H$2:$H$4229,"&lt;"&amp;M$4,Canon!$I$2:$I$4229,"&gt;="&amp;M$3)+COUNTIFS(Canon!$G$2:$G$4229,"*"&amp;$A21&amp;"*",Canon!$H$2:$H$4229,"&lt;"&amp;M$4,Canon!$I$2:$I$4229,"")</f>
        <v>15</v>
      </c>
      <c r="N21" s="4"/>
    </row>
    <row r="22" customFormat="false" ht="15" hidden="false" customHeight="false" outlineLevel="0" collapsed="false">
      <c r="A22" s="4" t="s">
        <v>94</v>
      </c>
      <c r="B22" s="4" t="s">
        <v>95</v>
      </c>
      <c r="C22" s="7" t="n">
        <f aca="false">COUNTIFS(Canon!$G$2:$G$4229,"*"&amp;$A22&amp;"*",Canon!$H$2:$H$4229,"&lt;"&amp;C$4,Canon!$I$2:$I$4229,"&gt;="&amp;C$3)+COUNTIFS(Canon!$G$2:$G$4229,"*"&amp;$A22&amp;"*",Canon!$H$2:$H$4229,"&lt;"&amp;C$4,Canon!$I$2:$I$4229,"")</f>
        <v>2</v>
      </c>
      <c r="D22" s="7" t="n">
        <f aca="false">COUNTIFS(Canon!$G$2:$G$4229,"*"&amp;$A22&amp;"*",Canon!$H$2:$H$4229,"&lt;"&amp;D$4,Canon!$I$2:$I$4229,"&gt;="&amp;D$3)+COUNTIFS(Canon!$G$2:$G$4229,"*"&amp;$A22&amp;"*",Canon!$H$2:$H$4229,"&lt;"&amp;D$4,Canon!$I$2:$I$4229,"")</f>
        <v>2</v>
      </c>
      <c r="E22" s="7" t="n">
        <f aca="false">COUNTIFS(Canon!$G$2:$G$4229,"*"&amp;$A22&amp;"*",Canon!$H$2:$H$4229,"&lt;"&amp;E$4,Canon!$I$2:$I$4229,"&gt;="&amp;E$3)+COUNTIFS(Canon!$G$2:$G$4229,"*"&amp;$A22&amp;"*",Canon!$H$2:$H$4229,"&lt;"&amp;E$4,Canon!$I$2:$I$4229,"")</f>
        <v>5</v>
      </c>
      <c r="F22" s="7" t="n">
        <f aca="false">COUNTIFS(Canon!$G$2:$G$4229,"*"&amp;$A22&amp;"*",Canon!$H$2:$H$4229,"&lt;"&amp;F$4,Canon!$I$2:$I$4229,"&gt;="&amp;F$3)+COUNTIFS(Canon!$G$2:$G$4229,"*"&amp;$A22&amp;"*",Canon!$H$2:$H$4229,"&lt;"&amp;F$4,Canon!$I$2:$I$4229,"")</f>
        <v>5</v>
      </c>
      <c r="G22" s="7" t="n">
        <f aca="false">COUNTIFS(Canon!$G$2:$G$4229,"*"&amp;$A22&amp;"*",Canon!$H$2:$H$4229,"&lt;"&amp;G$4,Canon!$I$2:$I$4229,"&gt;="&amp;G$3)+COUNTIFS(Canon!$G$2:$G$4229,"*"&amp;$A22&amp;"*",Canon!$H$2:$H$4229,"&lt;"&amp;G$4,Canon!$I$2:$I$4229,"")</f>
        <v>8</v>
      </c>
      <c r="H22" s="7" t="n">
        <f aca="false">COUNTIFS(Canon!$G$2:$G$4229,"*"&amp;$A22&amp;"*",Canon!$H$2:$H$4229,"&lt;"&amp;H$4,Canon!$I$2:$I$4229,"&gt;="&amp;H$3)+COUNTIFS(Canon!$G$2:$G$4229,"*"&amp;$A22&amp;"*",Canon!$H$2:$H$4229,"&lt;"&amp;H$4,Canon!$I$2:$I$4229,"")</f>
        <v>6</v>
      </c>
      <c r="I22" s="7" t="n">
        <f aca="false">COUNTIFS(Canon!$G$2:$G$4229,"*"&amp;$A22&amp;"*",Canon!$H$2:$H$4229,"&lt;"&amp;I$4,Canon!$I$2:$I$4229,"&gt;="&amp;I$3)+COUNTIFS(Canon!$G$2:$G$4229,"*"&amp;$A22&amp;"*",Canon!$H$2:$H$4229,"&lt;"&amp;I$4,Canon!$I$2:$I$4229,"")</f>
        <v>10</v>
      </c>
      <c r="J22" s="7" t="n">
        <f aca="false">COUNTIFS(Canon!$G$2:$G$4229,"*"&amp;$A22&amp;"*",Canon!$H$2:$H$4229,"&lt;"&amp;J$4,Canon!$I$2:$I$4229,"&gt;="&amp;J$3)+COUNTIFS(Canon!$G$2:$G$4229,"*"&amp;$A22&amp;"*",Canon!$H$2:$H$4229,"&lt;"&amp;J$4,Canon!$I$2:$I$4229,"")</f>
        <v>13</v>
      </c>
      <c r="K22" s="7" t="n">
        <f aca="false">COUNTIFS(Canon!$G$2:$G$4229,"*"&amp;$A22&amp;"*",Canon!$H$2:$H$4229,"&lt;"&amp;K$4,Canon!$I$2:$I$4229,"&gt;="&amp;K$3)+COUNTIFS(Canon!$G$2:$G$4229,"*"&amp;$A22&amp;"*",Canon!$H$2:$H$4229,"&lt;"&amp;K$4,Canon!$I$2:$I$4229,"")</f>
        <v>38</v>
      </c>
      <c r="L22" s="7" t="n">
        <f aca="false">COUNTIFS(Canon!$G$2:$G$4229,"*"&amp;$A22&amp;"*",Canon!$H$2:$H$4229,"&lt;"&amp;L$4,Canon!$I$2:$I$4229,"&gt;="&amp;L$3)+COUNTIFS(Canon!$G$2:$G$4229,"*"&amp;$A22&amp;"*",Canon!$H$2:$H$4229,"&lt;"&amp;L$4,Canon!$I$2:$I$4229,"")</f>
        <v>40</v>
      </c>
      <c r="M22" s="7" t="n">
        <f aca="false">COUNTIFS(Canon!$G$2:$G$4229,"*"&amp;$A22&amp;"*",Canon!$H$2:$H$4229,"&lt;"&amp;M$4,Canon!$I$2:$I$4229,"&gt;="&amp;M$3)+COUNTIFS(Canon!$G$2:$G$4229,"*"&amp;$A22&amp;"*",Canon!$H$2:$H$4229,"&lt;"&amp;M$4,Canon!$I$2:$I$4229,"")</f>
        <v>40</v>
      </c>
      <c r="N22" s="4"/>
    </row>
    <row r="23" customFormat="false" ht="15" hidden="false" customHeight="false" outlineLevel="0" collapsed="false">
      <c r="A23" s="4" t="s">
        <v>96</v>
      </c>
      <c r="B23" s="4" t="s">
        <v>97</v>
      </c>
      <c r="C23" s="7" t="n">
        <f aca="false">COUNTIFS(Canon!$G$2:$G$4229,"*"&amp;$A23&amp;"*",Canon!$H$2:$H$4229,"&lt;"&amp;C$4,Canon!$I$2:$I$4229,"&gt;="&amp;C$3)+COUNTIFS(Canon!$G$2:$G$4229,"*"&amp;$A23&amp;"*",Canon!$H$2:$H$4229,"&lt;"&amp;C$4,Canon!$I$2:$I$4229,"")</f>
        <v>6</v>
      </c>
      <c r="D23" s="7" t="n">
        <f aca="false">COUNTIFS(Canon!$G$2:$G$4229,"*"&amp;$A23&amp;"*",Canon!$H$2:$H$4229,"&lt;"&amp;D$4,Canon!$I$2:$I$4229,"&gt;="&amp;D$3)+COUNTIFS(Canon!$G$2:$G$4229,"*"&amp;$A23&amp;"*",Canon!$H$2:$H$4229,"&lt;"&amp;D$4,Canon!$I$2:$I$4229,"")</f>
        <v>20</v>
      </c>
      <c r="E23" s="7" t="n">
        <f aca="false">COUNTIFS(Canon!$G$2:$G$4229,"*"&amp;$A23&amp;"*",Canon!$H$2:$H$4229,"&lt;"&amp;E$4,Canon!$I$2:$I$4229,"&gt;="&amp;E$3)+COUNTIFS(Canon!$G$2:$G$4229,"*"&amp;$A23&amp;"*",Canon!$H$2:$H$4229,"&lt;"&amp;E$4,Canon!$I$2:$I$4229,"")</f>
        <v>42</v>
      </c>
      <c r="F23" s="7" t="n">
        <f aca="false">COUNTIFS(Canon!$G$2:$G$4229,"*"&amp;$A23&amp;"*",Canon!$H$2:$H$4229,"&lt;"&amp;F$4,Canon!$I$2:$I$4229,"&gt;="&amp;F$3)+COUNTIFS(Canon!$G$2:$G$4229,"*"&amp;$A23&amp;"*",Canon!$H$2:$H$4229,"&lt;"&amp;F$4,Canon!$I$2:$I$4229,"")</f>
        <v>49</v>
      </c>
      <c r="G23" s="7" t="n">
        <f aca="false">COUNTIFS(Canon!$G$2:$G$4229,"*"&amp;$A23&amp;"*",Canon!$H$2:$H$4229,"&lt;"&amp;G$4,Canon!$I$2:$I$4229,"&gt;="&amp;G$3)+COUNTIFS(Canon!$G$2:$G$4229,"*"&amp;$A23&amp;"*",Canon!$H$2:$H$4229,"&lt;"&amp;G$4,Canon!$I$2:$I$4229,"")</f>
        <v>60</v>
      </c>
      <c r="H23" s="7" t="n">
        <f aca="false">COUNTIFS(Canon!$G$2:$G$4229,"*"&amp;$A23&amp;"*",Canon!$H$2:$H$4229,"&lt;"&amp;H$4,Canon!$I$2:$I$4229,"&gt;="&amp;H$3)+COUNTIFS(Canon!$G$2:$G$4229,"*"&amp;$A23&amp;"*",Canon!$H$2:$H$4229,"&lt;"&amp;H$4,Canon!$I$2:$I$4229,"")</f>
        <v>61</v>
      </c>
      <c r="I23" s="7" t="n">
        <f aca="false">COUNTIFS(Canon!$G$2:$G$4229,"*"&amp;$A23&amp;"*",Canon!$H$2:$H$4229,"&lt;"&amp;I$4,Canon!$I$2:$I$4229,"&gt;="&amp;I$3)+COUNTIFS(Canon!$G$2:$G$4229,"*"&amp;$A23&amp;"*",Canon!$H$2:$H$4229,"&lt;"&amp;I$4,Canon!$I$2:$I$4229,"")</f>
        <v>83</v>
      </c>
      <c r="J23" s="7" t="n">
        <f aca="false">COUNTIFS(Canon!$G$2:$G$4229,"*"&amp;$A23&amp;"*",Canon!$H$2:$H$4229,"&lt;"&amp;J$4,Canon!$I$2:$I$4229,"&gt;="&amp;J$3)+COUNTIFS(Canon!$G$2:$G$4229,"*"&amp;$A23&amp;"*",Canon!$H$2:$H$4229,"&lt;"&amp;J$4,Canon!$I$2:$I$4229,"")</f>
        <v>74</v>
      </c>
      <c r="K23" s="7" t="n">
        <f aca="false">COUNTIFS(Canon!$G$2:$G$4229,"*"&amp;$A23&amp;"*",Canon!$H$2:$H$4229,"&lt;"&amp;K$4,Canon!$I$2:$I$4229,"&gt;="&amp;K$3)+COUNTIFS(Canon!$G$2:$G$4229,"*"&amp;$A23&amp;"*",Canon!$H$2:$H$4229,"&lt;"&amp;K$4,Canon!$I$2:$I$4229,"")</f>
        <v>103</v>
      </c>
      <c r="L23" s="7" t="n">
        <f aca="false">COUNTIFS(Canon!$G$2:$G$4229,"*"&amp;$A23&amp;"*",Canon!$H$2:$H$4229,"&lt;"&amp;L$4,Canon!$I$2:$I$4229,"&gt;="&amp;L$3)+COUNTIFS(Canon!$G$2:$G$4229,"*"&amp;$A23&amp;"*",Canon!$H$2:$H$4229,"&lt;"&amp;L$4,Canon!$I$2:$I$4229,"")</f>
        <v>77</v>
      </c>
      <c r="M23" s="7" t="n">
        <f aca="false">COUNTIFS(Canon!$G$2:$G$4229,"*"&amp;$A23&amp;"*",Canon!$H$2:$H$4229,"&lt;"&amp;M$4,Canon!$I$2:$I$4229,"&gt;="&amp;M$3)+COUNTIFS(Canon!$G$2:$G$4229,"*"&amp;$A23&amp;"*",Canon!$H$2:$H$4229,"&lt;"&amp;M$4,Canon!$I$2:$I$4229,"")</f>
        <v>71</v>
      </c>
      <c r="N23" s="4"/>
    </row>
    <row r="24" customFormat="false" ht="15" hidden="false" customHeight="false" outlineLevel="0" collapsed="false">
      <c r="A24" s="4" t="s">
        <v>98</v>
      </c>
      <c r="B24" s="4" t="s">
        <v>99</v>
      </c>
      <c r="C24" s="7" t="n">
        <f aca="false">COUNTIFS(Canon!$G$2:$G$4229,"*"&amp;$A24&amp;"*",Canon!$H$2:$H$4229,"&lt;"&amp;C$4,Canon!$I$2:$I$4229,"&gt;="&amp;C$3)+COUNTIFS(Canon!$G$2:$G$4229,"*"&amp;$A24&amp;"*",Canon!$H$2:$H$4229,"&lt;"&amp;C$4,Canon!$I$2:$I$4229,"")</f>
        <v>3</v>
      </c>
      <c r="D24" s="7" t="n">
        <f aca="false">COUNTIFS(Canon!$G$2:$G$4229,"*"&amp;$A24&amp;"*",Canon!$H$2:$H$4229,"&lt;"&amp;D$4,Canon!$I$2:$I$4229,"&gt;="&amp;D$3)+COUNTIFS(Canon!$G$2:$G$4229,"*"&amp;$A24&amp;"*",Canon!$H$2:$H$4229,"&lt;"&amp;D$4,Canon!$I$2:$I$4229,"")</f>
        <v>10</v>
      </c>
      <c r="E24" s="7" t="n">
        <f aca="false">COUNTIFS(Canon!$G$2:$G$4229,"*"&amp;$A24&amp;"*",Canon!$H$2:$H$4229,"&lt;"&amp;E$4,Canon!$I$2:$I$4229,"&gt;="&amp;E$3)+COUNTIFS(Canon!$G$2:$G$4229,"*"&amp;$A24&amp;"*",Canon!$H$2:$H$4229,"&lt;"&amp;E$4,Canon!$I$2:$I$4229,"")</f>
        <v>10</v>
      </c>
      <c r="F24" s="7" t="n">
        <f aca="false">COUNTIFS(Canon!$G$2:$G$4229,"*"&amp;$A24&amp;"*",Canon!$H$2:$H$4229,"&lt;"&amp;F$4,Canon!$I$2:$I$4229,"&gt;="&amp;F$3)+COUNTIFS(Canon!$G$2:$G$4229,"*"&amp;$A24&amp;"*",Canon!$H$2:$H$4229,"&lt;"&amp;F$4,Canon!$I$2:$I$4229,"")</f>
        <v>10</v>
      </c>
      <c r="G24" s="7" t="n">
        <f aca="false">COUNTIFS(Canon!$G$2:$G$4229,"*"&amp;$A24&amp;"*",Canon!$H$2:$H$4229,"&lt;"&amp;G$4,Canon!$I$2:$I$4229,"&gt;="&amp;G$3)+COUNTIFS(Canon!$G$2:$G$4229,"*"&amp;$A24&amp;"*",Canon!$H$2:$H$4229,"&lt;"&amp;G$4,Canon!$I$2:$I$4229,"")</f>
        <v>15</v>
      </c>
      <c r="H24" s="7" t="n">
        <f aca="false">COUNTIFS(Canon!$G$2:$G$4229,"*"&amp;$A24&amp;"*",Canon!$H$2:$H$4229,"&lt;"&amp;H$4,Canon!$I$2:$I$4229,"&gt;="&amp;H$3)+COUNTIFS(Canon!$G$2:$G$4229,"*"&amp;$A24&amp;"*",Canon!$H$2:$H$4229,"&lt;"&amp;H$4,Canon!$I$2:$I$4229,"")</f>
        <v>22</v>
      </c>
      <c r="I24" s="7" t="n">
        <f aca="false">COUNTIFS(Canon!$G$2:$G$4229,"*"&amp;$A24&amp;"*",Canon!$H$2:$H$4229,"&lt;"&amp;I$4,Canon!$I$2:$I$4229,"&gt;="&amp;I$3)+COUNTIFS(Canon!$G$2:$G$4229,"*"&amp;$A24&amp;"*",Canon!$H$2:$H$4229,"&lt;"&amp;I$4,Canon!$I$2:$I$4229,"")</f>
        <v>27</v>
      </c>
      <c r="J24" s="7" t="n">
        <f aca="false">COUNTIFS(Canon!$G$2:$G$4229,"*"&amp;$A24&amp;"*",Canon!$H$2:$H$4229,"&lt;"&amp;J$4,Canon!$I$2:$I$4229,"&gt;="&amp;J$3)+COUNTIFS(Canon!$G$2:$G$4229,"*"&amp;$A24&amp;"*",Canon!$H$2:$H$4229,"&lt;"&amp;J$4,Canon!$I$2:$I$4229,"")</f>
        <v>27</v>
      </c>
      <c r="K24" s="7" t="n">
        <f aca="false">COUNTIFS(Canon!$G$2:$G$4229,"*"&amp;$A24&amp;"*",Canon!$H$2:$H$4229,"&lt;"&amp;K$4,Canon!$I$2:$I$4229,"&gt;="&amp;K$3)+COUNTIFS(Canon!$G$2:$G$4229,"*"&amp;$A24&amp;"*",Canon!$H$2:$H$4229,"&lt;"&amp;K$4,Canon!$I$2:$I$4229,"")</f>
        <v>37</v>
      </c>
      <c r="L24" s="7" t="n">
        <f aca="false">COUNTIFS(Canon!$G$2:$G$4229,"*"&amp;$A24&amp;"*",Canon!$H$2:$H$4229,"&lt;"&amp;L$4,Canon!$I$2:$I$4229,"&gt;="&amp;L$3)+COUNTIFS(Canon!$G$2:$G$4229,"*"&amp;$A24&amp;"*",Canon!$H$2:$H$4229,"&lt;"&amp;L$4,Canon!$I$2:$I$4229,"")</f>
        <v>25</v>
      </c>
      <c r="M24" s="7" t="n">
        <f aca="false">COUNTIFS(Canon!$G$2:$G$4229,"*"&amp;$A24&amp;"*",Canon!$H$2:$H$4229,"&lt;"&amp;M$4,Canon!$I$2:$I$4229,"&gt;="&amp;M$3)+COUNTIFS(Canon!$G$2:$G$4229,"*"&amp;$A24&amp;"*",Canon!$H$2:$H$4229,"&lt;"&amp;M$4,Canon!$I$2:$I$4229,"")</f>
        <v>25</v>
      </c>
      <c r="N24" s="4"/>
    </row>
    <row r="25" customFormat="false" ht="15" hidden="false" customHeight="false" outlineLevel="0" collapsed="false">
      <c r="A25" s="4" t="s">
        <v>100</v>
      </c>
      <c r="B25" s="4" t="s">
        <v>101</v>
      </c>
      <c r="C25" s="7" t="n">
        <f aca="false">COUNTIFS(Canon!$G$2:$G$4229,"*"&amp;$A25&amp;"*",Canon!$H$2:$H$4229,"&lt;"&amp;C$4,Canon!$I$2:$I$4229,"&gt;="&amp;C$3)+COUNTIFS(Canon!$G$2:$G$4229,"*"&amp;$A25&amp;"*",Canon!$H$2:$H$4229,"&lt;"&amp;C$4,Canon!$I$2:$I$4229,"")</f>
        <v>0</v>
      </c>
      <c r="D25" s="7" t="n">
        <f aca="false">COUNTIFS(Canon!$G$2:$G$4229,"*"&amp;$A25&amp;"*",Canon!$H$2:$H$4229,"&lt;"&amp;D$4,Canon!$I$2:$I$4229,"&gt;="&amp;D$3)+COUNTIFS(Canon!$G$2:$G$4229,"*"&amp;$A25&amp;"*",Canon!$H$2:$H$4229,"&lt;"&amp;D$4,Canon!$I$2:$I$4229,"")</f>
        <v>1</v>
      </c>
      <c r="E25" s="7" t="n">
        <f aca="false">COUNTIFS(Canon!$G$2:$G$4229,"*"&amp;$A25&amp;"*",Canon!$H$2:$H$4229,"&lt;"&amp;E$4,Canon!$I$2:$I$4229,"&gt;="&amp;E$3)+COUNTIFS(Canon!$G$2:$G$4229,"*"&amp;$A25&amp;"*",Canon!$H$2:$H$4229,"&lt;"&amp;E$4,Canon!$I$2:$I$4229,"")</f>
        <v>4</v>
      </c>
      <c r="F25" s="7" t="n">
        <f aca="false">COUNTIFS(Canon!$G$2:$G$4229,"*"&amp;$A25&amp;"*",Canon!$H$2:$H$4229,"&lt;"&amp;F$4,Canon!$I$2:$I$4229,"&gt;="&amp;F$3)+COUNTIFS(Canon!$G$2:$G$4229,"*"&amp;$A25&amp;"*",Canon!$H$2:$H$4229,"&lt;"&amp;F$4,Canon!$I$2:$I$4229,"")</f>
        <v>4</v>
      </c>
      <c r="G25" s="7" t="n">
        <f aca="false">COUNTIFS(Canon!$G$2:$G$4229,"*"&amp;$A25&amp;"*",Canon!$H$2:$H$4229,"&lt;"&amp;G$4,Canon!$I$2:$I$4229,"&gt;="&amp;G$3)+COUNTIFS(Canon!$G$2:$G$4229,"*"&amp;$A25&amp;"*",Canon!$H$2:$H$4229,"&lt;"&amp;G$4,Canon!$I$2:$I$4229,"")</f>
        <v>8</v>
      </c>
      <c r="H25" s="7" t="n">
        <f aca="false">COUNTIFS(Canon!$G$2:$G$4229,"*"&amp;$A25&amp;"*",Canon!$H$2:$H$4229,"&lt;"&amp;H$4,Canon!$I$2:$I$4229,"&gt;="&amp;H$3)+COUNTIFS(Canon!$G$2:$G$4229,"*"&amp;$A25&amp;"*",Canon!$H$2:$H$4229,"&lt;"&amp;H$4,Canon!$I$2:$I$4229,"")</f>
        <v>8</v>
      </c>
      <c r="I25" s="7" t="n">
        <f aca="false">COUNTIFS(Canon!$G$2:$G$4229,"*"&amp;$A25&amp;"*",Canon!$H$2:$H$4229,"&lt;"&amp;I$4,Canon!$I$2:$I$4229,"&gt;="&amp;I$3)+COUNTIFS(Canon!$G$2:$G$4229,"*"&amp;$A25&amp;"*",Canon!$H$2:$H$4229,"&lt;"&amp;I$4,Canon!$I$2:$I$4229,"")</f>
        <v>10</v>
      </c>
      <c r="J25" s="7" t="n">
        <f aca="false">COUNTIFS(Canon!$G$2:$G$4229,"*"&amp;$A25&amp;"*",Canon!$H$2:$H$4229,"&lt;"&amp;J$4,Canon!$I$2:$I$4229,"&gt;="&amp;J$3)+COUNTIFS(Canon!$G$2:$G$4229,"*"&amp;$A25&amp;"*",Canon!$H$2:$H$4229,"&lt;"&amp;J$4,Canon!$I$2:$I$4229,"")</f>
        <v>18</v>
      </c>
      <c r="K25" s="7" t="n">
        <f aca="false">COUNTIFS(Canon!$G$2:$G$4229,"*"&amp;$A25&amp;"*",Canon!$H$2:$H$4229,"&lt;"&amp;K$4,Canon!$I$2:$I$4229,"&gt;="&amp;K$3)+COUNTIFS(Canon!$G$2:$G$4229,"*"&amp;$A25&amp;"*",Canon!$H$2:$H$4229,"&lt;"&amp;K$4,Canon!$I$2:$I$4229,"")</f>
        <v>76</v>
      </c>
      <c r="L25" s="7" t="n">
        <f aca="false">COUNTIFS(Canon!$G$2:$G$4229,"*"&amp;$A25&amp;"*",Canon!$H$2:$H$4229,"&lt;"&amp;L$4,Canon!$I$2:$I$4229,"&gt;="&amp;L$3)+COUNTIFS(Canon!$G$2:$G$4229,"*"&amp;$A25&amp;"*",Canon!$H$2:$H$4229,"&lt;"&amp;L$4,Canon!$I$2:$I$4229,"")</f>
        <v>85</v>
      </c>
      <c r="M25" s="7" t="n">
        <f aca="false">COUNTIFS(Canon!$G$2:$G$4229,"*"&amp;$A25&amp;"*",Canon!$H$2:$H$4229,"&lt;"&amp;M$4,Canon!$I$2:$I$4229,"&gt;="&amp;M$3)+COUNTIFS(Canon!$G$2:$G$4229,"*"&amp;$A25&amp;"*",Canon!$H$2:$H$4229,"&lt;"&amp;M$4,Canon!$I$2:$I$4229,"")</f>
        <v>95</v>
      </c>
      <c r="N25" s="4" t="s">
        <v>102</v>
      </c>
    </row>
    <row r="26" customFormat="false" ht="15" hidden="false" customHeight="false" outlineLevel="0" collapsed="false">
      <c r="A26" s="4" t="s">
        <v>103</v>
      </c>
      <c r="B26" s="4" t="s">
        <v>104</v>
      </c>
      <c r="C26" s="7" t="n">
        <f aca="false">COUNTIFS(Canon!$G$2:$G$4229,"*"&amp;$A26&amp;"*",Canon!$H$2:$H$4229,"&lt;"&amp;C$4,Canon!$I$2:$I$4229,"&gt;="&amp;C$3)+COUNTIFS(Canon!$G$2:$G$4229,"*"&amp;$A26&amp;"*",Canon!$H$2:$H$4229,"&lt;"&amp;C$4,Canon!$I$2:$I$4229,"")</f>
        <v>10</v>
      </c>
      <c r="D26" s="7" t="n">
        <f aca="false">COUNTIFS(Canon!$G$2:$G$4229,"*"&amp;$A26&amp;"*",Canon!$H$2:$H$4229,"&lt;"&amp;D$4,Canon!$I$2:$I$4229,"&gt;="&amp;D$3)+COUNTIFS(Canon!$G$2:$G$4229,"*"&amp;$A26&amp;"*",Canon!$H$2:$H$4229,"&lt;"&amp;D$4,Canon!$I$2:$I$4229,"")</f>
        <v>30</v>
      </c>
      <c r="E26" s="7" t="n">
        <f aca="false">COUNTIFS(Canon!$G$2:$G$4229,"*"&amp;$A26&amp;"*",Canon!$H$2:$H$4229,"&lt;"&amp;E$4,Canon!$I$2:$I$4229,"&gt;="&amp;E$3)+COUNTIFS(Canon!$G$2:$G$4229,"*"&amp;$A26&amp;"*",Canon!$H$2:$H$4229,"&lt;"&amp;E$4,Canon!$I$2:$I$4229,"")</f>
        <v>54</v>
      </c>
      <c r="F26" s="7" t="n">
        <f aca="false">COUNTIFS(Canon!$G$2:$G$4229,"*"&amp;$A26&amp;"*",Canon!$H$2:$H$4229,"&lt;"&amp;F$4,Canon!$I$2:$I$4229,"&gt;="&amp;F$3)+COUNTIFS(Canon!$G$2:$G$4229,"*"&amp;$A26&amp;"*",Canon!$H$2:$H$4229,"&lt;"&amp;F$4,Canon!$I$2:$I$4229,"")</f>
        <v>75</v>
      </c>
      <c r="G26" s="7" t="n">
        <f aca="false">COUNTIFS(Canon!$G$2:$G$4229,"*"&amp;$A26&amp;"*",Canon!$H$2:$H$4229,"&lt;"&amp;G$4,Canon!$I$2:$I$4229,"&gt;="&amp;G$3)+COUNTIFS(Canon!$G$2:$G$4229,"*"&amp;$A26&amp;"*",Canon!$H$2:$H$4229,"&lt;"&amp;G$4,Canon!$I$2:$I$4229,"")</f>
        <v>118</v>
      </c>
      <c r="H26" s="7" t="n">
        <f aca="false">COUNTIFS(Canon!$G$2:$G$4229,"*"&amp;$A26&amp;"*",Canon!$H$2:$H$4229,"&lt;"&amp;H$4,Canon!$I$2:$I$4229,"&gt;="&amp;H$3)+COUNTIFS(Canon!$G$2:$G$4229,"*"&amp;$A26&amp;"*",Canon!$H$2:$H$4229,"&lt;"&amp;H$4,Canon!$I$2:$I$4229,"")</f>
        <v>120</v>
      </c>
      <c r="I26" s="7" t="n">
        <f aca="false">COUNTIFS(Canon!$G$2:$G$4229,"*"&amp;$A26&amp;"*",Canon!$H$2:$H$4229,"&lt;"&amp;I$4,Canon!$I$2:$I$4229,"&gt;="&amp;I$3)+COUNTIFS(Canon!$G$2:$G$4229,"*"&amp;$A26&amp;"*",Canon!$H$2:$H$4229,"&lt;"&amp;I$4,Canon!$I$2:$I$4229,"")</f>
        <v>154</v>
      </c>
      <c r="J26" s="7" t="n">
        <f aca="false">COUNTIFS(Canon!$G$2:$G$4229,"*"&amp;$A26&amp;"*",Canon!$H$2:$H$4229,"&lt;"&amp;J$4,Canon!$I$2:$I$4229,"&gt;="&amp;J$3)+COUNTIFS(Canon!$G$2:$G$4229,"*"&amp;$A26&amp;"*",Canon!$H$2:$H$4229,"&lt;"&amp;J$4,Canon!$I$2:$I$4229,"")</f>
        <v>183</v>
      </c>
      <c r="K26" s="7" t="n">
        <f aca="false">COUNTIFS(Canon!$G$2:$G$4229,"*"&amp;$A26&amp;"*",Canon!$H$2:$H$4229,"&lt;"&amp;K$4,Canon!$I$2:$I$4229,"&gt;="&amp;K$3)+COUNTIFS(Canon!$G$2:$G$4229,"*"&amp;$A26&amp;"*",Canon!$H$2:$H$4229,"&lt;"&amp;K$4,Canon!$I$2:$I$4229,"")</f>
        <v>185</v>
      </c>
      <c r="L26" s="7" t="n">
        <f aca="false">COUNTIFS(Canon!$G$2:$G$4229,"*"&amp;$A26&amp;"*",Canon!$H$2:$H$4229,"&lt;"&amp;L$4,Canon!$I$2:$I$4229,"&gt;="&amp;L$3)+COUNTIFS(Canon!$G$2:$G$4229,"*"&amp;$A26&amp;"*",Canon!$H$2:$H$4229,"&lt;"&amp;L$4,Canon!$I$2:$I$4229,"")</f>
        <v>187</v>
      </c>
      <c r="M26" s="7" t="n">
        <f aca="false">COUNTIFS(Canon!$G$2:$G$4229,"*"&amp;$A26&amp;"*",Canon!$H$2:$H$4229,"&lt;"&amp;M$4,Canon!$I$2:$I$4229,"&gt;="&amp;M$3)+COUNTIFS(Canon!$G$2:$G$4229,"*"&amp;$A26&amp;"*",Canon!$H$2:$H$4229,"&lt;"&amp;M$4,Canon!$I$2:$I$4229,"")</f>
        <v>203</v>
      </c>
      <c r="N26" s="4"/>
    </row>
    <row r="27" customFormat="false" ht="15" hidden="false" customHeight="false" outlineLevel="0" collapsed="false">
      <c r="A27" s="4" t="s">
        <v>105</v>
      </c>
      <c r="B27" s="4" t="s">
        <v>106</v>
      </c>
      <c r="C27" s="7" t="n">
        <f aca="false">COUNTIFS(Canon!$G$2:$G$4229,"*"&amp;$A27&amp;"*",Canon!$H$2:$H$4229,"&lt;"&amp;C$4,Canon!$I$2:$I$4229,"&gt;="&amp;C$3)+COUNTIFS(Canon!$G$2:$G$4229,"*"&amp;$A27&amp;"*",Canon!$H$2:$H$4229,"&lt;"&amp;C$4,Canon!$I$2:$I$4229,"")</f>
        <v>1</v>
      </c>
      <c r="D27" s="7" t="n">
        <f aca="false">COUNTIFS(Canon!$G$2:$G$4229,"*"&amp;$A27&amp;"*",Canon!$H$2:$H$4229,"&lt;"&amp;D$4,Canon!$I$2:$I$4229,"&gt;="&amp;D$3)+COUNTIFS(Canon!$G$2:$G$4229,"*"&amp;$A27&amp;"*",Canon!$H$2:$H$4229,"&lt;"&amp;D$4,Canon!$I$2:$I$4229,"")</f>
        <v>4</v>
      </c>
      <c r="E27" s="7" t="n">
        <f aca="false">COUNTIFS(Canon!$G$2:$G$4229,"*"&amp;$A27&amp;"*",Canon!$H$2:$H$4229,"&lt;"&amp;E$4,Canon!$I$2:$I$4229,"&gt;="&amp;E$3)+COUNTIFS(Canon!$G$2:$G$4229,"*"&amp;$A27&amp;"*",Canon!$H$2:$H$4229,"&lt;"&amp;E$4,Canon!$I$2:$I$4229,"")</f>
        <v>7</v>
      </c>
      <c r="F27" s="7" t="n">
        <f aca="false">COUNTIFS(Canon!$G$2:$G$4229,"*"&amp;$A27&amp;"*",Canon!$H$2:$H$4229,"&lt;"&amp;F$4,Canon!$I$2:$I$4229,"&gt;="&amp;F$3)+COUNTIFS(Canon!$G$2:$G$4229,"*"&amp;$A27&amp;"*",Canon!$H$2:$H$4229,"&lt;"&amp;F$4,Canon!$I$2:$I$4229,"")</f>
        <v>14</v>
      </c>
      <c r="G27" s="7" t="n">
        <f aca="false">COUNTIFS(Canon!$G$2:$G$4229,"*"&amp;$A27&amp;"*",Canon!$H$2:$H$4229,"&lt;"&amp;G$4,Canon!$I$2:$I$4229,"&gt;="&amp;G$3)+COUNTIFS(Canon!$G$2:$G$4229,"*"&amp;$A27&amp;"*",Canon!$H$2:$H$4229,"&lt;"&amp;G$4,Canon!$I$2:$I$4229,"")</f>
        <v>28</v>
      </c>
      <c r="H27" s="7" t="n">
        <f aca="false">COUNTIFS(Canon!$G$2:$G$4229,"*"&amp;$A27&amp;"*",Canon!$H$2:$H$4229,"&lt;"&amp;H$4,Canon!$I$2:$I$4229,"&gt;="&amp;H$3)+COUNTIFS(Canon!$G$2:$G$4229,"*"&amp;$A27&amp;"*",Canon!$H$2:$H$4229,"&lt;"&amp;H$4,Canon!$I$2:$I$4229,"")</f>
        <v>30</v>
      </c>
      <c r="I27" s="7" t="n">
        <f aca="false">COUNTIFS(Canon!$G$2:$G$4229,"*"&amp;$A27&amp;"*",Canon!$H$2:$H$4229,"&lt;"&amp;I$4,Canon!$I$2:$I$4229,"&gt;="&amp;I$3)+COUNTIFS(Canon!$G$2:$G$4229,"*"&amp;$A27&amp;"*",Canon!$H$2:$H$4229,"&lt;"&amp;I$4,Canon!$I$2:$I$4229,"")</f>
        <v>41</v>
      </c>
      <c r="J27" s="7" t="n">
        <f aca="false">COUNTIFS(Canon!$G$2:$G$4229,"*"&amp;$A27&amp;"*",Canon!$H$2:$H$4229,"&lt;"&amp;J$4,Canon!$I$2:$I$4229,"&gt;="&amp;J$3)+COUNTIFS(Canon!$G$2:$G$4229,"*"&amp;$A27&amp;"*",Canon!$H$2:$H$4229,"&lt;"&amp;J$4,Canon!$I$2:$I$4229,"")</f>
        <v>44</v>
      </c>
      <c r="K27" s="7" t="n">
        <f aca="false">COUNTIFS(Canon!$G$2:$G$4229,"*"&amp;$A27&amp;"*",Canon!$H$2:$H$4229,"&lt;"&amp;K$4,Canon!$I$2:$I$4229,"&gt;="&amp;K$3)+COUNTIFS(Canon!$G$2:$G$4229,"*"&amp;$A27&amp;"*",Canon!$H$2:$H$4229,"&lt;"&amp;K$4,Canon!$I$2:$I$4229,"")</f>
        <v>55</v>
      </c>
      <c r="L27" s="7" t="n">
        <f aca="false">COUNTIFS(Canon!$G$2:$G$4229,"*"&amp;$A27&amp;"*",Canon!$H$2:$H$4229,"&lt;"&amp;L$4,Canon!$I$2:$I$4229,"&gt;="&amp;L$3)+COUNTIFS(Canon!$G$2:$G$4229,"*"&amp;$A27&amp;"*",Canon!$H$2:$H$4229,"&lt;"&amp;L$4,Canon!$I$2:$I$4229,"")</f>
        <v>51</v>
      </c>
      <c r="M27" s="7" t="n">
        <f aca="false">COUNTIFS(Canon!$G$2:$G$4229,"*"&amp;$A27&amp;"*",Canon!$H$2:$H$4229,"&lt;"&amp;M$4,Canon!$I$2:$I$4229,"&gt;="&amp;M$3)+COUNTIFS(Canon!$G$2:$G$4229,"*"&amp;$A27&amp;"*",Canon!$H$2:$H$4229,"&lt;"&amp;M$4,Canon!$I$2:$I$4229,"")</f>
        <v>53</v>
      </c>
      <c r="N27" s="4"/>
    </row>
    <row r="28" customFormat="false" ht="15" hidden="false" customHeight="false" outlineLevel="0" collapsed="false">
      <c r="A28" s="4" t="s">
        <v>107</v>
      </c>
      <c r="B28" s="4" t="s">
        <v>108</v>
      </c>
      <c r="C28" s="7" t="n">
        <f aca="false">COUNTIFS(Canon!$G$2:$G$4229,"*"&amp;$A28&amp;"*",Canon!$H$2:$H$4229,"&lt;"&amp;C$4,Canon!$I$2:$I$4229,"&gt;="&amp;C$3)+COUNTIFS(Canon!$G$2:$G$4229,"*"&amp;$A28&amp;"*",Canon!$H$2:$H$4229,"&lt;"&amp;C$4,Canon!$I$2:$I$4229,"")</f>
        <v>12</v>
      </c>
      <c r="D28" s="7" t="n">
        <f aca="false">COUNTIFS(Canon!$G$2:$G$4229,"*"&amp;$A28&amp;"*",Canon!$H$2:$H$4229,"&lt;"&amp;D$4,Canon!$I$2:$I$4229,"&gt;="&amp;D$3)+COUNTIFS(Canon!$G$2:$G$4229,"*"&amp;$A28&amp;"*",Canon!$H$2:$H$4229,"&lt;"&amp;D$4,Canon!$I$2:$I$4229,"")</f>
        <v>18</v>
      </c>
      <c r="E28" s="7" t="n">
        <f aca="false">COUNTIFS(Canon!$G$2:$G$4229,"*"&amp;$A28&amp;"*",Canon!$H$2:$H$4229,"&lt;"&amp;E$4,Canon!$I$2:$I$4229,"&gt;="&amp;E$3)+COUNTIFS(Canon!$G$2:$G$4229,"*"&amp;$A28&amp;"*",Canon!$H$2:$H$4229,"&lt;"&amp;E$4,Canon!$I$2:$I$4229,"")</f>
        <v>24</v>
      </c>
      <c r="F28" s="7" t="n">
        <f aca="false">COUNTIFS(Canon!$G$2:$G$4229,"*"&amp;$A28&amp;"*",Canon!$H$2:$H$4229,"&lt;"&amp;F$4,Canon!$I$2:$I$4229,"&gt;="&amp;F$3)+COUNTIFS(Canon!$G$2:$G$4229,"*"&amp;$A28&amp;"*",Canon!$H$2:$H$4229,"&lt;"&amp;F$4,Canon!$I$2:$I$4229,"")</f>
        <v>26</v>
      </c>
      <c r="G28" s="7" t="n">
        <f aca="false">COUNTIFS(Canon!$G$2:$G$4229,"*"&amp;$A28&amp;"*",Canon!$H$2:$H$4229,"&lt;"&amp;G$4,Canon!$I$2:$I$4229,"&gt;="&amp;G$3)+COUNTIFS(Canon!$G$2:$G$4229,"*"&amp;$A28&amp;"*",Canon!$H$2:$H$4229,"&lt;"&amp;G$4,Canon!$I$2:$I$4229,"")</f>
        <v>35</v>
      </c>
      <c r="H28" s="7" t="n">
        <f aca="false">COUNTIFS(Canon!$G$2:$G$4229,"*"&amp;$A28&amp;"*",Canon!$H$2:$H$4229,"&lt;"&amp;H$4,Canon!$I$2:$I$4229,"&gt;="&amp;H$3)+COUNTIFS(Canon!$G$2:$G$4229,"*"&amp;$A28&amp;"*",Canon!$H$2:$H$4229,"&lt;"&amp;H$4,Canon!$I$2:$I$4229,"")</f>
        <v>38</v>
      </c>
      <c r="I28" s="7" t="n">
        <f aca="false">COUNTIFS(Canon!$G$2:$G$4229,"*"&amp;$A28&amp;"*",Canon!$H$2:$H$4229,"&lt;"&amp;I$4,Canon!$I$2:$I$4229,"&gt;="&amp;I$3)+COUNTIFS(Canon!$G$2:$G$4229,"*"&amp;$A28&amp;"*",Canon!$H$2:$H$4229,"&lt;"&amp;I$4,Canon!$I$2:$I$4229,"")</f>
        <v>61</v>
      </c>
      <c r="J28" s="7" t="n">
        <f aca="false">COUNTIFS(Canon!$G$2:$G$4229,"*"&amp;$A28&amp;"*",Canon!$H$2:$H$4229,"&lt;"&amp;J$4,Canon!$I$2:$I$4229,"&gt;="&amp;J$3)+COUNTIFS(Canon!$G$2:$G$4229,"*"&amp;$A28&amp;"*",Canon!$H$2:$H$4229,"&lt;"&amp;J$4,Canon!$I$2:$I$4229,"")</f>
        <v>68</v>
      </c>
      <c r="K28" s="7" t="n">
        <f aca="false">COUNTIFS(Canon!$G$2:$G$4229,"*"&amp;$A28&amp;"*",Canon!$H$2:$H$4229,"&lt;"&amp;K$4,Canon!$I$2:$I$4229,"&gt;="&amp;K$3)+COUNTIFS(Canon!$G$2:$G$4229,"*"&amp;$A28&amp;"*",Canon!$H$2:$H$4229,"&lt;"&amp;K$4,Canon!$I$2:$I$4229,"")</f>
        <v>112</v>
      </c>
      <c r="L28" s="7" t="n">
        <f aca="false">COUNTIFS(Canon!$G$2:$G$4229,"*"&amp;$A28&amp;"*",Canon!$H$2:$H$4229,"&lt;"&amp;L$4,Canon!$I$2:$I$4229,"&gt;="&amp;L$3)+COUNTIFS(Canon!$G$2:$G$4229,"*"&amp;$A28&amp;"*",Canon!$H$2:$H$4229,"&lt;"&amp;L$4,Canon!$I$2:$I$4229,"")</f>
        <v>118</v>
      </c>
      <c r="M28" s="7" t="n">
        <f aca="false">COUNTIFS(Canon!$G$2:$G$4229,"*"&amp;$A28&amp;"*",Canon!$H$2:$H$4229,"&lt;"&amp;M$4,Canon!$I$2:$I$4229,"&gt;="&amp;M$3)+COUNTIFS(Canon!$G$2:$G$4229,"*"&amp;$A28&amp;"*",Canon!$H$2:$H$4229,"&lt;"&amp;M$4,Canon!$I$2:$I$4229,"")</f>
        <v>127</v>
      </c>
      <c r="N28" s="4"/>
    </row>
    <row r="29" customFormat="false" ht="15" hidden="false" customHeight="false" outlineLevel="0" collapsed="false">
      <c r="A29" s="4" t="s">
        <v>109</v>
      </c>
      <c r="B29" s="4" t="s">
        <v>110</v>
      </c>
      <c r="C29" s="7" t="n">
        <f aca="false">COUNTIFS(Canon!$G$2:$G$4229,"*"&amp;$A29&amp;"*",Canon!$H$2:$H$4229,"&lt;"&amp;C$4,Canon!$I$2:$I$4229,"&gt;="&amp;C$3)+COUNTIFS(Canon!$G$2:$G$4229,"*"&amp;$A29&amp;"*",Canon!$H$2:$H$4229,"&lt;"&amp;C$4,Canon!$I$2:$I$4229,"")</f>
        <v>4</v>
      </c>
      <c r="D29" s="7" t="n">
        <f aca="false">COUNTIFS(Canon!$G$2:$G$4229,"*"&amp;$A29&amp;"*",Canon!$H$2:$H$4229,"&lt;"&amp;D$4,Canon!$I$2:$I$4229,"&gt;="&amp;D$3)+COUNTIFS(Canon!$G$2:$G$4229,"*"&amp;$A29&amp;"*",Canon!$H$2:$H$4229,"&lt;"&amp;D$4,Canon!$I$2:$I$4229,"")</f>
        <v>16</v>
      </c>
      <c r="E29" s="7" t="n">
        <f aca="false">COUNTIFS(Canon!$G$2:$G$4229,"*"&amp;$A29&amp;"*",Canon!$H$2:$H$4229,"&lt;"&amp;E$4,Canon!$I$2:$I$4229,"&gt;="&amp;E$3)+COUNTIFS(Canon!$G$2:$G$4229,"*"&amp;$A29&amp;"*",Canon!$H$2:$H$4229,"&lt;"&amp;E$4,Canon!$I$2:$I$4229,"")</f>
        <v>49</v>
      </c>
      <c r="F29" s="7" t="n">
        <f aca="false">COUNTIFS(Canon!$G$2:$G$4229,"*"&amp;$A29&amp;"*",Canon!$H$2:$H$4229,"&lt;"&amp;F$4,Canon!$I$2:$I$4229,"&gt;="&amp;F$3)+COUNTIFS(Canon!$G$2:$G$4229,"*"&amp;$A29&amp;"*",Canon!$H$2:$H$4229,"&lt;"&amp;F$4,Canon!$I$2:$I$4229,"")</f>
        <v>61</v>
      </c>
      <c r="G29" s="7" t="n">
        <f aca="false">COUNTIFS(Canon!$G$2:$G$4229,"*"&amp;$A29&amp;"*",Canon!$H$2:$H$4229,"&lt;"&amp;G$4,Canon!$I$2:$I$4229,"&gt;="&amp;G$3)+COUNTIFS(Canon!$G$2:$G$4229,"*"&amp;$A29&amp;"*",Canon!$H$2:$H$4229,"&lt;"&amp;G$4,Canon!$I$2:$I$4229,"")</f>
        <v>90</v>
      </c>
      <c r="H29" s="7" t="n">
        <f aca="false">COUNTIFS(Canon!$G$2:$G$4229,"*"&amp;$A29&amp;"*",Canon!$H$2:$H$4229,"&lt;"&amp;H$4,Canon!$I$2:$I$4229,"&gt;="&amp;H$3)+COUNTIFS(Canon!$G$2:$G$4229,"*"&amp;$A29&amp;"*",Canon!$H$2:$H$4229,"&lt;"&amp;H$4,Canon!$I$2:$I$4229,"")</f>
        <v>93</v>
      </c>
      <c r="I29" s="7" t="n">
        <f aca="false">COUNTIFS(Canon!$G$2:$G$4229,"*"&amp;$A29&amp;"*",Canon!$H$2:$H$4229,"&lt;"&amp;I$4,Canon!$I$2:$I$4229,"&gt;="&amp;I$3)+COUNTIFS(Canon!$G$2:$G$4229,"*"&amp;$A29&amp;"*",Canon!$H$2:$H$4229,"&lt;"&amp;I$4,Canon!$I$2:$I$4229,"")</f>
        <v>114</v>
      </c>
      <c r="J29" s="7" t="n">
        <f aca="false">COUNTIFS(Canon!$G$2:$G$4229,"*"&amp;$A29&amp;"*",Canon!$H$2:$H$4229,"&lt;"&amp;J$4,Canon!$I$2:$I$4229,"&gt;="&amp;J$3)+COUNTIFS(Canon!$G$2:$G$4229,"*"&amp;$A29&amp;"*",Canon!$H$2:$H$4229,"&lt;"&amp;J$4,Canon!$I$2:$I$4229,"")</f>
        <v>138</v>
      </c>
      <c r="K29" s="7" t="n">
        <f aca="false">COUNTIFS(Canon!$G$2:$G$4229,"*"&amp;$A29&amp;"*",Canon!$H$2:$H$4229,"&lt;"&amp;K$4,Canon!$I$2:$I$4229,"&gt;="&amp;K$3)+COUNTIFS(Canon!$G$2:$G$4229,"*"&amp;$A29&amp;"*",Canon!$H$2:$H$4229,"&lt;"&amp;K$4,Canon!$I$2:$I$4229,"")</f>
        <v>181</v>
      </c>
      <c r="L29" s="7" t="n">
        <f aca="false">COUNTIFS(Canon!$G$2:$G$4229,"*"&amp;$A29&amp;"*",Canon!$H$2:$H$4229,"&lt;"&amp;L$4,Canon!$I$2:$I$4229,"&gt;="&amp;L$3)+COUNTIFS(Canon!$G$2:$G$4229,"*"&amp;$A29&amp;"*",Canon!$H$2:$H$4229,"&lt;"&amp;L$4,Canon!$I$2:$I$4229,"")</f>
        <v>198</v>
      </c>
      <c r="M29" s="7" t="n">
        <f aca="false">COUNTIFS(Canon!$G$2:$G$4229,"*"&amp;$A29&amp;"*",Canon!$H$2:$H$4229,"&lt;"&amp;M$4,Canon!$I$2:$I$4229,"&gt;="&amp;M$3)+COUNTIFS(Canon!$G$2:$G$4229,"*"&amp;$A29&amp;"*",Canon!$H$2:$H$4229,"&lt;"&amp;M$4,Canon!$I$2:$I$4229,"")</f>
        <v>222</v>
      </c>
      <c r="N29" s="4"/>
    </row>
    <row r="30" customFormat="false" ht="15" hidden="false" customHeight="false" outlineLevel="0" collapsed="false">
      <c r="A30" s="4" t="s">
        <v>111</v>
      </c>
      <c r="B30" s="4" t="s">
        <v>112</v>
      </c>
      <c r="C30" s="7" t="n">
        <f aca="false">COUNTIFS(Canon!$G$2:$G$4229,"*"&amp;$A30&amp;"*",Canon!$H$2:$H$4229,"&lt;"&amp;C$4,Canon!$I$2:$I$4229,"&gt;="&amp;C$3)+COUNTIFS(Canon!$G$2:$G$4229,"*"&amp;$A30&amp;"*",Canon!$H$2:$H$4229,"&lt;"&amp;C$4,Canon!$I$2:$I$4229,"")</f>
        <v>0</v>
      </c>
      <c r="D30" s="7" t="n">
        <f aca="false">COUNTIFS(Canon!$G$2:$G$4229,"*"&amp;$A30&amp;"*",Canon!$H$2:$H$4229,"&lt;"&amp;D$4,Canon!$I$2:$I$4229,"&gt;="&amp;D$3)+COUNTIFS(Canon!$G$2:$G$4229,"*"&amp;$A30&amp;"*",Canon!$H$2:$H$4229,"&lt;"&amp;D$4,Canon!$I$2:$I$4229,"")</f>
        <v>1</v>
      </c>
      <c r="E30" s="7" t="n">
        <f aca="false">COUNTIFS(Canon!$G$2:$G$4229,"*"&amp;$A30&amp;"*",Canon!$H$2:$H$4229,"&lt;"&amp;E$4,Canon!$I$2:$I$4229,"&gt;="&amp;E$3)+COUNTIFS(Canon!$G$2:$G$4229,"*"&amp;$A30&amp;"*",Canon!$H$2:$H$4229,"&lt;"&amp;E$4,Canon!$I$2:$I$4229,"")</f>
        <v>6</v>
      </c>
      <c r="F30" s="7" t="n">
        <f aca="false">COUNTIFS(Canon!$G$2:$G$4229,"*"&amp;$A30&amp;"*",Canon!$H$2:$H$4229,"&lt;"&amp;F$4,Canon!$I$2:$I$4229,"&gt;="&amp;F$3)+COUNTIFS(Canon!$G$2:$G$4229,"*"&amp;$A30&amp;"*",Canon!$H$2:$H$4229,"&lt;"&amp;F$4,Canon!$I$2:$I$4229,"")</f>
        <v>7</v>
      </c>
      <c r="G30" s="7" t="n">
        <f aca="false">COUNTIFS(Canon!$G$2:$G$4229,"*"&amp;$A30&amp;"*",Canon!$H$2:$H$4229,"&lt;"&amp;G$4,Canon!$I$2:$I$4229,"&gt;="&amp;G$3)+COUNTIFS(Canon!$G$2:$G$4229,"*"&amp;$A30&amp;"*",Canon!$H$2:$H$4229,"&lt;"&amp;G$4,Canon!$I$2:$I$4229,"")</f>
        <v>7</v>
      </c>
      <c r="H30" s="7" t="n">
        <f aca="false">COUNTIFS(Canon!$G$2:$G$4229,"*"&amp;$A30&amp;"*",Canon!$H$2:$H$4229,"&lt;"&amp;H$4,Canon!$I$2:$I$4229,"&gt;="&amp;H$3)+COUNTIFS(Canon!$G$2:$G$4229,"*"&amp;$A30&amp;"*",Canon!$H$2:$H$4229,"&lt;"&amp;H$4,Canon!$I$2:$I$4229,"")</f>
        <v>12</v>
      </c>
      <c r="I30" s="7" t="n">
        <f aca="false">COUNTIFS(Canon!$G$2:$G$4229,"*"&amp;$A30&amp;"*",Canon!$H$2:$H$4229,"&lt;"&amp;I$4,Canon!$I$2:$I$4229,"&gt;="&amp;I$3)+COUNTIFS(Canon!$G$2:$G$4229,"*"&amp;$A30&amp;"*",Canon!$H$2:$H$4229,"&lt;"&amp;I$4,Canon!$I$2:$I$4229,"")</f>
        <v>26</v>
      </c>
      <c r="J30" s="7" t="n">
        <f aca="false">COUNTIFS(Canon!$G$2:$G$4229,"*"&amp;$A30&amp;"*",Canon!$H$2:$H$4229,"&lt;"&amp;J$4,Canon!$I$2:$I$4229,"&gt;="&amp;J$3)+COUNTIFS(Canon!$G$2:$G$4229,"*"&amp;$A30&amp;"*",Canon!$H$2:$H$4229,"&lt;"&amp;J$4,Canon!$I$2:$I$4229,"")</f>
        <v>29</v>
      </c>
      <c r="K30" s="7" t="n">
        <f aca="false">COUNTIFS(Canon!$G$2:$G$4229,"*"&amp;$A30&amp;"*",Canon!$H$2:$H$4229,"&lt;"&amp;K$4,Canon!$I$2:$I$4229,"&gt;="&amp;K$3)+COUNTIFS(Canon!$G$2:$G$4229,"*"&amp;$A30&amp;"*",Canon!$H$2:$H$4229,"&lt;"&amp;K$4,Canon!$I$2:$I$4229,"")</f>
        <v>38</v>
      </c>
      <c r="L30" s="7" t="n">
        <f aca="false">COUNTIFS(Canon!$G$2:$G$4229,"*"&amp;$A30&amp;"*",Canon!$H$2:$H$4229,"&lt;"&amp;L$4,Canon!$I$2:$I$4229,"&gt;="&amp;L$3)+COUNTIFS(Canon!$G$2:$G$4229,"*"&amp;$A30&amp;"*",Canon!$H$2:$H$4229,"&lt;"&amp;L$4,Canon!$I$2:$I$4229,"")</f>
        <v>43</v>
      </c>
      <c r="M30" s="7" t="n">
        <f aca="false">COUNTIFS(Canon!$G$2:$G$4229,"*"&amp;$A30&amp;"*",Canon!$H$2:$H$4229,"&lt;"&amp;M$4,Canon!$I$2:$I$4229,"&gt;="&amp;M$3)+COUNTIFS(Canon!$G$2:$G$4229,"*"&amp;$A30&amp;"*",Canon!$H$2:$H$4229,"&lt;"&amp;M$4,Canon!$I$2:$I$4229,"")</f>
        <v>37</v>
      </c>
      <c r="N30" s="4" t="s">
        <v>113</v>
      </c>
    </row>
    <row r="31" customFormat="false" ht="15" hidden="false" customHeight="false" outlineLevel="0" collapsed="false">
      <c r="A31" s="4" t="s">
        <v>114</v>
      </c>
      <c r="B31" s="4" t="s">
        <v>115</v>
      </c>
      <c r="C31" s="7" t="n">
        <f aca="false">COUNTIFS(Canon!$G$2:$G$4229,"*"&amp;$A31&amp;"*",Canon!$H$2:$H$4229,"&lt;"&amp;C$4,Canon!$I$2:$I$4229,"&gt;="&amp;C$3)+COUNTIFS(Canon!$G$2:$G$4229,"*"&amp;$A31&amp;"*",Canon!$H$2:$H$4229,"&lt;"&amp;C$4,Canon!$I$2:$I$4229,"")</f>
        <v>2</v>
      </c>
      <c r="D31" s="7" t="n">
        <f aca="false">COUNTIFS(Canon!$G$2:$G$4229,"*"&amp;$A31&amp;"*",Canon!$H$2:$H$4229,"&lt;"&amp;D$4,Canon!$I$2:$I$4229,"&gt;="&amp;D$3)+COUNTIFS(Canon!$G$2:$G$4229,"*"&amp;$A31&amp;"*",Canon!$H$2:$H$4229,"&lt;"&amp;D$4,Canon!$I$2:$I$4229,"")</f>
        <v>8</v>
      </c>
      <c r="E31" s="7" t="n">
        <f aca="false">COUNTIFS(Canon!$G$2:$G$4229,"*"&amp;$A31&amp;"*",Canon!$H$2:$H$4229,"&lt;"&amp;E$4,Canon!$I$2:$I$4229,"&gt;="&amp;E$3)+COUNTIFS(Canon!$G$2:$G$4229,"*"&amp;$A31&amp;"*",Canon!$H$2:$H$4229,"&lt;"&amp;E$4,Canon!$I$2:$I$4229,"")</f>
        <v>15</v>
      </c>
      <c r="F31" s="7" t="n">
        <f aca="false">COUNTIFS(Canon!$G$2:$G$4229,"*"&amp;$A31&amp;"*",Canon!$H$2:$H$4229,"&lt;"&amp;F$4,Canon!$I$2:$I$4229,"&gt;="&amp;F$3)+COUNTIFS(Canon!$G$2:$G$4229,"*"&amp;$A31&amp;"*",Canon!$H$2:$H$4229,"&lt;"&amp;F$4,Canon!$I$2:$I$4229,"")</f>
        <v>20</v>
      </c>
      <c r="G31" s="7" t="n">
        <f aca="false">COUNTIFS(Canon!$G$2:$G$4229,"*"&amp;$A31&amp;"*",Canon!$H$2:$H$4229,"&lt;"&amp;G$4,Canon!$I$2:$I$4229,"&gt;="&amp;G$3)+COUNTIFS(Canon!$G$2:$G$4229,"*"&amp;$A31&amp;"*",Canon!$H$2:$H$4229,"&lt;"&amp;G$4,Canon!$I$2:$I$4229,"")</f>
        <v>39</v>
      </c>
      <c r="H31" s="7" t="n">
        <f aca="false">COUNTIFS(Canon!$G$2:$G$4229,"*"&amp;$A31&amp;"*",Canon!$H$2:$H$4229,"&lt;"&amp;H$4,Canon!$I$2:$I$4229,"&gt;="&amp;H$3)+COUNTIFS(Canon!$G$2:$G$4229,"*"&amp;$A31&amp;"*",Canon!$H$2:$H$4229,"&lt;"&amp;H$4,Canon!$I$2:$I$4229,"")</f>
        <v>52</v>
      </c>
      <c r="I31" s="7" t="n">
        <f aca="false">COUNTIFS(Canon!$G$2:$G$4229,"*"&amp;$A31&amp;"*",Canon!$H$2:$H$4229,"&lt;"&amp;I$4,Canon!$I$2:$I$4229,"&gt;="&amp;I$3)+COUNTIFS(Canon!$G$2:$G$4229,"*"&amp;$A31&amp;"*",Canon!$H$2:$H$4229,"&lt;"&amp;I$4,Canon!$I$2:$I$4229,"")</f>
        <v>59</v>
      </c>
      <c r="J31" s="7" t="n">
        <f aca="false">COUNTIFS(Canon!$G$2:$G$4229,"*"&amp;$A31&amp;"*",Canon!$H$2:$H$4229,"&lt;"&amp;J$4,Canon!$I$2:$I$4229,"&gt;="&amp;J$3)+COUNTIFS(Canon!$G$2:$G$4229,"*"&amp;$A31&amp;"*",Canon!$H$2:$H$4229,"&lt;"&amp;J$4,Canon!$I$2:$I$4229,"")</f>
        <v>64</v>
      </c>
      <c r="K31" s="7" t="n">
        <f aca="false">COUNTIFS(Canon!$G$2:$G$4229,"*"&amp;$A31&amp;"*",Canon!$H$2:$H$4229,"&lt;"&amp;K$4,Canon!$I$2:$I$4229,"&gt;="&amp;K$3)+COUNTIFS(Canon!$G$2:$G$4229,"*"&amp;$A31&amp;"*",Canon!$H$2:$H$4229,"&lt;"&amp;K$4,Canon!$I$2:$I$4229,"")</f>
        <v>66</v>
      </c>
      <c r="L31" s="7" t="n">
        <f aca="false">COUNTIFS(Canon!$G$2:$G$4229,"*"&amp;$A31&amp;"*",Canon!$H$2:$H$4229,"&lt;"&amp;L$4,Canon!$I$2:$I$4229,"&gt;="&amp;L$3)+COUNTIFS(Canon!$G$2:$G$4229,"*"&amp;$A31&amp;"*",Canon!$H$2:$H$4229,"&lt;"&amp;L$4,Canon!$I$2:$I$4229,"")</f>
        <v>62</v>
      </c>
      <c r="M31" s="7" t="n">
        <f aca="false">COUNTIFS(Canon!$G$2:$G$4229,"*"&amp;$A31&amp;"*",Canon!$H$2:$H$4229,"&lt;"&amp;M$4,Canon!$I$2:$I$4229,"&gt;="&amp;M$3)+COUNTIFS(Canon!$G$2:$G$4229,"*"&amp;$A31&amp;"*",Canon!$H$2:$H$4229,"&lt;"&amp;M$4,Canon!$I$2:$I$4229,"")</f>
        <v>55</v>
      </c>
      <c r="N31" s="4"/>
    </row>
    <row r="32" customFormat="false" ht="15" hidden="false" customHeight="false" outlineLevel="0" collapsed="false">
      <c r="A32" s="4" t="s">
        <v>116</v>
      </c>
      <c r="B32" s="4" t="s">
        <v>117</v>
      </c>
      <c r="C32" s="7" t="n">
        <f aca="false">COUNTIFS(Canon!$G$2:$G$4229,"*"&amp;$A32&amp;"*",Canon!$H$2:$H$4229,"&lt;"&amp;C$4,Canon!$I$2:$I$4229,"&gt;="&amp;C$3)+COUNTIFS(Canon!$G$2:$G$4229,"*"&amp;$A32&amp;"*",Canon!$H$2:$H$4229,"&lt;"&amp;C$4,Canon!$I$2:$I$4229,"")</f>
        <v>6</v>
      </c>
      <c r="D32" s="7" t="n">
        <f aca="false">COUNTIFS(Canon!$G$2:$G$4229,"*"&amp;$A32&amp;"*",Canon!$H$2:$H$4229,"&lt;"&amp;D$4,Canon!$I$2:$I$4229,"&gt;="&amp;D$3)+COUNTIFS(Canon!$G$2:$G$4229,"*"&amp;$A32&amp;"*",Canon!$H$2:$H$4229,"&lt;"&amp;D$4,Canon!$I$2:$I$4229,"")</f>
        <v>12</v>
      </c>
      <c r="E32" s="7" t="n">
        <f aca="false">COUNTIFS(Canon!$G$2:$G$4229,"*"&amp;$A32&amp;"*",Canon!$H$2:$H$4229,"&lt;"&amp;E$4,Canon!$I$2:$I$4229,"&gt;="&amp;E$3)+COUNTIFS(Canon!$G$2:$G$4229,"*"&amp;$A32&amp;"*",Canon!$H$2:$H$4229,"&lt;"&amp;E$4,Canon!$I$2:$I$4229,"")</f>
        <v>19</v>
      </c>
      <c r="F32" s="7" t="n">
        <f aca="false">COUNTIFS(Canon!$G$2:$G$4229,"*"&amp;$A32&amp;"*",Canon!$H$2:$H$4229,"&lt;"&amp;F$4,Canon!$I$2:$I$4229,"&gt;="&amp;F$3)+COUNTIFS(Canon!$G$2:$G$4229,"*"&amp;$A32&amp;"*",Canon!$H$2:$H$4229,"&lt;"&amp;F$4,Canon!$I$2:$I$4229,"")</f>
        <v>20</v>
      </c>
      <c r="G32" s="7" t="n">
        <f aca="false">COUNTIFS(Canon!$G$2:$G$4229,"*"&amp;$A32&amp;"*",Canon!$H$2:$H$4229,"&lt;"&amp;G$4,Canon!$I$2:$I$4229,"&gt;="&amp;G$3)+COUNTIFS(Canon!$G$2:$G$4229,"*"&amp;$A32&amp;"*",Canon!$H$2:$H$4229,"&lt;"&amp;G$4,Canon!$I$2:$I$4229,"")</f>
        <v>30</v>
      </c>
      <c r="H32" s="7" t="n">
        <f aca="false">COUNTIFS(Canon!$G$2:$G$4229,"*"&amp;$A32&amp;"*",Canon!$H$2:$H$4229,"&lt;"&amp;H$4,Canon!$I$2:$I$4229,"&gt;="&amp;H$3)+COUNTIFS(Canon!$G$2:$G$4229,"*"&amp;$A32&amp;"*",Canon!$H$2:$H$4229,"&lt;"&amp;H$4,Canon!$I$2:$I$4229,"")</f>
        <v>36</v>
      </c>
      <c r="I32" s="7" t="n">
        <f aca="false">COUNTIFS(Canon!$G$2:$G$4229,"*"&amp;$A32&amp;"*",Canon!$H$2:$H$4229,"&lt;"&amp;I$4,Canon!$I$2:$I$4229,"&gt;="&amp;I$3)+COUNTIFS(Canon!$G$2:$G$4229,"*"&amp;$A32&amp;"*",Canon!$H$2:$H$4229,"&lt;"&amp;I$4,Canon!$I$2:$I$4229,"")</f>
        <v>49</v>
      </c>
      <c r="J32" s="7" t="n">
        <f aca="false">COUNTIFS(Canon!$G$2:$G$4229,"*"&amp;$A32&amp;"*",Canon!$H$2:$H$4229,"&lt;"&amp;J$4,Canon!$I$2:$I$4229,"&gt;="&amp;J$3)+COUNTIFS(Canon!$G$2:$G$4229,"*"&amp;$A32&amp;"*",Canon!$H$2:$H$4229,"&lt;"&amp;J$4,Canon!$I$2:$I$4229,"")</f>
        <v>51</v>
      </c>
      <c r="K32" s="7" t="n">
        <f aca="false">COUNTIFS(Canon!$G$2:$G$4229,"*"&amp;$A32&amp;"*",Canon!$H$2:$H$4229,"&lt;"&amp;K$4,Canon!$I$2:$I$4229,"&gt;="&amp;K$3)+COUNTIFS(Canon!$G$2:$G$4229,"*"&amp;$A32&amp;"*",Canon!$H$2:$H$4229,"&lt;"&amp;K$4,Canon!$I$2:$I$4229,"")</f>
        <v>75</v>
      </c>
      <c r="L32" s="7" t="n">
        <f aca="false">COUNTIFS(Canon!$G$2:$G$4229,"*"&amp;$A32&amp;"*",Canon!$H$2:$H$4229,"&lt;"&amp;L$4,Canon!$I$2:$I$4229,"&gt;="&amp;L$3)+COUNTIFS(Canon!$G$2:$G$4229,"*"&amp;$A32&amp;"*",Canon!$H$2:$H$4229,"&lt;"&amp;L$4,Canon!$I$2:$I$4229,"")</f>
        <v>81</v>
      </c>
      <c r="M32" s="7" t="n">
        <f aca="false">COUNTIFS(Canon!$G$2:$G$4229,"*"&amp;$A32&amp;"*",Canon!$H$2:$H$4229,"&lt;"&amp;M$4,Canon!$I$2:$I$4229,"&gt;="&amp;M$3)+COUNTIFS(Canon!$G$2:$G$4229,"*"&amp;$A32&amp;"*",Canon!$H$2:$H$4229,"&lt;"&amp;M$4,Canon!$I$2:$I$4229,"")</f>
        <v>74</v>
      </c>
      <c r="N32" s="4"/>
    </row>
    <row r="33" customFormat="false" ht="15" hidden="false" customHeight="false" outlineLevel="0" collapsed="false">
      <c r="A33" s="4" t="s">
        <v>118</v>
      </c>
      <c r="B33" s="4" t="s">
        <v>119</v>
      </c>
      <c r="C33" s="7" t="n">
        <f aca="false">COUNTIFS(Canon!$G$2:$G$4229,"*"&amp;$A33&amp;"*",Canon!$H$2:$H$4229,"&lt;"&amp;C$4,Canon!$I$2:$I$4229,"&gt;="&amp;C$3)+COUNTIFS(Canon!$G$2:$G$4229,"*"&amp;$A33&amp;"*",Canon!$H$2:$H$4229,"&lt;"&amp;C$4,Canon!$I$2:$I$4229,"")</f>
        <v>3</v>
      </c>
      <c r="D33" s="7" t="n">
        <f aca="false">COUNTIFS(Canon!$G$2:$G$4229,"*"&amp;$A33&amp;"*",Canon!$H$2:$H$4229,"&lt;"&amp;D$4,Canon!$I$2:$I$4229,"&gt;="&amp;D$3)+COUNTIFS(Canon!$G$2:$G$4229,"*"&amp;$A33&amp;"*",Canon!$H$2:$H$4229,"&lt;"&amp;D$4,Canon!$I$2:$I$4229,"")</f>
        <v>4</v>
      </c>
      <c r="E33" s="7" t="n">
        <f aca="false">COUNTIFS(Canon!$G$2:$G$4229,"*"&amp;$A33&amp;"*",Canon!$H$2:$H$4229,"&lt;"&amp;E$4,Canon!$I$2:$I$4229,"&gt;="&amp;E$3)+COUNTIFS(Canon!$G$2:$G$4229,"*"&amp;$A33&amp;"*",Canon!$H$2:$H$4229,"&lt;"&amp;E$4,Canon!$I$2:$I$4229,"")</f>
        <v>19</v>
      </c>
      <c r="F33" s="7" t="n">
        <f aca="false">COUNTIFS(Canon!$G$2:$G$4229,"*"&amp;$A33&amp;"*",Canon!$H$2:$H$4229,"&lt;"&amp;F$4,Canon!$I$2:$I$4229,"&gt;="&amp;F$3)+COUNTIFS(Canon!$G$2:$G$4229,"*"&amp;$A33&amp;"*",Canon!$H$2:$H$4229,"&lt;"&amp;F$4,Canon!$I$2:$I$4229,"")</f>
        <v>28</v>
      </c>
      <c r="G33" s="7" t="n">
        <f aca="false">COUNTIFS(Canon!$G$2:$G$4229,"*"&amp;$A33&amp;"*",Canon!$H$2:$H$4229,"&lt;"&amp;G$4,Canon!$I$2:$I$4229,"&gt;="&amp;G$3)+COUNTIFS(Canon!$G$2:$G$4229,"*"&amp;$A33&amp;"*",Canon!$H$2:$H$4229,"&lt;"&amp;G$4,Canon!$I$2:$I$4229,"")</f>
        <v>61</v>
      </c>
      <c r="H33" s="7" t="n">
        <f aca="false">COUNTIFS(Canon!$G$2:$G$4229,"*"&amp;$A33&amp;"*",Canon!$H$2:$H$4229,"&lt;"&amp;H$4,Canon!$I$2:$I$4229,"&gt;="&amp;H$3)+COUNTIFS(Canon!$G$2:$G$4229,"*"&amp;$A33&amp;"*",Canon!$H$2:$H$4229,"&lt;"&amp;H$4,Canon!$I$2:$I$4229,"")</f>
        <v>57</v>
      </c>
      <c r="I33" s="7" t="n">
        <f aca="false">COUNTIFS(Canon!$G$2:$G$4229,"*"&amp;$A33&amp;"*",Canon!$H$2:$H$4229,"&lt;"&amp;I$4,Canon!$I$2:$I$4229,"&gt;="&amp;I$3)+COUNTIFS(Canon!$G$2:$G$4229,"*"&amp;$A33&amp;"*",Canon!$H$2:$H$4229,"&lt;"&amp;I$4,Canon!$I$2:$I$4229,"")</f>
        <v>75</v>
      </c>
      <c r="J33" s="7" t="n">
        <f aca="false">COUNTIFS(Canon!$G$2:$G$4229,"*"&amp;$A33&amp;"*",Canon!$H$2:$H$4229,"&lt;"&amp;J$4,Canon!$I$2:$I$4229,"&gt;="&amp;J$3)+COUNTIFS(Canon!$G$2:$G$4229,"*"&amp;$A33&amp;"*",Canon!$H$2:$H$4229,"&lt;"&amp;J$4,Canon!$I$2:$I$4229,"")</f>
        <v>83</v>
      </c>
      <c r="K33" s="7" t="n">
        <f aca="false">COUNTIFS(Canon!$G$2:$G$4229,"*"&amp;$A33&amp;"*",Canon!$H$2:$H$4229,"&lt;"&amp;K$4,Canon!$I$2:$I$4229,"&gt;="&amp;K$3)+COUNTIFS(Canon!$G$2:$G$4229,"*"&amp;$A33&amp;"*",Canon!$H$2:$H$4229,"&lt;"&amp;K$4,Canon!$I$2:$I$4229,"")</f>
        <v>80</v>
      </c>
      <c r="L33" s="7" t="n">
        <f aca="false">COUNTIFS(Canon!$G$2:$G$4229,"*"&amp;$A33&amp;"*",Canon!$H$2:$H$4229,"&lt;"&amp;L$4,Canon!$I$2:$I$4229,"&gt;="&amp;L$3)+COUNTIFS(Canon!$G$2:$G$4229,"*"&amp;$A33&amp;"*",Canon!$H$2:$H$4229,"&lt;"&amp;L$4,Canon!$I$2:$I$4229,"")</f>
        <v>77</v>
      </c>
      <c r="M33" s="7" t="n">
        <f aca="false">COUNTIFS(Canon!$G$2:$G$4229,"*"&amp;$A33&amp;"*",Canon!$H$2:$H$4229,"&lt;"&amp;M$4,Canon!$I$2:$I$4229,"&gt;="&amp;M$3)+COUNTIFS(Canon!$G$2:$G$4229,"*"&amp;$A33&amp;"*",Canon!$H$2:$H$4229,"&lt;"&amp;M$4,Canon!$I$2:$I$4229,"")</f>
        <v>88</v>
      </c>
      <c r="N33" s="4"/>
    </row>
    <row r="34" customFormat="false" ht="15" hidden="false" customHeight="false" outlineLevel="0" collapsed="false">
      <c r="A34" s="4" t="s">
        <v>120</v>
      </c>
      <c r="B34" s="4" t="s">
        <v>121</v>
      </c>
      <c r="C34" s="7" t="n">
        <f aca="false">COUNTIFS(Canon!$G$2:$G$4229,"*"&amp;$A34&amp;"*",Canon!$H$2:$H$4229,"&lt;"&amp;C$4,Canon!$I$2:$I$4229,"&gt;="&amp;C$3)+COUNTIFS(Canon!$G$2:$G$4229,"*"&amp;$A34&amp;"*",Canon!$H$2:$H$4229,"&lt;"&amp;C$4,Canon!$I$2:$I$4229,"")</f>
        <v>11</v>
      </c>
      <c r="D34" s="7" t="n">
        <f aca="false">COUNTIFS(Canon!$G$2:$G$4229,"*"&amp;$A34&amp;"*",Canon!$H$2:$H$4229,"&lt;"&amp;D$4,Canon!$I$2:$I$4229,"&gt;="&amp;D$3)+COUNTIFS(Canon!$G$2:$G$4229,"*"&amp;$A34&amp;"*",Canon!$H$2:$H$4229,"&lt;"&amp;D$4,Canon!$I$2:$I$4229,"")</f>
        <v>14</v>
      </c>
      <c r="E34" s="7" t="n">
        <f aca="false">COUNTIFS(Canon!$G$2:$G$4229,"*"&amp;$A34&amp;"*",Canon!$H$2:$H$4229,"&lt;"&amp;E$4,Canon!$I$2:$I$4229,"&gt;="&amp;E$3)+COUNTIFS(Canon!$G$2:$G$4229,"*"&amp;$A34&amp;"*",Canon!$H$2:$H$4229,"&lt;"&amp;E$4,Canon!$I$2:$I$4229,"")</f>
        <v>17</v>
      </c>
      <c r="F34" s="7" t="n">
        <f aca="false">COUNTIFS(Canon!$G$2:$G$4229,"*"&amp;$A34&amp;"*",Canon!$H$2:$H$4229,"&lt;"&amp;F$4,Canon!$I$2:$I$4229,"&gt;="&amp;F$3)+COUNTIFS(Canon!$G$2:$G$4229,"*"&amp;$A34&amp;"*",Canon!$H$2:$H$4229,"&lt;"&amp;F$4,Canon!$I$2:$I$4229,"")</f>
        <v>21</v>
      </c>
      <c r="G34" s="7" t="n">
        <f aca="false">COUNTIFS(Canon!$G$2:$G$4229,"*"&amp;$A34&amp;"*",Canon!$H$2:$H$4229,"&lt;"&amp;G$4,Canon!$I$2:$I$4229,"&gt;="&amp;G$3)+COUNTIFS(Canon!$G$2:$G$4229,"*"&amp;$A34&amp;"*",Canon!$H$2:$H$4229,"&lt;"&amp;G$4,Canon!$I$2:$I$4229,"")</f>
        <v>31</v>
      </c>
      <c r="H34" s="7" t="n">
        <f aca="false">COUNTIFS(Canon!$G$2:$G$4229,"*"&amp;$A34&amp;"*",Canon!$H$2:$H$4229,"&lt;"&amp;H$4,Canon!$I$2:$I$4229,"&gt;="&amp;H$3)+COUNTIFS(Canon!$G$2:$G$4229,"*"&amp;$A34&amp;"*",Canon!$H$2:$H$4229,"&lt;"&amp;H$4,Canon!$I$2:$I$4229,"")</f>
        <v>22</v>
      </c>
      <c r="I34" s="7" t="n">
        <f aca="false">COUNTIFS(Canon!$G$2:$G$4229,"*"&amp;$A34&amp;"*",Canon!$H$2:$H$4229,"&lt;"&amp;I$4,Canon!$I$2:$I$4229,"&gt;="&amp;I$3)+COUNTIFS(Canon!$G$2:$G$4229,"*"&amp;$A34&amp;"*",Canon!$H$2:$H$4229,"&lt;"&amp;I$4,Canon!$I$2:$I$4229,"")</f>
        <v>27</v>
      </c>
      <c r="J34" s="7" t="n">
        <f aca="false">COUNTIFS(Canon!$G$2:$G$4229,"*"&amp;$A34&amp;"*",Canon!$H$2:$H$4229,"&lt;"&amp;J$4,Canon!$I$2:$I$4229,"&gt;="&amp;J$3)+COUNTIFS(Canon!$G$2:$G$4229,"*"&amp;$A34&amp;"*",Canon!$H$2:$H$4229,"&lt;"&amp;J$4,Canon!$I$2:$I$4229,"")</f>
        <v>28</v>
      </c>
      <c r="K34" s="7" t="n">
        <f aca="false">COUNTIFS(Canon!$G$2:$G$4229,"*"&amp;$A34&amp;"*",Canon!$H$2:$H$4229,"&lt;"&amp;K$4,Canon!$I$2:$I$4229,"&gt;="&amp;K$3)+COUNTIFS(Canon!$G$2:$G$4229,"*"&amp;$A34&amp;"*",Canon!$H$2:$H$4229,"&lt;"&amp;K$4,Canon!$I$2:$I$4229,"")</f>
        <v>35</v>
      </c>
      <c r="L34" s="7" t="n">
        <f aca="false">COUNTIFS(Canon!$G$2:$G$4229,"*"&amp;$A34&amp;"*",Canon!$H$2:$H$4229,"&lt;"&amp;L$4,Canon!$I$2:$I$4229,"&gt;="&amp;L$3)+COUNTIFS(Canon!$G$2:$G$4229,"*"&amp;$A34&amp;"*",Canon!$H$2:$H$4229,"&lt;"&amp;L$4,Canon!$I$2:$I$4229,"")</f>
        <v>39</v>
      </c>
      <c r="M34" s="7" t="n">
        <f aca="false">COUNTIFS(Canon!$G$2:$G$4229,"*"&amp;$A34&amp;"*",Canon!$H$2:$H$4229,"&lt;"&amp;M$4,Canon!$I$2:$I$4229,"&gt;="&amp;M$3)+COUNTIFS(Canon!$G$2:$G$4229,"*"&amp;$A34&amp;"*",Canon!$H$2:$H$4229,"&lt;"&amp;M$4,Canon!$I$2:$I$4229,"")</f>
        <v>37</v>
      </c>
      <c r="N34" s="4"/>
    </row>
    <row r="35" customFormat="false" ht="15" hidden="false" customHeight="false" outlineLevel="0" collapsed="false">
      <c r="A35" s="4" t="s">
        <v>122</v>
      </c>
      <c r="B35" s="4" t="s">
        <v>123</v>
      </c>
      <c r="C35" s="7" t="n">
        <f aca="false">COUNTIFS(Canon!$G$2:$G$4229,"*"&amp;$A35&amp;"*",Canon!$H$2:$H$4229,"&lt;"&amp;C$4,Canon!$I$2:$I$4229,"&gt;="&amp;C$3)+COUNTIFS(Canon!$G$2:$G$4229,"*"&amp;$A35&amp;"*",Canon!$H$2:$H$4229,"&lt;"&amp;C$4,Canon!$I$2:$I$4229,"")</f>
        <v>6</v>
      </c>
      <c r="D35" s="7" t="n">
        <f aca="false">COUNTIFS(Canon!$G$2:$G$4229,"*"&amp;$A35&amp;"*",Canon!$H$2:$H$4229,"&lt;"&amp;D$4,Canon!$I$2:$I$4229,"&gt;="&amp;D$3)+COUNTIFS(Canon!$G$2:$G$4229,"*"&amp;$A35&amp;"*",Canon!$H$2:$H$4229,"&lt;"&amp;D$4,Canon!$I$2:$I$4229,"")</f>
        <v>19</v>
      </c>
      <c r="E35" s="7" t="n">
        <f aca="false">COUNTIFS(Canon!$G$2:$G$4229,"*"&amp;$A35&amp;"*",Canon!$H$2:$H$4229,"&lt;"&amp;E$4,Canon!$I$2:$I$4229,"&gt;="&amp;E$3)+COUNTIFS(Canon!$G$2:$G$4229,"*"&amp;$A35&amp;"*",Canon!$H$2:$H$4229,"&lt;"&amp;E$4,Canon!$I$2:$I$4229,"")</f>
        <v>67</v>
      </c>
      <c r="F35" s="7" t="n">
        <f aca="false">COUNTIFS(Canon!$G$2:$G$4229,"*"&amp;$A35&amp;"*",Canon!$H$2:$H$4229,"&lt;"&amp;F$4,Canon!$I$2:$I$4229,"&gt;="&amp;F$3)+COUNTIFS(Canon!$G$2:$G$4229,"*"&amp;$A35&amp;"*",Canon!$H$2:$H$4229,"&lt;"&amp;F$4,Canon!$I$2:$I$4229,"")</f>
        <v>63</v>
      </c>
      <c r="G35" s="7" t="n">
        <f aca="false">COUNTIFS(Canon!$G$2:$G$4229,"*"&amp;$A35&amp;"*",Canon!$H$2:$H$4229,"&lt;"&amp;G$4,Canon!$I$2:$I$4229,"&gt;="&amp;G$3)+COUNTIFS(Canon!$G$2:$G$4229,"*"&amp;$A35&amp;"*",Canon!$H$2:$H$4229,"&lt;"&amp;G$4,Canon!$I$2:$I$4229,"")</f>
        <v>72</v>
      </c>
      <c r="H35" s="7" t="n">
        <f aca="false">COUNTIFS(Canon!$G$2:$G$4229,"*"&amp;$A35&amp;"*",Canon!$H$2:$H$4229,"&lt;"&amp;H$4,Canon!$I$2:$I$4229,"&gt;="&amp;H$3)+COUNTIFS(Canon!$G$2:$G$4229,"*"&amp;$A35&amp;"*",Canon!$H$2:$H$4229,"&lt;"&amp;H$4,Canon!$I$2:$I$4229,"")</f>
        <v>55</v>
      </c>
      <c r="I35" s="7" t="n">
        <f aca="false">COUNTIFS(Canon!$G$2:$G$4229,"*"&amp;$A35&amp;"*",Canon!$H$2:$H$4229,"&lt;"&amp;I$4,Canon!$I$2:$I$4229,"&gt;="&amp;I$3)+COUNTIFS(Canon!$G$2:$G$4229,"*"&amp;$A35&amp;"*",Canon!$H$2:$H$4229,"&lt;"&amp;I$4,Canon!$I$2:$I$4229,"")</f>
        <v>81</v>
      </c>
      <c r="J35" s="7" t="n">
        <f aca="false">COUNTIFS(Canon!$G$2:$G$4229,"*"&amp;$A35&amp;"*",Canon!$H$2:$H$4229,"&lt;"&amp;J$4,Canon!$I$2:$I$4229,"&gt;="&amp;J$3)+COUNTIFS(Canon!$G$2:$G$4229,"*"&amp;$A35&amp;"*",Canon!$H$2:$H$4229,"&lt;"&amp;J$4,Canon!$I$2:$I$4229,"")</f>
        <v>83</v>
      </c>
      <c r="K35" s="7" t="n">
        <f aca="false">COUNTIFS(Canon!$G$2:$G$4229,"*"&amp;$A35&amp;"*",Canon!$H$2:$H$4229,"&lt;"&amp;K$4,Canon!$I$2:$I$4229,"&gt;="&amp;K$3)+COUNTIFS(Canon!$G$2:$G$4229,"*"&amp;$A35&amp;"*",Canon!$H$2:$H$4229,"&lt;"&amp;K$4,Canon!$I$2:$I$4229,"")</f>
        <v>71</v>
      </c>
      <c r="L35" s="7" t="n">
        <f aca="false">COUNTIFS(Canon!$G$2:$G$4229,"*"&amp;$A35&amp;"*",Canon!$H$2:$H$4229,"&lt;"&amp;L$4,Canon!$I$2:$I$4229,"&gt;="&amp;L$3)+COUNTIFS(Canon!$G$2:$G$4229,"*"&amp;$A35&amp;"*",Canon!$H$2:$H$4229,"&lt;"&amp;L$4,Canon!$I$2:$I$4229,"")</f>
        <v>75</v>
      </c>
      <c r="M35" s="7" t="n">
        <f aca="false">COUNTIFS(Canon!$G$2:$G$4229,"*"&amp;$A35&amp;"*",Canon!$H$2:$H$4229,"&lt;"&amp;M$4,Canon!$I$2:$I$4229,"&gt;="&amp;M$3)+COUNTIFS(Canon!$G$2:$G$4229,"*"&amp;$A35&amp;"*",Canon!$H$2:$H$4229,"&lt;"&amp;M$4,Canon!$I$2:$I$4229,"")</f>
        <v>83</v>
      </c>
      <c r="N35" s="4"/>
    </row>
    <row r="36" customFormat="false" ht="15" hidden="false" customHeight="false" outlineLevel="0" collapsed="false">
      <c r="A36" s="4" t="s">
        <v>124</v>
      </c>
      <c r="B36" s="4" t="s">
        <v>125</v>
      </c>
      <c r="C36" s="7" t="n">
        <f aca="false">COUNTIFS(Canon!$G$2:$G$4229,"*"&amp;$A36&amp;"*",Canon!$H$2:$H$4229,"&lt;"&amp;C$4,Canon!$I$2:$I$4229,"&gt;="&amp;C$3)+COUNTIFS(Canon!$G$2:$G$4229,"*"&amp;$A36&amp;"*",Canon!$H$2:$H$4229,"&lt;"&amp;C$4,Canon!$I$2:$I$4229,"")</f>
        <v>2</v>
      </c>
      <c r="D36" s="7" t="n">
        <f aca="false">COUNTIFS(Canon!$G$2:$G$4229,"*"&amp;$A36&amp;"*",Canon!$H$2:$H$4229,"&lt;"&amp;D$4,Canon!$I$2:$I$4229,"&gt;="&amp;D$3)+COUNTIFS(Canon!$G$2:$G$4229,"*"&amp;$A36&amp;"*",Canon!$H$2:$H$4229,"&lt;"&amp;D$4,Canon!$I$2:$I$4229,"")</f>
        <v>10</v>
      </c>
      <c r="E36" s="7" t="n">
        <f aca="false">COUNTIFS(Canon!$G$2:$G$4229,"*"&amp;$A36&amp;"*",Canon!$H$2:$H$4229,"&lt;"&amp;E$4,Canon!$I$2:$I$4229,"&gt;="&amp;E$3)+COUNTIFS(Canon!$G$2:$G$4229,"*"&amp;$A36&amp;"*",Canon!$H$2:$H$4229,"&lt;"&amp;E$4,Canon!$I$2:$I$4229,"")</f>
        <v>38</v>
      </c>
      <c r="F36" s="7" t="n">
        <f aca="false">COUNTIFS(Canon!$G$2:$G$4229,"*"&amp;$A36&amp;"*",Canon!$H$2:$H$4229,"&lt;"&amp;F$4,Canon!$I$2:$I$4229,"&gt;="&amp;F$3)+COUNTIFS(Canon!$G$2:$G$4229,"*"&amp;$A36&amp;"*",Canon!$H$2:$H$4229,"&lt;"&amp;F$4,Canon!$I$2:$I$4229,"")</f>
        <v>34</v>
      </c>
      <c r="G36" s="7" t="n">
        <f aca="false">COUNTIFS(Canon!$G$2:$G$4229,"*"&amp;$A36&amp;"*",Canon!$H$2:$H$4229,"&lt;"&amp;G$4,Canon!$I$2:$I$4229,"&gt;="&amp;G$3)+COUNTIFS(Canon!$G$2:$G$4229,"*"&amp;$A36&amp;"*",Canon!$H$2:$H$4229,"&lt;"&amp;G$4,Canon!$I$2:$I$4229,"")</f>
        <v>61</v>
      </c>
      <c r="H36" s="7" t="n">
        <f aca="false">COUNTIFS(Canon!$G$2:$G$4229,"*"&amp;$A36&amp;"*",Canon!$H$2:$H$4229,"&lt;"&amp;H$4,Canon!$I$2:$I$4229,"&gt;="&amp;H$3)+COUNTIFS(Canon!$G$2:$G$4229,"*"&amp;$A36&amp;"*",Canon!$H$2:$H$4229,"&lt;"&amp;H$4,Canon!$I$2:$I$4229,"")</f>
        <v>50</v>
      </c>
      <c r="I36" s="7" t="n">
        <f aca="false">COUNTIFS(Canon!$G$2:$G$4229,"*"&amp;$A36&amp;"*",Canon!$H$2:$H$4229,"&lt;"&amp;I$4,Canon!$I$2:$I$4229,"&gt;="&amp;I$3)+COUNTIFS(Canon!$G$2:$G$4229,"*"&amp;$A36&amp;"*",Canon!$H$2:$H$4229,"&lt;"&amp;I$4,Canon!$I$2:$I$4229,"")</f>
        <v>72</v>
      </c>
      <c r="J36" s="7" t="n">
        <f aca="false">COUNTIFS(Canon!$G$2:$G$4229,"*"&amp;$A36&amp;"*",Canon!$H$2:$H$4229,"&lt;"&amp;J$4,Canon!$I$2:$I$4229,"&gt;="&amp;J$3)+COUNTIFS(Canon!$G$2:$G$4229,"*"&amp;$A36&amp;"*",Canon!$H$2:$H$4229,"&lt;"&amp;J$4,Canon!$I$2:$I$4229,"")</f>
        <v>98</v>
      </c>
      <c r="K36" s="7" t="n">
        <f aca="false">COUNTIFS(Canon!$G$2:$G$4229,"*"&amp;$A36&amp;"*",Canon!$H$2:$H$4229,"&lt;"&amp;K$4,Canon!$I$2:$I$4229,"&gt;="&amp;K$3)+COUNTIFS(Canon!$G$2:$G$4229,"*"&amp;$A36&amp;"*",Canon!$H$2:$H$4229,"&lt;"&amp;K$4,Canon!$I$2:$I$4229,"")</f>
        <v>98</v>
      </c>
      <c r="L36" s="7" t="n">
        <f aca="false">COUNTIFS(Canon!$G$2:$G$4229,"*"&amp;$A36&amp;"*",Canon!$H$2:$H$4229,"&lt;"&amp;L$4,Canon!$I$2:$I$4229,"&gt;="&amp;L$3)+COUNTIFS(Canon!$G$2:$G$4229,"*"&amp;$A36&amp;"*",Canon!$H$2:$H$4229,"&lt;"&amp;L$4,Canon!$I$2:$I$4229,"")</f>
        <v>89</v>
      </c>
      <c r="M36" s="7" t="n">
        <f aca="false">COUNTIFS(Canon!$G$2:$G$4229,"*"&amp;$A36&amp;"*",Canon!$H$2:$H$4229,"&lt;"&amp;M$4,Canon!$I$2:$I$4229,"&gt;="&amp;M$3)+COUNTIFS(Canon!$G$2:$G$4229,"*"&amp;$A36&amp;"*",Canon!$H$2:$H$4229,"&lt;"&amp;M$4,Canon!$I$2:$I$4229,"")</f>
        <v>84</v>
      </c>
      <c r="N36" s="4"/>
    </row>
    <row r="37" customFormat="false" ht="15" hidden="false" customHeight="false" outlineLevel="0" collapsed="false">
      <c r="A37" s="4" t="s">
        <v>126</v>
      </c>
      <c r="B37" s="4" t="s">
        <v>127</v>
      </c>
      <c r="C37" s="7" t="n">
        <f aca="false">COUNTIFS(Canon!$G$2:$G$4229,"*"&amp;$A37&amp;"*",Canon!$H$2:$H$4229,"&lt;"&amp;C$4,Canon!$I$2:$I$4229,"&gt;="&amp;C$3)+COUNTIFS(Canon!$G$2:$G$4229,"*"&amp;$A37&amp;"*",Canon!$H$2:$H$4229,"&lt;"&amp;C$4,Canon!$I$2:$I$4229,"")</f>
        <v>19</v>
      </c>
      <c r="D37" s="7" t="n">
        <f aca="false">COUNTIFS(Canon!$G$2:$G$4229,"*"&amp;$A37&amp;"*",Canon!$H$2:$H$4229,"&lt;"&amp;D$4,Canon!$I$2:$I$4229,"&gt;="&amp;D$3)+COUNTIFS(Canon!$G$2:$G$4229,"*"&amp;$A37&amp;"*",Canon!$H$2:$H$4229,"&lt;"&amp;D$4,Canon!$I$2:$I$4229,"")</f>
        <v>27</v>
      </c>
      <c r="E37" s="7" t="n">
        <f aca="false">COUNTIFS(Canon!$G$2:$G$4229,"*"&amp;$A37&amp;"*",Canon!$H$2:$H$4229,"&lt;"&amp;E$4,Canon!$I$2:$I$4229,"&gt;="&amp;E$3)+COUNTIFS(Canon!$G$2:$G$4229,"*"&amp;$A37&amp;"*",Canon!$H$2:$H$4229,"&lt;"&amp;E$4,Canon!$I$2:$I$4229,"")</f>
        <v>38</v>
      </c>
      <c r="F37" s="7" t="n">
        <f aca="false">COUNTIFS(Canon!$G$2:$G$4229,"*"&amp;$A37&amp;"*",Canon!$H$2:$H$4229,"&lt;"&amp;F$4,Canon!$I$2:$I$4229,"&gt;="&amp;F$3)+COUNTIFS(Canon!$G$2:$G$4229,"*"&amp;$A37&amp;"*",Canon!$H$2:$H$4229,"&lt;"&amp;F$4,Canon!$I$2:$I$4229,"")</f>
        <v>55</v>
      </c>
      <c r="G37" s="7" t="n">
        <f aca="false">COUNTIFS(Canon!$G$2:$G$4229,"*"&amp;$A37&amp;"*",Canon!$H$2:$H$4229,"&lt;"&amp;G$4,Canon!$I$2:$I$4229,"&gt;="&amp;G$3)+COUNTIFS(Canon!$G$2:$G$4229,"*"&amp;$A37&amp;"*",Canon!$H$2:$H$4229,"&lt;"&amp;G$4,Canon!$I$2:$I$4229,"")</f>
        <v>71</v>
      </c>
      <c r="H37" s="7" t="n">
        <f aca="false">COUNTIFS(Canon!$G$2:$G$4229,"*"&amp;$A37&amp;"*",Canon!$H$2:$H$4229,"&lt;"&amp;H$4,Canon!$I$2:$I$4229,"&gt;="&amp;H$3)+COUNTIFS(Canon!$G$2:$G$4229,"*"&amp;$A37&amp;"*",Canon!$H$2:$H$4229,"&lt;"&amp;H$4,Canon!$I$2:$I$4229,"")</f>
        <v>66</v>
      </c>
      <c r="I37" s="7" t="n">
        <f aca="false">COUNTIFS(Canon!$G$2:$G$4229,"*"&amp;$A37&amp;"*",Canon!$H$2:$H$4229,"&lt;"&amp;I$4,Canon!$I$2:$I$4229,"&gt;="&amp;I$3)+COUNTIFS(Canon!$G$2:$G$4229,"*"&amp;$A37&amp;"*",Canon!$H$2:$H$4229,"&lt;"&amp;I$4,Canon!$I$2:$I$4229,"")</f>
        <v>62</v>
      </c>
      <c r="J37" s="7" t="n">
        <f aca="false">COUNTIFS(Canon!$G$2:$G$4229,"*"&amp;$A37&amp;"*",Canon!$H$2:$H$4229,"&lt;"&amp;J$4,Canon!$I$2:$I$4229,"&gt;="&amp;J$3)+COUNTIFS(Canon!$G$2:$G$4229,"*"&amp;$A37&amp;"*",Canon!$H$2:$H$4229,"&lt;"&amp;J$4,Canon!$I$2:$I$4229,"")</f>
        <v>67</v>
      </c>
      <c r="K37" s="7" t="n">
        <f aca="false">COUNTIFS(Canon!$G$2:$G$4229,"*"&amp;$A37&amp;"*",Canon!$H$2:$H$4229,"&lt;"&amp;K$4,Canon!$I$2:$I$4229,"&gt;="&amp;K$3)+COUNTIFS(Canon!$G$2:$G$4229,"*"&amp;$A37&amp;"*",Canon!$H$2:$H$4229,"&lt;"&amp;K$4,Canon!$I$2:$I$4229,"")</f>
        <v>61</v>
      </c>
      <c r="L37" s="7" t="n">
        <f aca="false">COUNTIFS(Canon!$G$2:$G$4229,"*"&amp;$A37&amp;"*",Canon!$H$2:$H$4229,"&lt;"&amp;L$4,Canon!$I$2:$I$4229,"&gt;="&amp;L$3)+COUNTIFS(Canon!$G$2:$G$4229,"*"&amp;$A37&amp;"*",Canon!$H$2:$H$4229,"&lt;"&amp;L$4,Canon!$I$2:$I$4229,"")</f>
        <v>58</v>
      </c>
      <c r="M37" s="7" t="n">
        <f aca="false">COUNTIFS(Canon!$G$2:$G$4229,"*"&amp;$A37&amp;"*",Canon!$H$2:$H$4229,"&lt;"&amp;M$4,Canon!$I$2:$I$4229,"&gt;="&amp;M$3)+COUNTIFS(Canon!$G$2:$G$4229,"*"&amp;$A37&amp;"*",Canon!$H$2:$H$4229,"&lt;"&amp;M$4,Canon!$I$2:$I$4229,"")</f>
        <v>67</v>
      </c>
      <c r="N37" s="4"/>
    </row>
    <row r="38" customFormat="false" ht="15" hidden="false" customHeight="false" outlineLevel="0" collapsed="false">
      <c r="A38" s="4" t="s">
        <v>128</v>
      </c>
      <c r="B38" s="4" t="s">
        <v>129</v>
      </c>
      <c r="C38" s="7" t="n">
        <f aca="false">COUNTIFS(Canon!$G$2:$G$4229,"*"&amp;$A38&amp;"*",Canon!$H$2:$H$4229,"&lt;"&amp;C$4,Canon!$I$2:$I$4229,"&gt;="&amp;C$3)+COUNTIFS(Canon!$G$2:$G$4229,"*"&amp;$A38&amp;"*",Canon!$H$2:$H$4229,"&lt;"&amp;C$4,Canon!$I$2:$I$4229,"")</f>
        <v>1</v>
      </c>
      <c r="D38" s="7" t="n">
        <f aca="false">COUNTIFS(Canon!$G$2:$G$4229,"*"&amp;$A38&amp;"*",Canon!$H$2:$H$4229,"&lt;"&amp;D$4,Canon!$I$2:$I$4229,"&gt;="&amp;D$3)+COUNTIFS(Canon!$G$2:$G$4229,"*"&amp;$A38&amp;"*",Canon!$H$2:$H$4229,"&lt;"&amp;D$4,Canon!$I$2:$I$4229,"")</f>
        <v>6</v>
      </c>
      <c r="E38" s="7" t="n">
        <f aca="false">COUNTIFS(Canon!$G$2:$G$4229,"*"&amp;$A38&amp;"*",Canon!$H$2:$H$4229,"&lt;"&amp;E$4,Canon!$I$2:$I$4229,"&gt;="&amp;E$3)+COUNTIFS(Canon!$G$2:$G$4229,"*"&amp;$A38&amp;"*",Canon!$H$2:$H$4229,"&lt;"&amp;E$4,Canon!$I$2:$I$4229,"")</f>
        <v>25</v>
      </c>
      <c r="F38" s="7" t="n">
        <f aca="false">COUNTIFS(Canon!$G$2:$G$4229,"*"&amp;$A38&amp;"*",Canon!$H$2:$H$4229,"&lt;"&amp;F$4,Canon!$I$2:$I$4229,"&gt;="&amp;F$3)+COUNTIFS(Canon!$G$2:$G$4229,"*"&amp;$A38&amp;"*",Canon!$H$2:$H$4229,"&lt;"&amp;F$4,Canon!$I$2:$I$4229,"")</f>
        <v>25</v>
      </c>
      <c r="G38" s="7" t="n">
        <f aca="false">COUNTIFS(Canon!$G$2:$G$4229,"*"&amp;$A38&amp;"*",Canon!$H$2:$H$4229,"&lt;"&amp;G$4,Canon!$I$2:$I$4229,"&gt;="&amp;G$3)+COUNTIFS(Canon!$G$2:$G$4229,"*"&amp;$A38&amp;"*",Canon!$H$2:$H$4229,"&lt;"&amp;G$4,Canon!$I$2:$I$4229,"")</f>
        <v>33</v>
      </c>
      <c r="H38" s="7" t="n">
        <f aca="false">COUNTIFS(Canon!$G$2:$G$4229,"*"&amp;$A38&amp;"*",Canon!$H$2:$H$4229,"&lt;"&amp;H$4,Canon!$I$2:$I$4229,"&gt;="&amp;H$3)+COUNTIFS(Canon!$G$2:$G$4229,"*"&amp;$A38&amp;"*",Canon!$H$2:$H$4229,"&lt;"&amp;H$4,Canon!$I$2:$I$4229,"")</f>
        <v>32</v>
      </c>
      <c r="I38" s="7" t="n">
        <f aca="false">COUNTIFS(Canon!$G$2:$G$4229,"*"&amp;$A38&amp;"*",Canon!$H$2:$H$4229,"&lt;"&amp;I$4,Canon!$I$2:$I$4229,"&gt;="&amp;I$3)+COUNTIFS(Canon!$G$2:$G$4229,"*"&amp;$A38&amp;"*",Canon!$H$2:$H$4229,"&lt;"&amp;I$4,Canon!$I$2:$I$4229,"")</f>
        <v>40</v>
      </c>
      <c r="J38" s="7" t="n">
        <f aca="false">COUNTIFS(Canon!$G$2:$G$4229,"*"&amp;$A38&amp;"*",Canon!$H$2:$H$4229,"&lt;"&amp;J$4,Canon!$I$2:$I$4229,"&gt;="&amp;J$3)+COUNTIFS(Canon!$G$2:$G$4229,"*"&amp;$A38&amp;"*",Canon!$H$2:$H$4229,"&lt;"&amp;J$4,Canon!$I$2:$I$4229,"")</f>
        <v>42</v>
      </c>
      <c r="K38" s="7" t="n">
        <f aca="false">COUNTIFS(Canon!$G$2:$G$4229,"*"&amp;$A38&amp;"*",Canon!$H$2:$H$4229,"&lt;"&amp;K$4,Canon!$I$2:$I$4229,"&gt;="&amp;K$3)+COUNTIFS(Canon!$G$2:$G$4229,"*"&amp;$A38&amp;"*",Canon!$H$2:$H$4229,"&lt;"&amp;K$4,Canon!$I$2:$I$4229,"")</f>
        <v>41</v>
      </c>
      <c r="L38" s="7" t="n">
        <f aca="false">COUNTIFS(Canon!$G$2:$G$4229,"*"&amp;$A38&amp;"*",Canon!$H$2:$H$4229,"&lt;"&amp;L$4,Canon!$I$2:$I$4229,"&gt;="&amp;L$3)+COUNTIFS(Canon!$G$2:$G$4229,"*"&amp;$A38&amp;"*",Canon!$H$2:$H$4229,"&lt;"&amp;L$4,Canon!$I$2:$I$4229,"")</f>
        <v>41</v>
      </c>
      <c r="M38" s="7" t="n">
        <f aca="false">COUNTIFS(Canon!$G$2:$G$4229,"*"&amp;$A38&amp;"*",Canon!$H$2:$H$4229,"&lt;"&amp;M$4,Canon!$I$2:$I$4229,"&gt;="&amp;M$3)+COUNTIFS(Canon!$G$2:$G$4229,"*"&amp;$A38&amp;"*",Canon!$H$2:$H$4229,"&lt;"&amp;M$4,Canon!$I$2:$I$4229,"")</f>
        <v>51</v>
      </c>
      <c r="N38" s="4"/>
    </row>
    <row r="39" customFormat="false" ht="15" hidden="false" customHeight="false" outlineLevel="0" collapsed="false">
      <c r="A39" s="4" t="s">
        <v>130</v>
      </c>
      <c r="B39" s="4" t="s">
        <v>131</v>
      </c>
      <c r="C39" s="7" t="n">
        <f aca="false">COUNTIFS(Canon!$G$2:$G$4229,"*"&amp;$A39&amp;"*",Canon!$H$2:$H$4229,"&lt;"&amp;C$4,Canon!$I$2:$I$4229,"&gt;="&amp;C$3)+COUNTIFS(Canon!$G$2:$G$4229,"*"&amp;$A39&amp;"*",Canon!$H$2:$H$4229,"&lt;"&amp;C$4,Canon!$I$2:$I$4229,"")</f>
        <v>11</v>
      </c>
      <c r="D39" s="7" t="n">
        <f aca="false">COUNTIFS(Canon!$G$2:$G$4229,"*"&amp;$A39&amp;"*",Canon!$H$2:$H$4229,"&lt;"&amp;D$4,Canon!$I$2:$I$4229,"&gt;="&amp;D$3)+COUNTIFS(Canon!$G$2:$G$4229,"*"&amp;$A39&amp;"*",Canon!$H$2:$H$4229,"&lt;"&amp;D$4,Canon!$I$2:$I$4229,"")</f>
        <v>23</v>
      </c>
      <c r="E39" s="7" t="n">
        <f aca="false">COUNTIFS(Canon!$G$2:$G$4229,"*"&amp;$A39&amp;"*",Canon!$H$2:$H$4229,"&lt;"&amp;E$4,Canon!$I$2:$I$4229,"&gt;="&amp;E$3)+COUNTIFS(Canon!$G$2:$G$4229,"*"&amp;$A39&amp;"*",Canon!$H$2:$H$4229,"&lt;"&amp;E$4,Canon!$I$2:$I$4229,"")</f>
        <v>29</v>
      </c>
      <c r="F39" s="7" t="n">
        <f aca="false">COUNTIFS(Canon!$G$2:$G$4229,"*"&amp;$A39&amp;"*",Canon!$H$2:$H$4229,"&lt;"&amp;F$4,Canon!$I$2:$I$4229,"&gt;="&amp;F$3)+COUNTIFS(Canon!$G$2:$G$4229,"*"&amp;$A39&amp;"*",Canon!$H$2:$H$4229,"&lt;"&amp;F$4,Canon!$I$2:$I$4229,"")</f>
        <v>45</v>
      </c>
      <c r="G39" s="7" t="n">
        <f aca="false">COUNTIFS(Canon!$G$2:$G$4229,"*"&amp;$A39&amp;"*",Canon!$H$2:$H$4229,"&lt;"&amp;G$4,Canon!$I$2:$I$4229,"&gt;="&amp;G$3)+COUNTIFS(Canon!$G$2:$G$4229,"*"&amp;$A39&amp;"*",Canon!$H$2:$H$4229,"&lt;"&amp;G$4,Canon!$I$2:$I$4229,"")</f>
        <v>56</v>
      </c>
      <c r="H39" s="7" t="n">
        <f aca="false">COUNTIFS(Canon!$G$2:$G$4229,"*"&amp;$A39&amp;"*",Canon!$H$2:$H$4229,"&lt;"&amp;H$4,Canon!$I$2:$I$4229,"&gt;="&amp;H$3)+COUNTIFS(Canon!$G$2:$G$4229,"*"&amp;$A39&amp;"*",Canon!$H$2:$H$4229,"&lt;"&amp;H$4,Canon!$I$2:$I$4229,"")</f>
        <v>52</v>
      </c>
      <c r="I39" s="7" t="n">
        <f aca="false">COUNTIFS(Canon!$G$2:$G$4229,"*"&amp;$A39&amp;"*",Canon!$H$2:$H$4229,"&lt;"&amp;I$4,Canon!$I$2:$I$4229,"&gt;="&amp;I$3)+COUNTIFS(Canon!$G$2:$G$4229,"*"&amp;$A39&amp;"*",Canon!$H$2:$H$4229,"&lt;"&amp;I$4,Canon!$I$2:$I$4229,"")</f>
        <v>54</v>
      </c>
      <c r="J39" s="7" t="n">
        <f aca="false">COUNTIFS(Canon!$G$2:$G$4229,"*"&amp;$A39&amp;"*",Canon!$H$2:$H$4229,"&lt;"&amp;J$4,Canon!$I$2:$I$4229,"&gt;="&amp;J$3)+COUNTIFS(Canon!$G$2:$G$4229,"*"&amp;$A39&amp;"*",Canon!$H$2:$H$4229,"&lt;"&amp;J$4,Canon!$I$2:$I$4229,"")</f>
        <v>76</v>
      </c>
      <c r="K39" s="7" t="n">
        <f aca="false">COUNTIFS(Canon!$G$2:$G$4229,"*"&amp;$A39&amp;"*",Canon!$H$2:$H$4229,"&lt;"&amp;K$4,Canon!$I$2:$I$4229,"&gt;="&amp;K$3)+COUNTIFS(Canon!$G$2:$G$4229,"*"&amp;$A39&amp;"*",Canon!$H$2:$H$4229,"&lt;"&amp;K$4,Canon!$I$2:$I$4229,"")</f>
        <v>87</v>
      </c>
      <c r="L39" s="7" t="n">
        <f aca="false">COUNTIFS(Canon!$G$2:$G$4229,"*"&amp;$A39&amp;"*",Canon!$H$2:$H$4229,"&lt;"&amp;L$4,Canon!$I$2:$I$4229,"&gt;="&amp;L$3)+COUNTIFS(Canon!$G$2:$G$4229,"*"&amp;$A39&amp;"*",Canon!$H$2:$H$4229,"&lt;"&amp;L$4,Canon!$I$2:$I$4229,"")</f>
        <v>76</v>
      </c>
      <c r="M39" s="7" t="n">
        <f aca="false">COUNTIFS(Canon!$G$2:$G$4229,"*"&amp;$A39&amp;"*",Canon!$H$2:$H$4229,"&lt;"&amp;M$4,Canon!$I$2:$I$4229,"&gt;="&amp;M$3)+COUNTIFS(Canon!$G$2:$G$4229,"*"&amp;$A39&amp;"*",Canon!$H$2:$H$4229,"&lt;"&amp;M$4,Canon!$I$2:$I$4229,"")</f>
        <v>70</v>
      </c>
      <c r="N39" s="4"/>
    </row>
    <row r="40" customFormat="false" ht="15" hidden="false" customHeight="false" outlineLevel="0" collapsed="false">
      <c r="A40" s="4" t="s">
        <v>132</v>
      </c>
      <c r="B40" s="4" t="s">
        <v>133</v>
      </c>
      <c r="C40" s="7" t="n">
        <f aca="false">COUNTIFS(Canon!$G$2:$G$4229,"*"&amp;$A40&amp;"*",Canon!$H$2:$H$4229,"&lt;"&amp;C$4,Canon!$I$2:$I$4229,"&gt;="&amp;C$3)+COUNTIFS(Canon!$G$2:$G$4229,"*"&amp;$A40&amp;"*",Canon!$H$2:$H$4229,"&lt;"&amp;C$4,Canon!$I$2:$I$4229,"")</f>
        <v>9</v>
      </c>
      <c r="D40" s="7" t="n">
        <f aca="false">COUNTIFS(Canon!$G$2:$G$4229,"*"&amp;$A40&amp;"*",Canon!$H$2:$H$4229,"&lt;"&amp;D$4,Canon!$I$2:$I$4229,"&gt;="&amp;D$3)+COUNTIFS(Canon!$G$2:$G$4229,"*"&amp;$A40&amp;"*",Canon!$H$2:$H$4229,"&lt;"&amp;D$4,Canon!$I$2:$I$4229,"")</f>
        <v>12</v>
      </c>
      <c r="E40" s="7" t="n">
        <f aca="false">COUNTIFS(Canon!$G$2:$G$4229,"*"&amp;$A40&amp;"*",Canon!$H$2:$H$4229,"&lt;"&amp;E$4,Canon!$I$2:$I$4229,"&gt;="&amp;E$3)+COUNTIFS(Canon!$G$2:$G$4229,"*"&amp;$A40&amp;"*",Canon!$H$2:$H$4229,"&lt;"&amp;E$4,Canon!$I$2:$I$4229,"")</f>
        <v>18</v>
      </c>
      <c r="F40" s="7" t="n">
        <f aca="false">COUNTIFS(Canon!$G$2:$G$4229,"*"&amp;$A40&amp;"*",Canon!$H$2:$H$4229,"&lt;"&amp;F$4,Canon!$I$2:$I$4229,"&gt;="&amp;F$3)+COUNTIFS(Canon!$G$2:$G$4229,"*"&amp;$A40&amp;"*",Canon!$H$2:$H$4229,"&lt;"&amp;F$4,Canon!$I$2:$I$4229,"")</f>
        <v>19</v>
      </c>
      <c r="G40" s="7" t="n">
        <f aca="false">COUNTIFS(Canon!$G$2:$G$4229,"*"&amp;$A40&amp;"*",Canon!$H$2:$H$4229,"&lt;"&amp;G$4,Canon!$I$2:$I$4229,"&gt;="&amp;G$3)+COUNTIFS(Canon!$G$2:$G$4229,"*"&amp;$A40&amp;"*",Canon!$H$2:$H$4229,"&lt;"&amp;G$4,Canon!$I$2:$I$4229,"")</f>
        <v>26</v>
      </c>
      <c r="H40" s="7" t="n">
        <f aca="false">COUNTIFS(Canon!$G$2:$G$4229,"*"&amp;$A40&amp;"*",Canon!$H$2:$H$4229,"&lt;"&amp;H$4,Canon!$I$2:$I$4229,"&gt;="&amp;H$3)+COUNTIFS(Canon!$G$2:$G$4229,"*"&amp;$A40&amp;"*",Canon!$H$2:$H$4229,"&lt;"&amp;H$4,Canon!$I$2:$I$4229,"")</f>
        <v>22</v>
      </c>
      <c r="I40" s="7" t="n">
        <f aca="false">COUNTIFS(Canon!$G$2:$G$4229,"*"&amp;$A40&amp;"*",Canon!$H$2:$H$4229,"&lt;"&amp;I$4,Canon!$I$2:$I$4229,"&gt;="&amp;I$3)+COUNTIFS(Canon!$G$2:$G$4229,"*"&amp;$A40&amp;"*",Canon!$H$2:$H$4229,"&lt;"&amp;I$4,Canon!$I$2:$I$4229,"")</f>
        <v>23</v>
      </c>
      <c r="J40" s="7" t="n">
        <f aca="false">COUNTIFS(Canon!$G$2:$G$4229,"*"&amp;$A40&amp;"*",Canon!$H$2:$H$4229,"&lt;"&amp;J$4,Canon!$I$2:$I$4229,"&gt;="&amp;J$3)+COUNTIFS(Canon!$G$2:$G$4229,"*"&amp;$A40&amp;"*",Canon!$H$2:$H$4229,"&lt;"&amp;J$4,Canon!$I$2:$I$4229,"")</f>
        <v>32</v>
      </c>
      <c r="K40" s="7" t="n">
        <f aca="false">COUNTIFS(Canon!$G$2:$G$4229,"*"&amp;$A40&amp;"*",Canon!$H$2:$H$4229,"&lt;"&amp;K$4,Canon!$I$2:$I$4229,"&gt;="&amp;K$3)+COUNTIFS(Canon!$G$2:$G$4229,"*"&amp;$A40&amp;"*",Canon!$H$2:$H$4229,"&lt;"&amp;K$4,Canon!$I$2:$I$4229,"")</f>
        <v>32</v>
      </c>
      <c r="L40" s="7" t="n">
        <f aca="false">COUNTIFS(Canon!$G$2:$G$4229,"*"&amp;$A40&amp;"*",Canon!$H$2:$H$4229,"&lt;"&amp;L$4,Canon!$I$2:$I$4229,"&gt;="&amp;L$3)+COUNTIFS(Canon!$G$2:$G$4229,"*"&amp;$A40&amp;"*",Canon!$H$2:$H$4229,"&lt;"&amp;L$4,Canon!$I$2:$I$4229,"")</f>
        <v>33</v>
      </c>
      <c r="M40" s="7" t="n">
        <f aca="false">COUNTIFS(Canon!$G$2:$G$4229,"*"&amp;$A40&amp;"*",Canon!$H$2:$H$4229,"&lt;"&amp;M$4,Canon!$I$2:$I$4229,"&gt;="&amp;M$3)+COUNTIFS(Canon!$G$2:$G$4229,"*"&amp;$A40&amp;"*",Canon!$H$2:$H$4229,"&lt;"&amp;M$4,Canon!$I$2:$I$4229,"")</f>
        <v>35</v>
      </c>
      <c r="N40" s="4"/>
    </row>
    <row r="41" customFormat="false" ht="15" hidden="false" customHeight="false" outlineLevel="0" collapsed="false">
      <c r="A41" s="4" t="s">
        <v>134</v>
      </c>
      <c r="B41" s="4" t="s">
        <v>135</v>
      </c>
      <c r="C41" s="7" t="n">
        <f aca="false">COUNTIFS(Canon!$G$2:$G$4229,"*"&amp;$A41&amp;"*",Canon!$H$2:$H$4229,"&lt;"&amp;C$4,Canon!$I$2:$I$4229,"&gt;="&amp;C$3)+COUNTIFS(Canon!$G$2:$G$4229,"*"&amp;$A41&amp;"*",Canon!$H$2:$H$4229,"&lt;"&amp;C$4,Canon!$I$2:$I$4229,"")</f>
        <v>1</v>
      </c>
      <c r="D41" s="7" t="n">
        <f aca="false">COUNTIFS(Canon!$G$2:$G$4229,"*"&amp;$A41&amp;"*",Canon!$H$2:$H$4229,"&lt;"&amp;D$4,Canon!$I$2:$I$4229,"&gt;="&amp;D$3)+COUNTIFS(Canon!$G$2:$G$4229,"*"&amp;$A41&amp;"*",Canon!$H$2:$H$4229,"&lt;"&amp;D$4,Canon!$I$2:$I$4229,"")</f>
        <v>6</v>
      </c>
      <c r="E41" s="7" t="n">
        <f aca="false">COUNTIFS(Canon!$G$2:$G$4229,"*"&amp;$A41&amp;"*",Canon!$H$2:$H$4229,"&lt;"&amp;E$4,Canon!$I$2:$I$4229,"&gt;="&amp;E$3)+COUNTIFS(Canon!$G$2:$G$4229,"*"&amp;$A41&amp;"*",Canon!$H$2:$H$4229,"&lt;"&amp;E$4,Canon!$I$2:$I$4229,"")</f>
        <v>22</v>
      </c>
      <c r="F41" s="7" t="n">
        <f aca="false">COUNTIFS(Canon!$G$2:$G$4229,"*"&amp;$A41&amp;"*",Canon!$H$2:$H$4229,"&lt;"&amp;F$4,Canon!$I$2:$I$4229,"&gt;="&amp;F$3)+COUNTIFS(Canon!$G$2:$G$4229,"*"&amp;$A41&amp;"*",Canon!$H$2:$H$4229,"&lt;"&amp;F$4,Canon!$I$2:$I$4229,"")</f>
        <v>53</v>
      </c>
      <c r="G41" s="7" t="n">
        <f aca="false">COUNTIFS(Canon!$G$2:$G$4229,"*"&amp;$A41&amp;"*",Canon!$H$2:$H$4229,"&lt;"&amp;G$4,Canon!$I$2:$I$4229,"&gt;="&amp;G$3)+COUNTIFS(Canon!$G$2:$G$4229,"*"&amp;$A41&amp;"*",Canon!$H$2:$H$4229,"&lt;"&amp;G$4,Canon!$I$2:$I$4229,"")</f>
        <v>101</v>
      </c>
      <c r="H41" s="7" t="n">
        <f aca="false">COUNTIFS(Canon!$G$2:$G$4229,"*"&amp;$A41&amp;"*",Canon!$H$2:$H$4229,"&lt;"&amp;H$4,Canon!$I$2:$I$4229,"&gt;="&amp;H$3)+COUNTIFS(Canon!$G$2:$G$4229,"*"&amp;$A41&amp;"*",Canon!$H$2:$H$4229,"&lt;"&amp;H$4,Canon!$I$2:$I$4229,"")</f>
        <v>74</v>
      </c>
      <c r="I41" s="7" t="n">
        <f aca="false">COUNTIFS(Canon!$G$2:$G$4229,"*"&amp;$A41&amp;"*",Canon!$H$2:$H$4229,"&lt;"&amp;I$4,Canon!$I$2:$I$4229,"&gt;="&amp;I$3)+COUNTIFS(Canon!$G$2:$G$4229,"*"&amp;$A41&amp;"*",Canon!$H$2:$H$4229,"&lt;"&amp;I$4,Canon!$I$2:$I$4229,"")</f>
        <v>58</v>
      </c>
      <c r="J41" s="7" t="n">
        <f aca="false">COUNTIFS(Canon!$G$2:$G$4229,"*"&amp;$A41&amp;"*",Canon!$H$2:$H$4229,"&lt;"&amp;J$4,Canon!$I$2:$I$4229,"&gt;="&amp;J$3)+COUNTIFS(Canon!$G$2:$G$4229,"*"&amp;$A41&amp;"*",Canon!$H$2:$H$4229,"&lt;"&amp;J$4,Canon!$I$2:$I$4229,"")</f>
        <v>64</v>
      </c>
      <c r="K41" s="7" t="n">
        <f aca="false">COUNTIFS(Canon!$G$2:$G$4229,"*"&amp;$A41&amp;"*",Canon!$H$2:$H$4229,"&lt;"&amp;K$4,Canon!$I$2:$I$4229,"&gt;="&amp;K$3)+COUNTIFS(Canon!$G$2:$G$4229,"*"&amp;$A41&amp;"*",Canon!$H$2:$H$4229,"&lt;"&amp;K$4,Canon!$I$2:$I$4229,"")</f>
        <v>68</v>
      </c>
      <c r="L41" s="7" t="n">
        <f aca="false">COUNTIFS(Canon!$G$2:$G$4229,"*"&amp;$A41&amp;"*",Canon!$H$2:$H$4229,"&lt;"&amp;L$4,Canon!$I$2:$I$4229,"&gt;="&amp;L$3)+COUNTIFS(Canon!$G$2:$G$4229,"*"&amp;$A41&amp;"*",Canon!$H$2:$H$4229,"&lt;"&amp;L$4,Canon!$I$2:$I$4229,"")</f>
        <v>70</v>
      </c>
      <c r="M41" s="7" t="n">
        <f aca="false">COUNTIFS(Canon!$G$2:$G$4229,"*"&amp;$A41&amp;"*",Canon!$H$2:$H$4229,"&lt;"&amp;M$4,Canon!$I$2:$I$4229,"&gt;="&amp;M$3)+COUNTIFS(Canon!$G$2:$G$4229,"*"&amp;$A41&amp;"*",Canon!$H$2:$H$4229,"&lt;"&amp;M$4,Canon!$I$2:$I$4229,"")</f>
        <v>56</v>
      </c>
      <c r="N41" s="4"/>
    </row>
    <row r="42" customFormat="false" ht="15" hidden="false" customHeight="false" outlineLevel="0" collapsed="false">
      <c r="A42" s="4" t="s">
        <v>136</v>
      </c>
      <c r="B42" s="4" t="s">
        <v>137</v>
      </c>
      <c r="C42" s="7" t="n">
        <f aca="false">COUNTIFS(Canon!$G$2:$G$4229,"*"&amp;$A42&amp;"*",Canon!$H$2:$H$4229,"&lt;"&amp;C$4,Canon!$I$2:$I$4229,"&gt;="&amp;C$3)+COUNTIFS(Canon!$G$2:$G$4229,"*"&amp;$A42&amp;"*",Canon!$H$2:$H$4229,"&lt;"&amp;C$4,Canon!$I$2:$I$4229,"")</f>
        <v>3</v>
      </c>
      <c r="D42" s="7" t="n">
        <f aca="false">COUNTIFS(Canon!$G$2:$G$4229,"*"&amp;$A42&amp;"*",Canon!$H$2:$H$4229,"&lt;"&amp;D$4,Canon!$I$2:$I$4229,"&gt;="&amp;D$3)+COUNTIFS(Canon!$G$2:$G$4229,"*"&amp;$A42&amp;"*",Canon!$H$2:$H$4229,"&lt;"&amp;D$4,Canon!$I$2:$I$4229,"")</f>
        <v>16</v>
      </c>
      <c r="E42" s="7" t="n">
        <f aca="false">COUNTIFS(Canon!$G$2:$G$4229,"*"&amp;$A42&amp;"*",Canon!$H$2:$H$4229,"&lt;"&amp;E$4,Canon!$I$2:$I$4229,"&gt;="&amp;E$3)+COUNTIFS(Canon!$G$2:$G$4229,"*"&amp;$A42&amp;"*",Canon!$H$2:$H$4229,"&lt;"&amp;E$4,Canon!$I$2:$I$4229,"")</f>
        <v>13</v>
      </c>
      <c r="F42" s="7" t="n">
        <f aca="false">COUNTIFS(Canon!$G$2:$G$4229,"*"&amp;$A42&amp;"*",Canon!$H$2:$H$4229,"&lt;"&amp;F$4,Canon!$I$2:$I$4229,"&gt;="&amp;F$3)+COUNTIFS(Canon!$G$2:$G$4229,"*"&amp;$A42&amp;"*",Canon!$H$2:$H$4229,"&lt;"&amp;F$4,Canon!$I$2:$I$4229,"")</f>
        <v>13</v>
      </c>
      <c r="G42" s="7" t="n">
        <f aca="false">COUNTIFS(Canon!$G$2:$G$4229,"*"&amp;$A42&amp;"*",Canon!$H$2:$H$4229,"&lt;"&amp;G$4,Canon!$I$2:$I$4229,"&gt;="&amp;G$3)+COUNTIFS(Canon!$G$2:$G$4229,"*"&amp;$A42&amp;"*",Canon!$H$2:$H$4229,"&lt;"&amp;G$4,Canon!$I$2:$I$4229,"")</f>
        <v>18</v>
      </c>
      <c r="H42" s="7" t="n">
        <f aca="false">COUNTIFS(Canon!$G$2:$G$4229,"*"&amp;$A42&amp;"*",Canon!$H$2:$H$4229,"&lt;"&amp;H$4,Canon!$I$2:$I$4229,"&gt;="&amp;H$3)+COUNTIFS(Canon!$G$2:$G$4229,"*"&amp;$A42&amp;"*",Canon!$H$2:$H$4229,"&lt;"&amp;H$4,Canon!$I$2:$I$4229,"")</f>
        <v>24</v>
      </c>
      <c r="I42" s="7" t="n">
        <f aca="false">COUNTIFS(Canon!$G$2:$G$4229,"*"&amp;$A42&amp;"*",Canon!$H$2:$H$4229,"&lt;"&amp;I$4,Canon!$I$2:$I$4229,"&gt;="&amp;I$3)+COUNTIFS(Canon!$G$2:$G$4229,"*"&amp;$A42&amp;"*",Canon!$H$2:$H$4229,"&lt;"&amp;I$4,Canon!$I$2:$I$4229,"")</f>
        <v>37</v>
      </c>
      <c r="J42" s="7" t="n">
        <f aca="false">COUNTIFS(Canon!$G$2:$G$4229,"*"&amp;$A42&amp;"*",Canon!$H$2:$H$4229,"&lt;"&amp;J$4,Canon!$I$2:$I$4229,"&gt;="&amp;J$3)+COUNTIFS(Canon!$G$2:$G$4229,"*"&amp;$A42&amp;"*",Canon!$H$2:$H$4229,"&lt;"&amp;J$4,Canon!$I$2:$I$4229,"")</f>
        <v>40</v>
      </c>
      <c r="K42" s="7" t="n">
        <f aca="false">COUNTIFS(Canon!$G$2:$G$4229,"*"&amp;$A42&amp;"*",Canon!$H$2:$H$4229,"&lt;"&amp;K$4,Canon!$I$2:$I$4229,"&gt;="&amp;K$3)+COUNTIFS(Canon!$G$2:$G$4229,"*"&amp;$A42&amp;"*",Canon!$H$2:$H$4229,"&lt;"&amp;K$4,Canon!$I$2:$I$4229,"")</f>
        <v>40</v>
      </c>
      <c r="L42" s="7" t="n">
        <f aca="false">COUNTIFS(Canon!$G$2:$G$4229,"*"&amp;$A42&amp;"*",Canon!$H$2:$H$4229,"&lt;"&amp;L$4,Canon!$I$2:$I$4229,"&gt;="&amp;L$3)+COUNTIFS(Canon!$G$2:$G$4229,"*"&amp;$A42&amp;"*",Canon!$H$2:$H$4229,"&lt;"&amp;L$4,Canon!$I$2:$I$4229,"")</f>
        <v>30</v>
      </c>
      <c r="M42" s="7" t="n">
        <f aca="false">COUNTIFS(Canon!$G$2:$G$4229,"*"&amp;$A42&amp;"*",Canon!$H$2:$H$4229,"&lt;"&amp;M$4,Canon!$I$2:$I$4229,"&gt;="&amp;M$3)+COUNTIFS(Canon!$G$2:$G$4229,"*"&amp;$A42&amp;"*",Canon!$H$2:$H$4229,"&lt;"&amp;M$4,Canon!$I$2:$I$4229,"")</f>
        <v>31</v>
      </c>
      <c r="N42" s="4"/>
    </row>
    <row r="43" customFormat="false" ht="15" hidden="false" customHeight="false" outlineLevel="0" collapsed="false">
      <c r="A43" s="4" t="s">
        <v>138</v>
      </c>
      <c r="B43" s="4" t="s">
        <v>139</v>
      </c>
      <c r="C43" s="7" t="n">
        <f aca="false">COUNTIFS(Canon!$G$2:$G$4229,"*"&amp;$A43&amp;"*",Canon!$H$2:$H$4229,"&lt;"&amp;C$4,Canon!$I$2:$I$4229,"&gt;="&amp;C$3)+COUNTIFS(Canon!$G$2:$G$4229,"*"&amp;$A43&amp;"*",Canon!$H$2:$H$4229,"&lt;"&amp;C$4,Canon!$I$2:$I$4229,"")</f>
        <v>33</v>
      </c>
      <c r="D43" s="7" t="n">
        <f aca="false">COUNTIFS(Canon!$G$2:$G$4229,"*"&amp;$A43&amp;"*",Canon!$H$2:$H$4229,"&lt;"&amp;D$4,Canon!$I$2:$I$4229,"&gt;="&amp;D$3)+COUNTIFS(Canon!$G$2:$G$4229,"*"&amp;$A43&amp;"*",Canon!$H$2:$H$4229,"&lt;"&amp;D$4,Canon!$I$2:$I$4229,"")</f>
        <v>33</v>
      </c>
      <c r="E43" s="7" t="n">
        <f aca="false">COUNTIFS(Canon!$G$2:$G$4229,"*"&amp;$A43&amp;"*",Canon!$H$2:$H$4229,"&lt;"&amp;E$4,Canon!$I$2:$I$4229,"&gt;="&amp;E$3)+COUNTIFS(Canon!$G$2:$G$4229,"*"&amp;$A43&amp;"*",Canon!$H$2:$H$4229,"&lt;"&amp;E$4,Canon!$I$2:$I$4229,"")</f>
        <v>47</v>
      </c>
      <c r="F43" s="7" t="n">
        <f aca="false">COUNTIFS(Canon!$G$2:$G$4229,"*"&amp;$A43&amp;"*",Canon!$H$2:$H$4229,"&lt;"&amp;F$4,Canon!$I$2:$I$4229,"&gt;="&amp;F$3)+COUNTIFS(Canon!$G$2:$G$4229,"*"&amp;$A43&amp;"*",Canon!$H$2:$H$4229,"&lt;"&amp;F$4,Canon!$I$2:$I$4229,"")</f>
        <v>53</v>
      </c>
      <c r="G43" s="7" t="n">
        <f aca="false">COUNTIFS(Canon!$G$2:$G$4229,"*"&amp;$A43&amp;"*",Canon!$H$2:$H$4229,"&lt;"&amp;G$4,Canon!$I$2:$I$4229,"&gt;="&amp;G$3)+COUNTIFS(Canon!$G$2:$G$4229,"*"&amp;$A43&amp;"*",Canon!$H$2:$H$4229,"&lt;"&amp;G$4,Canon!$I$2:$I$4229,"")</f>
        <v>76</v>
      </c>
      <c r="H43" s="7" t="n">
        <f aca="false">COUNTIFS(Canon!$G$2:$G$4229,"*"&amp;$A43&amp;"*",Canon!$H$2:$H$4229,"&lt;"&amp;H$4,Canon!$I$2:$I$4229,"&gt;="&amp;H$3)+COUNTIFS(Canon!$G$2:$G$4229,"*"&amp;$A43&amp;"*",Canon!$H$2:$H$4229,"&lt;"&amp;H$4,Canon!$I$2:$I$4229,"")</f>
        <v>74</v>
      </c>
      <c r="I43" s="7" t="n">
        <f aca="false">COUNTIFS(Canon!$G$2:$G$4229,"*"&amp;$A43&amp;"*",Canon!$H$2:$H$4229,"&lt;"&amp;I$4,Canon!$I$2:$I$4229,"&gt;="&amp;I$3)+COUNTIFS(Canon!$G$2:$G$4229,"*"&amp;$A43&amp;"*",Canon!$H$2:$H$4229,"&lt;"&amp;I$4,Canon!$I$2:$I$4229,"")</f>
        <v>89</v>
      </c>
      <c r="J43" s="7" t="n">
        <f aca="false">COUNTIFS(Canon!$G$2:$G$4229,"*"&amp;$A43&amp;"*",Canon!$H$2:$H$4229,"&lt;"&amp;J$4,Canon!$I$2:$I$4229,"&gt;="&amp;J$3)+COUNTIFS(Canon!$G$2:$G$4229,"*"&amp;$A43&amp;"*",Canon!$H$2:$H$4229,"&lt;"&amp;J$4,Canon!$I$2:$I$4229,"")</f>
        <v>117</v>
      </c>
      <c r="K43" s="7" t="n">
        <f aca="false">COUNTIFS(Canon!$G$2:$G$4229,"*"&amp;$A43&amp;"*",Canon!$H$2:$H$4229,"&lt;"&amp;K$4,Canon!$I$2:$I$4229,"&gt;="&amp;K$3)+COUNTIFS(Canon!$G$2:$G$4229,"*"&amp;$A43&amp;"*",Canon!$H$2:$H$4229,"&lt;"&amp;K$4,Canon!$I$2:$I$4229,"")</f>
        <v>167</v>
      </c>
      <c r="L43" s="7" t="n">
        <f aca="false">COUNTIFS(Canon!$G$2:$G$4229,"*"&amp;$A43&amp;"*",Canon!$H$2:$H$4229,"&lt;"&amp;L$4,Canon!$I$2:$I$4229,"&gt;="&amp;L$3)+COUNTIFS(Canon!$G$2:$G$4229,"*"&amp;$A43&amp;"*",Canon!$H$2:$H$4229,"&lt;"&amp;L$4,Canon!$I$2:$I$4229,"")</f>
        <v>229</v>
      </c>
      <c r="M43" s="7" t="n">
        <f aca="false">COUNTIFS(Canon!$G$2:$G$4229,"*"&amp;$A43&amp;"*",Canon!$H$2:$H$4229,"&lt;"&amp;M$4,Canon!$I$2:$I$4229,"&gt;="&amp;M$3)+COUNTIFS(Canon!$G$2:$G$4229,"*"&amp;$A43&amp;"*",Canon!$H$2:$H$4229,"&lt;"&amp;M$4,Canon!$I$2:$I$4229,"")</f>
        <v>267</v>
      </c>
      <c r="N43" s="4"/>
    </row>
    <row r="44" customFormat="false" ht="15" hidden="false" customHeight="false" outlineLevel="0" collapsed="false">
      <c r="A44" s="4" t="s">
        <v>140</v>
      </c>
      <c r="B44" s="4" t="s">
        <v>141</v>
      </c>
      <c r="C44" s="7" t="n">
        <f aca="false">COUNTIFS(Canon!$G$2:$G$4229,"*"&amp;$A44&amp;"*",Canon!$H$2:$H$4229,"&lt;"&amp;C$4,Canon!$I$2:$I$4229,"&gt;="&amp;C$3)+COUNTIFS(Canon!$G$2:$G$4229,"*"&amp;$A44&amp;"*",Canon!$H$2:$H$4229,"&lt;"&amp;C$4,Canon!$I$2:$I$4229,"")</f>
        <v>5</v>
      </c>
      <c r="D44" s="7" t="n">
        <f aca="false">COUNTIFS(Canon!$G$2:$G$4229,"*"&amp;$A44&amp;"*",Canon!$H$2:$H$4229,"&lt;"&amp;D$4,Canon!$I$2:$I$4229,"&gt;="&amp;D$3)+COUNTIFS(Canon!$G$2:$G$4229,"*"&amp;$A44&amp;"*",Canon!$H$2:$H$4229,"&lt;"&amp;D$4,Canon!$I$2:$I$4229,"")</f>
        <v>9</v>
      </c>
      <c r="E44" s="7" t="n">
        <f aca="false">COUNTIFS(Canon!$G$2:$G$4229,"*"&amp;$A44&amp;"*",Canon!$H$2:$H$4229,"&lt;"&amp;E$4,Canon!$I$2:$I$4229,"&gt;="&amp;E$3)+COUNTIFS(Canon!$G$2:$G$4229,"*"&amp;$A44&amp;"*",Canon!$H$2:$H$4229,"&lt;"&amp;E$4,Canon!$I$2:$I$4229,"")</f>
        <v>20</v>
      </c>
      <c r="F44" s="7" t="n">
        <f aca="false">COUNTIFS(Canon!$G$2:$G$4229,"*"&amp;$A44&amp;"*",Canon!$H$2:$H$4229,"&lt;"&amp;F$4,Canon!$I$2:$I$4229,"&gt;="&amp;F$3)+COUNTIFS(Canon!$G$2:$G$4229,"*"&amp;$A44&amp;"*",Canon!$H$2:$H$4229,"&lt;"&amp;F$4,Canon!$I$2:$I$4229,"")</f>
        <v>19</v>
      </c>
      <c r="G44" s="7" t="n">
        <f aca="false">COUNTIFS(Canon!$G$2:$G$4229,"*"&amp;$A44&amp;"*",Canon!$H$2:$H$4229,"&lt;"&amp;G$4,Canon!$I$2:$I$4229,"&gt;="&amp;G$3)+COUNTIFS(Canon!$G$2:$G$4229,"*"&amp;$A44&amp;"*",Canon!$H$2:$H$4229,"&lt;"&amp;G$4,Canon!$I$2:$I$4229,"")</f>
        <v>33</v>
      </c>
      <c r="H44" s="7" t="n">
        <f aca="false">COUNTIFS(Canon!$G$2:$G$4229,"*"&amp;$A44&amp;"*",Canon!$H$2:$H$4229,"&lt;"&amp;H$4,Canon!$I$2:$I$4229,"&gt;="&amp;H$3)+COUNTIFS(Canon!$G$2:$G$4229,"*"&amp;$A44&amp;"*",Canon!$H$2:$H$4229,"&lt;"&amp;H$4,Canon!$I$2:$I$4229,"")</f>
        <v>36</v>
      </c>
      <c r="I44" s="7" t="n">
        <f aca="false">COUNTIFS(Canon!$G$2:$G$4229,"*"&amp;$A44&amp;"*",Canon!$H$2:$H$4229,"&lt;"&amp;I$4,Canon!$I$2:$I$4229,"&gt;="&amp;I$3)+COUNTIFS(Canon!$G$2:$G$4229,"*"&amp;$A44&amp;"*",Canon!$H$2:$H$4229,"&lt;"&amp;I$4,Canon!$I$2:$I$4229,"")</f>
        <v>49</v>
      </c>
      <c r="J44" s="7" t="n">
        <f aca="false">COUNTIFS(Canon!$G$2:$G$4229,"*"&amp;$A44&amp;"*",Canon!$H$2:$H$4229,"&lt;"&amp;J$4,Canon!$I$2:$I$4229,"&gt;="&amp;J$3)+COUNTIFS(Canon!$G$2:$G$4229,"*"&amp;$A44&amp;"*",Canon!$H$2:$H$4229,"&lt;"&amp;J$4,Canon!$I$2:$I$4229,"")</f>
        <v>64</v>
      </c>
      <c r="K44" s="7" t="n">
        <f aca="false">COUNTIFS(Canon!$G$2:$G$4229,"*"&amp;$A44&amp;"*",Canon!$H$2:$H$4229,"&lt;"&amp;K$4,Canon!$I$2:$I$4229,"&gt;="&amp;K$3)+COUNTIFS(Canon!$G$2:$G$4229,"*"&amp;$A44&amp;"*",Canon!$H$2:$H$4229,"&lt;"&amp;K$4,Canon!$I$2:$I$4229,"")</f>
        <v>88</v>
      </c>
      <c r="L44" s="7" t="n">
        <f aca="false">COUNTIFS(Canon!$G$2:$G$4229,"*"&amp;$A44&amp;"*",Canon!$H$2:$H$4229,"&lt;"&amp;L$4,Canon!$I$2:$I$4229,"&gt;="&amp;L$3)+COUNTIFS(Canon!$G$2:$G$4229,"*"&amp;$A44&amp;"*",Canon!$H$2:$H$4229,"&lt;"&amp;L$4,Canon!$I$2:$I$4229,"")</f>
        <v>181</v>
      </c>
      <c r="M44" s="7" t="n">
        <f aca="false">COUNTIFS(Canon!$G$2:$G$4229,"*"&amp;$A44&amp;"*",Canon!$H$2:$H$4229,"&lt;"&amp;M$4,Canon!$I$2:$I$4229,"&gt;="&amp;M$3)+COUNTIFS(Canon!$G$2:$G$4229,"*"&amp;$A44&amp;"*",Canon!$H$2:$H$4229,"&lt;"&amp;M$4,Canon!$I$2:$I$4229,"")</f>
        <v>145</v>
      </c>
      <c r="N44" s="4"/>
    </row>
    <row r="45" customFormat="false" ht="15" hidden="false" customHeight="false" outlineLevel="0" collapsed="false">
      <c r="A45" s="4" t="s">
        <v>142</v>
      </c>
      <c r="B45" s="4" t="s">
        <v>143</v>
      </c>
      <c r="C45" s="7" t="n">
        <f aca="false">COUNTIFS(Canon!$G$2:$G$4229,"*"&amp;$A45&amp;"*",Canon!$H$2:$H$4229,"&lt;"&amp;C$4,Canon!$I$2:$I$4229,"&gt;="&amp;C$3)+COUNTIFS(Canon!$G$2:$G$4229,"*"&amp;$A45&amp;"*",Canon!$H$2:$H$4229,"&lt;"&amp;C$4,Canon!$I$2:$I$4229,"")</f>
        <v>11</v>
      </c>
      <c r="D45" s="7" t="n">
        <f aca="false">COUNTIFS(Canon!$G$2:$G$4229,"*"&amp;$A45&amp;"*",Canon!$H$2:$H$4229,"&lt;"&amp;D$4,Canon!$I$2:$I$4229,"&gt;="&amp;D$3)+COUNTIFS(Canon!$G$2:$G$4229,"*"&amp;$A45&amp;"*",Canon!$H$2:$H$4229,"&lt;"&amp;D$4,Canon!$I$2:$I$4229,"")</f>
        <v>5</v>
      </c>
      <c r="E45" s="7" t="n">
        <f aca="false">COUNTIFS(Canon!$G$2:$G$4229,"*"&amp;$A45&amp;"*",Canon!$H$2:$H$4229,"&lt;"&amp;E$4,Canon!$I$2:$I$4229,"&gt;="&amp;E$3)+COUNTIFS(Canon!$G$2:$G$4229,"*"&amp;$A45&amp;"*",Canon!$H$2:$H$4229,"&lt;"&amp;E$4,Canon!$I$2:$I$4229,"")</f>
        <v>9</v>
      </c>
      <c r="F45" s="7" t="n">
        <f aca="false">COUNTIFS(Canon!$G$2:$G$4229,"*"&amp;$A45&amp;"*",Canon!$H$2:$H$4229,"&lt;"&amp;F$4,Canon!$I$2:$I$4229,"&gt;="&amp;F$3)+COUNTIFS(Canon!$G$2:$G$4229,"*"&amp;$A45&amp;"*",Canon!$H$2:$H$4229,"&lt;"&amp;F$4,Canon!$I$2:$I$4229,"")</f>
        <v>11</v>
      </c>
      <c r="G45" s="7" t="n">
        <f aca="false">COUNTIFS(Canon!$G$2:$G$4229,"*"&amp;$A45&amp;"*",Canon!$H$2:$H$4229,"&lt;"&amp;G$4,Canon!$I$2:$I$4229,"&gt;="&amp;G$3)+COUNTIFS(Canon!$G$2:$G$4229,"*"&amp;$A45&amp;"*",Canon!$H$2:$H$4229,"&lt;"&amp;G$4,Canon!$I$2:$I$4229,"")</f>
        <v>23</v>
      </c>
      <c r="H45" s="7" t="n">
        <f aca="false">COUNTIFS(Canon!$G$2:$G$4229,"*"&amp;$A45&amp;"*",Canon!$H$2:$H$4229,"&lt;"&amp;H$4,Canon!$I$2:$I$4229,"&gt;="&amp;H$3)+COUNTIFS(Canon!$G$2:$G$4229,"*"&amp;$A45&amp;"*",Canon!$H$2:$H$4229,"&lt;"&amp;H$4,Canon!$I$2:$I$4229,"")</f>
        <v>16</v>
      </c>
      <c r="I45" s="7" t="n">
        <f aca="false">COUNTIFS(Canon!$G$2:$G$4229,"*"&amp;$A45&amp;"*",Canon!$H$2:$H$4229,"&lt;"&amp;I$4,Canon!$I$2:$I$4229,"&gt;="&amp;I$3)+COUNTIFS(Canon!$G$2:$G$4229,"*"&amp;$A45&amp;"*",Canon!$H$2:$H$4229,"&lt;"&amp;I$4,Canon!$I$2:$I$4229,"")</f>
        <v>31</v>
      </c>
      <c r="J45" s="7" t="n">
        <f aca="false">COUNTIFS(Canon!$G$2:$G$4229,"*"&amp;$A45&amp;"*",Canon!$H$2:$H$4229,"&lt;"&amp;J$4,Canon!$I$2:$I$4229,"&gt;="&amp;J$3)+COUNTIFS(Canon!$G$2:$G$4229,"*"&amp;$A45&amp;"*",Canon!$H$2:$H$4229,"&lt;"&amp;J$4,Canon!$I$2:$I$4229,"")</f>
        <v>44</v>
      </c>
      <c r="K45" s="7" t="n">
        <f aca="false">COUNTIFS(Canon!$G$2:$G$4229,"*"&amp;$A45&amp;"*",Canon!$H$2:$H$4229,"&lt;"&amp;K$4,Canon!$I$2:$I$4229,"&gt;="&amp;K$3)+COUNTIFS(Canon!$G$2:$G$4229,"*"&amp;$A45&amp;"*",Canon!$H$2:$H$4229,"&lt;"&amp;K$4,Canon!$I$2:$I$4229,"")</f>
        <v>54</v>
      </c>
      <c r="L45" s="7" t="n">
        <f aca="false">COUNTIFS(Canon!$G$2:$G$4229,"*"&amp;$A45&amp;"*",Canon!$H$2:$H$4229,"&lt;"&amp;L$4,Canon!$I$2:$I$4229,"&gt;="&amp;L$3)+COUNTIFS(Canon!$G$2:$G$4229,"*"&amp;$A45&amp;"*",Canon!$H$2:$H$4229,"&lt;"&amp;L$4,Canon!$I$2:$I$4229,"")</f>
        <v>43</v>
      </c>
      <c r="M45" s="7" t="n">
        <f aca="false">COUNTIFS(Canon!$G$2:$G$4229,"*"&amp;$A45&amp;"*",Canon!$H$2:$H$4229,"&lt;"&amp;M$4,Canon!$I$2:$I$4229,"&gt;="&amp;M$3)+COUNTIFS(Canon!$G$2:$G$4229,"*"&amp;$A45&amp;"*",Canon!$H$2:$H$4229,"&lt;"&amp;M$4,Canon!$I$2:$I$4229,"")</f>
        <v>32</v>
      </c>
      <c r="N45" s="4"/>
    </row>
    <row r="46" customFormat="false" ht="15" hidden="false" customHeight="false" outlineLevel="0" collapsed="false">
      <c r="A46" s="4" t="s">
        <v>144</v>
      </c>
      <c r="B46" s="4" t="s">
        <v>145</v>
      </c>
      <c r="C46" s="7" t="n">
        <f aca="false">COUNTIFS(Canon!$G$2:$G$4229,"*"&amp;$A46&amp;"*",Canon!$H$2:$H$4229,"&lt;"&amp;C$4,Canon!$I$2:$I$4229,"&gt;="&amp;C$3)+COUNTIFS(Canon!$G$2:$G$4229,"*"&amp;$A46&amp;"*",Canon!$H$2:$H$4229,"&lt;"&amp;C$4,Canon!$I$2:$I$4229,"")</f>
        <v>6</v>
      </c>
      <c r="D46" s="7" t="n">
        <f aca="false">COUNTIFS(Canon!$G$2:$G$4229,"*"&amp;$A46&amp;"*",Canon!$H$2:$H$4229,"&lt;"&amp;D$4,Canon!$I$2:$I$4229,"&gt;="&amp;D$3)+COUNTIFS(Canon!$G$2:$G$4229,"*"&amp;$A46&amp;"*",Canon!$H$2:$H$4229,"&lt;"&amp;D$4,Canon!$I$2:$I$4229,"")</f>
        <v>13</v>
      </c>
      <c r="E46" s="7" t="n">
        <f aca="false">COUNTIFS(Canon!$G$2:$G$4229,"*"&amp;$A46&amp;"*",Canon!$H$2:$H$4229,"&lt;"&amp;E$4,Canon!$I$2:$I$4229,"&gt;="&amp;E$3)+COUNTIFS(Canon!$G$2:$G$4229,"*"&amp;$A46&amp;"*",Canon!$H$2:$H$4229,"&lt;"&amp;E$4,Canon!$I$2:$I$4229,"")</f>
        <v>22</v>
      </c>
      <c r="F46" s="7" t="n">
        <f aca="false">COUNTIFS(Canon!$G$2:$G$4229,"*"&amp;$A46&amp;"*",Canon!$H$2:$H$4229,"&lt;"&amp;F$4,Canon!$I$2:$I$4229,"&gt;="&amp;F$3)+COUNTIFS(Canon!$G$2:$G$4229,"*"&amp;$A46&amp;"*",Canon!$H$2:$H$4229,"&lt;"&amp;F$4,Canon!$I$2:$I$4229,"")</f>
        <v>19</v>
      </c>
      <c r="G46" s="7" t="n">
        <f aca="false">COUNTIFS(Canon!$G$2:$G$4229,"*"&amp;$A46&amp;"*",Canon!$H$2:$H$4229,"&lt;"&amp;G$4,Canon!$I$2:$I$4229,"&gt;="&amp;G$3)+COUNTIFS(Canon!$G$2:$G$4229,"*"&amp;$A46&amp;"*",Canon!$H$2:$H$4229,"&lt;"&amp;G$4,Canon!$I$2:$I$4229,"")</f>
        <v>22</v>
      </c>
      <c r="H46" s="7" t="n">
        <f aca="false">COUNTIFS(Canon!$G$2:$G$4229,"*"&amp;$A46&amp;"*",Canon!$H$2:$H$4229,"&lt;"&amp;H$4,Canon!$I$2:$I$4229,"&gt;="&amp;H$3)+COUNTIFS(Canon!$G$2:$G$4229,"*"&amp;$A46&amp;"*",Canon!$H$2:$H$4229,"&lt;"&amp;H$4,Canon!$I$2:$I$4229,"")</f>
        <v>18</v>
      </c>
      <c r="I46" s="7" t="n">
        <f aca="false">COUNTIFS(Canon!$G$2:$G$4229,"*"&amp;$A46&amp;"*",Canon!$H$2:$H$4229,"&lt;"&amp;I$4,Canon!$I$2:$I$4229,"&gt;="&amp;I$3)+COUNTIFS(Canon!$G$2:$G$4229,"*"&amp;$A46&amp;"*",Canon!$H$2:$H$4229,"&lt;"&amp;I$4,Canon!$I$2:$I$4229,"")</f>
        <v>25</v>
      </c>
      <c r="J46" s="7" t="n">
        <f aca="false">COUNTIFS(Canon!$G$2:$G$4229,"*"&amp;$A46&amp;"*",Canon!$H$2:$H$4229,"&lt;"&amp;J$4,Canon!$I$2:$I$4229,"&gt;="&amp;J$3)+COUNTIFS(Canon!$G$2:$G$4229,"*"&amp;$A46&amp;"*",Canon!$H$2:$H$4229,"&lt;"&amp;J$4,Canon!$I$2:$I$4229,"")</f>
        <v>41</v>
      </c>
      <c r="K46" s="7" t="n">
        <f aca="false">COUNTIFS(Canon!$G$2:$G$4229,"*"&amp;$A46&amp;"*",Canon!$H$2:$H$4229,"&lt;"&amp;K$4,Canon!$I$2:$I$4229,"&gt;="&amp;K$3)+COUNTIFS(Canon!$G$2:$G$4229,"*"&amp;$A46&amp;"*",Canon!$H$2:$H$4229,"&lt;"&amp;K$4,Canon!$I$2:$I$4229,"")</f>
        <v>47</v>
      </c>
      <c r="L46" s="7" t="n">
        <f aca="false">COUNTIFS(Canon!$G$2:$G$4229,"*"&amp;$A46&amp;"*",Canon!$H$2:$H$4229,"&lt;"&amp;L$4,Canon!$I$2:$I$4229,"&gt;="&amp;L$3)+COUNTIFS(Canon!$G$2:$G$4229,"*"&amp;$A46&amp;"*",Canon!$H$2:$H$4229,"&lt;"&amp;L$4,Canon!$I$2:$I$4229,"")</f>
        <v>53</v>
      </c>
      <c r="M46" s="7" t="n">
        <f aca="false">COUNTIFS(Canon!$G$2:$G$4229,"*"&amp;$A46&amp;"*",Canon!$H$2:$H$4229,"&lt;"&amp;M$4,Canon!$I$2:$I$4229,"&gt;="&amp;M$3)+COUNTIFS(Canon!$G$2:$G$4229,"*"&amp;$A46&amp;"*",Canon!$H$2:$H$4229,"&lt;"&amp;M$4,Canon!$I$2:$I$4229,"")</f>
        <v>68</v>
      </c>
      <c r="N46" s="4"/>
    </row>
    <row r="47" customFormat="false" ht="15" hidden="false" customHeight="false" outlineLevel="0" collapsed="false">
      <c r="A47" s="4" t="s">
        <v>146</v>
      </c>
      <c r="B47" s="4" t="s">
        <v>147</v>
      </c>
      <c r="C47" s="7" t="n">
        <f aca="false">COUNTIFS(Canon!$G$2:$G$4229,"*"&amp;$A47&amp;"*",Canon!$H$2:$H$4229,"&lt;"&amp;C$4,Canon!$I$2:$I$4229,"&gt;="&amp;C$3)+COUNTIFS(Canon!$G$2:$G$4229,"*"&amp;$A47&amp;"*",Canon!$H$2:$H$4229,"&lt;"&amp;C$4,Canon!$I$2:$I$4229,"")</f>
        <v>8</v>
      </c>
      <c r="D47" s="7" t="n">
        <f aca="false">COUNTIFS(Canon!$G$2:$G$4229,"*"&amp;$A47&amp;"*",Canon!$H$2:$H$4229,"&lt;"&amp;D$4,Canon!$I$2:$I$4229,"&gt;="&amp;D$3)+COUNTIFS(Canon!$G$2:$G$4229,"*"&amp;$A47&amp;"*",Canon!$H$2:$H$4229,"&lt;"&amp;D$4,Canon!$I$2:$I$4229,"")</f>
        <v>17</v>
      </c>
      <c r="E47" s="7" t="n">
        <f aca="false">COUNTIFS(Canon!$G$2:$G$4229,"*"&amp;$A47&amp;"*",Canon!$H$2:$H$4229,"&lt;"&amp;E$4,Canon!$I$2:$I$4229,"&gt;="&amp;E$3)+COUNTIFS(Canon!$G$2:$G$4229,"*"&amp;$A47&amp;"*",Canon!$H$2:$H$4229,"&lt;"&amp;E$4,Canon!$I$2:$I$4229,"")</f>
        <v>19</v>
      </c>
      <c r="F47" s="7" t="n">
        <f aca="false">COUNTIFS(Canon!$G$2:$G$4229,"*"&amp;$A47&amp;"*",Canon!$H$2:$H$4229,"&lt;"&amp;F$4,Canon!$I$2:$I$4229,"&gt;="&amp;F$3)+COUNTIFS(Canon!$G$2:$G$4229,"*"&amp;$A47&amp;"*",Canon!$H$2:$H$4229,"&lt;"&amp;F$4,Canon!$I$2:$I$4229,"")</f>
        <v>18</v>
      </c>
      <c r="G47" s="7" t="n">
        <f aca="false">COUNTIFS(Canon!$G$2:$G$4229,"*"&amp;$A47&amp;"*",Canon!$H$2:$H$4229,"&lt;"&amp;G$4,Canon!$I$2:$I$4229,"&gt;="&amp;G$3)+COUNTIFS(Canon!$G$2:$G$4229,"*"&amp;$A47&amp;"*",Canon!$H$2:$H$4229,"&lt;"&amp;G$4,Canon!$I$2:$I$4229,"")</f>
        <v>18</v>
      </c>
      <c r="H47" s="7" t="n">
        <f aca="false">COUNTIFS(Canon!$G$2:$G$4229,"*"&amp;$A47&amp;"*",Canon!$H$2:$H$4229,"&lt;"&amp;H$4,Canon!$I$2:$I$4229,"&gt;="&amp;H$3)+COUNTIFS(Canon!$G$2:$G$4229,"*"&amp;$A47&amp;"*",Canon!$H$2:$H$4229,"&lt;"&amp;H$4,Canon!$I$2:$I$4229,"")</f>
        <v>22</v>
      </c>
      <c r="I47" s="7" t="n">
        <f aca="false">COUNTIFS(Canon!$G$2:$G$4229,"*"&amp;$A47&amp;"*",Canon!$H$2:$H$4229,"&lt;"&amp;I$4,Canon!$I$2:$I$4229,"&gt;="&amp;I$3)+COUNTIFS(Canon!$G$2:$G$4229,"*"&amp;$A47&amp;"*",Canon!$H$2:$H$4229,"&lt;"&amp;I$4,Canon!$I$2:$I$4229,"")</f>
        <v>32</v>
      </c>
      <c r="J47" s="7" t="n">
        <f aca="false">COUNTIFS(Canon!$G$2:$G$4229,"*"&amp;$A47&amp;"*",Canon!$H$2:$H$4229,"&lt;"&amp;J$4,Canon!$I$2:$I$4229,"&gt;="&amp;J$3)+COUNTIFS(Canon!$G$2:$G$4229,"*"&amp;$A47&amp;"*",Canon!$H$2:$H$4229,"&lt;"&amp;J$4,Canon!$I$2:$I$4229,"")</f>
        <v>43</v>
      </c>
      <c r="K47" s="7" t="n">
        <f aca="false">COUNTIFS(Canon!$G$2:$G$4229,"*"&amp;$A47&amp;"*",Canon!$H$2:$H$4229,"&lt;"&amp;K$4,Canon!$I$2:$I$4229,"&gt;="&amp;K$3)+COUNTIFS(Canon!$G$2:$G$4229,"*"&amp;$A47&amp;"*",Canon!$H$2:$H$4229,"&lt;"&amp;K$4,Canon!$I$2:$I$4229,"")</f>
        <v>35</v>
      </c>
      <c r="L47" s="7" t="n">
        <f aca="false">COUNTIFS(Canon!$G$2:$G$4229,"*"&amp;$A47&amp;"*",Canon!$H$2:$H$4229,"&lt;"&amp;L$4,Canon!$I$2:$I$4229,"&gt;="&amp;L$3)+COUNTIFS(Canon!$G$2:$G$4229,"*"&amp;$A47&amp;"*",Canon!$H$2:$H$4229,"&lt;"&amp;L$4,Canon!$I$2:$I$4229,"")</f>
        <v>38</v>
      </c>
      <c r="M47" s="7" t="n">
        <f aca="false">COUNTIFS(Canon!$G$2:$G$4229,"*"&amp;$A47&amp;"*",Canon!$H$2:$H$4229,"&lt;"&amp;M$4,Canon!$I$2:$I$4229,"&gt;="&amp;M$3)+COUNTIFS(Canon!$G$2:$G$4229,"*"&amp;$A47&amp;"*",Canon!$H$2:$H$4229,"&lt;"&amp;M$4,Canon!$I$2:$I$4229,"")</f>
        <v>44</v>
      </c>
      <c r="N47" s="4"/>
    </row>
    <row r="48" customFormat="false" ht="15" hidden="false" customHeight="false" outlineLevel="0" collapsed="false">
      <c r="A48" s="4" t="s">
        <v>148</v>
      </c>
      <c r="B48" s="4" t="s">
        <v>149</v>
      </c>
      <c r="C48" s="7" t="n">
        <f aca="false">COUNTIFS(Canon!$G$2:$G$4229,"*"&amp;$A48&amp;"*",Canon!$H$2:$H$4229,"&lt;"&amp;C$4,Canon!$I$2:$I$4229,"&gt;="&amp;C$3)+COUNTIFS(Canon!$G$2:$G$4229,"*"&amp;$A48&amp;"*",Canon!$H$2:$H$4229,"&lt;"&amp;C$4,Canon!$I$2:$I$4229,"")</f>
        <v>30</v>
      </c>
      <c r="D48" s="7" t="n">
        <f aca="false">COUNTIFS(Canon!$G$2:$G$4229,"*"&amp;$A48&amp;"*",Canon!$H$2:$H$4229,"&lt;"&amp;D$4,Canon!$I$2:$I$4229,"&gt;="&amp;D$3)+COUNTIFS(Canon!$G$2:$G$4229,"*"&amp;$A48&amp;"*",Canon!$H$2:$H$4229,"&lt;"&amp;D$4,Canon!$I$2:$I$4229,"")</f>
        <v>39</v>
      </c>
      <c r="E48" s="7" t="n">
        <f aca="false">COUNTIFS(Canon!$G$2:$G$4229,"*"&amp;$A48&amp;"*",Canon!$H$2:$H$4229,"&lt;"&amp;E$4,Canon!$I$2:$I$4229,"&gt;="&amp;E$3)+COUNTIFS(Canon!$G$2:$G$4229,"*"&amp;$A48&amp;"*",Canon!$H$2:$H$4229,"&lt;"&amp;E$4,Canon!$I$2:$I$4229,"")</f>
        <v>41</v>
      </c>
      <c r="F48" s="7" t="n">
        <f aca="false">COUNTIFS(Canon!$G$2:$G$4229,"*"&amp;$A48&amp;"*",Canon!$H$2:$H$4229,"&lt;"&amp;F$4,Canon!$I$2:$I$4229,"&gt;="&amp;F$3)+COUNTIFS(Canon!$G$2:$G$4229,"*"&amp;$A48&amp;"*",Canon!$H$2:$H$4229,"&lt;"&amp;F$4,Canon!$I$2:$I$4229,"")</f>
        <v>41</v>
      </c>
      <c r="G48" s="7" t="n">
        <f aca="false">COUNTIFS(Canon!$G$2:$G$4229,"*"&amp;$A48&amp;"*",Canon!$H$2:$H$4229,"&lt;"&amp;G$4,Canon!$I$2:$I$4229,"&gt;="&amp;G$3)+COUNTIFS(Canon!$G$2:$G$4229,"*"&amp;$A48&amp;"*",Canon!$H$2:$H$4229,"&lt;"&amp;G$4,Canon!$I$2:$I$4229,"")</f>
        <v>43</v>
      </c>
      <c r="H48" s="7" t="n">
        <f aca="false">COUNTIFS(Canon!$G$2:$G$4229,"*"&amp;$A48&amp;"*",Canon!$H$2:$H$4229,"&lt;"&amp;H$4,Canon!$I$2:$I$4229,"&gt;="&amp;H$3)+COUNTIFS(Canon!$G$2:$G$4229,"*"&amp;$A48&amp;"*",Canon!$H$2:$H$4229,"&lt;"&amp;H$4,Canon!$I$2:$I$4229,"")</f>
        <v>43</v>
      </c>
      <c r="I48" s="7" t="n">
        <f aca="false">COUNTIFS(Canon!$G$2:$G$4229,"*"&amp;$A48&amp;"*",Canon!$H$2:$H$4229,"&lt;"&amp;I$4,Canon!$I$2:$I$4229,"&gt;="&amp;I$3)+COUNTIFS(Canon!$G$2:$G$4229,"*"&amp;$A48&amp;"*",Canon!$H$2:$H$4229,"&lt;"&amp;I$4,Canon!$I$2:$I$4229,"")</f>
        <v>43</v>
      </c>
      <c r="J48" s="7" t="n">
        <f aca="false">COUNTIFS(Canon!$G$2:$G$4229,"*"&amp;$A48&amp;"*",Canon!$H$2:$H$4229,"&lt;"&amp;J$4,Canon!$I$2:$I$4229,"&gt;="&amp;J$3)+COUNTIFS(Canon!$G$2:$G$4229,"*"&amp;$A48&amp;"*",Canon!$H$2:$H$4229,"&lt;"&amp;J$4,Canon!$I$2:$I$4229,"")</f>
        <v>43</v>
      </c>
      <c r="K48" s="7" t="n">
        <f aca="false">COUNTIFS(Canon!$G$2:$G$4229,"*"&amp;$A48&amp;"*",Canon!$H$2:$H$4229,"&lt;"&amp;K$4,Canon!$I$2:$I$4229,"&gt;="&amp;K$3)+COUNTIFS(Canon!$G$2:$G$4229,"*"&amp;$A48&amp;"*",Canon!$H$2:$H$4229,"&lt;"&amp;K$4,Canon!$I$2:$I$4229,"")</f>
        <v>43</v>
      </c>
      <c r="L48" s="7" t="n">
        <f aca="false">COUNTIFS(Canon!$G$2:$G$4229,"*"&amp;$A48&amp;"*",Canon!$H$2:$H$4229,"&lt;"&amp;L$4,Canon!$I$2:$I$4229,"&gt;="&amp;L$3)+COUNTIFS(Canon!$G$2:$G$4229,"*"&amp;$A48&amp;"*",Canon!$H$2:$H$4229,"&lt;"&amp;L$4,Canon!$I$2:$I$4229,"")</f>
        <v>55</v>
      </c>
      <c r="M48" s="7" t="n">
        <f aca="false">COUNTIFS(Canon!$G$2:$G$4229,"*"&amp;$A48&amp;"*",Canon!$H$2:$H$4229,"&lt;"&amp;M$4,Canon!$I$2:$I$4229,"&gt;="&amp;M$3)+COUNTIFS(Canon!$G$2:$G$4229,"*"&amp;$A48&amp;"*",Canon!$H$2:$H$4229,"&lt;"&amp;M$4,Canon!$I$2:$I$4229,"")</f>
        <v>83</v>
      </c>
      <c r="N48" s="4"/>
    </row>
    <row r="49" customFormat="false" ht="15" hidden="false" customHeight="false" outlineLevel="0" collapsed="false">
      <c r="A49" s="4" t="s">
        <v>150</v>
      </c>
      <c r="B49" s="4" t="s">
        <v>151</v>
      </c>
      <c r="C49" s="7" t="n">
        <f aca="false">COUNTIFS(Canon!$G$2:$G$4229,"*"&amp;$A49&amp;"*",Canon!$H$2:$H$4229,"&lt;"&amp;C$4,Canon!$I$2:$I$4229,"&gt;="&amp;C$3)+COUNTIFS(Canon!$G$2:$G$4229,"*"&amp;$A49&amp;"*",Canon!$H$2:$H$4229,"&lt;"&amp;C$4,Canon!$I$2:$I$4229,"")</f>
        <v>4</v>
      </c>
      <c r="D49" s="7" t="n">
        <f aca="false">COUNTIFS(Canon!$G$2:$G$4229,"*"&amp;$A49&amp;"*",Canon!$H$2:$H$4229,"&lt;"&amp;D$4,Canon!$I$2:$I$4229,"&gt;="&amp;D$3)+COUNTIFS(Canon!$G$2:$G$4229,"*"&amp;$A49&amp;"*",Canon!$H$2:$H$4229,"&lt;"&amp;D$4,Canon!$I$2:$I$4229,"")</f>
        <v>7</v>
      </c>
      <c r="E49" s="7" t="n">
        <f aca="false">COUNTIFS(Canon!$G$2:$G$4229,"*"&amp;$A49&amp;"*",Canon!$H$2:$H$4229,"&lt;"&amp;E$4,Canon!$I$2:$I$4229,"&gt;="&amp;E$3)+COUNTIFS(Canon!$G$2:$G$4229,"*"&amp;$A49&amp;"*",Canon!$H$2:$H$4229,"&lt;"&amp;E$4,Canon!$I$2:$I$4229,"")</f>
        <v>10</v>
      </c>
      <c r="F49" s="7" t="n">
        <f aca="false">COUNTIFS(Canon!$G$2:$G$4229,"*"&amp;$A49&amp;"*",Canon!$H$2:$H$4229,"&lt;"&amp;F$4,Canon!$I$2:$I$4229,"&gt;="&amp;F$3)+COUNTIFS(Canon!$G$2:$G$4229,"*"&amp;$A49&amp;"*",Canon!$H$2:$H$4229,"&lt;"&amp;F$4,Canon!$I$2:$I$4229,"")</f>
        <v>18</v>
      </c>
      <c r="G49" s="7" t="n">
        <f aca="false">COUNTIFS(Canon!$G$2:$G$4229,"*"&amp;$A49&amp;"*",Canon!$H$2:$H$4229,"&lt;"&amp;G$4,Canon!$I$2:$I$4229,"&gt;="&amp;G$3)+COUNTIFS(Canon!$G$2:$G$4229,"*"&amp;$A49&amp;"*",Canon!$H$2:$H$4229,"&lt;"&amp;G$4,Canon!$I$2:$I$4229,"")</f>
        <v>23</v>
      </c>
      <c r="H49" s="7" t="n">
        <f aca="false">COUNTIFS(Canon!$G$2:$G$4229,"*"&amp;$A49&amp;"*",Canon!$H$2:$H$4229,"&lt;"&amp;H$4,Canon!$I$2:$I$4229,"&gt;="&amp;H$3)+COUNTIFS(Canon!$G$2:$G$4229,"*"&amp;$A49&amp;"*",Canon!$H$2:$H$4229,"&lt;"&amp;H$4,Canon!$I$2:$I$4229,"")</f>
        <v>15</v>
      </c>
      <c r="I49" s="7" t="n">
        <f aca="false">COUNTIFS(Canon!$G$2:$G$4229,"*"&amp;$A49&amp;"*",Canon!$H$2:$H$4229,"&lt;"&amp;I$4,Canon!$I$2:$I$4229,"&gt;="&amp;I$3)+COUNTIFS(Canon!$G$2:$G$4229,"*"&amp;$A49&amp;"*",Canon!$H$2:$H$4229,"&lt;"&amp;I$4,Canon!$I$2:$I$4229,"")</f>
        <v>16</v>
      </c>
      <c r="J49" s="7" t="n">
        <f aca="false">COUNTIFS(Canon!$G$2:$G$4229,"*"&amp;$A49&amp;"*",Canon!$H$2:$H$4229,"&lt;"&amp;J$4,Canon!$I$2:$I$4229,"&gt;="&amp;J$3)+COUNTIFS(Canon!$G$2:$G$4229,"*"&amp;$A49&amp;"*",Canon!$H$2:$H$4229,"&lt;"&amp;J$4,Canon!$I$2:$I$4229,"")</f>
        <v>16</v>
      </c>
      <c r="K49" s="7" t="n">
        <f aca="false">COUNTIFS(Canon!$G$2:$G$4229,"*"&amp;$A49&amp;"*",Canon!$H$2:$H$4229,"&lt;"&amp;K$4,Canon!$I$2:$I$4229,"&gt;="&amp;K$3)+COUNTIFS(Canon!$G$2:$G$4229,"*"&amp;$A49&amp;"*",Canon!$H$2:$H$4229,"&lt;"&amp;K$4,Canon!$I$2:$I$4229,"")</f>
        <v>26</v>
      </c>
      <c r="L49" s="7" t="n">
        <f aca="false">COUNTIFS(Canon!$G$2:$G$4229,"*"&amp;$A49&amp;"*",Canon!$H$2:$H$4229,"&lt;"&amp;L$4,Canon!$I$2:$I$4229,"&gt;="&amp;L$3)+COUNTIFS(Canon!$G$2:$G$4229,"*"&amp;$A49&amp;"*",Canon!$H$2:$H$4229,"&lt;"&amp;L$4,Canon!$I$2:$I$4229,"")</f>
        <v>34</v>
      </c>
      <c r="M49" s="7" t="n">
        <f aca="false">COUNTIFS(Canon!$G$2:$G$4229,"*"&amp;$A49&amp;"*",Canon!$H$2:$H$4229,"&lt;"&amp;M$4,Canon!$I$2:$I$4229,"&gt;="&amp;M$3)+COUNTIFS(Canon!$G$2:$G$4229,"*"&amp;$A49&amp;"*",Canon!$H$2:$H$4229,"&lt;"&amp;M$4,Canon!$I$2:$I$4229,"")</f>
        <v>43</v>
      </c>
      <c r="N49" s="4"/>
    </row>
    <row r="50" customFormat="false" ht="15" hidden="false" customHeight="false" outlineLevel="0" collapsed="false">
      <c r="A50" s="4" t="s">
        <v>152</v>
      </c>
      <c r="B50" s="4" t="s">
        <v>153</v>
      </c>
      <c r="C50" s="7" t="n">
        <f aca="false">COUNTIFS(Canon!$G$2:$G$4229,"*"&amp;$A50&amp;"*",Canon!$H$2:$H$4229,"&lt;"&amp;C$4,Canon!$I$2:$I$4229,"&gt;="&amp;C$3)+COUNTIFS(Canon!$G$2:$G$4229,"*"&amp;$A50&amp;"*",Canon!$H$2:$H$4229,"&lt;"&amp;C$4,Canon!$I$2:$I$4229,"")</f>
        <v>0</v>
      </c>
      <c r="D50" s="7" t="n">
        <f aca="false">COUNTIFS(Canon!$G$2:$G$4229,"*"&amp;$A50&amp;"*",Canon!$H$2:$H$4229,"&lt;"&amp;D$4,Canon!$I$2:$I$4229,"&gt;="&amp;D$3)+COUNTIFS(Canon!$G$2:$G$4229,"*"&amp;$A50&amp;"*",Canon!$H$2:$H$4229,"&lt;"&amp;D$4,Canon!$I$2:$I$4229,"")</f>
        <v>0</v>
      </c>
      <c r="E50" s="7" t="n">
        <f aca="false">COUNTIFS(Canon!$G$2:$G$4229,"*"&amp;$A50&amp;"*",Canon!$H$2:$H$4229,"&lt;"&amp;E$4,Canon!$I$2:$I$4229,"&gt;="&amp;E$3)+COUNTIFS(Canon!$G$2:$G$4229,"*"&amp;$A50&amp;"*",Canon!$H$2:$H$4229,"&lt;"&amp;E$4,Canon!$I$2:$I$4229,"")</f>
        <v>2</v>
      </c>
      <c r="F50" s="7" t="n">
        <f aca="false">COUNTIFS(Canon!$G$2:$G$4229,"*"&amp;$A50&amp;"*",Canon!$H$2:$H$4229,"&lt;"&amp;F$4,Canon!$I$2:$I$4229,"&gt;="&amp;F$3)+COUNTIFS(Canon!$G$2:$G$4229,"*"&amp;$A50&amp;"*",Canon!$H$2:$H$4229,"&lt;"&amp;F$4,Canon!$I$2:$I$4229,"")</f>
        <v>4</v>
      </c>
      <c r="G50" s="7" t="n">
        <f aca="false">COUNTIFS(Canon!$G$2:$G$4229,"*"&amp;$A50&amp;"*",Canon!$H$2:$H$4229,"&lt;"&amp;G$4,Canon!$I$2:$I$4229,"&gt;="&amp;G$3)+COUNTIFS(Canon!$G$2:$G$4229,"*"&amp;$A50&amp;"*",Canon!$H$2:$H$4229,"&lt;"&amp;G$4,Canon!$I$2:$I$4229,"")</f>
        <v>7</v>
      </c>
      <c r="H50" s="7" t="n">
        <f aca="false">COUNTIFS(Canon!$G$2:$G$4229,"*"&amp;$A50&amp;"*",Canon!$H$2:$H$4229,"&lt;"&amp;H$4,Canon!$I$2:$I$4229,"&gt;="&amp;H$3)+COUNTIFS(Canon!$G$2:$G$4229,"*"&amp;$A50&amp;"*",Canon!$H$2:$H$4229,"&lt;"&amp;H$4,Canon!$I$2:$I$4229,"")</f>
        <v>7</v>
      </c>
      <c r="I50" s="7" t="n">
        <f aca="false">COUNTIFS(Canon!$G$2:$G$4229,"*"&amp;$A50&amp;"*",Canon!$H$2:$H$4229,"&lt;"&amp;I$4,Canon!$I$2:$I$4229,"&gt;="&amp;I$3)+COUNTIFS(Canon!$G$2:$G$4229,"*"&amp;$A50&amp;"*",Canon!$H$2:$H$4229,"&lt;"&amp;I$4,Canon!$I$2:$I$4229,"")</f>
        <v>9</v>
      </c>
      <c r="J50" s="7" t="n">
        <f aca="false">COUNTIFS(Canon!$G$2:$G$4229,"*"&amp;$A50&amp;"*",Canon!$H$2:$H$4229,"&lt;"&amp;J$4,Canon!$I$2:$I$4229,"&gt;="&amp;J$3)+COUNTIFS(Canon!$G$2:$G$4229,"*"&amp;$A50&amp;"*",Canon!$H$2:$H$4229,"&lt;"&amp;J$4,Canon!$I$2:$I$4229,"")</f>
        <v>17</v>
      </c>
      <c r="K50" s="7" t="n">
        <f aca="false">COUNTIFS(Canon!$G$2:$G$4229,"*"&amp;$A50&amp;"*",Canon!$H$2:$H$4229,"&lt;"&amp;K$4,Canon!$I$2:$I$4229,"&gt;="&amp;K$3)+COUNTIFS(Canon!$G$2:$G$4229,"*"&amp;$A50&amp;"*",Canon!$H$2:$H$4229,"&lt;"&amp;K$4,Canon!$I$2:$I$4229,"")</f>
        <v>16</v>
      </c>
      <c r="L50" s="7" t="n">
        <f aca="false">COUNTIFS(Canon!$G$2:$G$4229,"*"&amp;$A50&amp;"*",Canon!$H$2:$H$4229,"&lt;"&amp;L$4,Canon!$I$2:$I$4229,"&gt;="&amp;L$3)+COUNTIFS(Canon!$G$2:$G$4229,"*"&amp;$A50&amp;"*",Canon!$H$2:$H$4229,"&lt;"&amp;L$4,Canon!$I$2:$I$4229,"")</f>
        <v>14</v>
      </c>
      <c r="M50" s="7" t="n">
        <f aca="false">COUNTIFS(Canon!$G$2:$G$4229,"*"&amp;$A50&amp;"*",Canon!$H$2:$H$4229,"&lt;"&amp;M$4,Canon!$I$2:$I$4229,"&gt;="&amp;M$3)+COUNTIFS(Canon!$G$2:$G$4229,"*"&amp;$A50&amp;"*",Canon!$H$2:$H$4229,"&lt;"&amp;M$4,Canon!$I$2:$I$4229,"")</f>
        <v>17</v>
      </c>
      <c r="N50" s="4" t="s">
        <v>154</v>
      </c>
    </row>
    <row r="51" customFormat="false" ht="15" hidden="false" customHeight="false" outlineLevel="0" collapsed="false">
      <c r="A51" s="4" t="s">
        <v>155</v>
      </c>
      <c r="B51" s="4" t="s">
        <v>156</v>
      </c>
      <c r="C51" s="7" t="n">
        <f aca="false">COUNTIFS(Canon!$G$2:$G$4229,"*"&amp;$A51&amp;"*",Canon!$H$2:$H$4229,"&lt;"&amp;C$4,Canon!$I$2:$I$4229,"&gt;="&amp;C$3)+COUNTIFS(Canon!$G$2:$G$4229,"*"&amp;$A51&amp;"*",Canon!$H$2:$H$4229,"&lt;"&amp;C$4,Canon!$I$2:$I$4229,"")</f>
        <v>3</v>
      </c>
      <c r="D51" s="7" t="n">
        <f aca="false">COUNTIFS(Canon!$G$2:$G$4229,"*"&amp;$A51&amp;"*",Canon!$H$2:$H$4229,"&lt;"&amp;D$4,Canon!$I$2:$I$4229,"&gt;="&amp;D$3)+COUNTIFS(Canon!$G$2:$G$4229,"*"&amp;$A51&amp;"*",Canon!$H$2:$H$4229,"&lt;"&amp;D$4,Canon!$I$2:$I$4229,"")</f>
        <v>6</v>
      </c>
      <c r="E51" s="7" t="n">
        <f aca="false">COUNTIFS(Canon!$G$2:$G$4229,"*"&amp;$A51&amp;"*",Canon!$H$2:$H$4229,"&lt;"&amp;E$4,Canon!$I$2:$I$4229,"&gt;="&amp;E$3)+COUNTIFS(Canon!$G$2:$G$4229,"*"&amp;$A51&amp;"*",Canon!$H$2:$H$4229,"&lt;"&amp;E$4,Canon!$I$2:$I$4229,"")</f>
        <v>10</v>
      </c>
      <c r="F51" s="7" t="n">
        <f aca="false">COUNTIFS(Canon!$G$2:$G$4229,"*"&amp;$A51&amp;"*",Canon!$H$2:$H$4229,"&lt;"&amp;F$4,Canon!$I$2:$I$4229,"&gt;="&amp;F$3)+COUNTIFS(Canon!$G$2:$G$4229,"*"&amp;$A51&amp;"*",Canon!$H$2:$H$4229,"&lt;"&amp;F$4,Canon!$I$2:$I$4229,"")</f>
        <v>17</v>
      </c>
      <c r="G51" s="7" t="n">
        <f aca="false">COUNTIFS(Canon!$G$2:$G$4229,"*"&amp;$A51&amp;"*",Canon!$H$2:$H$4229,"&lt;"&amp;G$4,Canon!$I$2:$I$4229,"&gt;="&amp;G$3)+COUNTIFS(Canon!$G$2:$G$4229,"*"&amp;$A51&amp;"*",Canon!$H$2:$H$4229,"&lt;"&amp;G$4,Canon!$I$2:$I$4229,"")</f>
        <v>26</v>
      </c>
      <c r="H51" s="7" t="n">
        <f aca="false">COUNTIFS(Canon!$G$2:$G$4229,"*"&amp;$A51&amp;"*",Canon!$H$2:$H$4229,"&lt;"&amp;H$4,Canon!$I$2:$I$4229,"&gt;="&amp;H$3)+COUNTIFS(Canon!$G$2:$G$4229,"*"&amp;$A51&amp;"*",Canon!$H$2:$H$4229,"&lt;"&amp;H$4,Canon!$I$2:$I$4229,"")</f>
        <v>19</v>
      </c>
      <c r="I51" s="7" t="n">
        <f aca="false">COUNTIFS(Canon!$G$2:$G$4229,"*"&amp;$A51&amp;"*",Canon!$H$2:$H$4229,"&lt;"&amp;I$4,Canon!$I$2:$I$4229,"&gt;="&amp;I$3)+COUNTIFS(Canon!$G$2:$G$4229,"*"&amp;$A51&amp;"*",Canon!$H$2:$H$4229,"&lt;"&amp;I$4,Canon!$I$2:$I$4229,"")</f>
        <v>19</v>
      </c>
      <c r="J51" s="7" t="n">
        <f aca="false">COUNTIFS(Canon!$G$2:$G$4229,"*"&amp;$A51&amp;"*",Canon!$H$2:$H$4229,"&lt;"&amp;J$4,Canon!$I$2:$I$4229,"&gt;="&amp;J$3)+COUNTIFS(Canon!$G$2:$G$4229,"*"&amp;$A51&amp;"*",Canon!$H$2:$H$4229,"&lt;"&amp;J$4,Canon!$I$2:$I$4229,"")</f>
        <v>44</v>
      </c>
      <c r="K51" s="7" t="n">
        <f aca="false">COUNTIFS(Canon!$G$2:$G$4229,"*"&amp;$A51&amp;"*",Canon!$H$2:$H$4229,"&lt;"&amp;K$4,Canon!$I$2:$I$4229,"&gt;="&amp;K$3)+COUNTIFS(Canon!$G$2:$G$4229,"*"&amp;$A51&amp;"*",Canon!$H$2:$H$4229,"&lt;"&amp;K$4,Canon!$I$2:$I$4229,"")</f>
        <v>42</v>
      </c>
      <c r="L51" s="7" t="n">
        <f aca="false">COUNTIFS(Canon!$G$2:$G$4229,"*"&amp;$A51&amp;"*",Canon!$H$2:$H$4229,"&lt;"&amp;L$4,Canon!$I$2:$I$4229,"&gt;="&amp;L$3)+COUNTIFS(Canon!$G$2:$G$4229,"*"&amp;$A51&amp;"*",Canon!$H$2:$H$4229,"&lt;"&amp;L$4,Canon!$I$2:$I$4229,"")</f>
        <v>65</v>
      </c>
      <c r="M51" s="7" t="n">
        <f aca="false">COUNTIFS(Canon!$G$2:$G$4229,"*"&amp;$A51&amp;"*",Canon!$H$2:$H$4229,"&lt;"&amp;M$4,Canon!$I$2:$I$4229,"&gt;="&amp;M$3)+COUNTIFS(Canon!$G$2:$G$4229,"*"&amp;$A51&amp;"*",Canon!$H$2:$H$4229,"&lt;"&amp;M$4,Canon!$I$2:$I$4229,"")</f>
        <v>69</v>
      </c>
      <c r="N51" s="4"/>
    </row>
    <row r="53" customFormat="false" ht="15" hidden="false" customHeight="false" outlineLevel="0" collapsed="false">
      <c r="B53" s="0" t="s">
        <v>157</v>
      </c>
      <c r="C53" s="0" t="n">
        <f aca="false">COUNTIF(C6:M51,0)</f>
        <v>6</v>
      </c>
    </row>
    <row r="54" customFormat="false" ht="15" hidden="false" customHeight="false" outlineLevel="0" collapsed="false">
      <c r="B54" s="0" t="s">
        <v>158</v>
      </c>
      <c r="C54" s="0" t="n">
        <f aca="false">COUNTIFS(C6:M51,"&gt;0",C6:M51,"&lt;3")</f>
        <v>13</v>
      </c>
    </row>
  </sheetData>
  <conditionalFormatting sqref="C6:M51">
    <cfRule type="colorScale" priority="2">
      <colorScale>
        <cfvo type="num" val="0"/>
        <cfvo type="num" val="5"/>
        <cfvo type="num" val="40"/>
        <color rgb="FFF4C7B8"/>
        <color rgb="FFFBF8F2"/>
        <color rgb="FF7FA37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s>
  <sheetData>
    <row r="1" customFormat="false" ht="15" hidden="false" customHeight="false" outlineLevel="0" collapsed="false">
      <c r="A1" s="5" t="s">
        <v>159</v>
      </c>
    </row>
    <row r="2" customFormat="false" ht="15" hidden="false" customHeight="false" outlineLevel="0" collapsed="false">
      <c r="A2" s="3" t="s">
        <v>160</v>
      </c>
      <c r="B2" s="3" t="s">
        <v>161</v>
      </c>
      <c r="C2" s="3" t="s">
        <v>162</v>
      </c>
      <c r="D2" s="3" t="s">
        <v>163</v>
      </c>
      <c r="E2" s="3" t="s">
        <v>164</v>
      </c>
      <c r="F2" s="3" t="s">
        <v>165</v>
      </c>
      <c r="G2" s="3" t="s">
        <v>166</v>
      </c>
      <c r="H2" s="3" t="s">
        <v>167</v>
      </c>
      <c r="I2" s="3" t="s">
        <v>168</v>
      </c>
      <c r="J2" s="3" t="s">
        <v>169</v>
      </c>
      <c r="K2" s="3" t="s">
        <v>170</v>
      </c>
      <c r="L2" s="3" t="s">
        <v>171</v>
      </c>
      <c r="M2" s="3" t="s">
        <v>172</v>
      </c>
    </row>
    <row r="3" customFormat="false" ht="15" hidden="false" customHeight="false" outlineLevel="0" collapsed="false">
      <c r="A3" s="4" t="s">
        <v>173</v>
      </c>
      <c r="B3" s="7" t="n">
        <f aca="false">SUMPRODUCT((Canon!$D$2:$D$4229="object-type")*ISNUMBER(SEARCH(";F1.6;",";"&amp;SUBSTITUTE(Canon!$F$2:$F$4229," ","")&amp;";"))*ISNUMBER(SEARCH("shelter",Canon!$N$2:$N$4229)))</f>
        <v>9</v>
      </c>
      <c r="C3" s="7" t="n">
        <f aca="false">SUMPRODUCT((Canon!$D$2:$D$4229="object-type")*ISNUMBER(SEARCH(";F1.7;",";"&amp;SUBSTITUTE(Canon!$F$2:$F$4229," ","")&amp;";"))*ISNUMBER(SEARCH("shelter",Canon!$N$2:$N$4229)))</f>
        <v>11</v>
      </c>
      <c r="D3" s="7" t="n">
        <f aca="false">SUMPRODUCT((Canon!$D$2:$D$4229="object-type")*ISNUMBER(SEARCH(";F1.8;",";"&amp;SUBSTITUTE(Canon!$F$2:$F$4229," ","")&amp;";"))*ISNUMBER(SEARCH("shelter",Canon!$N$2:$N$4229)))</f>
        <v>9</v>
      </c>
      <c r="E3" s="7" t="n">
        <f aca="false">SUMPRODUCT((Canon!$D$2:$D$4229="object-type")*ISNUMBER(SEARCH(";F1.9;",";"&amp;SUBSTITUTE(Canon!$F$2:$F$4229," ","")&amp;";"))*ISNUMBER(SEARCH("shelter",Canon!$N$2:$N$4229)))</f>
        <v>3</v>
      </c>
      <c r="F3" s="7" t="n">
        <f aca="false">SUMPRODUCT((Canon!$D$2:$D$4229="object-type")*ISNUMBER(SEARCH(";F1.9a;",";"&amp;SUBSTITUTE(Canon!$F$2:$F$4229," ","")&amp;";"))*ISNUMBER(SEARCH("shelter",Canon!$N$2:$N$4229)))</f>
        <v>2</v>
      </c>
      <c r="G3" s="7" t="n">
        <f aca="false">SUMPRODUCT((Canon!$D$2:$D$4229="object-type")*ISNUMBER(SEARCH(";F1.10;",";"&amp;SUBSTITUTE(Canon!$F$2:$F$4229," ","")&amp;";"))*ISNUMBER(SEARCH("shelter",Canon!$N$2:$N$4229)))</f>
        <v>9</v>
      </c>
      <c r="H3" s="7" t="n">
        <f aca="false">SUMPRODUCT((Canon!$D$2:$D$4229="object-type")*ISNUMBER(SEARCH(";F1.11;",";"&amp;SUBSTITUTE(Canon!$F$2:$F$4229," ","")&amp;";"))*ISNUMBER(SEARCH("shelter",Canon!$N$2:$N$4229)))</f>
        <v>5</v>
      </c>
      <c r="I3" s="7" t="n">
        <f aca="false">SUMPRODUCT((Canon!$D$2:$D$4229="object-type")*ISNUMBER(SEARCH(";F1.12;",";"&amp;SUBSTITUTE(Canon!$F$2:$F$4229," ","")&amp;";"))*ISNUMBER(SEARCH("shelter",Canon!$N$2:$N$4229)))</f>
        <v>3</v>
      </c>
      <c r="J3" s="7" t="n">
        <f aca="false">SUMPRODUCT((Canon!$D$2:$D$4229="object-type")*ISNUMBER(SEARCH(";F1.12a;",";"&amp;SUBSTITUTE(Canon!$F$2:$F$4229," ","")&amp;";"))*ISNUMBER(SEARCH("shelter",Canon!$N$2:$N$4229)))</f>
        <v>3</v>
      </c>
      <c r="K3" s="7" t="n">
        <f aca="false">SUMPRODUCT((Canon!$D$2:$D$4229="object-type")*ISNUMBER(SEARCH(";F1.13;",";"&amp;SUBSTITUTE(Canon!$F$2:$F$4229," ","")&amp;";"))*ISNUMBER(SEARCH("shelter",Canon!$N$2:$N$4229)))</f>
        <v>1</v>
      </c>
      <c r="L3" s="7" t="n">
        <f aca="false">SUMPRODUCT((Canon!$D$2:$D$4229="object-type")*ISNUMBER(SEARCH(";THEME;",";"&amp;SUBSTITUTE(Canon!$F$2:$F$4229," ","")&amp;";"))*ISNUMBER(SEARCH("shelter",Canon!$N$2:$N$4229)))</f>
        <v>10</v>
      </c>
      <c r="M3" s="4" t="n">
        <f aca="false">COUNTIFS(Canon!$D$2:$D$4229,"object-type",Canon!$N$2:$N$4229,"*shelter*")</f>
        <v>38</v>
      </c>
    </row>
    <row r="4" customFormat="false" ht="15" hidden="false" customHeight="false" outlineLevel="0" collapsed="false">
      <c r="A4" s="4" t="s">
        <v>174</v>
      </c>
      <c r="B4" s="7" t="n">
        <f aca="false">SUMPRODUCT((Canon!$D$2:$D$4229="object-type")*ISNUMBER(SEARCH(";F1.6;",";"&amp;SUBSTITUTE(Canon!$F$2:$F$4229," ","")&amp;";"))*ISNUMBER(SEARCH("clothing and adornment",Canon!$N$2:$N$4229)))</f>
        <v>11</v>
      </c>
      <c r="C4" s="7" t="n">
        <f aca="false">SUMPRODUCT((Canon!$D$2:$D$4229="object-type")*ISNUMBER(SEARCH(";F1.7;",";"&amp;SUBSTITUTE(Canon!$F$2:$F$4229," ","")&amp;";"))*ISNUMBER(SEARCH("clothing and adornment",Canon!$N$2:$N$4229)))</f>
        <v>12</v>
      </c>
      <c r="D4" s="7" t="n">
        <f aca="false">SUMPRODUCT((Canon!$D$2:$D$4229="object-type")*ISNUMBER(SEARCH(";F1.8;",";"&amp;SUBSTITUTE(Canon!$F$2:$F$4229," ","")&amp;";"))*ISNUMBER(SEARCH("clothing and adornment",Canon!$N$2:$N$4229)))</f>
        <v>4</v>
      </c>
      <c r="E4" s="7" t="n">
        <f aca="false">SUMPRODUCT((Canon!$D$2:$D$4229="object-type")*ISNUMBER(SEARCH(";F1.9;",";"&amp;SUBSTITUTE(Canon!$F$2:$F$4229," ","")&amp;";"))*ISNUMBER(SEARCH("clothing and adornment",Canon!$N$2:$N$4229)))</f>
        <v>6</v>
      </c>
      <c r="F4" s="7" t="n">
        <f aca="false">SUMPRODUCT((Canon!$D$2:$D$4229="object-type")*ISNUMBER(SEARCH(";F1.9a;",";"&amp;SUBSTITUTE(Canon!$F$2:$F$4229," ","")&amp;";"))*ISNUMBER(SEARCH("clothing and adornment",Canon!$N$2:$N$4229)))</f>
        <v>0</v>
      </c>
      <c r="G4" s="7" t="n">
        <f aca="false">SUMPRODUCT((Canon!$D$2:$D$4229="object-type")*ISNUMBER(SEARCH(";F1.10;",";"&amp;SUBSTITUTE(Canon!$F$2:$F$4229," ","")&amp;";"))*ISNUMBER(SEARCH("clothing and adornment",Canon!$N$2:$N$4229)))</f>
        <v>6</v>
      </c>
      <c r="H4" s="7" t="n">
        <f aca="false">SUMPRODUCT((Canon!$D$2:$D$4229="object-type")*ISNUMBER(SEARCH(";F1.11;",";"&amp;SUBSTITUTE(Canon!$F$2:$F$4229," ","")&amp;";"))*ISNUMBER(SEARCH("clothing and adornment",Canon!$N$2:$N$4229)))</f>
        <v>3</v>
      </c>
      <c r="I4" s="7" t="n">
        <f aca="false">SUMPRODUCT((Canon!$D$2:$D$4229="object-type")*ISNUMBER(SEARCH(";F1.12;",";"&amp;SUBSTITUTE(Canon!$F$2:$F$4229," ","")&amp;";"))*ISNUMBER(SEARCH("clothing and adornment",Canon!$N$2:$N$4229)))</f>
        <v>4</v>
      </c>
      <c r="J4" s="7" t="n">
        <f aca="false">SUMPRODUCT((Canon!$D$2:$D$4229="object-type")*ISNUMBER(SEARCH(";F1.12a;",";"&amp;SUBSTITUTE(Canon!$F$2:$F$4229," ","")&amp;";"))*ISNUMBER(SEARCH("clothing and adornment",Canon!$N$2:$N$4229)))</f>
        <v>4</v>
      </c>
      <c r="K4" s="7" t="n">
        <f aca="false">SUMPRODUCT((Canon!$D$2:$D$4229="object-type")*ISNUMBER(SEARCH(";F1.13;",";"&amp;SUBSTITUTE(Canon!$F$2:$F$4229," ","")&amp;";"))*ISNUMBER(SEARCH("clothing and adornment",Canon!$N$2:$N$4229)))</f>
        <v>5</v>
      </c>
      <c r="L4" s="7" t="n">
        <f aca="false">SUMPRODUCT((Canon!$D$2:$D$4229="object-type")*ISNUMBER(SEARCH(";THEME;",";"&amp;SUBSTITUTE(Canon!$F$2:$F$4229," ","")&amp;";"))*ISNUMBER(SEARCH("clothing and adornment",Canon!$N$2:$N$4229)))</f>
        <v>18</v>
      </c>
      <c r="M4" s="4" t="n">
        <f aca="false">COUNTIFS(Canon!$D$2:$D$4229,"object-type",Canon!$N$2:$N$4229,"*clothing and adornment*")</f>
        <v>53</v>
      </c>
    </row>
    <row r="5" customFormat="false" ht="15" hidden="false" customHeight="false" outlineLevel="0" collapsed="false">
      <c r="A5" s="4" t="s">
        <v>175</v>
      </c>
      <c r="B5" s="7" t="n">
        <f aca="false">SUMPRODUCT((Canon!$D$2:$D$4229="object-type")*ISNUMBER(SEARCH(";F1.6;",";"&amp;SUBSTITUTE(Canon!$F$2:$F$4229," ","")&amp;";"))*ISNUMBER(SEARCH("food and storage",Canon!$N$2:$N$4229)))</f>
        <v>5</v>
      </c>
      <c r="C5" s="7" t="n">
        <f aca="false">SUMPRODUCT((Canon!$D$2:$D$4229="object-type")*ISNUMBER(SEARCH(";F1.7;",";"&amp;SUBSTITUTE(Canon!$F$2:$F$4229," ","")&amp;";"))*ISNUMBER(SEARCH("food and storage",Canon!$N$2:$N$4229)))</f>
        <v>8</v>
      </c>
      <c r="D5" s="7" t="n">
        <f aca="false">SUMPRODUCT((Canon!$D$2:$D$4229="object-type")*ISNUMBER(SEARCH(";F1.8;",";"&amp;SUBSTITUTE(Canon!$F$2:$F$4229," ","")&amp;";"))*ISNUMBER(SEARCH("food and storage",Canon!$N$2:$N$4229)))</f>
        <v>6</v>
      </c>
      <c r="E5" s="7" t="n">
        <f aca="false">SUMPRODUCT((Canon!$D$2:$D$4229="object-type")*ISNUMBER(SEARCH(";F1.9;",";"&amp;SUBSTITUTE(Canon!$F$2:$F$4229," ","")&amp;";"))*ISNUMBER(SEARCH("food and storage",Canon!$N$2:$N$4229)))</f>
        <v>1</v>
      </c>
      <c r="F5" s="7" t="n">
        <f aca="false">SUMPRODUCT((Canon!$D$2:$D$4229="object-type")*ISNUMBER(SEARCH(";F1.9a;",";"&amp;SUBSTITUTE(Canon!$F$2:$F$4229," ","")&amp;";"))*ISNUMBER(SEARCH("food and storage",Canon!$N$2:$N$4229)))</f>
        <v>1</v>
      </c>
      <c r="G5" s="7" t="n">
        <f aca="false">SUMPRODUCT((Canon!$D$2:$D$4229="object-type")*ISNUMBER(SEARCH(";F1.10;",";"&amp;SUBSTITUTE(Canon!$F$2:$F$4229," ","")&amp;";"))*ISNUMBER(SEARCH("food and storage",Canon!$N$2:$N$4229)))</f>
        <v>3</v>
      </c>
      <c r="H5" s="7" t="n">
        <f aca="false">SUMPRODUCT((Canon!$D$2:$D$4229="object-type")*ISNUMBER(SEARCH(";F1.11;",";"&amp;SUBSTITUTE(Canon!$F$2:$F$4229," ","")&amp;";"))*ISNUMBER(SEARCH("food and storage",Canon!$N$2:$N$4229)))</f>
        <v>4</v>
      </c>
      <c r="I5" s="7" t="n">
        <f aca="false">SUMPRODUCT((Canon!$D$2:$D$4229="object-type")*ISNUMBER(SEARCH(";F1.12;",";"&amp;SUBSTITUTE(Canon!$F$2:$F$4229," ","")&amp;";"))*ISNUMBER(SEARCH("food and storage",Canon!$N$2:$N$4229)))</f>
        <v>4</v>
      </c>
      <c r="J5" s="7" t="n">
        <f aca="false">SUMPRODUCT((Canon!$D$2:$D$4229="object-type")*ISNUMBER(SEARCH(";F1.12a;",";"&amp;SUBSTITUTE(Canon!$F$2:$F$4229," ","")&amp;";"))*ISNUMBER(SEARCH("food and storage",Canon!$N$2:$N$4229)))</f>
        <v>1</v>
      </c>
      <c r="K5" s="7" t="n">
        <f aca="false">SUMPRODUCT((Canon!$D$2:$D$4229="object-type")*ISNUMBER(SEARCH(";F1.13;",";"&amp;SUBSTITUTE(Canon!$F$2:$F$4229," ","")&amp;";"))*ISNUMBER(SEARCH("food and storage",Canon!$N$2:$N$4229)))</f>
        <v>4</v>
      </c>
      <c r="L5" s="7" t="n">
        <f aca="false">SUMPRODUCT((Canon!$D$2:$D$4229="object-type")*ISNUMBER(SEARCH(";THEME;",";"&amp;SUBSTITUTE(Canon!$F$2:$F$4229," ","")&amp;";"))*ISNUMBER(SEARCH("food and storage",Canon!$N$2:$N$4229)))</f>
        <v>15</v>
      </c>
      <c r="M5" s="4" t="n">
        <f aca="false">COUNTIFS(Canon!$D$2:$D$4229,"object-type",Canon!$N$2:$N$4229,"*food and storage*")</f>
        <v>40</v>
      </c>
    </row>
    <row r="6" customFormat="false" ht="15" hidden="false" customHeight="false" outlineLevel="0" collapsed="false">
      <c r="A6" s="4" t="s">
        <v>176</v>
      </c>
      <c r="B6" s="7" t="n">
        <f aca="false">SUMPRODUCT((Canon!$D$2:$D$4229="object-type")*ISNUMBER(SEARCH(";F1.6;",";"&amp;SUBSTITUTE(Canon!$F$2:$F$4229," ","")&amp;";"))*ISNUMBER(SEARCH("tools",Canon!$N$2:$N$4229)))</f>
        <v>0</v>
      </c>
      <c r="C6" s="7" t="n">
        <f aca="false">SUMPRODUCT((Canon!$D$2:$D$4229="object-type")*ISNUMBER(SEARCH(";F1.7;",";"&amp;SUBSTITUTE(Canon!$F$2:$F$4229," ","")&amp;";"))*ISNUMBER(SEARCH("tools",Canon!$N$2:$N$4229)))</f>
        <v>4</v>
      </c>
      <c r="D6" s="7" t="n">
        <f aca="false">SUMPRODUCT((Canon!$D$2:$D$4229="object-type")*ISNUMBER(SEARCH(";F1.8;",";"&amp;SUBSTITUTE(Canon!$F$2:$F$4229," ","")&amp;";"))*ISNUMBER(SEARCH("tools",Canon!$N$2:$N$4229)))</f>
        <v>5</v>
      </c>
      <c r="E6" s="7" t="n">
        <f aca="false">SUMPRODUCT((Canon!$D$2:$D$4229="object-type")*ISNUMBER(SEARCH(";F1.9;",";"&amp;SUBSTITUTE(Canon!$F$2:$F$4229," ","")&amp;";"))*ISNUMBER(SEARCH("tools",Canon!$N$2:$N$4229)))</f>
        <v>0</v>
      </c>
      <c r="F6" s="7" t="n">
        <f aca="false">SUMPRODUCT((Canon!$D$2:$D$4229="object-type")*ISNUMBER(SEARCH(";F1.9a;",";"&amp;SUBSTITUTE(Canon!$F$2:$F$4229," ","")&amp;";"))*ISNUMBER(SEARCH("tools",Canon!$N$2:$N$4229)))</f>
        <v>0</v>
      </c>
      <c r="G6" s="7" t="n">
        <f aca="false">SUMPRODUCT((Canon!$D$2:$D$4229="object-type")*ISNUMBER(SEARCH(";F1.10;",";"&amp;SUBSTITUTE(Canon!$F$2:$F$4229," ","")&amp;";"))*ISNUMBER(SEARCH("tools",Canon!$N$2:$N$4229)))</f>
        <v>3</v>
      </c>
      <c r="H6" s="7" t="n">
        <f aca="false">SUMPRODUCT((Canon!$D$2:$D$4229="object-type")*ISNUMBER(SEARCH(";F1.11;",";"&amp;SUBSTITUTE(Canon!$F$2:$F$4229," ","")&amp;";"))*ISNUMBER(SEARCH("tools",Canon!$N$2:$N$4229)))</f>
        <v>4</v>
      </c>
      <c r="I6" s="7" t="n">
        <f aca="false">SUMPRODUCT((Canon!$D$2:$D$4229="object-type")*ISNUMBER(SEARCH(";F1.12;",";"&amp;SUBSTITUTE(Canon!$F$2:$F$4229," ","")&amp;";"))*ISNUMBER(SEARCH("tools",Canon!$N$2:$N$4229)))</f>
        <v>2</v>
      </c>
      <c r="J6" s="7" t="n">
        <f aca="false">SUMPRODUCT((Canon!$D$2:$D$4229="object-type")*ISNUMBER(SEARCH(";F1.12a;",";"&amp;SUBSTITUTE(Canon!$F$2:$F$4229," ","")&amp;";"))*ISNUMBER(SEARCH("tools",Canon!$N$2:$N$4229)))</f>
        <v>1</v>
      </c>
      <c r="K6" s="7" t="n">
        <f aca="false">SUMPRODUCT((Canon!$D$2:$D$4229="object-type")*ISNUMBER(SEARCH(";F1.13;",";"&amp;SUBSTITUTE(Canon!$F$2:$F$4229," ","")&amp;";"))*ISNUMBER(SEARCH("tools",Canon!$N$2:$N$4229)))</f>
        <v>1</v>
      </c>
      <c r="L6" s="7" t="n">
        <f aca="false">SUMPRODUCT((Canon!$D$2:$D$4229="object-type")*ISNUMBER(SEARCH(";THEME;",";"&amp;SUBSTITUTE(Canon!$F$2:$F$4229," ","")&amp;";"))*ISNUMBER(SEARCH("tools",Canon!$N$2:$N$4229)))</f>
        <v>35</v>
      </c>
      <c r="M6" s="4" t="n">
        <f aca="false">COUNTIFS(Canon!$D$2:$D$4229,"object-type",Canon!$N$2:$N$4229,"*tools*")</f>
        <v>49</v>
      </c>
    </row>
    <row r="7" customFormat="false" ht="15" hidden="false" customHeight="false" outlineLevel="0" collapsed="false">
      <c r="A7" s="4" t="s">
        <v>177</v>
      </c>
      <c r="B7" s="7" t="n">
        <f aca="false">SUMPRODUCT((Canon!$D$2:$D$4229="object-type")*ISNUMBER(SEARCH(";F1.6;",";"&amp;SUBSTITUTE(Canon!$F$2:$F$4229," ","")&amp;";"))*ISNUMBER(SEARCH("record and writing",Canon!$N$2:$N$4229)))</f>
        <v>7</v>
      </c>
      <c r="C7" s="7" t="n">
        <f aca="false">SUMPRODUCT((Canon!$D$2:$D$4229="object-type")*ISNUMBER(SEARCH(";F1.7;",";"&amp;SUBSTITUTE(Canon!$F$2:$F$4229," ","")&amp;";"))*ISNUMBER(SEARCH("record and writing",Canon!$N$2:$N$4229)))</f>
        <v>5</v>
      </c>
      <c r="D7" s="7" t="n">
        <f aca="false">SUMPRODUCT((Canon!$D$2:$D$4229="object-type")*ISNUMBER(SEARCH(";F1.8;",";"&amp;SUBSTITUTE(Canon!$F$2:$F$4229," ","")&amp;";"))*ISNUMBER(SEARCH("record and writing",Canon!$N$2:$N$4229)))</f>
        <v>6</v>
      </c>
      <c r="E7" s="7" t="n">
        <f aca="false">SUMPRODUCT((Canon!$D$2:$D$4229="object-type")*ISNUMBER(SEARCH(";F1.9;",";"&amp;SUBSTITUTE(Canon!$F$2:$F$4229," ","")&amp;";"))*ISNUMBER(SEARCH("record and writing",Canon!$N$2:$N$4229)))</f>
        <v>3</v>
      </c>
      <c r="F7" s="7" t="n">
        <f aca="false">SUMPRODUCT((Canon!$D$2:$D$4229="object-type")*ISNUMBER(SEARCH(";F1.9a;",";"&amp;SUBSTITUTE(Canon!$F$2:$F$4229," ","")&amp;";"))*ISNUMBER(SEARCH("record and writing",Canon!$N$2:$N$4229)))</f>
        <v>4</v>
      </c>
      <c r="G7" s="7" t="n">
        <f aca="false">SUMPRODUCT((Canon!$D$2:$D$4229="object-type")*ISNUMBER(SEARCH(";F1.10;",";"&amp;SUBSTITUTE(Canon!$F$2:$F$4229," ","")&amp;";"))*ISNUMBER(SEARCH("record and writing",Canon!$N$2:$N$4229)))</f>
        <v>4</v>
      </c>
      <c r="H7" s="7" t="n">
        <f aca="false">SUMPRODUCT((Canon!$D$2:$D$4229="object-type")*ISNUMBER(SEARCH(";F1.11;",";"&amp;SUBSTITUTE(Canon!$F$2:$F$4229," ","")&amp;";"))*ISNUMBER(SEARCH("record and writing",Canon!$N$2:$N$4229)))</f>
        <v>5</v>
      </c>
      <c r="I7" s="7" t="n">
        <f aca="false">SUMPRODUCT((Canon!$D$2:$D$4229="object-type")*ISNUMBER(SEARCH(";F1.12;",";"&amp;SUBSTITUTE(Canon!$F$2:$F$4229," ","")&amp;";"))*ISNUMBER(SEARCH("record and writing",Canon!$N$2:$N$4229)))</f>
        <v>2</v>
      </c>
      <c r="J7" s="7" t="n">
        <f aca="false">SUMPRODUCT((Canon!$D$2:$D$4229="object-type")*ISNUMBER(SEARCH(";F1.12a;",";"&amp;SUBSTITUTE(Canon!$F$2:$F$4229," ","")&amp;";"))*ISNUMBER(SEARCH("record and writing",Canon!$N$2:$N$4229)))</f>
        <v>0</v>
      </c>
      <c r="K7" s="7" t="n">
        <f aca="false">SUMPRODUCT((Canon!$D$2:$D$4229="object-type")*ISNUMBER(SEARCH(";F1.13;",";"&amp;SUBSTITUTE(Canon!$F$2:$F$4229," ","")&amp;";"))*ISNUMBER(SEARCH("record and writing",Canon!$N$2:$N$4229)))</f>
        <v>0</v>
      </c>
      <c r="L7" s="7" t="n">
        <f aca="false">SUMPRODUCT((Canon!$D$2:$D$4229="object-type")*ISNUMBER(SEARCH(";THEME;",";"&amp;SUBSTITUTE(Canon!$F$2:$F$4229," ","")&amp;";"))*ISNUMBER(SEARCH("record and writing",Canon!$N$2:$N$4229)))</f>
        <v>26</v>
      </c>
      <c r="M7" s="4" t="n">
        <f aca="false">COUNTIFS(Canon!$D$2:$D$4229,"object-type",Canon!$N$2:$N$4229,"*record and writing*")</f>
        <v>56</v>
      </c>
    </row>
    <row r="8" customFormat="false" ht="15" hidden="false" customHeight="false" outlineLevel="0" collapsed="false">
      <c r="A8" s="4" t="s">
        <v>178</v>
      </c>
      <c r="B8" s="7" t="n">
        <f aca="false">SUMPRODUCT((Canon!$D$2:$D$4229="object-type")*ISNUMBER(SEARCH(";F1.6;",";"&amp;SUBSTITUTE(Canon!$F$2:$F$4229," ","")&amp;";"))*ISNUMBER(SEARCH("exchange and value",Canon!$N$2:$N$4229)))</f>
        <v>9</v>
      </c>
      <c r="C8" s="7" t="n">
        <f aca="false">SUMPRODUCT((Canon!$D$2:$D$4229="object-type")*ISNUMBER(SEARCH(";F1.7;",";"&amp;SUBSTITUTE(Canon!$F$2:$F$4229," ","")&amp;";"))*ISNUMBER(SEARCH("exchange and value",Canon!$N$2:$N$4229)))</f>
        <v>7</v>
      </c>
      <c r="D8" s="7" t="n">
        <f aca="false">SUMPRODUCT((Canon!$D$2:$D$4229="object-type")*ISNUMBER(SEARCH(";F1.8;",";"&amp;SUBSTITUTE(Canon!$F$2:$F$4229," ","")&amp;";"))*ISNUMBER(SEARCH("exchange and value",Canon!$N$2:$N$4229)))</f>
        <v>5</v>
      </c>
      <c r="E8" s="7" t="n">
        <f aca="false">SUMPRODUCT((Canon!$D$2:$D$4229="object-type")*ISNUMBER(SEARCH(";F1.9;",";"&amp;SUBSTITUTE(Canon!$F$2:$F$4229," ","")&amp;";"))*ISNUMBER(SEARCH("exchange and value",Canon!$N$2:$N$4229)))</f>
        <v>6</v>
      </c>
      <c r="F8" s="7" t="n">
        <f aca="false">SUMPRODUCT((Canon!$D$2:$D$4229="object-type")*ISNUMBER(SEARCH(";F1.9a;",";"&amp;SUBSTITUTE(Canon!$F$2:$F$4229," ","")&amp;";"))*ISNUMBER(SEARCH("exchange and value",Canon!$N$2:$N$4229)))</f>
        <v>4</v>
      </c>
      <c r="G8" s="7" t="n">
        <f aca="false">SUMPRODUCT((Canon!$D$2:$D$4229="object-type")*ISNUMBER(SEARCH(";F1.10;",";"&amp;SUBSTITUTE(Canon!$F$2:$F$4229," ","")&amp;";"))*ISNUMBER(SEARCH("exchange and value",Canon!$N$2:$N$4229)))</f>
        <v>4</v>
      </c>
      <c r="H8" s="7" t="n">
        <f aca="false">SUMPRODUCT((Canon!$D$2:$D$4229="object-type")*ISNUMBER(SEARCH(";F1.11;",";"&amp;SUBSTITUTE(Canon!$F$2:$F$4229," ","")&amp;";"))*ISNUMBER(SEARCH("exchange and value",Canon!$N$2:$N$4229)))</f>
        <v>1</v>
      </c>
      <c r="I8" s="7" t="n">
        <f aca="false">SUMPRODUCT((Canon!$D$2:$D$4229="object-type")*ISNUMBER(SEARCH(";F1.12;",";"&amp;SUBSTITUTE(Canon!$F$2:$F$4229," ","")&amp;";"))*ISNUMBER(SEARCH("exchange and value",Canon!$N$2:$N$4229)))</f>
        <v>7</v>
      </c>
      <c r="J8" s="7" t="n">
        <f aca="false">SUMPRODUCT((Canon!$D$2:$D$4229="object-type")*ISNUMBER(SEARCH(";F1.12a;",";"&amp;SUBSTITUTE(Canon!$F$2:$F$4229," ","")&amp;";"))*ISNUMBER(SEARCH("exchange and value",Canon!$N$2:$N$4229)))</f>
        <v>2</v>
      </c>
      <c r="K8" s="7" t="n">
        <f aca="false">SUMPRODUCT((Canon!$D$2:$D$4229="object-type")*ISNUMBER(SEARCH(";F1.13;",";"&amp;SUBSTITUTE(Canon!$F$2:$F$4229," ","")&amp;";"))*ISNUMBER(SEARCH("exchange and value",Canon!$N$2:$N$4229)))</f>
        <v>12</v>
      </c>
      <c r="L8" s="7" t="n">
        <f aca="false">SUMPRODUCT((Canon!$D$2:$D$4229="object-type")*ISNUMBER(SEARCH(";THEME;",";"&amp;SUBSTITUTE(Canon!$F$2:$F$4229," ","")&amp;";"))*ISNUMBER(SEARCH("exchange and value",Canon!$N$2:$N$4229)))</f>
        <v>21</v>
      </c>
      <c r="M8" s="4" t="n">
        <f aca="false">COUNTIFS(Canon!$D$2:$D$4229,"object-type",Canon!$N$2:$N$4229,"*exchange and value*")</f>
        <v>58</v>
      </c>
    </row>
    <row r="9" customFormat="false" ht="15" hidden="false" customHeight="false" outlineLevel="0" collapsed="false">
      <c r="A9" s="4" t="s">
        <v>179</v>
      </c>
      <c r="B9" s="7" t="n">
        <f aca="false">SUMPRODUCT((Canon!$D$2:$D$4229="object-type")*ISNUMBER(SEARCH(";F1.6;",";"&amp;SUBSTITUTE(Canon!$F$2:$F$4229," ","")&amp;";"))*ISNUMBER(SEARCH("ritual and belief",Canon!$N$2:$N$4229)))</f>
        <v>24</v>
      </c>
      <c r="C9" s="7" t="n">
        <f aca="false">SUMPRODUCT((Canon!$D$2:$D$4229="object-type")*ISNUMBER(SEARCH(";F1.7;",";"&amp;SUBSTITUTE(Canon!$F$2:$F$4229," ","")&amp;";"))*ISNUMBER(SEARCH("ritual and belief",Canon!$N$2:$N$4229)))</f>
        <v>15</v>
      </c>
      <c r="D9" s="7" t="n">
        <f aca="false">SUMPRODUCT((Canon!$D$2:$D$4229="object-type")*ISNUMBER(SEARCH(";F1.8;",";"&amp;SUBSTITUTE(Canon!$F$2:$F$4229," ","")&amp;";"))*ISNUMBER(SEARCH("ritual and belief",Canon!$N$2:$N$4229)))</f>
        <v>10</v>
      </c>
      <c r="E9" s="7" t="n">
        <f aca="false">SUMPRODUCT((Canon!$D$2:$D$4229="object-type")*ISNUMBER(SEARCH(";F1.9;",";"&amp;SUBSTITUTE(Canon!$F$2:$F$4229," ","")&amp;";"))*ISNUMBER(SEARCH("ritual and belief",Canon!$N$2:$N$4229)))</f>
        <v>10</v>
      </c>
      <c r="F9" s="7" t="n">
        <f aca="false">SUMPRODUCT((Canon!$D$2:$D$4229="object-type")*ISNUMBER(SEARCH(";F1.9a;",";"&amp;SUBSTITUTE(Canon!$F$2:$F$4229," ","")&amp;";"))*ISNUMBER(SEARCH("ritual and belief",Canon!$N$2:$N$4229)))</f>
        <v>3</v>
      </c>
      <c r="G9" s="7" t="n">
        <f aca="false">SUMPRODUCT((Canon!$D$2:$D$4229="object-type")*ISNUMBER(SEARCH(";F1.10;",";"&amp;SUBSTITUTE(Canon!$F$2:$F$4229," ","")&amp;";"))*ISNUMBER(SEARCH("ritual and belief",Canon!$N$2:$N$4229)))</f>
        <v>13</v>
      </c>
      <c r="H9" s="7" t="n">
        <f aca="false">SUMPRODUCT((Canon!$D$2:$D$4229="object-type")*ISNUMBER(SEARCH(";F1.11;",";"&amp;SUBSTITUTE(Canon!$F$2:$F$4229," ","")&amp;";"))*ISNUMBER(SEARCH("ritual and belief",Canon!$N$2:$N$4229)))</f>
        <v>7</v>
      </c>
      <c r="I9" s="7" t="n">
        <f aca="false">SUMPRODUCT((Canon!$D$2:$D$4229="object-type")*ISNUMBER(SEARCH(";F1.12;",";"&amp;SUBSTITUTE(Canon!$F$2:$F$4229," ","")&amp;";"))*ISNUMBER(SEARCH("ritual and belief",Canon!$N$2:$N$4229)))</f>
        <v>13</v>
      </c>
      <c r="J9" s="7" t="n">
        <f aca="false">SUMPRODUCT((Canon!$D$2:$D$4229="object-type")*ISNUMBER(SEARCH(";F1.12a;",";"&amp;SUBSTITUTE(Canon!$F$2:$F$4229," ","")&amp;";"))*ISNUMBER(SEARCH("ritual and belief",Canon!$N$2:$N$4229)))</f>
        <v>1</v>
      </c>
      <c r="K9" s="7" t="n">
        <f aca="false">SUMPRODUCT((Canon!$D$2:$D$4229="object-type")*ISNUMBER(SEARCH(";F1.13;",";"&amp;SUBSTITUTE(Canon!$F$2:$F$4229," ","")&amp;";"))*ISNUMBER(SEARCH("ritual and belief",Canon!$N$2:$N$4229)))</f>
        <v>2</v>
      </c>
      <c r="L9" s="7" t="n">
        <f aca="false">SUMPRODUCT((Canon!$D$2:$D$4229="object-type")*ISNUMBER(SEARCH(";THEME;",";"&amp;SUBSTITUTE(Canon!$F$2:$F$4229," ","")&amp;";"))*ISNUMBER(SEARCH("ritual and belief",Canon!$N$2:$N$4229)))</f>
        <v>19</v>
      </c>
      <c r="M9" s="4" t="n">
        <f aca="false">COUNTIFS(Canon!$D$2:$D$4229,"object-type",Canon!$N$2:$N$4229,"*ritual and belief*")</f>
        <v>95</v>
      </c>
    </row>
    <row r="10" customFormat="false" ht="15" hidden="false" customHeight="false" outlineLevel="0" collapsed="false">
      <c r="A10" s="4" t="s">
        <v>180</v>
      </c>
      <c r="B10" s="7" t="n">
        <f aca="false">SUMPRODUCT((Canon!$D$2:$D$4229="object-type")*ISNUMBER(SEARCH(";F1.6;",";"&amp;SUBSTITUTE(Canon!$F$2:$F$4229," ","")&amp;";"))*ISNUMBER(SEARCH("rule and display",Canon!$N$2:$N$4229)))</f>
        <v>12</v>
      </c>
      <c r="C10" s="7" t="n">
        <f aca="false">SUMPRODUCT((Canon!$D$2:$D$4229="object-type")*ISNUMBER(SEARCH(";F1.7;",";"&amp;SUBSTITUTE(Canon!$F$2:$F$4229," ","")&amp;";"))*ISNUMBER(SEARCH("rule and display",Canon!$N$2:$N$4229)))</f>
        <v>12</v>
      </c>
      <c r="D10" s="7" t="n">
        <f aca="false">SUMPRODUCT((Canon!$D$2:$D$4229="object-type")*ISNUMBER(SEARCH(";F1.8;",";"&amp;SUBSTITUTE(Canon!$F$2:$F$4229," ","")&amp;";"))*ISNUMBER(SEARCH("rule and display",Canon!$N$2:$N$4229)))</f>
        <v>6</v>
      </c>
      <c r="E10" s="7" t="n">
        <f aca="false">SUMPRODUCT((Canon!$D$2:$D$4229="object-type")*ISNUMBER(SEARCH(";F1.9;",";"&amp;SUBSTITUTE(Canon!$F$2:$F$4229," ","")&amp;";"))*ISNUMBER(SEARCH("rule and display",Canon!$N$2:$N$4229)))</f>
        <v>5</v>
      </c>
      <c r="F10" s="7" t="n">
        <f aca="false">SUMPRODUCT((Canon!$D$2:$D$4229="object-type")*ISNUMBER(SEARCH(";F1.9a;",";"&amp;SUBSTITUTE(Canon!$F$2:$F$4229," ","")&amp;";"))*ISNUMBER(SEARCH("rule and display",Canon!$N$2:$N$4229)))</f>
        <v>2</v>
      </c>
      <c r="G10" s="7" t="n">
        <f aca="false">SUMPRODUCT((Canon!$D$2:$D$4229="object-type")*ISNUMBER(SEARCH(";F1.10;",";"&amp;SUBSTITUTE(Canon!$F$2:$F$4229," ","")&amp;";"))*ISNUMBER(SEARCH("rule and display",Canon!$N$2:$N$4229)))</f>
        <v>7</v>
      </c>
      <c r="H10" s="7" t="n">
        <f aca="false">SUMPRODUCT((Canon!$D$2:$D$4229="object-type")*ISNUMBER(SEARCH(";F1.11;",";"&amp;SUBSTITUTE(Canon!$F$2:$F$4229," ","")&amp;";"))*ISNUMBER(SEARCH("rule and display",Canon!$N$2:$N$4229)))</f>
        <v>3</v>
      </c>
      <c r="I10" s="7" t="n">
        <f aca="false">SUMPRODUCT((Canon!$D$2:$D$4229="object-type")*ISNUMBER(SEARCH(";F1.12;",";"&amp;SUBSTITUTE(Canon!$F$2:$F$4229," ","")&amp;";"))*ISNUMBER(SEARCH("rule and display",Canon!$N$2:$N$4229)))</f>
        <v>4</v>
      </c>
      <c r="J10" s="7" t="n">
        <f aca="false">SUMPRODUCT((Canon!$D$2:$D$4229="object-type")*ISNUMBER(SEARCH(";F1.12a;",";"&amp;SUBSTITUTE(Canon!$F$2:$F$4229," ","")&amp;";"))*ISNUMBER(SEARCH("rule and display",Canon!$N$2:$N$4229)))</f>
        <v>2</v>
      </c>
      <c r="K10" s="7" t="n">
        <f aca="false">SUMPRODUCT((Canon!$D$2:$D$4229="object-type")*ISNUMBER(SEARCH(";F1.13;",";"&amp;SUBSTITUTE(Canon!$F$2:$F$4229," ","")&amp;";"))*ISNUMBER(SEARCH("rule and display",Canon!$N$2:$N$4229)))</f>
        <v>1</v>
      </c>
      <c r="L10" s="7" t="n">
        <f aca="false">SUMPRODUCT((Canon!$D$2:$D$4229="object-type")*ISNUMBER(SEARCH(";THEME;",";"&amp;SUBSTITUTE(Canon!$F$2:$F$4229," ","")&amp;";"))*ISNUMBER(SEARCH("rule and display",Canon!$N$2:$N$4229)))</f>
        <v>34</v>
      </c>
      <c r="M10" s="4" t="n">
        <f aca="false">COUNTIFS(Canon!$D$2:$D$4229,"object-type",Canon!$N$2:$N$4229,"*rule and display*")</f>
        <v>74</v>
      </c>
    </row>
    <row r="11" customFormat="false" ht="15" hidden="false" customHeight="false" outlineLevel="0" collapsed="false">
      <c r="A11" s="4" t="s">
        <v>181</v>
      </c>
      <c r="B11" s="7" t="n">
        <f aca="false">SUMPRODUCT((Canon!$D$2:$D$4229="object-type")*ISNUMBER(SEARCH(";F1.6;",";"&amp;SUBSTITUTE(Canon!$F$2:$F$4229," ","")&amp;";"))*ISNUMBER(SEARCH("war",Canon!$N$2:$N$4229)))</f>
        <v>3</v>
      </c>
      <c r="C11" s="7" t="n">
        <f aca="false">SUMPRODUCT((Canon!$D$2:$D$4229="object-type")*ISNUMBER(SEARCH(";F1.7;",";"&amp;SUBSTITUTE(Canon!$F$2:$F$4229," ","")&amp;";"))*ISNUMBER(SEARCH("war",Canon!$N$2:$N$4229)))</f>
        <v>1</v>
      </c>
      <c r="D11" s="7" t="n">
        <f aca="false">SUMPRODUCT((Canon!$D$2:$D$4229="object-type")*ISNUMBER(SEARCH(";F1.8;",";"&amp;SUBSTITUTE(Canon!$F$2:$F$4229," ","")&amp;";"))*ISNUMBER(SEARCH("war",Canon!$N$2:$N$4229)))</f>
        <v>3</v>
      </c>
      <c r="E11" s="7" t="n">
        <f aca="false">SUMPRODUCT((Canon!$D$2:$D$4229="object-type")*ISNUMBER(SEARCH(";F1.9;",";"&amp;SUBSTITUTE(Canon!$F$2:$F$4229," ","")&amp;";"))*ISNUMBER(SEARCH("war",Canon!$N$2:$N$4229)))</f>
        <v>1</v>
      </c>
      <c r="F11" s="7" t="n">
        <f aca="false">SUMPRODUCT((Canon!$D$2:$D$4229="object-type")*ISNUMBER(SEARCH(";F1.9a;",";"&amp;SUBSTITUTE(Canon!$F$2:$F$4229," ","")&amp;";"))*ISNUMBER(SEARCH("war",Canon!$N$2:$N$4229)))</f>
        <v>0</v>
      </c>
      <c r="G11" s="7" t="n">
        <f aca="false">SUMPRODUCT((Canon!$D$2:$D$4229="object-type")*ISNUMBER(SEARCH(";F1.10;",";"&amp;SUBSTITUTE(Canon!$F$2:$F$4229," ","")&amp;";"))*ISNUMBER(SEARCH("war",Canon!$N$2:$N$4229)))</f>
        <v>2</v>
      </c>
      <c r="H11" s="7" t="n">
        <f aca="false">SUMPRODUCT((Canon!$D$2:$D$4229="object-type")*ISNUMBER(SEARCH(";F1.11;",";"&amp;SUBSTITUTE(Canon!$F$2:$F$4229," ","")&amp;";"))*ISNUMBER(SEARCH("war",Canon!$N$2:$N$4229)))</f>
        <v>1</v>
      </c>
      <c r="I11" s="7" t="n">
        <f aca="false">SUMPRODUCT((Canon!$D$2:$D$4229="object-type")*ISNUMBER(SEARCH(";F1.12;",";"&amp;SUBSTITUTE(Canon!$F$2:$F$4229," ","")&amp;";"))*ISNUMBER(SEARCH("war",Canon!$N$2:$N$4229)))</f>
        <v>2</v>
      </c>
      <c r="J11" s="7" t="n">
        <f aca="false">SUMPRODUCT((Canon!$D$2:$D$4229="object-type")*ISNUMBER(SEARCH(";F1.12a;",";"&amp;SUBSTITUTE(Canon!$F$2:$F$4229," ","")&amp;";"))*ISNUMBER(SEARCH("war",Canon!$N$2:$N$4229)))</f>
        <v>3</v>
      </c>
      <c r="K11" s="7" t="n">
        <f aca="false">SUMPRODUCT((Canon!$D$2:$D$4229="object-type")*ISNUMBER(SEARCH(";F1.13;",";"&amp;SUBSTITUTE(Canon!$F$2:$F$4229," ","")&amp;";"))*ISNUMBER(SEARCH("war",Canon!$N$2:$N$4229)))</f>
        <v>0</v>
      </c>
      <c r="L11" s="7" t="n">
        <f aca="false">SUMPRODUCT((Canon!$D$2:$D$4229="object-type")*ISNUMBER(SEARCH(";THEME;",";"&amp;SUBSTITUTE(Canon!$F$2:$F$4229," ","")&amp;";"))*ISNUMBER(SEARCH("war",Canon!$N$2:$N$4229)))</f>
        <v>17</v>
      </c>
      <c r="M11" s="4" t="n">
        <f aca="false">COUNTIFS(Canon!$D$2:$D$4229,"object-type",Canon!$N$2:$N$4229,"*war*")</f>
        <v>29</v>
      </c>
    </row>
    <row r="12" customFormat="false" ht="15" hidden="false" customHeight="false" outlineLevel="0" collapsed="false">
      <c r="A12" s="4" t="s">
        <v>182</v>
      </c>
      <c r="B12" s="7" t="n">
        <f aca="false">SUMPRODUCT((Canon!$D$2:$D$4229="object-type")*ISNUMBER(SEARCH(";F1.6;",";"&amp;SUBSTITUTE(Canon!$F$2:$F$4229," ","")&amp;";"))*ISNUMBER(SEARCH("play and music",Canon!$N$2:$N$4229)))</f>
        <v>6</v>
      </c>
      <c r="C12" s="7" t="n">
        <f aca="false">SUMPRODUCT((Canon!$D$2:$D$4229="object-type")*ISNUMBER(SEARCH(";F1.7;",";"&amp;SUBSTITUTE(Canon!$F$2:$F$4229," ","")&amp;";"))*ISNUMBER(SEARCH("play and music",Canon!$N$2:$N$4229)))</f>
        <v>6</v>
      </c>
      <c r="D12" s="7" t="n">
        <f aca="false">SUMPRODUCT((Canon!$D$2:$D$4229="object-type")*ISNUMBER(SEARCH(";F1.8;",";"&amp;SUBSTITUTE(Canon!$F$2:$F$4229," ","")&amp;";"))*ISNUMBER(SEARCH("play and music",Canon!$N$2:$N$4229)))</f>
        <v>4</v>
      </c>
      <c r="E12" s="7" t="n">
        <f aca="false">SUMPRODUCT((Canon!$D$2:$D$4229="object-type")*ISNUMBER(SEARCH(";F1.9;",";"&amp;SUBSTITUTE(Canon!$F$2:$F$4229," ","")&amp;";"))*ISNUMBER(SEARCH("play and music",Canon!$N$2:$N$4229)))</f>
        <v>3</v>
      </c>
      <c r="F12" s="7" t="n">
        <f aca="false">SUMPRODUCT((Canon!$D$2:$D$4229="object-type")*ISNUMBER(SEARCH(";F1.9a;",";"&amp;SUBSTITUTE(Canon!$F$2:$F$4229," ","")&amp;";"))*ISNUMBER(SEARCH("play and music",Canon!$N$2:$N$4229)))</f>
        <v>2</v>
      </c>
      <c r="G12" s="7" t="n">
        <f aca="false">SUMPRODUCT((Canon!$D$2:$D$4229="object-type")*ISNUMBER(SEARCH(";F1.10;",";"&amp;SUBSTITUTE(Canon!$F$2:$F$4229," ","")&amp;";"))*ISNUMBER(SEARCH("play and music",Canon!$N$2:$N$4229)))</f>
        <v>2</v>
      </c>
      <c r="H12" s="7" t="n">
        <f aca="false">SUMPRODUCT((Canon!$D$2:$D$4229="object-type")*ISNUMBER(SEARCH(";F1.11;",";"&amp;SUBSTITUTE(Canon!$F$2:$F$4229," ","")&amp;";"))*ISNUMBER(SEARCH("play and music",Canon!$N$2:$N$4229)))</f>
        <v>4</v>
      </c>
      <c r="I12" s="7" t="n">
        <f aca="false">SUMPRODUCT((Canon!$D$2:$D$4229="object-type")*ISNUMBER(SEARCH(";F1.12;",";"&amp;SUBSTITUTE(Canon!$F$2:$F$4229," ","")&amp;";"))*ISNUMBER(SEARCH("play and music",Canon!$N$2:$N$4229)))</f>
        <v>3</v>
      </c>
      <c r="J12" s="7" t="n">
        <f aca="false">SUMPRODUCT((Canon!$D$2:$D$4229="object-type")*ISNUMBER(SEARCH(";F1.12a;",";"&amp;SUBSTITUTE(Canon!$F$2:$F$4229," ","")&amp;";"))*ISNUMBER(SEARCH("play and music",Canon!$N$2:$N$4229)))</f>
        <v>1</v>
      </c>
      <c r="K12" s="7" t="n">
        <f aca="false">SUMPRODUCT((Canon!$D$2:$D$4229="object-type")*ISNUMBER(SEARCH(";F1.13;",";"&amp;SUBSTITUTE(Canon!$F$2:$F$4229," ","")&amp;";"))*ISNUMBER(SEARCH("play and music",Canon!$N$2:$N$4229)))</f>
        <v>0</v>
      </c>
      <c r="L12" s="7" t="n">
        <f aca="false">SUMPRODUCT((Canon!$D$2:$D$4229="object-type")*ISNUMBER(SEARCH(";THEME;",";"&amp;SUBSTITUTE(Canon!$F$2:$F$4229," ","")&amp;";"))*ISNUMBER(SEARCH("play and music",Canon!$N$2:$N$4229)))</f>
        <v>25</v>
      </c>
      <c r="M12" s="4" t="n">
        <f aca="false">COUNTIFS(Canon!$D$2:$D$4229,"object-type",Canon!$N$2:$N$4229,"*play and music*")</f>
        <v>49</v>
      </c>
    </row>
    <row r="13" customFormat="false" ht="15" hidden="false" customHeight="false" outlineLevel="0" collapsed="false">
      <c r="A13" s="4" t="s">
        <v>183</v>
      </c>
      <c r="B13" s="7" t="n">
        <f aca="false">SUMPRODUCT((Canon!$D$2:$D$4229="object-type")*ISNUMBER(SEARCH(";F1.6;",";"&amp;SUBSTITUTE(Canon!$F$2:$F$4229," ","")&amp;";"))*ISNUMBER(SEARCH("care and access",Canon!$N$2:$N$4229)))</f>
        <v>4</v>
      </c>
      <c r="C13" s="7" t="n">
        <f aca="false">SUMPRODUCT((Canon!$D$2:$D$4229="object-type")*ISNUMBER(SEARCH(";F1.7;",";"&amp;SUBSTITUTE(Canon!$F$2:$F$4229," ","")&amp;";"))*ISNUMBER(SEARCH("care and access",Canon!$N$2:$N$4229)))</f>
        <v>2</v>
      </c>
      <c r="D13" s="7" t="n">
        <f aca="false">SUMPRODUCT((Canon!$D$2:$D$4229="object-type")*ISNUMBER(SEARCH(";F1.8;",";"&amp;SUBSTITUTE(Canon!$F$2:$F$4229," ","")&amp;";"))*ISNUMBER(SEARCH("care and access",Canon!$N$2:$N$4229)))</f>
        <v>0</v>
      </c>
      <c r="E13" s="7" t="n">
        <f aca="false">SUMPRODUCT((Canon!$D$2:$D$4229="object-type")*ISNUMBER(SEARCH(";F1.9;",";"&amp;SUBSTITUTE(Canon!$F$2:$F$4229," ","")&amp;";"))*ISNUMBER(SEARCH("care and access",Canon!$N$2:$N$4229)))</f>
        <v>1</v>
      </c>
      <c r="F13" s="7" t="n">
        <f aca="false">SUMPRODUCT((Canon!$D$2:$D$4229="object-type")*ISNUMBER(SEARCH(";F1.9a;",";"&amp;SUBSTITUTE(Canon!$F$2:$F$4229," ","")&amp;";"))*ISNUMBER(SEARCH("care and access",Canon!$N$2:$N$4229)))</f>
        <v>1</v>
      </c>
      <c r="G13" s="7" t="n">
        <f aca="false">SUMPRODUCT((Canon!$D$2:$D$4229="object-type")*ISNUMBER(SEARCH(";F1.10;",";"&amp;SUBSTITUTE(Canon!$F$2:$F$4229," ","")&amp;";"))*ISNUMBER(SEARCH("care and access",Canon!$N$2:$N$4229)))</f>
        <v>3</v>
      </c>
      <c r="H13" s="7" t="n">
        <f aca="false">SUMPRODUCT((Canon!$D$2:$D$4229="object-type")*ISNUMBER(SEARCH(";F1.11;",";"&amp;SUBSTITUTE(Canon!$F$2:$F$4229," ","")&amp;";"))*ISNUMBER(SEARCH("care and access",Canon!$N$2:$N$4229)))</f>
        <v>1</v>
      </c>
      <c r="I13" s="7" t="n">
        <f aca="false">SUMPRODUCT((Canon!$D$2:$D$4229="object-type")*ISNUMBER(SEARCH(";F1.12;",";"&amp;SUBSTITUTE(Canon!$F$2:$F$4229," ","")&amp;";"))*ISNUMBER(SEARCH("care and access",Canon!$N$2:$N$4229)))</f>
        <v>0</v>
      </c>
      <c r="J13" s="7" t="n">
        <f aca="false">SUMPRODUCT((Canon!$D$2:$D$4229="object-type")*ISNUMBER(SEARCH(";F1.12a;",";"&amp;SUBSTITUTE(Canon!$F$2:$F$4229," ","")&amp;";"))*ISNUMBER(SEARCH("care and access",Canon!$N$2:$N$4229)))</f>
        <v>2</v>
      </c>
      <c r="K13" s="7" t="n">
        <f aca="false">SUMPRODUCT((Canon!$D$2:$D$4229="object-type")*ISNUMBER(SEARCH(";F1.13;",";"&amp;SUBSTITUTE(Canon!$F$2:$F$4229," ","")&amp;";"))*ISNUMBER(SEARCH("care and access",Canon!$N$2:$N$4229)))</f>
        <v>0</v>
      </c>
      <c r="L13" s="7" t="n">
        <f aca="false">SUMPRODUCT((Canon!$D$2:$D$4229="object-type")*ISNUMBER(SEARCH(";THEME;",";"&amp;SUBSTITUTE(Canon!$F$2:$F$4229," ","")&amp;";"))*ISNUMBER(SEARCH("care and access",Canon!$N$2:$N$4229)))</f>
        <v>28</v>
      </c>
      <c r="M13" s="4" t="n">
        <f aca="false">COUNTIFS(Canon!$D$2:$D$4229,"object-type",Canon!$N$2:$N$4229,"*care and access*")</f>
        <v>36</v>
      </c>
    </row>
    <row r="14" customFormat="false" ht="15" hidden="false" customHeight="false" outlineLevel="0" collapsed="false">
      <c r="A14" s="4" t="s">
        <v>184</v>
      </c>
      <c r="B14" s="7" t="n">
        <f aca="false">SUMPRODUCT((Canon!$D$2:$D$4229="object-type")*ISNUMBER(SEARCH(";F1.6;",";"&amp;SUBSTITUTE(Canon!$F$2:$F$4229," ","")&amp;";"))*ISNUMBER(SEARCH("transport",Canon!$N$2:$N$4229)))</f>
        <v>3</v>
      </c>
      <c r="C14" s="7" t="n">
        <f aca="false">SUMPRODUCT((Canon!$D$2:$D$4229="object-type")*ISNUMBER(SEARCH(";F1.7;",";"&amp;SUBSTITUTE(Canon!$F$2:$F$4229," ","")&amp;";"))*ISNUMBER(SEARCH("transport",Canon!$N$2:$N$4229)))</f>
        <v>8</v>
      </c>
      <c r="D14" s="7" t="n">
        <f aca="false">SUMPRODUCT((Canon!$D$2:$D$4229="object-type")*ISNUMBER(SEARCH(";F1.8;",";"&amp;SUBSTITUTE(Canon!$F$2:$F$4229," ","")&amp;";"))*ISNUMBER(SEARCH("transport",Canon!$N$2:$N$4229)))</f>
        <v>3</v>
      </c>
      <c r="E14" s="7" t="n">
        <f aca="false">SUMPRODUCT((Canon!$D$2:$D$4229="object-type")*ISNUMBER(SEARCH(";F1.9;",";"&amp;SUBSTITUTE(Canon!$F$2:$F$4229," ","")&amp;";"))*ISNUMBER(SEARCH("transport",Canon!$N$2:$N$4229)))</f>
        <v>1</v>
      </c>
      <c r="F14" s="7" t="n">
        <f aca="false">SUMPRODUCT((Canon!$D$2:$D$4229="object-type")*ISNUMBER(SEARCH(";F1.9a;",";"&amp;SUBSTITUTE(Canon!$F$2:$F$4229," ","")&amp;";"))*ISNUMBER(SEARCH("transport",Canon!$N$2:$N$4229)))</f>
        <v>0</v>
      </c>
      <c r="G14" s="7" t="n">
        <f aca="false">SUMPRODUCT((Canon!$D$2:$D$4229="object-type")*ISNUMBER(SEARCH(";F1.10;",";"&amp;SUBSTITUTE(Canon!$F$2:$F$4229," ","")&amp;";"))*ISNUMBER(SEARCH("transport",Canon!$N$2:$N$4229)))</f>
        <v>3</v>
      </c>
      <c r="H14" s="7" t="n">
        <f aca="false">SUMPRODUCT((Canon!$D$2:$D$4229="object-type")*ISNUMBER(SEARCH(";F1.11;",";"&amp;SUBSTITUTE(Canon!$F$2:$F$4229," ","")&amp;";"))*ISNUMBER(SEARCH("transport",Canon!$N$2:$N$4229)))</f>
        <v>3</v>
      </c>
      <c r="I14" s="7" t="n">
        <f aca="false">SUMPRODUCT((Canon!$D$2:$D$4229="object-type")*ISNUMBER(SEARCH(";F1.12;",";"&amp;SUBSTITUTE(Canon!$F$2:$F$4229," ","")&amp;";"))*ISNUMBER(SEARCH("transport",Canon!$N$2:$N$4229)))</f>
        <v>3</v>
      </c>
      <c r="J14" s="7" t="n">
        <f aca="false">SUMPRODUCT((Canon!$D$2:$D$4229="object-type")*ISNUMBER(SEARCH(";F1.12a;",";"&amp;SUBSTITUTE(Canon!$F$2:$F$4229," ","")&amp;";"))*ISNUMBER(SEARCH("transport",Canon!$N$2:$N$4229)))</f>
        <v>4</v>
      </c>
      <c r="K14" s="7" t="n">
        <f aca="false">SUMPRODUCT((Canon!$D$2:$D$4229="object-type")*ISNUMBER(SEARCH(";F1.13;",";"&amp;SUBSTITUTE(Canon!$F$2:$F$4229," ","")&amp;";"))*ISNUMBER(SEARCH("transport",Canon!$N$2:$N$4229)))</f>
        <v>4</v>
      </c>
      <c r="L14" s="7" t="n">
        <f aca="false">SUMPRODUCT((Canon!$D$2:$D$4229="object-type")*ISNUMBER(SEARCH(";THEME;",";"&amp;SUBSTITUTE(Canon!$F$2:$F$4229," ","")&amp;";"))*ISNUMBER(SEARCH("transport",Canon!$N$2:$N$4229)))</f>
        <v>21</v>
      </c>
      <c r="M14" s="4" t="n">
        <f aca="false">COUNTIFS(Canon!$D$2:$D$4229,"object-type",Canon!$N$2:$N$4229,"*transport*")</f>
        <v>41</v>
      </c>
    </row>
  </sheetData>
  <conditionalFormatting sqref="B3:L14">
    <cfRule type="colorScale" priority="2">
      <colorScale>
        <cfvo type="num" val="0"/>
        <cfvo type="num" val="4"/>
        <cfvo type="num" val="20"/>
        <color rgb="FFF4C7B8"/>
        <color rgb="FFFBF8F2"/>
        <color rgb="FF7FA37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4" min="3" style="0" width="20"/>
    <col collapsed="false" customWidth="true" hidden="false" outlineLevel="0" max="5" min="5" style="0" width="11"/>
    <col collapsed="false" customWidth="true" hidden="false" outlineLevel="0" max="6" min="6" style="0" width="14"/>
    <col collapsed="false" customWidth="true" hidden="false" outlineLevel="0" max="7" min="7" style="0" width="18"/>
    <col collapsed="false" customWidth="true" hidden="false" outlineLevel="0" max="9" min="8" style="0" width="8"/>
    <col collapsed="false" customWidth="true" hidden="false" outlineLevel="0" max="10" min="10" style="0" width="18"/>
    <col collapsed="false" customWidth="true" hidden="false" outlineLevel="0" max="11" min="11" style="0" width="60"/>
    <col collapsed="false" customWidth="true" hidden="false" outlineLevel="0" max="13" min="12" style="0" width="28"/>
    <col collapsed="false" customWidth="true" hidden="false" outlineLevel="0" max="15" min="14" style="0" width="22"/>
    <col collapsed="false" customWidth="true" hidden="false" outlineLevel="0" max="16" min="16" style="0" width="28"/>
    <col collapsed="false" customWidth="true" hidden="false" outlineLevel="0" max="17" min="17" style="0" width="18"/>
    <col collapsed="false" customWidth="true" hidden="false" outlineLevel="0" max="18" min="18" style="0" width="34"/>
    <col collapsed="false" customWidth="true" hidden="false" outlineLevel="0" max="19" min="19" style="0" width="6"/>
    <col collapsed="false" customWidth="true" hidden="false" outlineLevel="0" max="20" min="20" style="0" width="14"/>
    <col collapsed="false" customWidth="true" hidden="false" outlineLevel="0" max="21" min="21" style="0" width="10"/>
    <col collapsed="false" customWidth="true" hidden="false" outlineLevel="0" max="22" min="22" style="0" width="30"/>
  </cols>
  <sheetData>
    <row r="1" customFormat="false" ht="23.85" hidden="false" customHeight="false" outlineLevel="0" collapsed="false">
      <c r="A1" s="8" t="s">
        <v>185</v>
      </c>
      <c r="B1" s="8" t="s">
        <v>186</v>
      </c>
      <c r="C1" s="8" t="s">
        <v>187</v>
      </c>
      <c r="D1" s="8" t="s">
        <v>188</v>
      </c>
      <c r="E1" s="8" t="s">
        <v>189</v>
      </c>
      <c r="F1" s="8" t="s">
        <v>190</v>
      </c>
      <c r="G1" s="8" t="s">
        <v>191</v>
      </c>
      <c r="H1" s="8" t="s">
        <v>192</v>
      </c>
      <c r="I1" s="8" t="s">
        <v>193</v>
      </c>
      <c r="J1" s="8" t="s">
        <v>194</v>
      </c>
      <c r="K1" s="8" t="s">
        <v>195</v>
      </c>
      <c r="L1" s="8" t="s">
        <v>196</v>
      </c>
      <c r="M1" s="8" t="s">
        <v>197</v>
      </c>
      <c r="N1" s="8" t="s">
        <v>198</v>
      </c>
      <c r="O1" s="8" t="s">
        <v>199</v>
      </c>
      <c r="P1" s="8" t="s">
        <v>200</v>
      </c>
      <c r="Q1" s="8" t="s">
        <v>201</v>
      </c>
      <c r="R1" s="8" t="s">
        <v>202</v>
      </c>
      <c r="S1" s="8" t="s">
        <v>203</v>
      </c>
      <c r="T1" s="8" t="s">
        <v>204</v>
      </c>
      <c r="U1" s="8" t="s">
        <v>205</v>
      </c>
      <c r="V1" s="8" t="s">
        <v>206</v>
      </c>
    </row>
    <row r="2" customFormat="false" ht="15" hidden="false" customHeight="false" outlineLevel="0" collapsed="false">
      <c r="A2" s="9" t="s">
        <v>207</v>
      </c>
      <c r="B2" s="9" t="s">
        <v>208</v>
      </c>
      <c r="C2" s="9" t="s">
        <v>209</v>
      </c>
      <c r="D2" s="9" t="s">
        <v>29</v>
      </c>
      <c r="E2" s="9" t="s">
        <v>210</v>
      </c>
      <c r="F2" s="9" t="s">
        <v>211</v>
      </c>
      <c r="G2" s="9" t="s">
        <v>212</v>
      </c>
      <c r="H2" s="9" t="n">
        <v>200</v>
      </c>
      <c r="I2" s="9" t="n">
        <v>600</v>
      </c>
      <c r="J2" s="9" t="s">
        <v>213</v>
      </c>
      <c r="K2" s="9" t="s">
        <v>214</v>
      </c>
      <c r="L2" s="9" t="s">
        <v>215</v>
      </c>
      <c r="M2" s="9" t="s">
        <v>216</v>
      </c>
      <c r="N2" s="9" t="s">
        <v>179</v>
      </c>
      <c r="O2" s="9" t="s">
        <v>217</v>
      </c>
      <c r="P2" s="9" t="s">
        <v>218</v>
      </c>
      <c r="Q2" s="9" t="s">
        <v>219</v>
      </c>
      <c r="R2" s="9" t="s">
        <v>220</v>
      </c>
      <c r="S2" s="9" t="s">
        <v>17</v>
      </c>
      <c r="T2" s="9" t="s">
        <v>221</v>
      </c>
      <c r="U2" s="9" t="s">
        <v>222</v>
      </c>
      <c r="V2" s="9" t="s">
        <v>223</v>
      </c>
    </row>
    <row r="3" customFormat="false" ht="15" hidden="false" customHeight="false" outlineLevel="0" collapsed="false">
      <c r="A3" s="9" t="s">
        <v>224</v>
      </c>
      <c r="B3" s="9" t="s">
        <v>225</v>
      </c>
      <c r="C3" s="9" t="s">
        <v>226</v>
      </c>
      <c r="D3" s="9" t="s">
        <v>29</v>
      </c>
      <c r="E3" s="9" t="s">
        <v>210</v>
      </c>
      <c r="F3" s="9" t="s">
        <v>167</v>
      </c>
      <c r="G3" s="9" t="s">
        <v>138</v>
      </c>
      <c r="H3" s="9" t="n">
        <v>1520</v>
      </c>
      <c r="I3" s="9" t="n">
        <v>1600</v>
      </c>
      <c r="J3" s="9" t="s">
        <v>227</v>
      </c>
      <c r="K3" s="9" t="s">
        <v>228</v>
      </c>
      <c r="L3" s="9" t="s">
        <v>229</v>
      </c>
      <c r="M3" s="9" t="s">
        <v>230</v>
      </c>
      <c r="N3" s="9" t="s">
        <v>231</v>
      </c>
      <c r="O3" s="9" t="s">
        <v>232</v>
      </c>
      <c r="P3" s="9" t="s">
        <v>233</v>
      </c>
      <c r="Q3" s="9" t="s">
        <v>234</v>
      </c>
      <c r="R3" s="9" t="s">
        <v>220</v>
      </c>
      <c r="S3" s="9" t="s">
        <v>17</v>
      </c>
      <c r="T3" s="9" t="s">
        <v>235</v>
      </c>
      <c r="U3" s="9" t="s">
        <v>222</v>
      </c>
      <c r="V3" s="9" t="s">
        <v>236</v>
      </c>
    </row>
    <row r="4" customFormat="false" ht="15" hidden="false" customHeight="false" outlineLevel="0" collapsed="false">
      <c r="A4" s="9" t="s">
        <v>237</v>
      </c>
      <c r="B4" s="9" t="s">
        <v>238</v>
      </c>
      <c r="C4" s="9" t="s">
        <v>239</v>
      </c>
      <c r="D4" s="9" t="s">
        <v>29</v>
      </c>
      <c r="E4" s="9" t="s">
        <v>210</v>
      </c>
      <c r="F4" s="9" t="s">
        <v>167</v>
      </c>
      <c r="G4" s="9" t="s">
        <v>140</v>
      </c>
      <c r="H4" s="9" t="n">
        <v>1600</v>
      </c>
      <c r="I4" s="9" t="n">
        <v>1700</v>
      </c>
      <c r="J4" s="9" t="s">
        <v>240</v>
      </c>
      <c r="K4" s="9" t="s">
        <v>241</v>
      </c>
      <c r="L4" s="9" t="s">
        <v>242</v>
      </c>
      <c r="M4" s="9" t="s">
        <v>243</v>
      </c>
      <c r="N4" s="9" t="s">
        <v>180</v>
      </c>
      <c r="O4" s="9" t="s">
        <v>244</v>
      </c>
      <c r="P4" s="9" t="s">
        <v>245</v>
      </c>
      <c r="Q4" s="9" t="s">
        <v>246</v>
      </c>
      <c r="R4" s="9" t="s">
        <v>220</v>
      </c>
      <c r="S4" s="9" t="s">
        <v>17</v>
      </c>
      <c r="T4" s="9" t="s">
        <v>247</v>
      </c>
      <c r="U4" s="9" t="s">
        <v>222</v>
      </c>
      <c r="V4" s="9" t="s">
        <v>248</v>
      </c>
    </row>
    <row r="5" customFormat="false" ht="15" hidden="false" customHeight="false" outlineLevel="0" collapsed="false">
      <c r="A5" s="9" t="s">
        <v>249</v>
      </c>
      <c r="B5" s="9" t="s">
        <v>250</v>
      </c>
      <c r="C5" s="9" t="s">
        <v>251</v>
      </c>
      <c r="D5" s="9" t="s">
        <v>29</v>
      </c>
      <c r="E5" s="9" t="s">
        <v>210</v>
      </c>
      <c r="F5" s="9" t="s">
        <v>162</v>
      </c>
      <c r="G5" s="9" t="s">
        <v>100</v>
      </c>
      <c r="H5" s="9" t="n">
        <v>1710</v>
      </c>
      <c r="I5" s="9" t="n">
        <v>1800</v>
      </c>
      <c r="J5" s="9" t="s">
        <v>240</v>
      </c>
      <c r="K5" s="9" t="s">
        <v>252</v>
      </c>
      <c r="L5" s="9" t="s">
        <v>253</v>
      </c>
      <c r="M5" s="9" t="s">
        <v>254</v>
      </c>
      <c r="N5" s="9" t="s">
        <v>255</v>
      </c>
      <c r="O5" s="9" t="s">
        <v>217</v>
      </c>
      <c r="P5" s="9" t="s">
        <v>256</v>
      </c>
      <c r="Q5" s="9" t="s">
        <v>234</v>
      </c>
      <c r="R5" s="9" t="s">
        <v>257</v>
      </c>
      <c r="S5" s="9" t="s">
        <v>17</v>
      </c>
      <c r="T5" s="9" t="s">
        <v>258</v>
      </c>
      <c r="U5" s="9" t="s">
        <v>222</v>
      </c>
      <c r="V5" s="9" t="s">
        <v>259</v>
      </c>
    </row>
    <row r="6" customFormat="false" ht="15" hidden="false" customHeight="false" outlineLevel="0" collapsed="false">
      <c r="A6" s="9" t="s">
        <v>260</v>
      </c>
      <c r="B6" s="9" t="s">
        <v>261</v>
      </c>
      <c r="C6" s="9" t="s">
        <v>262</v>
      </c>
      <c r="D6" s="9" t="s">
        <v>29</v>
      </c>
      <c r="E6" s="9" t="s">
        <v>210</v>
      </c>
      <c r="F6" s="9" t="s">
        <v>263</v>
      </c>
      <c r="G6" s="9" t="s">
        <v>107</v>
      </c>
      <c r="H6" s="9" t="n">
        <v>1570</v>
      </c>
      <c r="I6" s="9" t="n">
        <v>1640</v>
      </c>
      <c r="J6" s="9" t="s">
        <v>264</v>
      </c>
      <c r="K6" s="9" t="s">
        <v>265</v>
      </c>
      <c r="L6" s="9" t="s">
        <v>266</v>
      </c>
      <c r="M6" s="9" t="s">
        <v>267</v>
      </c>
      <c r="N6" s="9" t="s">
        <v>268</v>
      </c>
      <c r="O6" s="9" t="s">
        <v>269</v>
      </c>
      <c r="P6" s="9" t="s">
        <v>270</v>
      </c>
      <c r="Q6" s="9" t="s">
        <v>246</v>
      </c>
      <c r="R6" s="9" t="s">
        <v>220</v>
      </c>
      <c r="S6" s="9" t="s">
        <v>17</v>
      </c>
      <c r="T6" s="9" t="s">
        <v>271</v>
      </c>
      <c r="U6" s="9" t="s">
        <v>222</v>
      </c>
      <c r="V6" s="9" t="s">
        <v>272</v>
      </c>
    </row>
    <row r="7" customFormat="false" ht="15" hidden="false" customHeight="false" outlineLevel="0" collapsed="false">
      <c r="A7" s="9" t="s">
        <v>273</v>
      </c>
      <c r="B7" s="9" t="s">
        <v>274</v>
      </c>
      <c r="C7" s="9" t="s">
        <v>275</v>
      </c>
      <c r="D7" s="9" t="s">
        <v>32</v>
      </c>
      <c r="E7" s="9" t="s">
        <v>210</v>
      </c>
      <c r="F7" s="9" t="s">
        <v>167</v>
      </c>
      <c r="G7" s="9" t="s">
        <v>276</v>
      </c>
      <c r="H7" s="9" t="n">
        <v>1790</v>
      </c>
      <c r="I7" s="9" t="n">
        <v>1850</v>
      </c>
      <c r="J7" s="9" t="s">
        <v>240</v>
      </c>
      <c r="K7" s="9" t="s">
        <v>277</v>
      </c>
      <c r="L7" s="9" t="s">
        <v>278</v>
      </c>
      <c r="M7" s="9" t="s">
        <v>279</v>
      </c>
      <c r="N7" s="9" t="s">
        <v>180</v>
      </c>
      <c r="O7" s="9" t="s">
        <v>280</v>
      </c>
      <c r="P7" s="9" t="s">
        <v>281</v>
      </c>
      <c r="Q7" s="9" t="s">
        <v>234</v>
      </c>
      <c r="R7" s="9" t="s">
        <v>220</v>
      </c>
      <c r="S7" s="9" t="s">
        <v>17</v>
      </c>
      <c r="T7" s="9" t="s">
        <v>282</v>
      </c>
      <c r="U7" s="9" t="s">
        <v>222</v>
      </c>
      <c r="V7" s="9" t="s">
        <v>283</v>
      </c>
    </row>
    <row r="8" customFormat="false" ht="15" hidden="false" customHeight="false" outlineLevel="0" collapsed="false">
      <c r="A8" s="9" t="s">
        <v>284</v>
      </c>
      <c r="B8" s="9" t="s">
        <v>285</v>
      </c>
      <c r="C8" s="9" t="s">
        <v>286</v>
      </c>
      <c r="D8" s="9" t="s">
        <v>32</v>
      </c>
      <c r="E8" s="9" t="s">
        <v>210</v>
      </c>
      <c r="F8" s="9" t="s">
        <v>167</v>
      </c>
      <c r="G8" s="9" t="s">
        <v>138</v>
      </c>
      <c r="H8" s="9" t="n">
        <v>1848</v>
      </c>
      <c r="I8" s="9" t="n">
        <v>1880</v>
      </c>
      <c r="J8" s="9" t="s">
        <v>287</v>
      </c>
      <c r="K8" s="9" t="s">
        <v>288</v>
      </c>
      <c r="L8" s="9" t="s">
        <v>289</v>
      </c>
      <c r="M8" s="9" t="s">
        <v>290</v>
      </c>
      <c r="N8" s="9" t="s">
        <v>177</v>
      </c>
      <c r="O8" s="9" t="s">
        <v>291</v>
      </c>
      <c r="P8" s="9" t="s">
        <v>292</v>
      </c>
      <c r="Q8" s="9" t="s">
        <v>234</v>
      </c>
      <c r="R8" s="9" t="s">
        <v>220</v>
      </c>
      <c r="S8" s="9" t="s">
        <v>17</v>
      </c>
      <c r="T8" s="9" t="s">
        <v>293</v>
      </c>
      <c r="U8" s="9" t="s">
        <v>222</v>
      </c>
      <c r="V8" s="9" t="s">
        <v>294</v>
      </c>
    </row>
    <row r="9" customFormat="false" ht="15" hidden="false" customHeight="false" outlineLevel="0" collapsed="false">
      <c r="A9" s="9" t="s">
        <v>295</v>
      </c>
      <c r="B9" s="9" t="s">
        <v>296</v>
      </c>
      <c r="C9" s="9"/>
      <c r="D9" s="9" t="s">
        <v>29</v>
      </c>
      <c r="E9" s="9" t="s">
        <v>210</v>
      </c>
      <c r="F9" s="9" t="s">
        <v>167</v>
      </c>
      <c r="G9" s="9" t="s">
        <v>138</v>
      </c>
      <c r="H9" s="9" t="n">
        <v>1886</v>
      </c>
      <c r="I9" s="9" t="n">
        <v>1905</v>
      </c>
      <c r="J9" s="9" t="s">
        <v>297</v>
      </c>
      <c r="K9" s="9" t="s">
        <v>298</v>
      </c>
      <c r="L9" s="9" t="s">
        <v>299</v>
      </c>
      <c r="M9" s="9" t="s">
        <v>300</v>
      </c>
      <c r="N9" s="9"/>
      <c r="O9" s="9" t="s">
        <v>301</v>
      </c>
      <c r="P9" s="9" t="s">
        <v>302</v>
      </c>
      <c r="Q9" s="9" t="s">
        <v>234</v>
      </c>
      <c r="R9" s="9" t="s">
        <v>220</v>
      </c>
      <c r="S9" s="9" t="s">
        <v>17</v>
      </c>
      <c r="T9" s="9" t="s">
        <v>282</v>
      </c>
      <c r="U9" s="9" t="s">
        <v>222</v>
      </c>
      <c r="V9" s="9" t="s">
        <v>303</v>
      </c>
    </row>
    <row r="10" customFormat="false" ht="15" hidden="false" customHeight="false" outlineLevel="0" collapsed="false">
      <c r="A10" s="9" t="s">
        <v>304</v>
      </c>
      <c r="B10" s="9" t="s">
        <v>305</v>
      </c>
      <c r="C10" s="9" t="s">
        <v>306</v>
      </c>
      <c r="D10" s="9" t="s">
        <v>32</v>
      </c>
      <c r="E10" s="9" t="s">
        <v>210</v>
      </c>
      <c r="F10" s="9" t="s">
        <v>167</v>
      </c>
      <c r="G10" s="9" t="s">
        <v>307</v>
      </c>
      <c r="H10" s="9" t="n">
        <v>1886</v>
      </c>
      <c r="I10" s="9" t="n">
        <v>1910</v>
      </c>
      <c r="J10" s="9" t="s">
        <v>308</v>
      </c>
      <c r="K10" s="9" t="s">
        <v>309</v>
      </c>
      <c r="L10" s="9" t="s">
        <v>310</v>
      </c>
      <c r="M10" s="9" t="s">
        <v>311</v>
      </c>
      <c r="N10" s="9"/>
      <c r="O10" s="9" t="s">
        <v>312</v>
      </c>
      <c r="P10" s="9"/>
      <c r="Q10" s="9" t="s">
        <v>234</v>
      </c>
      <c r="R10" s="9" t="s">
        <v>220</v>
      </c>
      <c r="S10" s="9" t="s">
        <v>17</v>
      </c>
      <c r="T10" s="9" t="s">
        <v>313</v>
      </c>
      <c r="U10" s="9" t="s">
        <v>222</v>
      </c>
      <c r="V10" s="9" t="s">
        <v>314</v>
      </c>
    </row>
    <row r="11" customFormat="false" ht="15" hidden="false" customHeight="false" outlineLevel="0" collapsed="false">
      <c r="A11" s="9" t="s">
        <v>315</v>
      </c>
      <c r="B11" s="9" t="s">
        <v>316</v>
      </c>
      <c r="C11" s="9" t="s">
        <v>317</v>
      </c>
      <c r="D11" s="9" t="s">
        <v>32</v>
      </c>
      <c r="E11" s="9" t="s">
        <v>210</v>
      </c>
      <c r="F11" s="9" t="s">
        <v>167</v>
      </c>
      <c r="G11" s="9" t="s">
        <v>138</v>
      </c>
      <c r="H11" s="9" t="n">
        <v>1905</v>
      </c>
      <c r="I11" s="9" t="n">
        <v>1925</v>
      </c>
      <c r="J11" s="9" t="s">
        <v>318</v>
      </c>
      <c r="K11" s="9" t="s">
        <v>319</v>
      </c>
      <c r="L11" s="9" t="s">
        <v>320</v>
      </c>
      <c r="M11" s="9" t="s">
        <v>321</v>
      </c>
      <c r="N11" s="9"/>
      <c r="O11" s="9" t="s">
        <v>322</v>
      </c>
      <c r="P11" s="9" t="s">
        <v>323</v>
      </c>
      <c r="Q11" s="9" t="s">
        <v>234</v>
      </c>
      <c r="R11" s="9" t="s">
        <v>220</v>
      </c>
      <c r="S11" s="9" t="s">
        <v>17</v>
      </c>
      <c r="T11" s="9" t="s">
        <v>324</v>
      </c>
      <c r="U11" s="9" t="s">
        <v>222</v>
      </c>
      <c r="V11" s="9" t="s">
        <v>325</v>
      </c>
    </row>
    <row r="12" customFormat="false" ht="15" hidden="false" customHeight="false" outlineLevel="0" collapsed="false">
      <c r="A12" s="9" t="s">
        <v>326</v>
      </c>
      <c r="B12" s="9" t="s">
        <v>327</v>
      </c>
      <c r="C12" s="9" t="s">
        <v>328</v>
      </c>
      <c r="D12" s="9" t="s">
        <v>29</v>
      </c>
      <c r="E12" s="9" t="s">
        <v>210</v>
      </c>
      <c r="F12" s="9" t="s">
        <v>167</v>
      </c>
      <c r="G12" s="9" t="s">
        <v>138</v>
      </c>
      <c r="H12" s="9" t="n">
        <v>1905</v>
      </c>
      <c r="I12" s="9" t="n">
        <v>1908</v>
      </c>
      <c r="J12" s="9" t="s">
        <v>329</v>
      </c>
      <c r="K12" s="9" t="s">
        <v>330</v>
      </c>
      <c r="L12" s="9" t="s">
        <v>331</v>
      </c>
      <c r="M12" s="9" t="s">
        <v>300</v>
      </c>
      <c r="N12" s="9"/>
      <c r="O12" s="9" t="s">
        <v>332</v>
      </c>
      <c r="P12" s="9"/>
      <c r="Q12" s="9" t="s">
        <v>234</v>
      </c>
      <c r="R12" s="9" t="s">
        <v>220</v>
      </c>
      <c r="S12" s="9" t="s">
        <v>17</v>
      </c>
      <c r="T12" s="9" t="s">
        <v>313</v>
      </c>
      <c r="U12" s="9" t="s">
        <v>222</v>
      </c>
      <c r="V12" s="9" t="s">
        <v>333</v>
      </c>
    </row>
    <row r="13" customFormat="false" ht="15" hidden="false" customHeight="false" outlineLevel="0" collapsed="false">
      <c r="A13" s="9" t="s">
        <v>334</v>
      </c>
      <c r="B13" s="9" t="s">
        <v>335</v>
      </c>
      <c r="C13" s="9" t="s">
        <v>336</v>
      </c>
      <c r="D13" s="9" t="s">
        <v>32</v>
      </c>
      <c r="E13" s="9" t="s">
        <v>210</v>
      </c>
      <c r="F13" s="9" t="s">
        <v>337</v>
      </c>
      <c r="G13" s="9" t="s">
        <v>338</v>
      </c>
      <c r="H13" s="9" t="n">
        <v>1885</v>
      </c>
      <c r="I13" s="9" t="n">
        <v>1920</v>
      </c>
      <c r="J13" s="9" t="s">
        <v>339</v>
      </c>
      <c r="K13" s="9" t="s">
        <v>340</v>
      </c>
      <c r="L13" s="9" t="s">
        <v>341</v>
      </c>
      <c r="M13" s="9" t="s">
        <v>342</v>
      </c>
      <c r="N13" s="9" t="s">
        <v>177</v>
      </c>
      <c r="O13" s="9" t="s">
        <v>343</v>
      </c>
      <c r="P13" s="9"/>
      <c r="Q13" s="9" t="s">
        <v>234</v>
      </c>
      <c r="R13" s="9" t="s">
        <v>220</v>
      </c>
      <c r="S13" s="9" t="s">
        <v>17</v>
      </c>
      <c r="T13" s="9" t="s">
        <v>344</v>
      </c>
      <c r="U13" s="9" t="s">
        <v>222</v>
      </c>
      <c r="V13" s="9" t="s">
        <v>345</v>
      </c>
    </row>
    <row r="14" customFormat="false" ht="15" hidden="false" customHeight="false" outlineLevel="0" collapsed="false">
      <c r="A14" s="9" t="s">
        <v>346</v>
      </c>
      <c r="B14" s="9" t="s">
        <v>347</v>
      </c>
      <c r="C14" s="9" t="s">
        <v>348</v>
      </c>
      <c r="D14" s="9" t="s">
        <v>29</v>
      </c>
      <c r="E14" s="9" t="s">
        <v>210</v>
      </c>
      <c r="F14" s="9" t="s">
        <v>162</v>
      </c>
      <c r="G14" s="9" t="s">
        <v>88</v>
      </c>
      <c r="H14" s="9" t="n">
        <v>1880</v>
      </c>
      <c r="I14" s="9" t="n">
        <v>1910</v>
      </c>
      <c r="J14" s="9" t="s">
        <v>349</v>
      </c>
      <c r="K14" s="9" t="s">
        <v>350</v>
      </c>
      <c r="L14" s="9" t="s">
        <v>351</v>
      </c>
      <c r="M14" s="9" t="s">
        <v>352</v>
      </c>
      <c r="N14" s="9" t="s">
        <v>353</v>
      </c>
      <c r="O14" s="9" t="s">
        <v>354</v>
      </c>
      <c r="P14" s="9" t="s">
        <v>355</v>
      </c>
      <c r="Q14" s="9" t="s">
        <v>234</v>
      </c>
      <c r="R14" s="9" t="s">
        <v>356</v>
      </c>
      <c r="S14" s="9" t="s">
        <v>17</v>
      </c>
      <c r="T14" s="9" t="s">
        <v>357</v>
      </c>
      <c r="U14" s="9" t="s">
        <v>222</v>
      </c>
      <c r="V14" s="9" t="s">
        <v>358</v>
      </c>
    </row>
    <row r="15" customFormat="false" ht="15" hidden="false" customHeight="false" outlineLevel="0" collapsed="false">
      <c r="A15" s="9" t="s">
        <v>359</v>
      </c>
      <c r="B15" s="9" t="s">
        <v>360</v>
      </c>
      <c r="C15" s="9" t="s">
        <v>361</v>
      </c>
      <c r="D15" s="9" t="s">
        <v>32</v>
      </c>
      <c r="E15" s="9" t="s">
        <v>210</v>
      </c>
      <c r="F15" s="9" t="s">
        <v>162</v>
      </c>
      <c r="G15" s="9" t="s">
        <v>88</v>
      </c>
      <c r="H15" s="9" t="n">
        <v>1943</v>
      </c>
      <c r="I15" s="9" t="n">
        <v>1960</v>
      </c>
      <c r="J15" s="9" t="s">
        <v>240</v>
      </c>
      <c r="K15" s="9" t="s">
        <v>362</v>
      </c>
      <c r="L15" s="9" t="s">
        <v>363</v>
      </c>
      <c r="M15" s="9" t="s">
        <v>300</v>
      </c>
      <c r="N15" s="9"/>
      <c r="O15" s="9" t="s">
        <v>364</v>
      </c>
      <c r="P15" s="9" t="s">
        <v>365</v>
      </c>
      <c r="Q15" s="9" t="s">
        <v>234</v>
      </c>
      <c r="R15" s="9" t="s">
        <v>366</v>
      </c>
      <c r="S15" s="9" t="s">
        <v>17</v>
      </c>
      <c r="T15" s="9" t="s">
        <v>367</v>
      </c>
      <c r="U15" s="9" t="s">
        <v>222</v>
      </c>
      <c r="V15" s="9" t="s">
        <v>368</v>
      </c>
    </row>
    <row r="16" customFormat="false" ht="15" hidden="false" customHeight="false" outlineLevel="0" collapsed="false">
      <c r="A16" s="9" t="s">
        <v>369</v>
      </c>
      <c r="B16" s="9" t="s">
        <v>370</v>
      </c>
      <c r="C16" s="9" t="s">
        <v>371</v>
      </c>
      <c r="D16" s="9" t="s">
        <v>29</v>
      </c>
      <c r="E16" s="9" t="s">
        <v>210</v>
      </c>
      <c r="F16" s="9" t="s">
        <v>162</v>
      </c>
      <c r="G16" s="9" t="s">
        <v>88</v>
      </c>
      <c r="H16" s="9" t="n">
        <v>1960</v>
      </c>
      <c r="I16" s="9" t="n">
        <v>1975</v>
      </c>
      <c r="J16" s="9" t="s">
        <v>240</v>
      </c>
      <c r="K16" s="9" t="s">
        <v>372</v>
      </c>
      <c r="L16" s="9" t="s">
        <v>373</v>
      </c>
      <c r="M16" s="9" t="s">
        <v>374</v>
      </c>
      <c r="N16" s="9"/>
      <c r="O16" s="9" t="s">
        <v>375</v>
      </c>
      <c r="P16" s="9" t="s">
        <v>376</v>
      </c>
      <c r="Q16" s="9" t="s">
        <v>234</v>
      </c>
      <c r="R16" s="9" t="s">
        <v>366</v>
      </c>
      <c r="S16" s="9" t="s">
        <v>17</v>
      </c>
      <c r="T16" s="9" t="s">
        <v>377</v>
      </c>
      <c r="U16" s="9" t="s">
        <v>378</v>
      </c>
      <c r="V16" s="9" t="s">
        <v>379</v>
      </c>
    </row>
    <row r="17" customFormat="false" ht="15" hidden="false" customHeight="false" outlineLevel="0" collapsed="false">
      <c r="A17" s="9" t="s">
        <v>380</v>
      </c>
      <c r="B17" s="9" t="s">
        <v>381</v>
      </c>
      <c r="C17" s="9" t="s">
        <v>382</v>
      </c>
      <c r="D17" s="9" t="s">
        <v>32</v>
      </c>
      <c r="E17" s="9" t="s">
        <v>210</v>
      </c>
      <c r="F17" s="9" t="s">
        <v>162</v>
      </c>
      <c r="G17" s="9" t="s">
        <v>86</v>
      </c>
      <c r="H17" s="9" t="n">
        <v>1967</v>
      </c>
      <c r="I17" s="9" t="n">
        <v>1980</v>
      </c>
      <c r="J17" s="9" t="s">
        <v>240</v>
      </c>
      <c r="K17" s="9" t="s">
        <v>383</v>
      </c>
      <c r="L17" s="9" t="s">
        <v>384</v>
      </c>
      <c r="M17" s="9" t="s">
        <v>385</v>
      </c>
      <c r="N17" s="9"/>
      <c r="O17" s="9" t="s">
        <v>386</v>
      </c>
      <c r="P17" s="9" t="s">
        <v>387</v>
      </c>
      <c r="Q17" s="9" t="s">
        <v>234</v>
      </c>
      <c r="R17" s="9" t="s">
        <v>366</v>
      </c>
      <c r="S17" s="9" t="s">
        <v>17</v>
      </c>
      <c r="T17" s="9" t="s">
        <v>388</v>
      </c>
      <c r="U17" s="9" t="s">
        <v>222</v>
      </c>
      <c r="V17" s="9" t="s">
        <v>389</v>
      </c>
    </row>
    <row r="18" customFormat="false" ht="15" hidden="false" customHeight="false" outlineLevel="0" collapsed="false">
      <c r="A18" s="9" t="s">
        <v>390</v>
      </c>
      <c r="B18" s="9" t="s">
        <v>391</v>
      </c>
      <c r="C18" s="9"/>
      <c r="D18" s="9" t="s">
        <v>32</v>
      </c>
      <c r="E18" s="9" t="s">
        <v>210</v>
      </c>
      <c r="F18" s="9" t="s">
        <v>171</v>
      </c>
      <c r="G18" s="9" t="s">
        <v>392</v>
      </c>
      <c r="H18" s="9" t="n">
        <v>1962</v>
      </c>
      <c r="I18" s="9" t="n">
        <v>1978</v>
      </c>
      <c r="J18" s="9" t="s">
        <v>393</v>
      </c>
      <c r="K18" s="9" t="s">
        <v>394</v>
      </c>
      <c r="L18" s="9" t="s">
        <v>395</v>
      </c>
      <c r="M18" s="9" t="s">
        <v>396</v>
      </c>
      <c r="N18" s="9" t="s">
        <v>182</v>
      </c>
      <c r="O18" s="9" t="s">
        <v>343</v>
      </c>
      <c r="P18" s="9"/>
      <c r="Q18" s="9" t="s">
        <v>234</v>
      </c>
      <c r="R18" s="9" t="s">
        <v>366</v>
      </c>
      <c r="S18" s="9" t="s">
        <v>17</v>
      </c>
      <c r="T18" s="9" t="s">
        <v>397</v>
      </c>
      <c r="U18" s="9" t="s">
        <v>378</v>
      </c>
      <c r="V18" s="9" t="s">
        <v>398</v>
      </c>
    </row>
    <row r="19" customFormat="false" ht="15" hidden="false" customHeight="false" outlineLevel="0" collapsed="false">
      <c r="A19" s="9" t="s">
        <v>399</v>
      </c>
      <c r="B19" s="9" t="s">
        <v>400</v>
      </c>
      <c r="C19" s="9" t="s">
        <v>401</v>
      </c>
      <c r="D19" s="9" t="s">
        <v>29</v>
      </c>
      <c r="E19" s="9" t="s">
        <v>210</v>
      </c>
      <c r="F19" s="9" t="s">
        <v>162</v>
      </c>
      <c r="G19" s="9" t="s">
        <v>86</v>
      </c>
      <c r="H19" s="9" t="n">
        <v>1800</v>
      </c>
      <c r="I19" s="9" t="n">
        <v>1930</v>
      </c>
      <c r="J19" s="9" t="s">
        <v>402</v>
      </c>
      <c r="K19" s="9" t="s">
        <v>403</v>
      </c>
      <c r="L19" s="9" t="s">
        <v>404</v>
      </c>
      <c r="M19" s="9" t="s">
        <v>405</v>
      </c>
      <c r="N19" s="9" t="s">
        <v>406</v>
      </c>
      <c r="O19" s="9" t="s">
        <v>407</v>
      </c>
      <c r="P19" s="9" t="s">
        <v>408</v>
      </c>
      <c r="Q19" s="9" t="s">
        <v>409</v>
      </c>
      <c r="R19" s="9" t="s">
        <v>410</v>
      </c>
      <c r="S19" s="9" t="s">
        <v>17</v>
      </c>
      <c r="T19" s="9" t="s">
        <v>411</v>
      </c>
      <c r="U19" s="9" t="s">
        <v>222</v>
      </c>
      <c r="V19" s="9" t="s">
        <v>412</v>
      </c>
    </row>
    <row r="20" customFormat="false" ht="15" hidden="false" customHeight="false" outlineLevel="0" collapsed="false">
      <c r="A20" s="9" t="s">
        <v>413</v>
      </c>
      <c r="B20" s="9" t="s">
        <v>414</v>
      </c>
      <c r="C20" s="9" t="s">
        <v>415</v>
      </c>
      <c r="D20" s="9" t="s">
        <v>29</v>
      </c>
      <c r="E20" s="9" t="s">
        <v>210</v>
      </c>
      <c r="F20" s="9" t="s">
        <v>416</v>
      </c>
      <c r="G20" s="9" t="s">
        <v>417</v>
      </c>
      <c r="H20" s="9" t="n">
        <v>1648</v>
      </c>
      <c r="I20" s="9" t="n">
        <v>1900</v>
      </c>
      <c r="J20" s="9" t="s">
        <v>418</v>
      </c>
      <c r="K20" s="9" t="s">
        <v>419</v>
      </c>
      <c r="L20" s="9" t="s">
        <v>420</v>
      </c>
      <c r="M20" s="9" t="s">
        <v>421</v>
      </c>
      <c r="N20" s="9" t="s">
        <v>180</v>
      </c>
      <c r="O20" s="9" t="s">
        <v>422</v>
      </c>
      <c r="P20" s="9" t="s">
        <v>423</v>
      </c>
      <c r="Q20" s="9" t="s">
        <v>234</v>
      </c>
      <c r="R20" s="9" t="s">
        <v>220</v>
      </c>
      <c r="S20" s="9" t="s">
        <v>17</v>
      </c>
      <c r="T20" s="9" t="s">
        <v>235</v>
      </c>
      <c r="U20" s="9" t="s">
        <v>222</v>
      </c>
      <c r="V20" s="9" t="s">
        <v>424</v>
      </c>
    </row>
    <row r="21" customFormat="false" ht="15" hidden="false" customHeight="false" outlineLevel="0" collapsed="false">
      <c r="A21" s="9" t="s">
        <v>425</v>
      </c>
      <c r="B21" s="9" t="s">
        <v>426</v>
      </c>
      <c r="C21" s="9" t="s">
        <v>427</v>
      </c>
      <c r="D21" s="9" t="s">
        <v>29</v>
      </c>
      <c r="E21" s="9" t="s">
        <v>210</v>
      </c>
      <c r="F21" s="9" t="s">
        <v>167</v>
      </c>
      <c r="G21" s="9" t="s">
        <v>136</v>
      </c>
      <c r="H21" s="9" t="n">
        <v>1948</v>
      </c>
      <c r="I21" s="9" t="n">
        <v>1980</v>
      </c>
      <c r="J21" s="9" t="s">
        <v>428</v>
      </c>
      <c r="K21" s="9" t="s">
        <v>429</v>
      </c>
      <c r="L21" s="9" t="s">
        <v>430</v>
      </c>
      <c r="M21" s="9" t="s">
        <v>431</v>
      </c>
      <c r="N21" s="9" t="s">
        <v>432</v>
      </c>
      <c r="O21" s="9" t="s">
        <v>433</v>
      </c>
      <c r="P21" s="9" t="s">
        <v>434</v>
      </c>
      <c r="Q21" s="9" t="s">
        <v>234</v>
      </c>
      <c r="R21" s="9" t="s">
        <v>366</v>
      </c>
      <c r="S21" s="9" t="s">
        <v>17</v>
      </c>
      <c r="T21" s="9" t="s">
        <v>313</v>
      </c>
      <c r="U21" s="9" t="s">
        <v>378</v>
      </c>
      <c r="V21" s="9" t="s">
        <v>435</v>
      </c>
    </row>
    <row r="22" customFormat="false" ht="15" hidden="false" customHeight="false" outlineLevel="0" collapsed="false">
      <c r="A22" s="9" t="s">
        <v>436</v>
      </c>
      <c r="B22" s="9" t="s">
        <v>437</v>
      </c>
      <c r="C22" s="9" t="s">
        <v>438</v>
      </c>
      <c r="D22" s="9" t="s">
        <v>32</v>
      </c>
      <c r="E22" s="9" t="s">
        <v>210</v>
      </c>
      <c r="F22" s="9" t="s">
        <v>163</v>
      </c>
      <c r="G22" s="9" t="s">
        <v>105</v>
      </c>
      <c r="H22" s="9" t="n">
        <v>1980</v>
      </c>
      <c r="I22" s="9" t="n">
        <v>1995</v>
      </c>
      <c r="J22" s="9" t="s">
        <v>439</v>
      </c>
      <c r="K22" s="9" t="s">
        <v>440</v>
      </c>
      <c r="L22" s="9" t="s">
        <v>441</v>
      </c>
      <c r="M22" s="9" t="s">
        <v>300</v>
      </c>
      <c r="N22" s="9"/>
      <c r="O22" s="9" t="s">
        <v>442</v>
      </c>
      <c r="P22" s="9"/>
      <c r="Q22" s="9" t="s">
        <v>234</v>
      </c>
      <c r="R22" s="9" t="s">
        <v>366</v>
      </c>
      <c r="S22" s="9" t="s">
        <v>17</v>
      </c>
      <c r="T22" s="9" t="s">
        <v>313</v>
      </c>
      <c r="U22" s="9" t="s">
        <v>443</v>
      </c>
      <c r="V22" s="9" t="s">
        <v>444</v>
      </c>
    </row>
    <row r="23" customFormat="false" ht="15" hidden="false" customHeight="false" outlineLevel="0" collapsed="false">
      <c r="A23" s="9" t="s">
        <v>445</v>
      </c>
      <c r="B23" s="9" t="s">
        <v>446</v>
      </c>
      <c r="C23" s="9" t="s">
        <v>447</v>
      </c>
      <c r="D23" s="9" t="s">
        <v>29</v>
      </c>
      <c r="E23" s="9" t="s">
        <v>210</v>
      </c>
      <c r="F23" s="9" t="s">
        <v>168</v>
      </c>
      <c r="G23" s="9" t="s">
        <v>155</v>
      </c>
      <c r="H23" s="9" t="n">
        <v>1850</v>
      </c>
      <c r="I23" s="9" t="n">
        <v>1900</v>
      </c>
      <c r="J23" s="9" t="s">
        <v>448</v>
      </c>
      <c r="K23" s="9" t="s">
        <v>449</v>
      </c>
      <c r="L23" s="9" t="s">
        <v>450</v>
      </c>
      <c r="M23" s="9" t="s">
        <v>451</v>
      </c>
      <c r="N23" s="9" t="s">
        <v>452</v>
      </c>
      <c r="O23" s="9" t="s">
        <v>453</v>
      </c>
      <c r="P23" s="9"/>
      <c r="Q23" s="9" t="s">
        <v>454</v>
      </c>
      <c r="R23" s="9" t="s">
        <v>455</v>
      </c>
      <c r="S23" s="9" t="s">
        <v>17</v>
      </c>
      <c r="T23" s="9" t="s">
        <v>456</v>
      </c>
      <c r="U23" s="9" t="s">
        <v>378</v>
      </c>
      <c r="V23" s="9" t="s">
        <v>457</v>
      </c>
    </row>
    <row r="24" customFormat="false" ht="15" hidden="false" customHeight="false" outlineLevel="0" collapsed="false">
      <c r="A24" s="9" t="s">
        <v>458</v>
      </c>
      <c r="B24" s="9" t="s">
        <v>459</v>
      </c>
      <c r="C24" s="9"/>
      <c r="D24" s="9" t="s">
        <v>25</v>
      </c>
      <c r="E24" s="9" t="s">
        <v>460</v>
      </c>
      <c r="F24" s="9" t="s">
        <v>167</v>
      </c>
      <c r="G24" s="9" t="s">
        <v>307</v>
      </c>
      <c r="H24" s="9" t="n">
        <v>900</v>
      </c>
      <c r="I24" s="9"/>
      <c r="J24" s="9" t="s">
        <v>461</v>
      </c>
      <c r="K24" s="9" t="s">
        <v>462</v>
      </c>
      <c r="L24" s="9" t="s">
        <v>463</v>
      </c>
      <c r="M24" s="9" t="s">
        <v>464</v>
      </c>
      <c r="N24" s="9" t="s">
        <v>179</v>
      </c>
      <c r="O24" s="9" t="s">
        <v>465</v>
      </c>
      <c r="P24" s="9"/>
      <c r="Q24" s="9" t="s">
        <v>234</v>
      </c>
      <c r="R24" s="9" t="s">
        <v>466</v>
      </c>
      <c r="S24" s="9" t="s">
        <v>16</v>
      </c>
      <c r="T24" s="9" t="s">
        <v>467</v>
      </c>
      <c r="U24" s="9" t="s">
        <v>222</v>
      </c>
      <c r="V24" s="9" t="s">
        <v>468</v>
      </c>
    </row>
    <row r="25" customFormat="false" ht="15" hidden="false" customHeight="false" outlineLevel="0" collapsed="false">
      <c r="A25" s="9" t="s">
        <v>469</v>
      </c>
      <c r="B25" s="9" t="s">
        <v>470</v>
      </c>
      <c r="C25" s="9" t="s">
        <v>471</v>
      </c>
      <c r="D25" s="9" t="s">
        <v>25</v>
      </c>
      <c r="E25" s="9" t="s">
        <v>460</v>
      </c>
      <c r="F25" s="9" t="s">
        <v>171</v>
      </c>
      <c r="G25" s="9" t="s">
        <v>472</v>
      </c>
      <c r="H25" s="9" t="n">
        <v>400</v>
      </c>
      <c r="I25" s="9"/>
      <c r="J25" s="9" t="s">
        <v>473</v>
      </c>
      <c r="K25" s="9" t="s">
        <v>474</v>
      </c>
      <c r="L25" s="9" t="s">
        <v>475</v>
      </c>
      <c r="M25" s="9" t="s">
        <v>476</v>
      </c>
      <c r="N25" s="9" t="s">
        <v>477</v>
      </c>
      <c r="O25" s="9" t="s">
        <v>217</v>
      </c>
      <c r="P25" s="9" t="s">
        <v>478</v>
      </c>
      <c r="Q25" s="9" t="s">
        <v>234</v>
      </c>
      <c r="R25" s="9" t="s">
        <v>466</v>
      </c>
      <c r="S25" s="9" t="s">
        <v>16</v>
      </c>
      <c r="T25" s="9" t="s">
        <v>479</v>
      </c>
      <c r="U25" s="9" t="s">
        <v>222</v>
      </c>
      <c r="V25" s="9" t="s">
        <v>480</v>
      </c>
    </row>
    <row r="26" customFormat="false" ht="15" hidden="false" customHeight="false" outlineLevel="0" collapsed="false">
      <c r="A26" s="9" t="s">
        <v>481</v>
      </c>
      <c r="B26" s="9" t="s">
        <v>482</v>
      </c>
      <c r="C26" s="9"/>
      <c r="D26" s="9" t="s">
        <v>25</v>
      </c>
      <c r="E26" s="9" t="s">
        <v>460</v>
      </c>
      <c r="F26" s="9" t="s">
        <v>483</v>
      </c>
      <c r="G26" s="9" t="s">
        <v>100</v>
      </c>
      <c r="H26" s="9" t="n">
        <v>1650</v>
      </c>
      <c r="I26" s="9" t="n">
        <v>1750</v>
      </c>
      <c r="J26" s="9" t="s">
        <v>240</v>
      </c>
      <c r="K26" s="9" t="s">
        <v>484</v>
      </c>
      <c r="L26" s="9" t="s">
        <v>485</v>
      </c>
      <c r="M26" s="9" t="s">
        <v>486</v>
      </c>
      <c r="N26" s="9" t="s">
        <v>231</v>
      </c>
      <c r="O26" s="9" t="s">
        <v>217</v>
      </c>
      <c r="P26" s="9"/>
      <c r="Q26" s="9" t="s">
        <v>234</v>
      </c>
      <c r="R26" s="9" t="s">
        <v>257</v>
      </c>
      <c r="S26" s="9" t="s">
        <v>17</v>
      </c>
      <c r="T26" s="9" t="s">
        <v>271</v>
      </c>
      <c r="U26" s="9" t="s">
        <v>222</v>
      </c>
      <c r="V26" s="9" t="s">
        <v>487</v>
      </c>
    </row>
    <row r="27" customFormat="false" ht="15" hidden="false" customHeight="false" outlineLevel="0" collapsed="false">
      <c r="A27" s="9" t="s">
        <v>488</v>
      </c>
      <c r="B27" s="9" t="s">
        <v>489</v>
      </c>
      <c r="C27" s="9" t="s">
        <v>490</v>
      </c>
      <c r="D27" s="9" t="s">
        <v>25</v>
      </c>
      <c r="E27" s="9" t="s">
        <v>460</v>
      </c>
      <c r="F27" s="9" t="s">
        <v>166</v>
      </c>
      <c r="G27" s="9" t="s">
        <v>491</v>
      </c>
      <c r="H27" s="9" t="n">
        <v>900</v>
      </c>
      <c r="I27" s="9"/>
      <c r="J27" s="9" t="s">
        <v>492</v>
      </c>
      <c r="K27" s="9" t="s">
        <v>493</v>
      </c>
      <c r="L27" s="9" t="s">
        <v>494</v>
      </c>
      <c r="M27" s="9" t="s">
        <v>495</v>
      </c>
      <c r="N27" s="9" t="s">
        <v>231</v>
      </c>
      <c r="O27" s="9" t="s">
        <v>496</v>
      </c>
      <c r="P27" s="9" t="s">
        <v>497</v>
      </c>
      <c r="Q27" s="9" t="s">
        <v>234</v>
      </c>
      <c r="R27" s="9" t="s">
        <v>498</v>
      </c>
      <c r="S27" s="9" t="s">
        <v>16</v>
      </c>
      <c r="T27" s="9" t="s">
        <v>499</v>
      </c>
      <c r="U27" s="9" t="s">
        <v>222</v>
      </c>
      <c r="V27" s="9" t="s">
        <v>500</v>
      </c>
    </row>
    <row r="28" customFormat="false" ht="15" hidden="false" customHeight="false" outlineLevel="0" collapsed="false">
      <c r="A28" s="9" t="s">
        <v>501</v>
      </c>
      <c r="B28" s="9" t="s">
        <v>502</v>
      </c>
      <c r="C28" s="9"/>
      <c r="D28" s="9" t="s">
        <v>25</v>
      </c>
      <c r="E28" s="9" t="s">
        <v>460</v>
      </c>
      <c r="F28" s="9" t="s">
        <v>171</v>
      </c>
      <c r="G28" s="9" t="s">
        <v>503</v>
      </c>
      <c r="H28" s="9" t="n">
        <v>1918</v>
      </c>
      <c r="I28" s="9"/>
      <c r="J28" s="9" t="s">
        <v>504</v>
      </c>
      <c r="K28" s="9" t="s">
        <v>505</v>
      </c>
      <c r="L28" s="9" t="s">
        <v>506</v>
      </c>
      <c r="M28" s="9" t="s">
        <v>507</v>
      </c>
      <c r="N28" s="9" t="s">
        <v>255</v>
      </c>
      <c r="O28" s="9" t="s">
        <v>508</v>
      </c>
      <c r="P28" s="9"/>
      <c r="Q28" s="9" t="s">
        <v>234</v>
      </c>
      <c r="R28" s="9" t="s">
        <v>366</v>
      </c>
      <c r="S28" s="9" t="s">
        <v>17</v>
      </c>
      <c r="T28" s="9" t="s">
        <v>367</v>
      </c>
      <c r="U28" s="9" t="s">
        <v>222</v>
      </c>
      <c r="V28" s="9" t="s">
        <v>509</v>
      </c>
    </row>
    <row r="29" customFormat="false" ht="15" hidden="false" customHeight="false" outlineLevel="0" collapsed="false">
      <c r="A29" s="9" t="s">
        <v>510</v>
      </c>
      <c r="B29" s="9" t="s">
        <v>511</v>
      </c>
      <c r="C29" s="9" t="s">
        <v>512</v>
      </c>
      <c r="D29" s="9" t="s">
        <v>25</v>
      </c>
      <c r="E29" s="9" t="s">
        <v>460</v>
      </c>
      <c r="F29" s="9" t="s">
        <v>171</v>
      </c>
      <c r="G29" s="9" t="s">
        <v>472</v>
      </c>
      <c r="H29" s="9" t="n">
        <v>1886</v>
      </c>
      <c r="I29" s="9" t="n">
        <v>1980</v>
      </c>
      <c r="J29" s="9" t="s">
        <v>513</v>
      </c>
      <c r="K29" s="9" t="s">
        <v>514</v>
      </c>
      <c r="L29" s="9" t="s">
        <v>515</v>
      </c>
      <c r="M29" s="9" t="s">
        <v>516</v>
      </c>
      <c r="N29" s="9" t="s">
        <v>177</v>
      </c>
      <c r="O29" s="9" t="s">
        <v>517</v>
      </c>
      <c r="P29" s="9" t="s">
        <v>518</v>
      </c>
      <c r="Q29" s="9" t="s">
        <v>234</v>
      </c>
      <c r="R29" s="9" t="s">
        <v>519</v>
      </c>
      <c r="S29" s="9" t="s">
        <v>17</v>
      </c>
      <c r="T29" s="9" t="s">
        <v>520</v>
      </c>
      <c r="U29" s="9" t="s">
        <v>222</v>
      </c>
      <c r="V29" s="9" t="s">
        <v>521</v>
      </c>
    </row>
    <row r="30" customFormat="false" ht="15" hidden="false" customHeight="false" outlineLevel="0" collapsed="false">
      <c r="A30" s="9" t="s">
        <v>522</v>
      </c>
      <c r="B30" s="9" t="s">
        <v>523</v>
      </c>
      <c r="C30" s="9" t="s">
        <v>524</v>
      </c>
      <c r="D30" s="9" t="s">
        <v>25</v>
      </c>
      <c r="E30" s="9" t="s">
        <v>460</v>
      </c>
      <c r="F30" s="9" t="s">
        <v>171</v>
      </c>
      <c r="G30" s="9" t="s">
        <v>472</v>
      </c>
      <c r="H30" s="9" t="n">
        <v>2014</v>
      </c>
      <c r="I30" s="9"/>
      <c r="J30" s="9" t="s">
        <v>525</v>
      </c>
      <c r="K30" s="9" t="s">
        <v>526</v>
      </c>
      <c r="L30" s="9" t="s">
        <v>527</v>
      </c>
      <c r="M30" s="9" t="s">
        <v>528</v>
      </c>
      <c r="N30" s="9" t="s">
        <v>177</v>
      </c>
      <c r="O30" s="9" t="s">
        <v>529</v>
      </c>
      <c r="P30" s="9" t="s">
        <v>530</v>
      </c>
      <c r="Q30" s="9" t="s">
        <v>234</v>
      </c>
      <c r="R30" s="9" t="s">
        <v>531</v>
      </c>
      <c r="S30" s="9" t="s">
        <v>17</v>
      </c>
      <c r="T30" s="9" t="s">
        <v>532</v>
      </c>
      <c r="U30" s="9" t="s">
        <v>378</v>
      </c>
      <c r="V30" s="9" t="s">
        <v>533</v>
      </c>
    </row>
    <row r="31" customFormat="false" ht="15" hidden="false" customHeight="false" outlineLevel="0" collapsed="false">
      <c r="A31" s="9" t="s">
        <v>534</v>
      </c>
      <c r="B31" s="9" t="s">
        <v>535</v>
      </c>
      <c r="C31" s="9" t="s">
        <v>536</v>
      </c>
      <c r="D31" s="9" t="s">
        <v>21</v>
      </c>
      <c r="E31" s="9" t="s">
        <v>460</v>
      </c>
      <c r="F31" s="9" t="s">
        <v>171</v>
      </c>
      <c r="G31" s="9" t="s">
        <v>472</v>
      </c>
      <c r="H31" s="9" t="n">
        <v>-2600</v>
      </c>
      <c r="I31" s="9"/>
      <c r="J31" s="9" t="s">
        <v>537</v>
      </c>
      <c r="K31" s="9" t="s">
        <v>538</v>
      </c>
      <c r="L31" s="9" t="s">
        <v>539</v>
      </c>
      <c r="M31" s="9" t="s">
        <v>540</v>
      </c>
      <c r="N31" s="9" t="s">
        <v>541</v>
      </c>
      <c r="O31" s="9" t="s">
        <v>542</v>
      </c>
      <c r="P31" s="9" t="s">
        <v>543</v>
      </c>
      <c r="Q31" s="9" t="s">
        <v>234</v>
      </c>
      <c r="R31" s="9" t="s">
        <v>466</v>
      </c>
      <c r="S31" s="9" t="s">
        <v>16</v>
      </c>
      <c r="T31" s="9" t="s">
        <v>544</v>
      </c>
      <c r="U31" s="9" t="s">
        <v>222</v>
      </c>
      <c r="V31" s="9" t="s">
        <v>545</v>
      </c>
    </row>
    <row r="32" customFormat="false" ht="15" hidden="false" customHeight="false" outlineLevel="0" collapsed="false">
      <c r="A32" s="9" t="s">
        <v>546</v>
      </c>
      <c r="B32" s="9" t="s">
        <v>547</v>
      </c>
      <c r="C32" s="9"/>
      <c r="D32" s="9" t="s">
        <v>21</v>
      </c>
      <c r="E32" s="9" t="s">
        <v>460</v>
      </c>
      <c r="F32" s="9" t="s">
        <v>171</v>
      </c>
      <c r="G32" s="9" t="s">
        <v>472</v>
      </c>
      <c r="H32" s="9"/>
      <c r="I32" s="9"/>
      <c r="J32" s="9" t="s">
        <v>548</v>
      </c>
      <c r="K32" s="9" t="s">
        <v>549</v>
      </c>
      <c r="L32" s="9" t="s">
        <v>550</v>
      </c>
      <c r="M32" s="9" t="s">
        <v>551</v>
      </c>
      <c r="N32" s="9" t="s">
        <v>552</v>
      </c>
      <c r="O32" s="9" t="s">
        <v>542</v>
      </c>
      <c r="P32" s="9" t="s">
        <v>553</v>
      </c>
      <c r="Q32" s="9" t="s">
        <v>234</v>
      </c>
      <c r="R32" s="9" t="s">
        <v>220</v>
      </c>
      <c r="S32" s="9" t="s">
        <v>17</v>
      </c>
      <c r="T32" s="9" t="s">
        <v>554</v>
      </c>
      <c r="U32" s="9" t="s">
        <v>378</v>
      </c>
      <c r="V32" s="9" t="s">
        <v>555</v>
      </c>
    </row>
    <row r="33" customFormat="false" ht="15" hidden="false" customHeight="false" outlineLevel="0" collapsed="false">
      <c r="A33" s="9" t="s">
        <v>556</v>
      </c>
      <c r="B33" s="9" t="s">
        <v>557</v>
      </c>
      <c r="C33" s="9" t="s">
        <v>558</v>
      </c>
      <c r="D33" s="9" t="s">
        <v>21</v>
      </c>
      <c r="E33" s="9" t="s">
        <v>460</v>
      </c>
      <c r="F33" s="9" t="s">
        <v>171</v>
      </c>
      <c r="G33" s="9" t="s">
        <v>472</v>
      </c>
      <c r="H33" s="9"/>
      <c r="I33" s="9"/>
      <c r="J33" s="9" t="s">
        <v>559</v>
      </c>
      <c r="K33" s="9" t="s">
        <v>560</v>
      </c>
      <c r="L33" s="9" t="s">
        <v>561</v>
      </c>
      <c r="M33" s="9" t="s">
        <v>562</v>
      </c>
      <c r="N33" s="9" t="s">
        <v>563</v>
      </c>
      <c r="O33" s="9" t="s">
        <v>542</v>
      </c>
      <c r="P33" s="9"/>
      <c r="Q33" s="9" t="s">
        <v>234</v>
      </c>
      <c r="R33" s="9" t="s">
        <v>220</v>
      </c>
      <c r="S33" s="9" t="s">
        <v>17</v>
      </c>
      <c r="T33" s="9" t="s">
        <v>554</v>
      </c>
      <c r="U33" s="9" t="s">
        <v>378</v>
      </c>
      <c r="V33" s="9" t="s">
        <v>564</v>
      </c>
    </row>
    <row r="34" customFormat="false" ht="15" hidden="false" customHeight="false" outlineLevel="0" collapsed="false">
      <c r="A34" s="9" t="s">
        <v>565</v>
      </c>
      <c r="B34" s="9" t="s">
        <v>566</v>
      </c>
      <c r="C34" s="9" t="s">
        <v>567</v>
      </c>
      <c r="D34" s="9" t="s">
        <v>21</v>
      </c>
      <c r="E34" s="9" t="s">
        <v>460</v>
      </c>
      <c r="F34" s="9" t="s">
        <v>171</v>
      </c>
      <c r="G34" s="9" t="s">
        <v>472</v>
      </c>
      <c r="H34" s="9"/>
      <c r="I34" s="9"/>
      <c r="J34" s="9" t="s">
        <v>568</v>
      </c>
      <c r="K34" s="9" t="s">
        <v>569</v>
      </c>
      <c r="L34" s="9" t="s">
        <v>570</v>
      </c>
      <c r="M34" s="9" t="s">
        <v>571</v>
      </c>
      <c r="N34" s="9" t="s">
        <v>572</v>
      </c>
      <c r="O34" s="9" t="s">
        <v>542</v>
      </c>
      <c r="P34" s="9"/>
      <c r="Q34" s="9" t="s">
        <v>234</v>
      </c>
      <c r="R34" s="9" t="s">
        <v>220</v>
      </c>
      <c r="S34" s="9" t="s">
        <v>17</v>
      </c>
      <c r="T34" s="9" t="s">
        <v>573</v>
      </c>
      <c r="U34" s="9" t="s">
        <v>222</v>
      </c>
      <c r="V34" s="9" t="s">
        <v>574</v>
      </c>
    </row>
    <row r="35" customFormat="false" ht="15" hidden="false" customHeight="false" outlineLevel="0" collapsed="false">
      <c r="A35" s="9" t="s">
        <v>575</v>
      </c>
      <c r="B35" s="9" t="s">
        <v>576</v>
      </c>
      <c r="C35" s="9" t="s">
        <v>577</v>
      </c>
      <c r="D35" s="9" t="s">
        <v>21</v>
      </c>
      <c r="E35" s="9" t="s">
        <v>460</v>
      </c>
      <c r="F35" s="9" t="s">
        <v>578</v>
      </c>
      <c r="G35" s="9" t="s">
        <v>579</v>
      </c>
      <c r="H35" s="9" t="n">
        <v>700</v>
      </c>
      <c r="I35" s="9"/>
      <c r="J35" s="9" t="s">
        <v>580</v>
      </c>
      <c r="K35" s="9" t="s">
        <v>581</v>
      </c>
      <c r="L35" s="9" t="s">
        <v>582</v>
      </c>
      <c r="M35" s="9" t="s">
        <v>583</v>
      </c>
      <c r="N35" s="9" t="s">
        <v>432</v>
      </c>
      <c r="O35" s="9" t="s">
        <v>584</v>
      </c>
      <c r="P35" s="9"/>
      <c r="Q35" s="9" t="s">
        <v>234</v>
      </c>
      <c r="R35" s="9" t="s">
        <v>220</v>
      </c>
      <c r="S35" s="9" t="s">
        <v>16</v>
      </c>
      <c r="T35" s="9" t="s">
        <v>271</v>
      </c>
      <c r="U35" s="9" t="s">
        <v>222</v>
      </c>
      <c r="V35" s="9" t="s">
        <v>585</v>
      </c>
    </row>
    <row r="36" customFormat="false" ht="15" hidden="false" customHeight="false" outlineLevel="0" collapsed="false">
      <c r="A36" s="9" t="s">
        <v>586</v>
      </c>
      <c r="B36" s="9" t="s">
        <v>587</v>
      </c>
      <c r="C36" s="9" t="s">
        <v>588</v>
      </c>
      <c r="D36" s="9" t="s">
        <v>21</v>
      </c>
      <c r="E36" s="9" t="s">
        <v>460</v>
      </c>
      <c r="F36" s="9" t="s">
        <v>171</v>
      </c>
      <c r="G36" s="9" t="s">
        <v>472</v>
      </c>
      <c r="H36" s="9"/>
      <c r="I36" s="9"/>
      <c r="J36" s="9" t="s">
        <v>589</v>
      </c>
      <c r="K36" s="9" t="s">
        <v>590</v>
      </c>
      <c r="L36" s="9" t="s">
        <v>591</v>
      </c>
      <c r="M36" s="9" t="s">
        <v>592</v>
      </c>
      <c r="N36" s="9" t="s">
        <v>593</v>
      </c>
      <c r="O36" s="9" t="s">
        <v>584</v>
      </c>
      <c r="P36" s="9"/>
      <c r="Q36" s="9" t="s">
        <v>234</v>
      </c>
      <c r="R36" s="9" t="s">
        <v>220</v>
      </c>
      <c r="S36" s="9" t="s">
        <v>17</v>
      </c>
      <c r="T36" s="9" t="s">
        <v>170</v>
      </c>
      <c r="U36" s="9" t="s">
        <v>378</v>
      </c>
      <c r="V36" s="9" t="s">
        <v>594</v>
      </c>
    </row>
    <row r="37" customFormat="false" ht="15" hidden="false" customHeight="false" outlineLevel="0" collapsed="false">
      <c r="A37" s="9" t="s">
        <v>595</v>
      </c>
      <c r="B37" s="9" t="s">
        <v>596</v>
      </c>
      <c r="C37" s="9"/>
      <c r="D37" s="9" t="s">
        <v>21</v>
      </c>
      <c r="E37" s="9" t="s">
        <v>460</v>
      </c>
      <c r="F37" s="9" t="s">
        <v>163</v>
      </c>
      <c r="G37" s="9" t="s">
        <v>107</v>
      </c>
      <c r="H37" s="9" t="n">
        <v>1600</v>
      </c>
      <c r="I37" s="9" t="n">
        <v>1900</v>
      </c>
      <c r="J37" s="9" t="s">
        <v>597</v>
      </c>
      <c r="K37" s="9" t="s">
        <v>598</v>
      </c>
      <c r="L37" s="9" t="s">
        <v>599</v>
      </c>
      <c r="M37" s="9" t="s">
        <v>600</v>
      </c>
      <c r="N37" s="9" t="s">
        <v>174</v>
      </c>
      <c r="O37" s="9" t="s">
        <v>601</v>
      </c>
      <c r="P37" s="9" t="s">
        <v>602</v>
      </c>
      <c r="Q37" s="9" t="s">
        <v>234</v>
      </c>
      <c r="R37" s="9" t="s">
        <v>220</v>
      </c>
      <c r="S37" s="9" t="s">
        <v>16</v>
      </c>
      <c r="T37" s="9" t="s">
        <v>573</v>
      </c>
      <c r="U37" s="9" t="s">
        <v>222</v>
      </c>
      <c r="V37" s="9" t="s">
        <v>603</v>
      </c>
    </row>
    <row r="38" customFormat="false" ht="15" hidden="false" customHeight="false" outlineLevel="0" collapsed="false">
      <c r="A38" s="9" t="s">
        <v>604</v>
      </c>
      <c r="B38" s="9" t="s">
        <v>605</v>
      </c>
      <c r="C38" s="9" t="s">
        <v>606</v>
      </c>
      <c r="D38" s="9" t="s">
        <v>21</v>
      </c>
      <c r="E38" s="9" t="s">
        <v>460</v>
      </c>
      <c r="F38" s="9" t="s">
        <v>607</v>
      </c>
      <c r="G38" s="9" t="s">
        <v>608</v>
      </c>
      <c r="H38" s="9" t="n">
        <v>-550</v>
      </c>
      <c r="I38" s="9"/>
      <c r="J38" s="9" t="s">
        <v>609</v>
      </c>
      <c r="K38" s="9" t="s">
        <v>610</v>
      </c>
      <c r="L38" s="9" t="s">
        <v>611</v>
      </c>
      <c r="M38" s="9" t="s">
        <v>612</v>
      </c>
      <c r="N38" s="9" t="s">
        <v>613</v>
      </c>
      <c r="O38" s="9" t="s">
        <v>614</v>
      </c>
      <c r="P38" s="9" t="s">
        <v>615</v>
      </c>
      <c r="Q38" s="9" t="s">
        <v>234</v>
      </c>
      <c r="R38" s="9" t="s">
        <v>616</v>
      </c>
      <c r="S38" s="9" t="s">
        <v>16</v>
      </c>
      <c r="T38" s="9" t="s">
        <v>617</v>
      </c>
      <c r="U38" s="9" t="s">
        <v>378</v>
      </c>
      <c r="V38" s="9" t="s">
        <v>618</v>
      </c>
    </row>
    <row r="39" customFormat="false" ht="15" hidden="false" customHeight="false" outlineLevel="0" collapsed="false">
      <c r="A39" s="9" t="s">
        <v>619</v>
      </c>
      <c r="B39" s="9" t="s">
        <v>620</v>
      </c>
      <c r="C39" s="9" t="s">
        <v>621</v>
      </c>
      <c r="D39" s="9" t="s">
        <v>21</v>
      </c>
      <c r="E39" s="9" t="s">
        <v>460</v>
      </c>
      <c r="F39" s="9" t="s">
        <v>163</v>
      </c>
      <c r="G39" s="9" t="s">
        <v>107</v>
      </c>
      <c r="H39" s="9" t="n">
        <v>1400</v>
      </c>
      <c r="I39" s="9"/>
      <c r="J39" s="9" t="s">
        <v>622</v>
      </c>
      <c r="K39" s="9" t="s">
        <v>623</v>
      </c>
      <c r="L39" s="9" t="s">
        <v>624</v>
      </c>
      <c r="M39" s="9" t="s">
        <v>625</v>
      </c>
      <c r="N39" s="9" t="s">
        <v>179</v>
      </c>
      <c r="O39" s="9" t="s">
        <v>626</v>
      </c>
      <c r="P39" s="9" t="s">
        <v>627</v>
      </c>
      <c r="Q39" s="9" t="s">
        <v>234</v>
      </c>
      <c r="R39" s="9" t="s">
        <v>628</v>
      </c>
      <c r="S39" s="9" t="s">
        <v>17</v>
      </c>
      <c r="T39" s="9" t="s">
        <v>629</v>
      </c>
      <c r="U39" s="9" t="s">
        <v>222</v>
      </c>
      <c r="V39" s="9" t="s">
        <v>630</v>
      </c>
    </row>
    <row r="40" customFormat="false" ht="15" hidden="false" customHeight="false" outlineLevel="0" collapsed="false">
      <c r="A40" s="9" t="s">
        <v>631</v>
      </c>
      <c r="B40" s="9" t="s">
        <v>632</v>
      </c>
      <c r="C40" s="9" t="s">
        <v>633</v>
      </c>
      <c r="D40" s="9" t="s">
        <v>21</v>
      </c>
      <c r="E40" s="9" t="s">
        <v>460</v>
      </c>
      <c r="F40" s="9" t="s">
        <v>163</v>
      </c>
      <c r="G40" s="9" t="s">
        <v>103</v>
      </c>
      <c r="H40" s="9" t="n">
        <v>1368</v>
      </c>
      <c r="I40" s="9"/>
      <c r="J40" s="9" t="s">
        <v>634</v>
      </c>
      <c r="K40" s="9" t="s">
        <v>635</v>
      </c>
      <c r="L40" s="9" t="s">
        <v>636</v>
      </c>
      <c r="M40" s="9" t="s">
        <v>637</v>
      </c>
      <c r="N40" s="9" t="s">
        <v>180</v>
      </c>
      <c r="O40" s="9" t="s">
        <v>638</v>
      </c>
      <c r="P40" s="9" t="s">
        <v>639</v>
      </c>
      <c r="Q40" s="9" t="s">
        <v>234</v>
      </c>
      <c r="R40" s="9" t="s">
        <v>640</v>
      </c>
      <c r="S40" s="9" t="s">
        <v>17</v>
      </c>
      <c r="T40" s="9" t="s">
        <v>163</v>
      </c>
      <c r="U40" s="9" t="s">
        <v>222</v>
      </c>
      <c r="V40" s="9" t="s">
        <v>641</v>
      </c>
    </row>
    <row r="41" customFormat="false" ht="15" hidden="false" customHeight="false" outlineLevel="0" collapsed="false">
      <c r="A41" s="9" t="s">
        <v>642</v>
      </c>
      <c r="B41" s="9" t="s">
        <v>643</v>
      </c>
      <c r="C41" s="9" t="s">
        <v>644</v>
      </c>
      <c r="D41" s="9" t="s">
        <v>29</v>
      </c>
      <c r="E41" s="9" t="s">
        <v>210</v>
      </c>
      <c r="F41" s="9" t="s">
        <v>167</v>
      </c>
      <c r="G41" s="9" t="s">
        <v>140</v>
      </c>
      <c r="H41" s="9" t="n">
        <v>1720</v>
      </c>
      <c r="I41" s="9" t="n">
        <v>1800</v>
      </c>
      <c r="J41" s="9" t="s">
        <v>240</v>
      </c>
      <c r="K41" s="9" t="s">
        <v>645</v>
      </c>
      <c r="L41" s="9" t="s">
        <v>646</v>
      </c>
      <c r="M41" s="9" t="s">
        <v>647</v>
      </c>
      <c r="N41" s="9" t="s">
        <v>180</v>
      </c>
      <c r="O41" s="9" t="s">
        <v>354</v>
      </c>
      <c r="P41" s="9" t="s">
        <v>648</v>
      </c>
      <c r="Q41" s="9" t="s">
        <v>246</v>
      </c>
      <c r="R41" s="9" t="s">
        <v>649</v>
      </c>
      <c r="S41" s="9" t="s">
        <v>17</v>
      </c>
      <c r="T41" s="9" t="s">
        <v>650</v>
      </c>
      <c r="U41" s="9" t="s">
        <v>222</v>
      </c>
      <c r="V41" s="9" t="s">
        <v>651</v>
      </c>
    </row>
    <row r="42" customFormat="false" ht="15" hidden="false" customHeight="false" outlineLevel="0" collapsed="false">
      <c r="A42" s="9" t="s">
        <v>652</v>
      </c>
      <c r="B42" s="9" t="s">
        <v>653</v>
      </c>
      <c r="C42" s="9" t="s">
        <v>654</v>
      </c>
      <c r="D42" s="9" t="s">
        <v>29</v>
      </c>
      <c r="E42" s="9" t="s">
        <v>210</v>
      </c>
      <c r="F42" s="9" t="s">
        <v>167</v>
      </c>
      <c r="G42" s="9" t="s">
        <v>138</v>
      </c>
      <c r="H42" s="9" t="n">
        <v>1600</v>
      </c>
      <c r="I42" s="9" t="n">
        <v>1715</v>
      </c>
      <c r="J42" s="9" t="s">
        <v>240</v>
      </c>
      <c r="K42" s="9" t="s">
        <v>655</v>
      </c>
      <c r="L42" s="9" t="s">
        <v>656</v>
      </c>
      <c r="M42" s="9" t="s">
        <v>657</v>
      </c>
      <c r="N42" s="9" t="s">
        <v>180</v>
      </c>
      <c r="O42" s="9" t="s">
        <v>354</v>
      </c>
      <c r="P42" s="9" t="s">
        <v>658</v>
      </c>
      <c r="Q42" s="9" t="s">
        <v>234</v>
      </c>
      <c r="R42" s="9" t="s">
        <v>649</v>
      </c>
      <c r="S42" s="9" t="s">
        <v>17</v>
      </c>
      <c r="T42" s="9" t="s">
        <v>247</v>
      </c>
      <c r="U42" s="9" t="s">
        <v>222</v>
      </c>
      <c r="V42" s="9" t="s">
        <v>659</v>
      </c>
    </row>
    <row r="43" customFormat="false" ht="15" hidden="false" customHeight="false" outlineLevel="0" collapsed="false">
      <c r="A43" s="9" t="s">
        <v>660</v>
      </c>
      <c r="B43" s="9" t="s">
        <v>661</v>
      </c>
      <c r="C43" s="9" t="s">
        <v>662</v>
      </c>
      <c r="D43" s="9" t="s">
        <v>21</v>
      </c>
      <c r="E43" s="9" t="s">
        <v>460</v>
      </c>
      <c r="F43" s="9" t="s">
        <v>663</v>
      </c>
      <c r="G43" s="9" t="s">
        <v>664</v>
      </c>
      <c r="H43" s="9" t="n">
        <v>-300</v>
      </c>
      <c r="I43" s="9"/>
      <c r="J43" s="9" t="s">
        <v>665</v>
      </c>
      <c r="K43" s="9" t="s">
        <v>666</v>
      </c>
      <c r="L43" s="9" t="s">
        <v>667</v>
      </c>
      <c r="M43" s="9" t="s">
        <v>668</v>
      </c>
      <c r="N43" s="9" t="s">
        <v>179</v>
      </c>
      <c r="O43" s="9" t="s">
        <v>669</v>
      </c>
      <c r="P43" s="9"/>
      <c r="Q43" s="9" t="s">
        <v>670</v>
      </c>
      <c r="R43" s="9" t="s">
        <v>671</v>
      </c>
      <c r="S43" s="9" t="s">
        <v>16</v>
      </c>
      <c r="T43" s="9" t="s">
        <v>672</v>
      </c>
      <c r="U43" s="9" t="s">
        <v>222</v>
      </c>
      <c r="V43" s="9" t="s">
        <v>673</v>
      </c>
    </row>
    <row r="44" customFormat="false" ht="15" hidden="false" customHeight="false" outlineLevel="0" collapsed="false">
      <c r="A44" s="9" t="s">
        <v>674</v>
      </c>
      <c r="B44" s="9" t="s">
        <v>675</v>
      </c>
      <c r="C44" s="9"/>
      <c r="D44" s="9" t="s">
        <v>21</v>
      </c>
      <c r="E44" s="9" t="s">
        <v>460</v>
      </c>
      <c r="F44" s="9" t="s">
        <v>165</v>
      </c>
      <c r="G44" s="9" t="s">
        <v>676</v>
      </c>
      <c r="H44" s="9" t="n">
        <v>-2100</v>
      </c>
      <c r="I44" s="9" t="n">
        <v>-500</v>
      </c>
      <c r="J44" s="9" t="s">
        <v>677</v>
      </c>
      <c r="K44" s="9" t="s">
        <v>678</v>
      </c>
      <c r="L44" s="9" t="s">
        <v>679</v>
      </c>
      <c r="M44" s="9" t="s">
        <v>680</v>
      </c>
      <c r="N44" s="9" t="s">
        <v>179</v>
      </c>
      <c r="O44" s="9" t="s">
        <v>681</v>
      </c>
      <c r="P44" s="9" t="s">
        <v>682</v>
      </c>
      <c r="Q44" s="9" t="s">
        <v>234</v>
      </c>
      <c r="R44" s="9" t="s">
        <v>683</v>
      </c>
      <c r="S44" s="9" t="s">
        <v>17</v>
      </c>
      <c r="T44" s="9" t="s">
        <v>684</v>
      </c>
      <c r="U44" s="9" t="s">
        <v>222</v>
      </c>
      <c r="V44" s="9" t="s">
        <v>685</v>
      </c>
    </row>
    <row r="45" customFormat="false" ht="15" hidden="false" customHeight="false" outlineLevel="0" collapsed="false">
      <c r="A45" s="9" t="s">
        <v>686</v>
      </c>
      <c r="B45" s="9" t="s">
        <v>687</v>
      </c>
      <c r="C45" s="9"/>
      <c r="D45" s="9" t="s">
        <v>21</v>
      </c>
      <c r="E45" s="9" t="s">
        <v>460</v>
      </c>
      <c r="F45" s="9" t="s">
        <v>167</v>
      </c>
      <c r="G45" s="9" t="s">
        <v>688</v>
      </c>
      <c r="H45" s="9" t="n">
        <v>-200</v>
      </c>
      <c r="I45" s="9"/>
      <c r="J45" s="9" t="s">
        <v>689</v>
      </c>
      <c r="K45" s="9" t="s">
        <v>690</v>
      </c>
      <c r="L45" s="9" t="s">
        <v>691</v>
      </c>
      <c r="M45" s="9" t="s">
        <v>692</v>
      </c>
      <c r="N45" s="9" t="s">
        <v>613</v>
      </c>
      <c r="O45" s="9" t="s">
        <v>693</v>
      </c>
      <c r="P45" s="9"/>
      <c r="Q45" s="9" t="s">
        <v>234</v>
      </c>
      <c r="R45" s="9" t="s">
        <v>649</v>
      </c>
      <c r="S45" s="9" t="s">
        <v>17</v>
      </c>
      <c r="T45" s="9" t="s">
        <v>167</v>
      </c>
      <c r="U45" s="9" t="s">
        <v>222</v>
      </c>
      <c r="V45" s="9" t="s">
        <v>694</v>
      </c>
    </row>
    <row r="46" customFormat="false" ht="15" hidden="false" customHeight="false" outlineLevel="0" collapsed="false">
      <c r="A46" s="9" t="s">
        <v>695</v>
      </c>
      <c r="B46" s="9" t="s">
        <v>696</v>
      </c>
      <c r="C46" s="9" t="s">
        <v>697</v>
      </c>
      <c r="D46" s="9" t="s">
        <v>21</v>
      </c>
      <c r="E46" s="9" t="s">
        <v>460</v>
      </c>
      <c r="F46" s="9" t="s">
        <v>698</v>
      </c>
      <c r="G46" s="9" t="s">
        <v>699</v>
      </c>
      <c r="H46" s="9" t="n">
        <v>1885</v>
      </c>
      <c r="I46" s="9"/>
      <c r="J46" s="9" t="s">
        <v>700</v>
      </c>
      <c r="K46" s="9" t="s">
        <v>701</v>
      </c>
      <c r="L46" s="9" t="s">
        <v>702</v>
      </c>
      <c r="M46" s="9" t="s">
        <v>703</v>
      </c>
      <c r="N46" s="9" t="s">
        <v>353</v>
      </c>
      <c r="O46" s="9" t="s">
        <v>693</v>
      </c>
      <c r="P46" s="9" t="s">
        <v>704</v>
      </c>
      <c r="Q46" s="9" t="s">
        <v>234</v>
      </c>
      <c r="R46" s="9" t="s">
        <v>705</v>
      </c>
      <c r="S46" s="9" t="s">
        <v>17</v>
      </c>
      <c r="T46" s="9" t="s">
        <v>357</v>
      </c>
      <c r="U46" s="9" t="s">
        <v>222</v>
      </c>
      <c r="V46" s="9" t="s">
        <v>706</v>
      </c>
    </row>
    <row r="47" customFormat="false" ht="15" hidden="false" customHeight="false" outlineLevel="0" collapsed="false">
      <c r="A47" s="9" t="s">
        <v>707</v>
      </c>
      <c r="B47" s="9" t="s">
        <v>708</v>
      </c>
      <c r="C47" s="9"/>
      <c r="D47" s="9" t="s">
        <v>21</v>
      </c>
      <c r="E47" s="9" t="s">
        <v>460</v>
      </c>
      <c r="F47" s="9" t="s">
        <v>167</v>
      </c>
      <c r="G47" s="9" t="s">
        <v>140</v>
      </c>
      <c r="H47" s="9" t="n">
        <v>1704</v>
      </c>
      <c r="I47" s="9"/>
      <c r="J47" s="9" t="s">
        <v>709</v>
      </c>
      <c r="K47" s="9" t="s">
        <v>710</v>
      </c>
      <c r="L47" s="9" t="s">
        <v>711</v>
      </c>
      <c r="M47" s="9" t="s">
        <v>712</v>
      </c>
      <c r="N47" s="9" t="s">
        <v>177</v>
      </c>
      <c r="O47" s="9" t="s">
        <v>713</v>
      </c>
      <c r="P47" s="9"/>
      <c r="Q47" s="9" t="s">
        <v>234</v>
      </c>
      <c r="R47" s="9" t="s">
        <v>714</v>
      </c>
      <c r="S47" s="9" t="s">
        <v>17</v>
      </c>
      <c r="T47" s="9" t="s">
        <v>357</v>
      </c>
      <c r="U47" s="9" t="s">
        <v>222</v>
      </c>
      <c r="V47" s="9" t="s">
        <v>715</v>
      </c>
    </row>
    <row r="48" customFormat="false" ht="15" hidden="false" customHeight="false" outlineLevel="0" collapsed="false">
      <c r="A48" s="9" t="s">
        <v>716</v>
      </c>
      <c r="B48" s="9" t="s">
        <v>717</v>
      </c>
      <c r="C48" s="9" t="s">
        <v>718</v>
      </c>
      <c r="D48" s="9" t="s">
        <v>21</v>
      </c>
      <c r="E48" s="9" t="s">
        <v>460</v>
      </c>
      <c r="F48" s="9" t="s">
        <v>416</v>
      </c>
      <c r="G48" s="9" t="s">
        <v>417</v>
      </c>
      <c r="H48" s="9" t="n">
        <v>1500</v>
      </c>
      <c r="I48" s="9"/>
      <c r="J48" s="9" t="s">
        <v>719</v>
      </c>
      <c r="K48" s="9" t="s">
        <v>720</v>
      </c>
      <c r="L48" s="9" t="s">
        <v>721</v>
      </c>
      <c r="M48" s="9" t="s">
        <v>722</v>
      </c>
      <c r="N48" s="9" t="s">
        <v>723</v>
      </c>
      <c r="O48" s="9" t="s">
        <v>724</v>
      </c>
      <c r="P48" s="9"/>
      <c r="Q48" s="9" t="s">
        <v>234</v>
      </c>
      <c r="R48" s="9" t="s">
        <v>220</v>
      </c>
      <c r="S48" s="9" t="s">
        <v>16</v>
      </c>
      <c r="T48" s="9" t="s">
        <v>725</v>
      </c>
      <c r="U48" s="9" t="s">
        <v>222</v>
      </c>
      <c r="V48" s="9" t="s">
        <v>726</v>
      </c>
    </row>
    <row r="49" customFormat="false" ht="15" hidden="false" customHeight="false" outlineLevel="0" collapsed="false">
      <c r="A49" s="9" t="s">
        <v>727</v>
      </c>
      <c r="B49" s="9" t="s">
        <v>728</v>
      </c>
      <c r="C49" s="9" t="s">
        <v>729</v>
      </c>
      <c r="D49" s="9" t="s">
        <v>21</v>
      </c>
      <c r="E49" s="9" t="s">
        <v>460</v>
      </c>
      <c r="F49" s="9" t="s">
        <v>167</v>
      </c>
      <c r="G49" s="9" t="s">
        <v>138</v>
      </c>
      <c r="H49" s="9" t="n">
        <v>1400</v>
      </c>
      <c r="I49" s="9"/>
      <c r="J49" s="9" t="s">
        <v>730</v>
      </c>
      <c r="K49" s="9" t="s">
        <v>731</v>
      </c>
      <c r="L49" s="9" t="s">
        <v>732</v>
      </c>
      <c r="M49" s="9" t="s">
        <v>733</v>
      </c>
      <c r="N49" s="9" t="s">
        <v>182</v>
      </c>
      <c r="O49" s="9" t="s">
        <v>724</v>
      </c>
      <c r="P49" s="9" t="s">
        <v>734</v>
      </c>
      <c r="Q49" s="9" t="s">
        <v>234</v>
      </c>
      <c r="R49" s="9" t="s">
        <v>735</v>
      </c>
      <c r="S49" s="9" t="s">
        <v>16</v>
      </c>
      <c r="T49" s="9" t="s">
        <v>736</v>
      </c>
      <c r="U49" s="9" t="s">
        <v>222</v>
      </c>
      <c r="V49" s="9" t="s">
        <v>737</v>
      </c>
    </row>
    <row r="50" customFormat="false" ht="15" hidden="false" customHeight="false" outlineLevel="0" collapsed="false">
      <c r="A50" s="9" t="s">
        <v>738</v>
      </c>
      <c r="B50" s="9" t="s">
        <v>739</v>
      </c>
      <c r="C50" s="9" t="s">
        <v>740</v>
      </c>
      <c r="D50" s="9" t="s">
        <v>21</v>
      </c>
      <c r="E50" s="9" t="s">
        <v>460</v>
      </c>
      <c r="F50" s="9" t="s">
        <v>167</v>
      </c>
      <c r="G50" s="9" t="s">
        <v>138</v>
      </c>
      <c r="H50" s="9" t="n">
        <v>1530</v>
      </c>
      <c r="I50" s="9"/>
      <c r="J50" s="9" t="s">
        <v>741</v>
      </c>
      <c r="K50" s="9" t="s">
        <v>742</v>
      </c>
      <c r="L50" s="9" t="s">
        <v>743</v>
      </c>
      <c r="M50" s="9" t="s">
        <v>744</v>
      </c>
      <c r="N50" s="9" t="s">
        <v>182</v>
      </c>
      <c r="O50" s="9" t="s">
        <v>745</v>
      </c>
      <c r="P50" s="9"/>
      <c r="Q50" s="9" t="s">
        <v>234</v>
      </c>
      <c r="R50" s="9" t="s">
        <v>735</v>
      </c>
      <c r="S50" s="9" t="s">
        <v>16</v>
      </c>
      <c r="T50" s="9" t="s">
        <v>746</v>
      </c>
      <c r="U50" s="9" t="s">
        <v>222</v>
      </c>
      <c r="V50" s="9" t="s">
        <v>747</v>
      </c>
    </row>
    <row r="51" customFormat="false" ht="15" hidden="false" customHeight="false" outlineLevel="0" collapsed="false">
      <c r="A51" s="9" t="s">
        <v>748</v>
      </c>
      <c r="B51" s="9" t="s">
        <v>749</v>
      </c>
      <c r="C51" s="9" t="s">
        <v>750</v>
      </c>
      <c r="D51" s="9" t="s">
        <v>21</v>
      </c>
      <c r="E51" s="9" t="s">
        <v>460</v>
      </c>
      <c r="F51" s="9" t="s">
        <v>416</v>
      </c>
      <c r="G51" s="9" t="s">
        <v>751</v>
      </c>
      <c r="H51" s="9" t="n">
        <v>1500</v>
      </c>
      <c r="I51" s="9"/>
      <c r="J51" s="9" t="s">
        <v>752</v>
      </c>
      <c r="K51" s="9" t="s">
        <v>753</v>
      </c>
      <c r="L51" s="9" t="s">
        <v>754</v>
      </c>
      <c r="M51" s="9" t="s">
        <v>755</v>
      </c>
      <c r="N51" s="9" t="s">
        <v>182</v>
      </c>
      <c r="O51" s="9" t="s">
        <v>584</v>
      </c>
      <c r="P51" s="9"/>
      <c r="Q51" s="9" t="s">
        <v>234</v>
      </c>
      <c r="R51" s="9" t="s">
        <v>735</v>
      </c>
      <c r="S51" s="9" t="s">
        <v>17</v>
      </c>
      <c r="T51" s="9" t="s">
        <v>397</v>
      </c>
      <c r="U51" s="9" t="s">
        <v>378</v>
      </c>
      <c r="V51" s="9" t="s">
        <v>756</v>
      </c>
    </row>
    <row r="52" customFormat="false" ht="15" hidden="false" customHeight="false" outlineLevel="0" collapsed="false">
      <c r="A52" s="9" t="s">
        <v>757</v>
      </c>
      <c r="B52" s="9" t="s">
        <v>758</v>
      </c>
      <c r="C52" s="9"/>
      <c r="D52" s="9" t="s">
        <v>21</v>
      </c>
      <c r="E52" s="9" t="s">
        <v>460</v>
      </c>
      <c r="F52" s="9" t="s">
        <v>171</v>
      </c>
      <c r="G52" s="9" t="s">
        <v>472</v>
      </c>
      <c r="H52" s="9" t="n">
        <v>1876</v>
      </c>
      <c r="I52" s="9"/>
      <c r="J52" s="9" t="s">
        <v>759</v>
      </c>
      <c r="K52" s="9" t="s">
        <v>760</v>
      </c>
      <c r="L52" s="9" t="s">
        <v>761</v>
      </c>
      <c r="M52" s="9" t="s">
        <v>762</v>
      </c>
      <c r="N52" s="9" t="s">
        <v>176</v>
      </c>
      <c r="O52" s="9" t="s">
        <v>763</v>
      </c>
      <c r="P52" s="9" t="s">
        <v>764</v>
      </c>
      <c r="Q52" s="9" t="s">
        <v>234</v>
      </c>
      <c r="R52" s="9" t="s">
        <v>765</v>
      </c>
      <c r="S52" s="9" t="s">
        <v>17</v>
      </c>
      <c r="T52" s="9" t="s">
        <v>766</v>
      </c>
      <c r="U52" s="9" t="s">
        <v>222</v>
      </c>
      <c r="V52" s="9" t="s">
        <v>767</v>
      </c>
    </row>
    <row r="53" customFormat="false" ht="15" hidden="false" customHeight="false" outlineLevel="0" collapsed="false">
      <c r="A53" s="9" t="s">
        <v>768</v>
      </c>
      <c r="B53" s="9" t="s">
        <v>769</v>
      </c>
      <c r="C53" s="9" t="s">
        <v>770</v>
      </c>
      <c r="D53" s="9" t="s">
        <v>21</v>
      </c>
      <c r="E53" s="9" t="s">
        <v>460</v>
      </c>
      <c r="F53" s="9" t="s">
        <v>171</v>
      </c>
      <c r="G53" s="9" t="s">
        <v>472</v>
      </c>
      <c r="H53" s="9" t="n">
        <v>1450</v>
      </c>
      <c r="I53" s="9"/>
      <c r="J53" s="9" t="s">
        <v>771</v>
      </c>
      <c r="K53" s="9" t="s">
        <v>772</v>
      </c>
      <c r="L53" s="9" t="s">
        <v>773</v>
      </c>
      <c r="M53" s="9" t="s">
        <v>774</v>
      </c>
      <c r="N53" s="9" t="s">
        <v>177</v>
      </c>
      <c r="O53" s="9" t="s">
        <v>775</v>
      </c>
      <c r="P53" s="9" t="s">
        <v>776</v>
      </c>
      <c r="Q53" s="9" t="s">
        <v>234</v>
      </c>
      <c r="R53" s="9" t="s">
        <v>777</v>
      </c>
      <c r="S53" s="9" t="s">
        <v>16</v>
      </c>
      <c r="T53" s="9" t="s">
        <v>778</v>
      </c>
      <c r="U53" s="9" t="s">
        <v>222</v>
      </c>
      <c r="V53" s="9" t="s">
        <v>779</v>
      </c>
    </row>
    <row r="54" customFormat="false" ht="15" hidden="false" customHeight="false" outlineLevel="0" collapsed="false">
      <c r="A54" s="9" t="s">
        <v>780</v>
      </c>
      <c r="B54" s="9" t="s">
        <v>781</v>
      </c>
      <c r="C54" s="9" t="s">
        <v>782</v>
      </c>
      <c r="D54" s="9" t="s">
        <v>21</v>
      </c>
      <c r="E54" s="9" t="s">
        <v>460</v>
      </c>
      <c r="F54" s="9" t="s">
        <v>166</v>
      </c>
      <c r="G54" s="9" t="s">
        <v>783</v>
      </c>
      <c r="H54" s="9"/>
      <c r="I54" s="9"/>
      <c r="J54" s="9" t="s">
        <v>784</v>
      </c>
      <c r="K54" s="9" t="s">
        <v>785</v>
      </c>
      <c r="L54" s="9" t="s">
        <v>786</v>
      </c>
      <c r="M54" s="9" t="s">
        <v>787</v>
      </c>
      <c r="N54" s="9" t="s">
        <v>179</v>
      </c>
      <c r="O54" s="9" t="s">
        <v>788</v>
      </c>
      <c r="P54" s="9"/>
      <c r="Q54" s="9" t="s">
        <v>670</v>
      </c>
      <c r="R54" s="9" t="s">
        <v>789</v>
      </c>
      <c r="S54" s="9" t="s">
        <v>17</v>
      </c>
      <c r="T54" s="9" t="s">
        <v>672</v>
      </c>
      <c r="U54" s="9" t="s">
        <v>222</v>
      </c>
      <c r="V54" s="9" t="s">
        <v>790</v>
      </c>
    </row>
    <row r="55" customFormat="false" ht="15" hidden="false" customHeight="false" outlineLevel="0" collapsed="false">
      <c r="A55" s="9" t="s">
        <v>791</v>
      </c>
      <c r="B55" s="9" t="s">
        <v>792</v>
      </c>
      <c r="C55" s="9" t="s">
        <v>793</v>
      </c>
      <c r="D55" s="9" t="s">
        <v>21</v>
      </c>
      <c r="E55" s="9" t="s">
        <v>460</v>
      </c>
      <c r="F55" s="9" t="s">
        <v>161</v>
      </c>
      <c r="G55" s="9" t="s">
        <v>71</v>
      </c>
      <c r="H55" s="9" t="n">
        <v>1500</v>
      </c>
      <c r="I55" s="9" t="n">
        <v>1900</v>
      </c>
      <c r="J55" s="9" t="s">
        <v>794</v>
      </c>
      <c r="K55" s="9" t="s">
        <v>795</v>
      </c>
      <c r="L55" s="9" t="s">
        <v>796</v>
      </c>
      <c r="M55" s="9" t="s">
        <v>797</v>
      </c>
      <c r="N55" s="9" t="s">
        <v>231</v>
      </c>
      <c r="O55" s="9" t="s">
        <v>798</v>
      </c>
      <c r="P55" s="9"/>
      <c r="Q55" s="9" t="s">
        <v>670</v>
      </c>
      <c r="R55" s="9" t="s">
        <v>799</v>
      </c>
      <c r="S55" s="9" t="s">
        <v>16</v>
      </c>
      <c r="T55" s="9" t="s">
        <v>800</v>
      </c>
      <c r="U55" s="9" t="s">
        <v>222</v>
      </c>
      <c r="V55" s="9" t="s">
        <v>801</v>
      </c>
    </row>
    <row r="56" customFormat="false" ht="15" hidden="false" customHeight="false" outlineLevel="0" collapsed="false">
      <c r="A56" s="9" t="s">
        <v>802</v>
      </c>
      <c r="B56" s="9" t="s">
        <v>803</v>
      </c>
      <c r="C56" s="9" t="s">
        <v>804</v>
      </c>
      <c r="D56" s="9" t="s">
        <v>21</v>
      </c>
      <c r="E56" s="9" t="s">
        <v>460</v>
      </c>
      <c r="F56" s="9" t="s">
        <v>161</v>
      </c>
      <c r="G56" s="9" t="s">
        <v>71</v>
      </c>
      <c r="H56" s="9" t="n">
        <v>1700</v>
      </c>
      <c r="I56" s="9" t="n">
        <v>1900</v>
      </c>
      <c r="J56" s="9" t="s">
        <v>805</v>
      </c>
      <c r="K56" s="9" t="s">
        <v>806</v>
      </c>
      <c r="L56" s="9" t="s">
        <v>807</v>
      </c>
      <c r="M56" s="9" t="s">
        <v>808</v>
      </c>
      <c r="N56" s="9" t="s">
        <v>613</v>
      </c>
      <c r="O56" s="9" t="s">
        <v>809</v>
      </c>
      <c r="P56" s="9"/>
      <c r="Q56" s="9" t="s">
        <v>810</v>
      </c>
      <c r="R56" s="9" t="s">
        <v>789</v>
      </c>
      <c r="S56" s="9" t="s">
        <v>17</v>
      </c>
      <c r="T56" s="9" t="s">
        <v>811</v>
      </c>
      <c r="U56" s="9" t="s">
        <v>378</v>
      </c>
      <c r="V56" s="9" t="s">
        <v>812</v>
      </c>
    </row>
    <row r="57" customFormat="false" ht="15" hidden="false" customHeight="false" outlineLevel="0" collapsed="false">
      <c r="A57" s="9" t="s">
        <v>813</v>
      </c>
      <c r="B57" s="9" t="s">
        <v>814</v>
      </c>
      <c r="C57" s="9"/>
      <c r="D57" s="9" t="s">
        <v>21</v>
      </c>
      <c r="E57" s="9" t="s">
        <v>460</v>
      </c>
      <c r="F57" s="9" t="s">
        <v>161</v>
      </c>
      <c r="G57" s="9" t="s">
        <v>69</v>
      </c>
      <c r="H57" s="9"/>
      <c r="I57" s="9"/>
      <c r="J57" s="9" t="s">
        <v>815</v>
      </c>
      <c r="K57" s="9" t="s">
        <v>816</v>
      </c>
      <c r="L57" s="9" t="s">
        <v>817</v>
      </c>
      <c r="M57" s="9" t="s">
        <v>818</v>
      </c>
      <c r="N57" s="9" t="s">
        <v>179</v>
      </c>
      <c r="O57" s="9" t="s">
        <v>819</v>
      </c>
      <c r="P57" s="9"/>
      <c r="Q57" s="9" t="s">
        <v>670</v>
      </c>
      <c r="R57" s="9" t="s">
        <v>789</v>
      </c>
      <c r="S57" s="9" t="s">
        <v>17</v>
      </c>
      <c r="T57" s="9" t="s">
        <v>672</v>
      </c>
      <c r="U57" s="9" t="s">
        <v>222</v>
      </c>
      <c r="V57" s="9" t="s">
        <v>820</v>
      </c>
    </row>
    <row r="58" customFormat="false" ht="15" hidden="false" customHeight="false" outlineLevel="0" collapsed="false">
      <c r="A58" s="9" t="s">
        <v>821</v>
      </c>
      <c r="B58" s="9" t="s">
        <v>822</v>
      </c>
      <c r="C58" s="9" t="s">
        <v>823</v>
      </c>
      <c r="D58" s="9" t="s">
        <v>21</v>
      </c>
      <c r="E58" s="9" t="s">
        <v>460</v>
      </c>
      <c r="F58" s="9" t="s">
        <v>161</v>
      </c>
      <c r="G58" s="9" t="s">
        <v>71</v>
      </c>
      <c r="H58" s="9"/>
      <c r="I58" s="9"/>
      <c r="J58" s="9" t="s">
        <v>824</v>
      </c>
      <c r="K58" s="9" t="s">
        <v>825</v>
      </c>
      <c r="L58" s="9" t="s">
        <v>826</v>
      </c>
      <c r="M58" s="9" t="s">
        <v>827</v>
      </c>
      <c r="N58" s="9" t="s">
        <v>179</v>
      </c>
      <c r="O58" s="9" t="s">
        <v>828</v>
      </c>
      <c r="P58" s="9"/>
      <c r="Q58" s="9" t="s">
        <v>829</v>
      </c>
      <c r="R58" s="9" t="s">
        <v>830</v>
      </c>
      <c r="S58" s="9" t="s">
        <v>17</v>
      </c>
      <c r="T58" s="9" t="s">
        <v>831</v>
      </c>
      <c r="U58" s="9" t="s">
        <v>222</v>
      </c>
      <c r="V58" s="9" t="s">
        <v>832</v>
      </c>
    </row>
    <row r="59" customFormat="false" ht="15" hidden="false" customHeight="false" outlineLevel="0" collapsed="false">
      <c r="A59" s="9" t="s">
        <v>833</v>
      </c>
      <c r="B59" s="9" t="s">
        <v>834</v>
      </c>
      <c r="C59" s="9" t="s">
        <v>835</v>
      </c>
      <c r="D59" s="9" t="s">
        <v>21</v>
      </c>
      <c r="E59" s="9" t="s">
        <v>460</v>
      </c>
      <c r="F59" s="9" t="s">
        <v>161</v>
      </c>
      <c r="G59" s="9" t="s">
        <v>69</v>
      </c>
      <c r="H59" s="9"/>
      <c r="I59" s="9"/>
      <c r="J59" s="9" t="s">
        <v>815</v>
      </c>
      <c r="K59" s="9" t="s">
        <v>836</v>
      </c>
      <c r="L59" s="9" t="s">
        <v>837</v>
      </c>
      <c r="M59" s="9" t="s">
        <v>838</v>
      </c>
      <c r="N59" s="9" t="s">
        <v>179</v>
      </c>
      <c r="O59" s="9" t="s">
        <v>839</v>
      </c>
      <c r="P59" s="9"/>
      <c r="Q59" s="9" t="s">
        <v>840</v>
      </c>
      <c r="R59" s="9" t="s">
        <v>789</v>
      </c>
      <c r="S59" s="9" t="s">
        <v>17</v>
      </c>
      <c r="T59" s="9" t="s">
        <v>841</v>
      </c>
      <c r="U59" s="9" t="s">
        <v>222</v>
      </c>
      <c r="V59" s="9" t="s">
        <v>842</v>
      </c>
    </row>
    <row r="60" customFormat="false" ht="15" hidden="false" customHeight="false" outlineLevel="0" collapsed="false">
      <c r="A60" s="9" t="s">
        <v>843</v>
      </c>
      <c r="B60" s="9" t="s">
        <v>844</v>
      </c>
      <c r="C60" s="9" t="s">
        <v>845</v>
      </c>
      <c r="D60" s="9" t="s">
        <v>21</v>
      </c>
      <c r="E60" s="9" t="s">
        <v>460</v>
      </c>
      <c r="F60" s="9" t="s">
        <v>162</v>
      </c>
      <c r="G60" s="9" t="s">
        <v>88</v>
      </c>
      <c r="H60" s="9" t="n">
        <v>1800</v>
      </c>
      <c r="I60" s="9"/>
      <c r="J60" s="9" t="s">
        <v>240</v>
      </c>
      <c r="K60" s="9" t="s">
        <v>846</v>
      </c>
      <c r="L60" s="9" t="s">
        <v>847</v>
      </c>
      <c r="M60" s="9" t="s">
        <v>848</v>
      </c>
      <c r="N60" s="9" t="s">
        <v>593</v>
      </c>
      <c r="O60" s="9" t="s">
        <v>849</v>
      </c>
      <c r="P60" s="9"/>
      <c r="Q60" s="9" t="s">
        <v>454</v>
      </c>
      <c r="R60" s="9" t="s">
        <v>410</v>
      </c>
      <c r="S60" s="9" t="s">
        <v>17</v>
      </c>
      <c r="T60" s="9" t="s">
        <v>850</v>
      </c>
      <c r="U60" s="9" t="s">
        <v>222</v>
      </c>
      <c r="V60" s="9" t="s">
        <v>851</v>
      </c>
    </row>
    <row r="61" customFormat="false" ht="15" hidden="false" customHeight="false" outlineLevel="0" collapsed="false">
      <c r="A61" s="9" t="s">
        <v>852</v>
      </c>
      <c r="B61" s="9" t="s">
        <v>853</v>
      </c>
      <c r="C61" s="9"/>
      <c r="D61" s="9" t="s">
        <v>21</v>
      </c>
      <c r="E61" s="9" t="s">
        <v>460</v>
      </c>
      <c r="F61" s="9" t="s">
        <v>162</v>
      </c>
      <c r="G61" s="9" t="s">
        <v>84</v>
      </c>
      <c r="H61" s="9"/>
      <c r="I61" s="9"/>
      <c r="J61" s="9" t="s">
        <v>824</v>
      </c>
      <c r="K61" s="9" t="s">
        <v>854</v>
      </c>
      <c r="L61" s="9" t="s">
        <v>855</v>
      </c>
      <c r="M61" s="9" t="s">
        <v>856</v>
      </c>
      <c r="N61" s="9" t="s">
        <v>179</v>
      </c>
      <c r="O61" s="9" t="s">
        <v>745</v>
      </c>
      <c r="P61" s="9" t="s">
        <v>857</v>
      </c>
      <c r="Q61" s="9" t="s">
        <v>858</v>
      </c>
      <c r="R61" s="9" t="s">
        <v>455</v>
      </c>
      <c r="S61" s="9" t="s">
        <v>17</v>
      </c>
      <c r="T61" s="9" t="s">
        <v>859</v>
      </c>
      <c r="U61" s="9" t="s">
        <v>222</v>
      </c>
      <c r="V61" s="9" t="s">
        <v>860</v>
      </c>
    </row>
    <row r="62" customFormat="false" ht="15" hidden="false" customHeight="false" outlineLevel="0" collapsed="false">
      <c r="A62" s="9" t="s">
        <v>861</v>
      </c>
      <c r="B62" s="9" t="s">
        <v>862</v>
      </c>
      <c r="C62" s="9" t="s">
        <v>863</v>
      </c>
      <c r="D62" s="9" t="s">
        <v>21</v>
      </c>
      <c r="E62" s="9" t="s">
        <v>460</v>
      </c>
      <c r="F62" s="9" t="s">
        <v>168</v>
      </c>
      <c r="G62" s="9" t="s">
        <v>155</v>
      </c>
      <c r="H62" s="9" t="n">
        <v>1780</v>
      </c>
      <c r="I62" s="9" t="n">
        <v>1830</v>
      </c>
      <c r="J62" s="9" t="s">
        <v>864</v>
      </c>
      <c r="K62" s="9" t="s">
        <v>865</v>
      </c>
      <c r="L62" s="9" t="s">
        <v>866</v>
      </c>
      <c r="M62" s="9" t="s">
        <v>867</v>
      </c>
      <c r="N62" s="9" t="s">
        <v>179</v>
      </c>
      <c r="O62" s="9" t="s">
        <v>868</v>
      </c>
      <c r="P62" s="9"/>
      <c r="Q62" s="9" t="s">
        <v>869</v>
      </c>
      <c r="R62" s="9" t="s">
        <v>455</v>
      </c>
      <c r="S62" s="9" t="s">
        <v>17</v>
      </c>
      <c r="T62" s="9" t="s">
        <v>859</v>
      </c>
      <c r="U62" s="9" t="s">
        <v>378</v>
      </c>
      <c r="V62" s="9" t="s">
        <v>870</v>
      </c>
    </row>
    <row r="63" customFormat="false" ht="15" hidden="false" customHeight="false" outlineLevel="0" collapsed="false">
      <c r="A63" s="9" t="s">
        <v>871</v>
      </c>
      <c r="B63" s="9" t="s">
        <v>872</v>
      </c>
      <c r="C63" s="9" t="s">
        <v>873</v>
      </c>
      <c r="D63" s="9" t="s">
        <v>21</v>
      </c>
      <c r="E63" s="9" t="s">
        <v>460</v>
      </c>
      <c r="F63" s="9" t="s">
        <v>168</v>
      </c>
      <c r="G63" s="9" t="s">
        <v>874</v>
      </c>
      <c r="H63" s="9"/>
      <c r="I63" s="9"/>
      <c r="J63" s="9" t="s">
        <v>875</v>
      </c>
      <c r="K63" s="9" t="s">
        <v>876</v>
      </c>
      <c r="L63" s="9" t="s">
        <v>817</v>
      </c>
      <c r="M63" s="9" t="s">
        <v>808</v>
      </c>
      <c r="N63" s="9" t="s">
        <v>179</v>
      </c>
      <c r="O63" s="9" t="s">
        <v>584</v>
      </c>
      <c r="P63" s="9"/>
      <c r="Q63" s="9" t="s">
        <v>869</v>
      </c>
      <c r="R63" s="9" t="s">
        <v>455</v>
      </c>
      <c r="S63" s="9" t="s">
        <v>17</v>
      </c>
      <c r="T63" s="9" t="s">
        <v>672</v>
      </c>
      <c r="U63" s="9" t="s">
        <v>378</v>
      </c>
      <c r="V63" s="9" t="s">
        <v>877</v>
      </c>
    </row>
    <row r="64" customFormat="false" ht="15" hidden="false" customHeight="false" outlineLevel="0" collapsed="false">
      <c r="A64" s="9" t="s">
        <v>878</v>
      </c>
      <c r="B64" s="9" t="s">
        <v>879</v>
      </c>
      <c r="C64" s="9"/>
      <c r="D64" s="9" t="s">
        <v>21</v>
      </c>
      <c r="E64" s="9" t="s">
        <v>460</v>
      </c>
      <c r="F64" s="9" t="s">
        <v>168</v>
      </c>
      <c r="G64" s="9" t="s">
        <v>880</v>
      </c>
      <c r="H64" s="9"/>
      <c r="I64" s="9"/>
      <c r="J64" s="9" t="s">
        <v>824</v>
      </c>
      <c r="K64" s="9" t="s">
        <v>881</v>
      </c>
      <c r="L64" s="9" t="s">
        <v>882</v>
      </c>
      <c r="M64" s="9" t="s">
        <v>856</v>
      </c>
      <c r="N64" s="9" t="s">
        <v>179</v>
      </c>
      <c r="O64" s="9" t="s">
        <v>883</v>
      </c>
      <c r="P64" s="9"/>
      <c r="Q64" s="9" t="s">
        <v>869</v>
      </c>
      <c r="R64" s="9" t="s">
        <v>455</v>
      </c>
      <c r="S64" s="9" t="s">
        <v>17</v>
      </c>
      <c r="T64" s="9" t="s">
        <v>168</v>
      </c>
      <c r="U64" s="9" t="s">
        <v>222</v>
      </c>
      <c r="V64" s="9" t="s">
        <v>884</v>
      </c>
    </row>
    <row r="65" customFormat="false" ht="15" hidden="false" customHeight="false" outlineLevel="0" collapsed="false">
      <c r="A65" s="9" t="s">
        <v>885</v>
      </c>
      <c r="B65" s="9" t="s">
        <v>886</v>
      </c>
      <c r="C65" s="9" t="s">
        <v>887</v>
      </c>
      <c r="D65" s="9" t="s">
        <v>21</v>
      </c>
      <c r="E65" s="9" t="s">
        <v>460</v>
      </c>
      <c r="F65" s="9" t="s">
        <v>416</v>
      </c>
      <c r="G65" s="9" t="s">
        <v>417</v>
      </c>
      <c r="H65" s="9" t="n">
        <v>1837</v>
      </c>
      <c r="I65" s="9"/>
      <c r="J65" s="9" t="s">
        <v>888</v>
      </c>
      <c r="K65" s="9" t="s">
        <v>889</v>
      </c>
      <c r="L65" s="9" t="s">
        <v>890</v>
      </c>
      <c r="M65" s="9" t="s">
        <v>891</v>
      </c>
      <c r="N65" s="9" t="s">
        <v>182</v>
      </c>
      <c r="O65" s="9" t="s">
        <v>892</v>
      </c>
      <c r="P65" s="9" t="s">
        <v>893</v>
      </c>
      <c r="Q65" s="9" t="s">
        <v>234</v>
      </c>
      <c r="R65" s="9" t="s">
        <v>519</v>
      </c>
      <c r="S65" s="9" t="s">
        <v>17</v>
      </c>
      <c r="T65" s="9" t="s">
        <v>894</v>
      </c>
      <c r="U65" s="9" t="s">
        <v>378</v>
      </c>
      <c r="V65" s="9" t="s">
        <v>895</v>
      </c>
    </row>
    <row r="66" customFormat="false" ht="15" hidden="false" customHeight="false" outlineLevel="0" collapsed="false">
      <c r="A66" s="9" t="s">
        <v>896</v>
      </c>
      <c r="B66" s="9" t="s">
        <v>897</v>
      </c>
      <c r="C66" s="9"/>
      <c r="D66" s="9" t="s">
        <v>21</v>
      </c>
      <c r="E66" s="9" t="s">
        <v>460</v>
      </c>
      <c r="F66" s="9" t="s">
        <v>171</v>
      </c>
      <c r="G66" s="9" t="s">
        <v>472</v>
      </c>
      <c r="H66" s="9" t="n">
        <v>1658</v>
      </c>
      <c r="I66" s="9"/>
      <c r="J66" s="9" t="s">
        <v>898</v>
      </c>
      <c r="K66" s="9" t="s">
        <v>899</v>
      </c>
      <c r="L66" s="9" t="s">
        <v>900</v>
      </c>
      <c r="M66" s="9" t="s">
        <v>901</v>
      </c>
      <c r="N66" s="9" t="s">
        <v>902</v>
      </c>
      <c r="O66" s="9" t="s">
        <v>903</v>
      </c>
      <c r="P66" s="9"/>
      <c r="Q66" s="9" t="s">
        <v>234</v>
      </c>
      <c r="R66" s="9" t="s">
        <v>904</v>
      </c>
      <c r="S66" s="9" t="s">
        <v>17</v>
      </c>
      <c r="T66" s="9" t="s">
        <v>905</v>
      </c>
      <c r="U66" s="9" t="s">
        <v>378</v>
      </c>
      <c r="V66" s="9" t="s">
        <v>906</v>
      </c>
    </row>
    <row r="67" customFormat="false" ht="15" hidden="false" customHeight="false" outlineLevel="0" collapsed="false">
      <c r="A67" s="9" t="s">
        <v>907</v>
      </c>
      <c r="B67" s="9" t="s">
        <v>908</v>
      </c>
      <c r="C67" s="9" t="s">
        <v>909</v>
      </c>
      <c r="D67" s="9" t="s">
        <v>21</v>
      </c>
      <c r="E67" s="9" t="s">
        <v>460</v>
      </c>
      <c r="F67" s="9" t="s">
        <v>171</v>
      </c>
      <c r="G67" s="9" t="s">
        <v>472</v>
      </c>
      <c r="H67" s="9"/>
      <c r="I67" s="9"/>
      <c r="J67" s="9" t="s">
        <v>910</v>
      </c>
      <c r="K67" s="9" t="s">
        <v>911</v>
      </c>
      <c r="L67" s="9" t="s">
        <v>912</v>
      </c>
      <c r="M67" s="9" t="s">
        <v>913</v>
      </c>
      <c r="N67" s="9" t="s">
        <v>178</v>
      </c>
      <c r="O67" s="9" t="s">
        <v>914</v>
      </c>
      <c r="P67" s="9" t="s">
        <v>915</v>
      </c>
      <c r="Q67" s="9" t="s">
        <v>234</v>
      </c>
      <c r="R67" s="9" t="s">
        <v>220</v>
      </c>
      <c r="S67" s="9" t="s">
        <v>16</v>
      </c>
      <c r="T67" s="9" t="s">
        <v>916</v>
      </c>
      <c r="U67" s="9" t="s">
        <v>222</v>
      </c>
      <c r="V67" s="9" t="s">
        <v>917</v>
      </c>
    </row>
    <row r="68" customFormat="false" ht="15" hidden="false" customHeight="false" outlineLevel="0" collapsed="false">
      <c r="A68" s="9" t="s">
        <v>918</v>
      </c>
      <c r="B68" s="9" t="s">
        <v>919</v>
      </c>
      <c r="C68" s="9"/>
      <c r="D68" s="9" t="s">
        <v>37</v>
      </c>
      <c r="E68" s="9" t="s">
        <v>920</v>
      </c>
      <c r="F68" s="9" t="s">
        <v>921</v>
      </c>
      <c r="G68" s="9" t="s">
        <v>922</v>
      </c>
      <c r="H68" s="9" t="n">
        <v>1660</v>
      </c>
      <c r="I68" s="9" t="n">
        <v>1840</v>
      </c>
      <c r="J68" s="9" t="s">
        <v>240</v>
      </c>
      <c r="K68" s="9" t="s">
        <v>923</v>
      </c>
      <c r="L68" s="9" t="s">
        <v>924</v>
      </c>
      <c r="M68" s="9" t="s">
        <v>925</v>
      </c>
      <c r="N68" s="9" t="s">
        <v>178</v>
      </c>
      <c r="O68" s="9" t="s">
        <v>926</v>
      </c>
      <c r="P68" s="9" t="s">
        <v>927</v>
      </c>
      <c r="Q68" s="9" t="s">
        <v>234</v>
      </c>
      <c r="R68" s="9" t="s">
        <v>466</v>
      </c>
      <c r="S68" s="9" t="s">
        <v>16</v>
      </c>
      <c r="T68" s="9" t="s">
        <v>928</v>
      </c>
      <c r="U68" s="9" t="s">
        <v>222</v>
      </c>
      <c r="V68" s="9" t="s">
        <v>929</v>
      </c>
    </row>
    <row r="69" customFormat="false" ht="15" hidden="false" customHeight="false" outlineLevel="0" collapsed="false">
      <c r="A69" s="9" t="s">
        <v>930</v>
      </c>
      <c r="B69" s="9" t="s">
        <v>931</v>
      </c>
      <c r="C69" s="9"/>
      <c r="D69" s="9" t="s">
        <v>37</v>
      </c>
      <c r="E69" s="9" t="s">
        <v>920</v>
      </c>
      <c r="F69" s="9" t="s">
        <v>932</v>
      </c>
      <c r="G69" s="9" t="s">
        <v>472</v>
      </c>
      <c r="H69" s="9" t="n">
        <v>1955</v>
      </c>
      <c r="I69" s="9" t="n">
        <v>1990</v>
      </c>
      <c r="J69" s="9" t="s">
        <v>933</v>
      </c>
      <c r="K69" s="9" t="s">
        <v>934</v>
      </c>
      <c r="L69" s="9" t="s">
        <v>935</v>
      </c>
      <c r="M69" s="9" t="s">
        <v>936</v>
      </c>
      <c r="N69" s="9" t="s">
        <v>180</v>
      </c>
      <c r="O69" s="9" t="s">
        <v>937</v>
      </c>
      <c r="P69" s="9"/>
      <c r="Q69" s="9" t="s">
        <v>234</v>
      </c>
      <c r="R69" s="9" t="s">
        <v>366</v>
      </c>
      <c r="S69" s="9" t="s">
        <v>17</v>
      </c>
      <c r="T69" s="9" t="s">
        <v>938</v>
      </c>
      <c r="U69" s="9" t="s">
        <v>378</v>
      </c>
      <c r="V69" s="9" t="s">
        <v>939</v>
      </c>
    </row>
    <row r="70" customFormat="false" ht="15" hidden="false" customHeight="false" outlineLevel="0" collapsed="false">
      <c r="A70" s="9" t="s">
        <v>940</v>
      </c>
      <c r="B70" s="9" t="s">
        <v>941</v>
      </c>
      <c r="C70" s="9" t="s">
        <v>942</v>
      </c>
      <c r="D70" s="9" t="s">
        <v>35</v>
      </c>
      <c r="E70" s="9" t="s">
        <v>943</v>
      </c>
      <c r="F70" s="9" t="s">
        <v>162</v>
      </c>
      <c r="G70" s="9" t="s">
        <v>88</v>
      </c>
      <c r="H70" s="9" t="n">
        <v>1810</v>
      </c>
      <c r="I70" s="9" t="n">
        <v>1865</v>
      </c>
      <c r="J70" s="9" t="s">
        <v>944</v>
      </c>
      <c r="K70" s="9" t="s">
        <v>945</v>
      </c>
      <c r="L70" s="9" t="s">
        <v>946</v>
      </c>
      <c r="M70" s="9" t="s">
        <v>947</v>
      </c>
      <c r="N70" s="9" t="s">
        <v>175</v>
      </c>
      <c r="O70" s="9" t="s">
        <v>948</v>
      </c>
      <c r="P70" s="9" t="s">
        <v>949</v>
      </c>
      <c r="Q70" s="9" t="s">
        <v>950</v>
      </c>
      <c r="R70" s="9" t="s">
        <v>951</v>
      </c>
      <c r="S70" s="9" t="s">
        <v>16</v>
      </c>
      <c r="T70" s="9" t="s">
        <v>952</v>
      </c>
      <c r="U70" s="9" t="s">
        <v>222</v>
      </c>
      <c r="V70" s="9" t="s">
        <v>953</v>
      </c>
    </row>
    <row r="71" customFormat="false" ht="15" hidden="false" customHeight="false" outlineLevel="0" collapsed="false">
      <c r="A71" s="9" t="s">
        <v>954</v>
      </c>
      <c r="B71" s="9" t="s">
        <v>955</v>
      </c>
      <c r="C71" s="9" t="s">
        <v>956</v>
      </c>
      <c r="D71" s="9" t="s">
        <v>35</v>
      </c>
      <c r="E71" s="9" t="s">
        <v>943</v>
      </c>
      <c r="F71" s="9" t="s">
        <v>957</v>
      </c>
      <c r="G71" s="9" t="s">
        <v>86</v>
      </c>
      <c r="H71" s="9" t="n">
        <v>1942</v>
      </c>
      <c r="I71" s="9" t="n">
        <v>1946</v>
      </c>
      <c r="J71" s="9" t="s">
        <v>958</v>
      </c>
      <c r="K71" s="9" t="s">
        <v>959</v>
      </c>
      <c r="L71" s="9" t="s">
        <v>960</v>
      </c>
      <c r="M71" s="9" t="s">
        <v>961</v>
      </c>
      <c r="N71" s="9" t="s">
        <v>962</v>
      </c>
      <c r="O71" s="9" t="s">
        <v>963</v>
      </c>
      <c r="P71" s="9"/>
      <c r="Q71" s="9" t="s">
        <v>950</v>
      </c>
      <c r="R71" s="9" t="s">
        <v>964</v>
      </c>
      <c r="S71" s="9" t="s">
        <v>17</v>
      </c>
      <c r="T71" s="9" t="s">
        <v>965</v>
      </c>
      <c r="U71" s="9" t="s">
        <v>222</v>
      </c>
      <c r="V71" s="9" t="s">
        <v>966</v>
      </c>
    </row>
    <row r="72" customFormat="false" ht="15" hidden="false" customHeight="false" outlineLevel="0" collapsed="false">
      <c r="A72" s="9" t="s">
        <v>967</v>
      </c>
      <c r="B72" s="9" t="s">
        <v>968</v>
      </c>
      <c r="C72" s="9" t="s">
        <v>969</v>
      </c>
      <c r="D72" s="9" t="s">
        <v>33</v>
      </c>
      <c r="E72" s="9" t="s">
        <v>943</v>
      </c>
      <c r="F72" s="9" t="s">
        <v>970</v>
      </c>
      <c r="G72" s="9" t="s">
        <v>971</v>
      </c>
      <c r="H72" s="9" t="n">
        <v>1500</v>
      </c>
      <c r="I72" s="9"/>
      <c r="J72" s="9" t="s">
        <v>972</v>
      </c>
      <c r="K72" s="9" t="s">
        <v>973</v>
      </c>
      <c r="L72" s="9" t="s">
        <v>974</v>
      </c>
      <c r="M72" s="9" t="s">
        <v>975</v>
      </c>
      <c r="N72" s="9" t="s">
        <v>976</v>
      </c>
      <c r="O72" s="9" t="s">
        <v>354</v>
      </c>
      <c r="P72" s="9" t="s">
        <v>977</v>
      </c>
      <c r="Q72" s="9" t="s">
        <v>246</v>
      </c>
      <c r="R72" s="9" t="s">
        <v>978</v>
      </c>
      <c r="S72" s="9" t="s">
        <v>16</v>
      </c>
      <c r="T72" s="9" t="s">
        <v>979</v>
      </c>
      <c r="U72" s="9" t="s">
        <v>222</v>
      </c>
      <c r="V72" s="9" t="s">
        <v>980</v>
      </c>
    </row>
    <row r="73" customFormat="false" ht="15" hidden="false" customHeight="false" outlineLevel="0" collapsed="false">
      <c r="A73" s="9" t="s">
        <v>981</v>
      </c>
      <c r="B73" s="9" t="s">
        <v>982</v>
      </c>
      <c r="C73" s="9" t="s">
        <v>983</v>
      </c>
      <c r="D73" s="9" t="s">
        <v>33</v>
      </c>
      <c r="E73" s="9" t="s">
        <v>943</v>
      </c>
      <c r="F73" s="9" t="s">
        <v>416</v>
      </c>
      <c r="G73" s="9" t="s">
        <v>138</v>
      </c>
      <c r="H73" s="9" t="n">
        <v>1868</v>
      </c>
      <c r="I73" s="9"/>
      <c r="J73" s="9" t="s">
        <v>984</v>
      </c>
      <c r="K73" s="9" t="s">
        <v>985</v>
      </c>
      <c r="L73" s="9" t="s">
        <v>986</v>
      </c>
      <c r="M73" s="9" t="s">
        <v>987</v>
      </c>
      <c r="N73" s="9" t="s">
        <v>174</v>
      </c>
      <c r="O73" s="9" t="s">
        <v>988</v>
      </c>
      <c r="P73" s="9" t="s">
        <v>989</v>
      </c>
      <c r="Q73" s="9" t="s">
        <v>234</v>
      </c>
      <c r="R73" s="9" t="s">
        <v>990</v>
      </c>
      <c r="S73" s="9" t="s">
        <v>16</v>
      </c>
      <c r="T73" s="9" t="s">
        <v>991</v>
      </c>
      <c r="U73" s="9" t="s">
        <v>378</v>
      </c>
      <c r="V73" s="9" t="s">
        <v>992</v>
      </c>
    </row>
    <row r="74" customFormat="false" ht="15" hidden="false" customHeight="false" outlineLevel="0" collapsed="false">
      <c r="A74" s="9" t="s">
        <v>993</v>
      </c>
      <c r="B74" s="9" t="s">
        <v>994</v>
      </c>
      <c r="C74" s="9"/>
      <c r="D74" s="9" t="s">
        <v>33</v>
      </c>
      <c r="E74" s="9" t="s">
        <v>943</v>
      </c>
      <c r="F74" s="9" t="s">
        <v>171</v>
      </c>
      <c r="G74" s="9" t="s">
        <v>417</v>
      </c>
      <c r="H74" s="9" t="n">
        <v>1852</v>
      </c>
      <c r="I74" s="9"/>
      <c r="J74" s="9" t="s">
        <v>995</v>
      </c>
      <c r="K74" s="9" t="s">
        <v>996</v>
      </c>
      <c r="L74" s="9" t="s">
        <v>997</v>
      </c>
      <c r="M74" s="9" t="s">
        <v>998</v>
      </c>
      <c r="N74" s="9" t="s">
        <v>178</v>
      </c>
      <c r="O74" s="9" t="s">
        <v>354</v>
      </c>
      <c r="P74" s="9" t="s">
        <v>999</v>
      </c>
      <c r="Q74" s="9" t="s">
        <v>234</v>
      </c>
      <c r="R74" s="9" t="s">
        <v>1000</v>
      </c>
      <c r="S74" s="9" t="s">
        <v>17</v>
      </c>
      <c r="T74" s="9" t="s">
        <v>1001</v>
      </c>
      <c r="U74" s="9" t="s">
        <v>378</v>
      </c>
      <c r="V74" s="9" t="s">
        <v>1002</v>
      </c>
    </row>
    <row r="75" customFormat="false" ht="15" hidden="false" customHeight="false" outlineLevel="0" collapsed="false">
      <c r="A75" s="9" t="s">
        <v>1003</v>
      </c>
      <c r="B75" s="9" t="s">
        <v>1004</v>
      </c>
      <c r="C75" s="9"/>
      <c r="D75" s="9" t="s">
        <v>33</v>
      </c>
      <c r="E75" s="9" t="s">
        <v>943</v>
      </c>
      <c r="F75" s="9" t="s">
        <v>167</v>
      </c>
      <c r="G75" s="9" t="s">
        <v>140</v>
      </c>
      <c r="H75" s="9" t="n">
        <v>1768</v>
      </c>
      <c r="I75" s="9"/>
      <c r="J75" s="9" t="s">
        <v>1005</v>
      </c>
      <c r="K75" s="9" t="s">
        <v>1006</v>
      </c>
      <c r="L75" s="9" t="s">
        <v>1007</v>
      </c>
      <c r="M75" s="9" t="s">
        <v>1008</v>
      </c>
      <c r="N75" s="9" t="s">
        <v>180</v>
      </c>
      <c r="O75" s="9" t="s">
        <v>1009</v>
      </c>
      <c r="P75" s="9" t="s">
        <v>1010</v>
      </c>
      <c r="Q75" s="9" t="s">
        <v>234</v>
      </c>
      <c r="R75" s="9" t="s">
        <v>1011</v>
      </c>
      <c r="S75" s="9" t="s">
        <v>17</v>
      </c>
      <c r="T75" s="9" t="s">
        <v>1012</v>
      </c>
      <c r="U75" s="9" t="s">
        <v>222</v>
      </c>
      <c r="V75" s="9" t="s">
        <v>1013</v>
      </c>
    </row>
    <row r="76" customFormat="false" ht="15" hidden="false" customHeight="false" outlineLevel="0" collapsed="false">
      <c r="A76" s="9" t="s">
        <v>1014</v>
      </c>
      <c r="B76" s="9" t="s">
        <v>1015</v>
      </c>
      <c r="C76" s="9"/>
      <c r="D76" s="9" t="s">
        <v>33</v>
      </c>
      <c r="E76" s="9" t="s">
        <v>943</v>
      </c>
      <c r="F76" s="9" t="s">
        <v>167</v>
      </c>
      <c r="G76" s="9" t="s">
        <v>138</v>
      </c>
      <c r="H76" s="9" t="n">
        <v>1648</v>
      </c>
      <c r="I76" s="9" t="n">
        <v>1793</v>
      </c>
      <c r="J76" s="9" t="s">
        <v>1016</v>
      </c>
      <c r="K76" s="9" t="s">
        <v>1017</v>
      </c>
      <c r="L76" s="9" t="s">
        <v>1007</v>
      </c>
      <c r="M76" s="9" t="s">
        <v>1018</v>
      </c>
      <c r="N76" s="9" t="s">
        <v>180</v>
      </c>
      <c r="O76" s="9" t="s">
        <v>1019</v>
      </c>
      <c r="P76" s="9" t="s">
        <v>1020</v>
      </c>
      <c r="Q76" s="9" t="s">
        <v>234</v>
      </c>
      <c r="R76" s="9" t="s">
        <v>1011</v>
      </c>
      <c r="S76" s="9" t="s">
        <v>17</v>
      </c>
      <c r="T76" s="9" t="s">
        <v>1012</v>
      </c>
      <c r="U76" s="9" t="s">
        <v>222</v>
      </c>
      <c r="V76" s="9" t="s">
        <v>1021</v>
      </c>
    </row>
    <row r="77" customFormat="false" ht="15" hidden="false" customHeight="false" outlineLevel="0" collapsed="false">
      <c r="A77" s="9" t="s">
        <v>1022</v>
      </c>
      <c r="B77" s="9" t="s">
        <v>1023</v>
      </c>
      <c r="C77" s="9" t="s">
        <v>1024</v>
      </c>
      <c r="D77" s="9" t="s">
        <v>33</v>
      </c>
      <c r="E77" s="9" t="s">
        <v>943</v>
      </c>
      <c r="F77" s="9" t="s">
        <v>167</v>
      </c>
      <c r="G77" s="9" t="s">
        <v>1025</v>
      </c>
      <c r="H77" s="9" t="n">
        <v>1867</v>
      </c>
      <c r="I77" s="9"/>
      <c r="J77" s="9" t="s">
        <v>1026</v>
      </c>
      <c r="K77" s="9" t="s">
        <v>1027</v>
      </c>
      <c r="L77" s="9" t="s">
        <v>1028</v>
      </c>
      <c r="M77" s="9" t="s">
        <v>1029</v>
      </c>
      <c r="N77" s="9" t="s">
        <v>176</v>
      </c>
      <c r="O77" s="9" t="s">
        <v>1030</v>
      </c>
      <c r="P77" s="9"/>
      <c r="Q77" s="9" t="s">
        <v>234</v>
      </c>
      <c r="R77" s="9" t="s">
        <v>649</v>
      </c>
      <c r="S77" s="9" t="s">
        <v>17</v>
      </c>
      <c r="T77" s="9" t="s">
        <v>1031</v>
      </c>
      <c r="U77" s="9" t="s">
        <v>378</v>
      </c>
      <c r="V77" s="9" t="s">
        <v>1032</v>
      </c>
    </row>
    <row r="78" customFormat="false" ht="15" hidden="false" customHeight="false" outlineLevel="0" collapsed="false">
      <c r="A78" s="9" t="s">
        <v>1033</v>
      </c>
      <c r="B78" s="9" t="s">
        <v>1034</v>
      </c>
      <c r="C78" s="9" t="s">
        <v>1035</v>
      </c>
      <c r="D78" s="9" t="s">
        <v>33</v>
      </c>
      <c r="E78" s="9" t="s">
        <v>943</v>
      </c>
      <c r="F78" s="9" t="s">
        <v>698</v>
      </c>
      <c r="G78" s="9" t="s">
        <v>699</v>
      </c>
      <c r="H78" s="9" t="n">
        <v>1926</v>
      </c>
      <c r="I78" s="9"/>
      <c r="J78" s="9" t="s">
        <v>1036</v>
      </c>
      <c r="K78" s="9" t="s">
        <v>1037</v>
      </c>
      <c r="L78" s="9" t="s">
        <v>1038</v>
      </c>
      <c r="M78" s="9" t="s">
        <v>1039</v>
      </c>
      <c r="N78" s="9" t="s">
        <v>176</v>
      </c>
      <c r="O78" s="9" t="s">
        <v>1040</v>
      </c>
      <c r="P78" s="9" t="s">
        <v>1041</v>
      </c>
      <c r="Q78" s="9" t="s">
        <v>234</v>
      </c>
      <c r="R78" s="9" t="s">
        <v>1042</v>
      </c>
      <c r="S78" s="9" t="s">
        <v>17</v>
      </c>
      <c r="T78" s="9" t="s">
        <v>1043</v>
      </c>
      <c r="U78" s="9" t="s">
        <v>378</v>
      </c>
      <c r="V78" s="9" t="s">
        <v>1044</v>
      </c>
    </row>
    <row r="79" customFormat="false" ht="15" hidden="false" customHeight="false" outlineLevel="0" collapsed="false">
      <c r="A79" s="9" t="s">
        <v>1045</v>
      </c>
      <c r="B79" s="9" t="s">
        <v>1046</v>
      </c>
      <c r="C79" s="9" t="s">
        <v>1047</v>
      </c>
      <c r="D79" s="9" t="s">
        <v>33</v>
      </c>
      <c r="E79" s="9" t="s">
        <v>943</v>
      </c>
      <c r="F79" s="9" t="s">
        <v>171</v>
      </c>
      <c r="G79" s="9" t="s">
        <v>472</v>
      </c>
      <c r="H79" s="9" t="n">
        <v>1957</v>
      </c>
      <c r="I79" s="9"/>
      <c r="J79" s="9" t="s">
        <v>1048</v>
      </c>
      <c r="K79" s="9" t="s">
        <v>1049</v>
      </c>
      <c r="L79" s="9"/>
      <c r="M79" s="9"/>
      <c r="N79" s="9"/>
      <c r="O79" s="9" t="s">
        <v>1050</v>
      </c>
      <c r="P79" s="9"/>
      <c r="Q79" s="9" t="s">
        <v>234</v>
      </c>
      <c r="R79" s="9" t="s">
        <v>531</v>
      </c>
      <c r="S79" s="9" t="s">
        <v>17</v>
      </c>
      <c r="T79" s="9" t="s">
        <v>1051</v>
      </c>
      <c r="U79" s="9" t="s">
        <v>222</v>
      </c>
      <c r="V79" s="9" t="s">
        <v>1052</v>
      </c>
    </row>
    <row r="80" customFormat="false" ht="15" hidden="false" customHeight="false" outlineLevel="0" collapsed="false">
      <c r="A80" s="9" t="s">
        <v>1053</v>
      </c>
      <c r="B80" s="9" t="s">
        <v>1054</v>
      </c>
      <c r="C80" s="9" t="s">
        <v>1055</v>
      </c>
      <c r="D80" s="9" t="s">
        <v>33</v>
      </c>
      <c r="E80" s="9" t="s">
        <v>943</v>
      </c>
      <c r="F80" s="9" t="s">
        <v>167</v>
      </c>
      <c r="G80" s="9" t="s">
        <v>144</v>
      </c>
      <c r="H80" s="9" t="n">
        <v>1962</v>
      </c>
      <c r="I80" s="9" t="n">
        <v>1992</v>
      </c>
      <c r="J80" s="9" t="s">
        <v>1056</v>
      </c>
      <c r="K80" s="9" t="s">
        <v>1057</v>
      </c>
      <c r="L80" s="9" t="s">
        <v>1058</v>
      </c>
      <c r="M80" s="9" t="s">
        <v>1059</v>
      </c>
      <c r="N80" s="9" t="s">
        <v>176</v>
      </c>
      <c r="O80" s="9" t="s">
        <v>1060</v>
      </c>
      <c r="P80" s="9"/>
      <c r="Q80" s="9" t="s">
        <v>234</v>
      </c>
      <c r="R80" s="9" t="s">
        <v>1011</v>
      </c>
      <c r="S80" s="9" t="s">
        <v>17</v>
      </c>
      <c r="T80" s="9" t="s">
        <v>1061</v>
      </c>
      <c r="U80" s="9" t="s">
        <v>378</v>
      </c>
      <c r="V80" s="9" t="s">
        <v>1062</v>
      </c>
    </row>
    <row r="81" customFormat="false" ht="15" hidden="false" customHeight="false" outlineLevel="0" collapsed="false">
      <c r="A81" s="9" t="s">
        <v>1063</v>
      </c>
      <c r="B81" s="9" t="s">
        <v>1064</v>
      </c>
      <c r="C81" s="9" t="s">
        <v>1065</v>
      </c>
      <c r="D81" s="9" t="s">
        <v>33</v>
      </c>
      <c r="E81" s="9" t="s">
        <v>943</v>
      </c>
      <c r="F81" s="9" t="s">
        <v>167</v>
      </c>
      <c r="G81" s="9" t="s">
        <v>138</v>
      </c>
      <c r="H81" s="9" t="n">
        <v>1972</v>
      </c>
      <c r="I81" s="9" t="n">
        <v>1990</v>
      </c>
      <c r="J81" s="9" t="s">
        <v>1066</v>
      </c>
      <c r="K81" s="9" t="s">
        <v>1067</v>
      </c>
      <c r="L81" s="9"/>
      <c r="M81" s="9" t="s">
        <v>1068</v>
      </c>
      <c r="N81" s="9" t="s">
        <v>176</v>
      </c>
      <c r="O81" s="9" t="s">
        <v>1069</v>
      </c>
      <c r="P81" s="9"/>
      <c r="Q81" s="9" t="s">
        <v>234</v>
      </c>
      <c r="R81" s="9" t="s">
        <v>830</v>
      </c>
      <c r="S81" s="9" t="s">
        <v>17</v>
      </c>
      <c r="T81" s="9" t="s">
        <v>1061</v>
      </c>
      <c r="U81" s="9" t="s">
        <v>378</v>
      </c>
      <c r="V81" s="9" t="s">
        <v>1070</v>
      </c>
    </row>
    <row r="82" customFormat="false" ht="15" hidden="false" customHeight="false" outlineLevel="0" collapsed="false">
      <c r="A82" s="9" t="s">
        <v>1071</v>
      </c>
      <c r="B82" s="9" t="s">
        <v>1072</v>
      </c>
      <c r="C82" s="9" t="s">
        <v>1073</v>
      </c>
      <c r="D82" s="9" t="s">
        <v>33</v>
      </c>
      <c r="E82" s="9" t="s">
        <v>943</v>
      </c>
      <c r="F82" s="9" t="s">
        <v>163</v>
      </c>
      <c r="G82" s="9" t="s">
        <v>107</v>
      </c>
      <c r="H82" s="9" t="n">
        <v>1957</v>
      </c>
      <c r="I82" s="9"/>
      <c r="J82" s="9" t="s">
        <v>1074</v>
      </c>
      <c r="K82" s="9" t="s">
        <v>1075</v>
      </c>
      <c r="L82" s="9"/>
      <c r="M82" s="9" t="s">
        <v>1076</v>
      </c>
      <c r="N82" s="9" t="s">
        <v>178</v>
      </c>
      <c r="O82" s="9" t="s">
        <v>1077</v>
      </c>
      <c r="P82" s="9"/>
      <c r="Q82" s="9" t="s">
        <v>234</v>
      </c>
      <c r="R82" s="9" t="s">
        <v>830</v>
      </c>
      <c r="S82" s="9" t="s">
        <v>17</v>
      </c>
      <c r="T82" s="9" t="s">
        <v>1078</v>
      </c>
      <c r="U82" s="9" t="s">
        <v>222</v>
      </c>
      <c r="V82" s="9" t="s">
        <v>1079</v>
      </c>
    </row>
    <row r="83" customFormat="false" ht="15" hidden="false" customHeight="false" outlineLevel="0" collapsed="false">
      <c r="A83" s="9" t="s">
        <v>1080</v>
      </c>
      <c r="B83" s="9" t="s">
        <v>1081</v>
      </c>
      <c r="C83" s="9" t="s">
        <v>1082</v>
      </c>
      <c r="D83" s="9" t="s">
        <v>33</v>
      </c>
      <c r="E83" s="9" t="s">
        <v>943</v>
      </c>
      <c r="F83" s="9" t="s">
        <v>162</v>
      </c>
      <c r="G83" s="9" t="s">
        <v>100</v>
      </c>
      <c r="H83" s="9" t="n">
        <v>1962</v>
      </c>
      <c r="I83" s="9"/>
      <c r="J83" s="9" t="s">
        <v>1083</v>
      </c>
      <c r="K83" s="9" t="s">
        <v>1084</v>
      </c>
      <c r="L83" s="9" t="s">
        <v>1085</v>
      </c>
      <c r="M83" s="9"/>
      <c r="N83" s="9" t="s">
        <v>176</v>
      </c>
      <c r="O83" s="9" t="s">
        <v>1086</v>
      </c>
      <c r="P83" s="9"/>
      <c r="Q83" s="9" t="s">
        <v>234</v>
      </c>
      <c r="R83" s="9" t="s">
        <v>830</v>
      </c>
      <c r="S83" s="9" t="s">
        <v>17</v>
      </c>
      <c r="T83" s="9" t="s">
        <v>1061</v>
      </c>
      <c r="U83" s="9" t="s">
        <v>222</v>
      </c>
      <c r="V83" s="9" t="s">
        <v>1087</v>
      </c>
    </row>
    <row r="84" customFormat="false" ht="15" hidden="false" customHeight="false" outlineLevel="0" collapsed="false">
      <c r="A84" s="9" t="s">
        <v>1088</v>
      </c>
      <c r="B84" s="9" t="s">
        <v>1089</v>
      </c>
      <c r="C84" s="9" t="s">
        <v>1090</v>
      </c>
      <c r="D84" s="9" t="s">
        <v>33</v>
      </c>
      <c r="E84" s="9" t="s">
        <v>943</v>
      </c>
      <c r="F84" s="9" t="s">
        <v>1091</v>
      </c>
      <c r="G84" s="9" t="s">
        <v>61</v>
      </c>
      <c r="H84" s="9"/>
      <c r="I84" s="9"/>
      <c r="J84" s="9" t="s">
        <v>1092</v>
      </c>
      <c r="K84" s="9" t="s">
        <v>1093</v>
      </c>
      <c r="L84" s="9" t="s">
        <v>1085</v>
      </c>
      <c r="M84" s="9"/>
      <c r="N84" s="9" t="s">
        <v>177</v>
      </c>
      <c r="O84" s="9" t="s">
        <v>1094</v>
      </c>
      <c r="P84" s="9"/>
      <c r="Q84" s="9" t="s">
        <v>234</v>
      </c>
      <c r="R84" s="9" t="s">
        <v>830</v>
      </c>
      <c r="S84" s="9" t="s">
        <v>17</v>
      </c>
      <c r="T84" s="9" t="s">
        <v>247</v>
      </c>
      <c r="U84" s="9" t="s">
        <v>443</v>
      </c>
      <c r="V84" s="9" t="s">
        <v>1095</v>
      </c>
    </row>
    <row r="85" customFormat="false" ht="15" hidden="false" customHeight="false" outlineLevel="0" collapsed="false">
      <c r="A85" s="9" t="s">
        <v>1096</v>
      </c>
      <c r="B85" s="9" t="s">
        <v>1097</v>
      </c>
      <c r="C85" s="9" t="s">
        <v>1098</v>
      </c>
      <c r="D85" s="9" t="s">
        <v>22</v>
      </c>
      <c r="E85" s="9" t="s">
        <v>1099</v>
      </c>
      <c r="F85" s="9" t="s">
        <v>167</v>
      </c>
      <c r="G85" s="9" t="s">
        <v>138</v>
      </c>
      <c r="H85" s="9" t="n">
        <v>1667</v>
      </c>
      <c r="I85" s="9"/>
      <c r="J85" s="9" t="s">
        <v>1100</v>
      </c>
      <c r="K85" s="9" t="s">
        <v>1101</v>
      </c>
      <c r="L85" s="9" t="s">
        <v>1102</v>
      </c>
      <c r="M85" s="9" t="s">
        <v>1103</v>
      </c>
      <c r="N85" s="9" t="s">
        <v>180</v>
      </c>
      <c r="O85" s="9" t="s">
        <v>1104</v>
      </c>
      <c r="P85" s="9"/>
      <c r="Q85" s="9" t="s">
        <v>234</v>
      </c>
      <c r="R85" s="9" t="s">
        <v>1105</v>
      </c>
      <c r="S85" s="9" t="s">
        <v>17</v>
      </c>
      <c r="T85" s="9" t="s">
        <v>1106</v>
      </c>
      <c r="U85" s="9" t="s">
        <v>222</v>
      </c>
      <c r="V85" s="9" t="s">
        <v>1107</v>
      </c>
    </row>
    <row r="86" customFormat="false" ht="15" hidden="false" customHeight="false" outlineLevel="0" collapsed="false">
      <c r="A86" s="9" t="s">
        <v>1108</v>
      </c>
      <c r="B86" s="9" t="s">
        <v>1109</v>
      </c>
      <c r="C86" s="9"/>
      <c r="D86" s="9" t="s">
        <v>22</v>
      </c>
      <c r="E86" s="9" t="s">
        <v>1099</v>
      </c>
      <c r="F86" s="9" t="s">
        <v>167</v>
      </c>
      <c r="G86" s="9" t="s">
        <v>136</v>
      </c>
      <c r="H86" s="9" t="n">
        <v>1955</v>
      </c>
      <c r="I86" s="9"/>
      <c r="J86" s="9" t="s">
        <v>1110</v>
      </c>
      <c r="K86" s="9" t="s">
        <v>1111</v>
      </c>
      <c r="L86" s="9" t="s">
        <v>1112</v>
      </c>
      <c r="M86" s="9" t="s">
        <v>1113</v>
      </c>
      <c r="N86" s="9" t="s">
        <v>180</v>
      </c>
      <c r="O86" s="9" t="s">
        <v>1114</v>
      </c>
      <c r="P86" s="9"/>
      <c r="Q86" s="9" t="s">
        <v>234</v>
      </c>
      <c r="R86" s="9" t="s">
        <v>366</v>
      </c>
      <c r="S86" s="9" t="s">
        <v>17</v>
      </c>
      <c r="T86" s="9" t="s">
        <v>1115</v>
      </c>
      <c r="U86" s="9" t="s">
        <v>378</v>
      </c>
      <c r="V86" s="9" t="s">
        <v>1116</v>
      </c>
    </row>
    <row r="87" customFormat="false" ht="15" hidden="false" customHeight="false" outlineLevel="0" collapsed="false">
      <c r="A87" s="9" t="s">
        <v>1117</v>
      </c>
      <c r="B87" s="9" t="s">
        <v>1118</v>
      </c>
      <c r="C87" s="9" t="s">
        <v>1119</v>
      </c>
      <c r="D87" s="9" t="s">
        <v>38</v>
      </c>
      <c r="E87" s="9" t="s">
        <v>943</v>
      </c>
      <c r="F87" s="9" t="s">
        <v>161</v>
      </c>
      <c r="G87" s="9" t="s">
        <v>1120</v>
      </c>
      <c r="H87" s="9" t="n">
        <v>-3100</v>
      </c>
      <c r="I87" s="9" t="n">
        <v>550</v>
      </c>
      <c r="J87" s="9" t="s">
        <v>1121</v>
      </c>
      <c r="K87" s="9" t="s">
        <v>1122</v>
      </c>
      <c r="L87" s="9" t="s">
        <v>1123</v>
      </c>
      <c r="M87" s="9" t="s">
        <v>1124</v>
      </c>
      <c r="N87" s="9" t="s">
        <v>1125</v>
      </c>
      <c r="O87" s="9" t="s">
        <v>1126</v>
      </c>
      <c r="P87" s="9" t="s">
        <v>1127</v>
      </c>
      <c r="Q87" s="9" t="s">
        <v>1128</v>
      </c>
      <c r="R87" s="9" t="s">
        <v>1129</v>
      </c>
      <c r="S87" s="9" t="s">
        <v>15</v>
      </c>
      <c r="T87" s="9" t="s">
        <v>859</v>
      </c>
      <c r="U87" s="9" t="s">
        <v>222</v>
      </c>
      <c r="V87" s="9" t="s">
        <v>1130</v>
      </c>
    </row>
    <row r="88" customFormat="false" ht="15" hidden="false" customHeight="false" outlineLevel="0" collapsed="false">
      <c r="A88" s="9" t="s">
        <v>1131</v>
      </c>
      <c r="B88" s="9" t="s">
        <v>1132</v>
      </c>
      <c r="C88" s="9" t="s">
        <v>1133</v>
      </c>
      <c r="D88" s="9" t="s">
        <v>38</v>
      </c>
      <c r="E88" s="9" t="s">
        <v>943</v>
      </c>
      <c r="F88" s="9" t="s">
        <v>165</v>
      </c>
      <c r="G88" s="9" t="s">
        <v>1134</v>
      </c>
      <c r="H88" s="9" t="n">
        <v>-3500</v>
      </c>
      <c r="I88" s="9" t="n">
        <v>100</v>
      </c>
      <c r="J88" s="9" t="s">
        <v>1135</v>
      </c>
      <c r="K88" s="9" t="s">
        <v>1136</v>
      </c>
      <c r="L88" s="9" t="s">
        <v>1137</v>
      </c>
      <c r="M88" s="9" t="s">
        <v>1138</v>
      </c>
      <c r="N88" s="9" t="s">
        <v>1125</v>
      </c>
      <c r="O88" s="9" t="s">
        <v>1139</v>
      </c>
      <c r="P88" s="9" t="s">
        <v>1140</v>
      </c>
      <c r="Q88" s="9" t="s">
        <v>670</v>
      </c>
      <c r="R88" s="9" t="s">
        <v>1141</v>
      </c>
      <c r="S88" s="9" t="s">
        <v>16</v>
      </c>
      <c r="T88" s="9" t="s">
        <v>672</v>
      </c>
      <c r="U88" s="9" t="s">
        <v>222</v>
      </c>
      <c r="V88" s="9"/>
    </row>
    <row r="89" customFormat="false" ht="15" hidden="false" customHeight="false" outlineLevel="0" collapsed="false">
      <c r="A89" s="9" t="s">
        <v>1142</v>
      </c>
      <c r="B89" s="9" t="s">
        <v>1143</v>
      </c>
      <c r="C89" s="9" t="s">
        <v>1144</v>
      </c>
      <c r="D89" s="9" t="s">
        <v>38</v>
      </c>
      <c r="E89" s="9" t="s">
        <v>943</v>
      </c>
      <c r="F89" s="9" t="s">
        <v>167</v>
      </c>
      <c r="G89" s="9" t="s">
        <v>1145</v>
      </c>
      <c r="H89" s="9" t="n">
        <v>-800</v>
      </c>
      <c r="I89" s="9" t="n">
        <v>400</v>
      </c>
      <c r="J89" s="9" t="s">
        <v>1146</v>
      </c>
      <c r="K89" s="9" t="s">
        <v>1147</v>
      </c>
      <c r="L89" s="9" t="s">
        <v>1148</v>
      </c>
      <c r="M89" s="9" t="s">
        <v>1149</v>
      </c>
      <c r="N89" s="9" t="s">
        <v>231</v>
      </c>
      <c r="O89" s="9" t="s">
        <v>1150</v>
      </c>
      <c r="P89" s="9" t="s">
        <v>1151</v>
      </c>
      <c r="Q89" s="9" t="s">
        <v>670</v>
      </c>
      <c r="R89" s="9" t="s">
        <v>1152</v>
      </c>
      <c r="S89" s="9" t="s">
        <v>16</v>
      </c>
      <c r="T89" s="9" t="s">
        <v>672</v>
      </c>
      <c r="U89" s="9" t="s">
        <v>222</v>
      </c>
      <c r="V89" s="9"/>
    </row>
    <row r="90" customFormat="false" ht="15" hidden="false" customHeight="false" outlineLevel="0" collapsed="false">
      <c r="A90" s="9" t="s">
        <v>1153</v>
      </c>
      <c r="B90" s="9" t="s">
        <v>1154</v>
      </c>
      <c r="C90" s="9" t="s">
        <v>1155</v>
      </c>
      <c r="D90" s="9" t="s">
        <v>38</v>
      </c>
      <c r="E90" s="9" t="s">
        <v>943</v>
      </c>
      <c r="F90" s="9" t="s">
        <v>167</v>
      </c>
      <c r="G90" s="9" t="s">
        <v>1156</v>
      </c>
      <c r="H90" s="9" t="n">
        <v>200</v>
      </c>
      <c r="I90" s="9" t="n">
        <v>1100</v>
      </c>
      <c r="J90" s="9" t="s">
        <v>1157</v>
      </c>
      <c r="K90" s="9" t="s">
        <v>1158</v>
      </c>
      <c r="L90" s="9" t="s">
        <v>1159</v>
      </c>
      <c r="M90" s="9" t="s">
        <v>1160</v>
      </c>
      <c r="N90" s="9" t="s">
        <v>231</v>
      </c>
      <c r="O90" s="9" t="s">
        <v>1161</v>
      </c>
      <c r="P90" s="9" t="s">
        <v>1162</v>
      </c>
      <c r="Q90" s="9" t="s">
        <v>1163</v>
      </c>
      <c r="R90" s="9" t="s">
        <v>1164</v>
      </c>
      <c r="S90" s="9" t="s">
        <v>17</v>
      </c>
      <c r="T90" s="9" t="s">
        <v>672</v>
      </c>
      <c r="U90" s="9" t="s">
        <v>378</v>
      </c>
      <c r="V90" s="9" t="s">
        <v>1165</v>
      </c>
    </row>
    <row r="91" customFormat="false" ht="15" hidden="false" customHeight="false" outlineLevel="0" collapsed="false">
      <c r="A91" s="9" t="s">
        <v>1166</v>
      </c>
      <c r="B91" s="9" t="s">
        <v>1167</v>
      </c>
      <c r="C91" s="9" t="s">
        <v>1168</v>
      </c>
      <c r="D91" s="9" t="s">
        <v>38</v>
      </c>
      <c r="E91" s="9" t="s">
        <v>943</v>
      </c>
      <c r="F91" s="9" t="s">
        <v>1169</v>
      </c>
      <c r="G91" s="9" t="s">
        <v>1170</v>
      </c>
      <c r="H91" s="9" t="n">
        <v>-1000</v>
      </c>
      <c r="I91" s="9"/>
      <c r="J91" s="9" t="s">
        <v>1171</v>
      </c>
      <c r="K91" s="9" t="s">
        <v>1172</v>
      </c>
      <c r="L91" s="9" t="s">
        <v>1173</v>
      </c>
      <c r="M91" s="9" t="s">
        <v>1174</v>
      </c>
      <c r="N91" s="9" t="s">
        <v>1175</v>
      </c>
      <c r="O91" s="9" t="s">
        <v>1176</v>
      </c>
      <c r="P91" s="9" t="s">
        <v>1177</v>
      </c>
      <c r="Q91" s="9" t="s">
        <v>1178</v>
      </c>
      <c r="R91" s="9" t="s">
        <v>1179</v>
      </c>
      <c r="S91" s="9" t="s">
        <v>16</v>
      </c>
      <c r="T91" s="9" t="s">
        <v>672</v>
      </c>
      <c r="U91" s="9" t="s">
        <v>378</v>
      </c>
      <c r="V91" s="9" t="s">
        <v>1180</v>
      </c>
    </row>
    <row r="92" customFormat="false" ht="15" hidden="false" customHeight="false" outlineLevel="0" collapsed="false">
      <c r="A92" s="9" t="s">
        <v>1181</v>
      </c>
      <c r="B92" s="9" t="s">
        <v>1182</v>
      </c>
      <c r="C92" s="9" t="s">
        <v>1183</v>
      </c>
      <c r="D92" s="9" t="s">
        <v>38</v>
      </c>
      <c r="E92" s="9" t="s">
        <v>943</v>
      </c>
      <c r="F92" s="9" t="s">
        <v>1184</v>
      </c>
      <c r="G92" s="9" t="s">
        <v>1185</v>
      </c>
      <c r="H92" s="9" t="n">
        <v>240</v>
      </c>
      <c r="I92" s="9" t="n">
        <v>1600</v>
      </c>
      <c r="J92" s="9" t="s">
        <v>1186</v>
      </c>
      <c r="K92" s="9" t="s">
        <v>1187</v>
      </c>
      <c r="L92" s="9" t="s">
        <v>1188</v>
      </c>
      <c r="M92" s="9" t="s">
        <v>1189</v>
      </c>
      <c r="N92" s="9" t="s">
        <v>477</v>
      </c>
      <c r="O92" s="9" t="s">
        <v>1190</v>
      </c>
      <c r="P92" s="9" t="s">
        <v>1191</v>
      </c>
      <c r="Q92" s="9" t="s">
        <v>670</v>
      </c>
      <c r="R92" s="9" t="s">
        <v>1192</v>
      </c>
      <c r="S92" s="9" t="s">
        <v>16</v>
      </c>
      <c r="T92" s="9" t="s">
        <v>672</v>
      </c>
      <c r="U92" s="9" t="s">
        <v>378</v>
      </c>
      <c r="V92" s="9"/>
    </row>
    <row r="93" customFormat="false" ht="15" hidden="false" customHeight="false" outlineLevel="0" collapsed="false">
      <c r="A93" s="9" t="s">
        <v>1193</v>
      </c>
      <c r="B93" s="9" t="s">
        <v>1194</v>
      </c>
      <c r="C93" s="9" t="s">
        <v>1195</v>
      </c>
      <c r="D93" s="9" t="s">
        <v>38</v>
      </c>
      <c r="E93" s="9" t="s">
        <v>943</v>
      </c>
      <c r="F93" s="9" t="s">
        <v>1196</v>
      </c>
      <c r="G93" s="9" t="s">
        <v>472</v>
      </c>
      <c r="H93" s="9" t="n">
        <v>-1000</v>
      </c>
      <c r="I93" s="9"/>
      <c r="J93" s="9" t="s">
        <v>1197</v>
      </c>
      <c r="K93" s="9" t="s">
        <v>1198</v>
      </c>
      <c r="L93" s="9" t="s">
        <v>1199</v>
      </c>
      <c r="M93" s="9" t="s">
        <v>1200</v>
      </c>
      <c r="N93" s="9" t="s">
        <v>477</v>
      </c>
      <c r="O93" s="9" t="s">
        <v>1201</v>
      </c>
      <c r="P93" s="9" t="s">
        <v>1202</v>
      </c>
      <c r="Q93" s="9" t="s">
        <v>1203</v>
      </c>
      <c r="R93" s="9" t="s">
        <v>1204</v>
      </c>
      <c r="S93" s="9" t="s">
        <v>15</v>
      </c>
      <c r="T93" s="9" t="s">
        <v>859</v>
      </c>
      <c r="U93" s="9" t="s">
        <v>222</v>
      </c>
      <c r="V93" s="9"/>
    </row>
    <row r="94" customFormat="false" ht="15" hidden="false" customHeight="false" outlineLevel="0" collapsed="false">
      <c r="A94" s="9" t="s">
        <v>1205</v>
      </c>
      <c r="B94" s="9" t="s">
        <v>1206</v>
      </c>
      <c r="C94" s="9" t="s">
        <v>1207</v>
      </c>
      <c r="D94" s="9" t="s">
        <v>38</v>
      </c>
      <c r="E94" s="9" t="s">
        <v>943</v>
      </c>
      <c r="F94" s="9" t="s">
        <v>161</v>
      </c>
      <c r="G94" s="9" t="s">
        <v>1120</v>
      </c>
      <c r="H94" s="9" t="n">
        <v>300</v>
      </c>
      <c r="I94" s="9"/>
      <c r="J94" s="9" t="s">
        <v>1197</v>
      </c>
      <c r="K94" s="9" t="s">
        <v>1208</v>
      </c>
      <c r="L94" s="9" t="s">
        <v>1209</v>
      </c>
      <c r="M94" s="9" t="s">
        <v>1210</v>
      </c>
      <c r="N94" s="9" t="s">
        <v>1211</v>
      </c>
      <c r="O94" s="9" t="s">
        <v>1212</v>
      </c>
      <c r="P94" s="9" t="s">
        <v>1213</v>
      </c>
      <c r="Q94" s="9" t="s">
        <v>1178</v>
      </c>
      <c r="R94" s="9" t="s">
        <v>1129</v>
      </c>
      <c r="S94" s="9" t="s">
        <v>16</v>
      </c>
      <c r="T94" s="9" t="s">
        <v>1214</v>
      </c>
      <c r="U94" s="9" t="s">
        <v>222</v>
      </c>
      <c r="V94" s="9" t="s">
        <v>1215</v>
      </c>
    </row>
    <row r="95" customFormat="false" ht="15" hidden="false" customHeight="false" outlineLevel="0" collapsed="false">
      <c r="A95" s="9" t="s">
        <v>1216</v>
      </c>
      <c r="B95" s="9" t="s">
        <v>1217</v>
      </c>
      <c r="C95" s="9" t="s">
        <v>1218</v>
      </c>
      <c r="D95" s="9" t="s">
        <v>38</v>
      </c>
      <c r="E95" s="9" t="s">
        <v>943</v>
      </c>
      <c r="F95" s="9" t="s">
        <v>161</v>
      </c>
      <c r="G95" s="9" t="s">
        <v>73</v>
      </c>
      <c r="H95" s="9" t="n">
        <v>330</v>
      </c>
      <c r="I95" s="9"/>
      <c r="J95" s="9" t="s">
        <v>1219</v>
      </c>
      <c r="K95" s="9" t="s">
        <v>1220</v>
      </c>
      <c r="L95" s="9" t="s">
        <v>1221</v>
      </c>
      <c r="M95" s="9" t="s">
        <v>1222</v>
      </c>
      <c r="N95" s="9" t="s">
        <v>1223</v>
      </c>
      <c r="O95" s="9" t="s">
        <v>1212</v>
      </c>
      <c r="P95" s="9" t="s">
        <v>1224</v>
      </c>
      <c r="Q95" s="9" t="s">
        <v>1203</v>
      </c>
      <c r="R95" s="9" t="s">
        <v>1225</v>
      </c>
      <c r="S95" s="9" t="s">
        <v>15</v>
      </c>
      <c r="T95" s="9" t="s">
        <v>859</v>
      </c>
      <c r="U95" s="9" t="s">
        <v>222</v>
      </c>
      <c r="V95" s="9" t="s">
        <v>1226</v>
      </c>
    </row>
    <row r="96" customFormat="false" ht="15" hidden="false" customHeight="false" outlineLevel="0" collapsed="false">
      <c r="A96" s="9" t="s">
        <v>1227</v>
      </c>
      <c r="B96" s="9" t="s">
        <v>1228</v>
      </c>
      <c r="C96" s="9" t="s">
        <v>1229</v>
      </c>
      <c r="D96" s="9" t="s">
        <v>38</v>
      </c>
      <c r="E96" s="9" t="s">
        <v>943</v>
      </c>
      <c r="F96" s="9" t="s">
        <v>211</v>
      </c>
      <c r="G96" s="9" t="s">
        <v>1230</v>
      </c>
      <c r="H96" s="9" t="n">
        <v>330</v>
      </c>
      <c r="I96" s="9"/>
      <c r="J96" s="9" t="s">
        <v>1197</v>
      </c>
      <c r="K96" s="9" t="s">
        <v>1231</v>
      </c>
      <c r="L96" s="9" t="s">
        <v>1232</v>
      </c>
      <c r="M96" s="9" t="s">
        <v>1233</v>
      </c>
      <c r="N96" s="9" t="s">
        <v>231</v>
      </c>
      <c r="O96" s="9" t="s">
        <v>1212</v>
      </c>
      <c r="P96" s="9" t="s">
        <v>1234</v>
      </c>
      <c r="Q96" s="9" t="s">
        <v>840</v>
      </c>
      <c r="R96" s="9" t="s">
        <v>1235</v>
      </c>
      <c r="S96" s="9" t="s">
        <v>15</v>
      </c>
      <c r="T96" s="9" t="s">
        <v>800</v>
      </c>
      <c r="U96" s="9" t="s">
        <v>222</v>
      </c>
      <c r="V96" s="9"/>
    </row>
    <row r="97" customFormat="false" ht="15" hidden="false" customHeight="false" outlineLevel="0" collapsed="false">
      <c r="A97" s="9" t="s">
        <v>1236</v>
      </c>
      <c r="B97" s="9" t="s">
        <v>1237</v>
      </c>
      <c r="C97" s="9" t="s">
        <v>1238</v>
      </c>
      <c r="D97" s="9" t="s">
        <v>38</v>
      </c>
      <c r="E97" s="9" t="s">
        <v>943</v>
      </c>
      <c r="F97" s="9" t="s">
        <v>1239</v>
      </c>
      <c r="G97" s="9" t="s">
        <v>472</v>
      </c>
      <c r="H97" s="9" t="n">
        <v>300</v>
      </c>
      <c r="I97" s="9"/>
      <c r="J97" s="9" t="s">
        <v>1197</v>
      </c>
      <c r="K97" s="9" t="s">
        <v>1240</v>
      </c>
      <c r="L97" s="9" t="s">
        <v>1241</v>
      </c>
      <c r="M97" s="9" t="s">
        <v>1242</v>
      </c>
      <c r="N97" s="9" t="s">
        <v>1125</v>
      </c>
      <c r="O97" s="9" t="s">
        <v>1212</v>
      </c>
      <c r="P97" s="9" t="s">
        <v>1243</v>
      </c>
      <c r="Q97" s="9" t="s">
        <v>840</v>
      </c>
      <c r="R97" s="9" t="s">
        <v>1244</v>
      </c>
      <c r="S97" s="9" t="s">
        <v>16</v>
      </c>
      <c r="T97" s="9" t="s">
        <v>1245</v>
      </c>
      <c r="U97" s="9" t="s">
        <v>222</v>
      </c>
      <c r="V97" s="9"/>
    </row>
    <row r="98" customFormat="false" ht="15" hidden="false" customHeight="false" outlineLevel="0" collapsed="false">
      <c r="A98" s="9" t="s">
        <v>1246</v>
      </c>
      <c r="B98" s="9" t="s">
        <v>1247</v>
      </c>
      <c r="C98" s="9" t="s">
        <v>1248</v>
      </c>
      <c r="D98" s="9" t="s">
        <v>38</v>
      </c>
      <c r="E98" s="9" t="s">
        <v>943</v>
      </c>
      <c r="F98" s="9" t="s">
        <v>1249</v>
      </c>
      <c r="G98" s="9" t="s">
        <v>472</v>
      </c>
      <c r="H98" s="9" t="n">
        <v>1517</v>
      </c>
      <c r="I98" s="9"/>
      <c r="J98" s="9" t="s">
        <v>1250</v>
      </c>
      <c r="K98" s="9" t="s">
        <v>1251</v>
      </c>
      <c r="L98" s="9" t="s">
        <v>1252</v>
      </c>
      <c r="M98" s="9" t="s">
        <v>1253</v>
      </c>
      <c r="N98" s="9" t="s">
        <v>477</v>
      </c>
      <c r="O98" s="9" t="s">
        <v>354</v>
      </c>
      <c r="P98" s="9" t="s">
        <v>1254</v>
      </c>
      <c r="Q98" s="9" t="s">
        <v>670</v>
      </c>
      <c r="R98" s="9" t="s">
        <v>1255</v>
      </c>
      <c r="S98" s="9" t="s">
        <v>16</v>
      </c>
      <c r="T98" s="9" t="s">
        <v>1256</v>
      </c>
      <c r="U98" s="9" t="s">
        <v>222</v>
      </c>
      <c r="V98" s="9"/>
    </row>
    <row r="99" customFormat="false" ht="15" hidden="false" customHeight="false" outlineLevel="0" collapsed="false">
      <c r="A99" s="9" t="s">
        <v>1257</v>
      </c>
      <c r="B99" s="9" t="s">
        <v>1258</v>
      </c>
      <c r="C99" s="9" t="s">
        <v>1259</v>
      </c>
      <c r="D99" s="9" t="s">
        <v>38</v>
      </c>
      <c r="E99" s="9" t="s">
        <v>943</v>
      </c>
      <c r="F99" s="9" t="s">
        <v>162</v>
      </c>
      <c r="G99" s="9" t="s">
        <v>88</v>
      </c>
      <c r="H99" s="9" t="n">
        <v>1774</v>
      </c>
      <c r="I99" s="9"/>
      <c r="J99" s="9" t="s">
        <v>1260</v>
      </c>
      <c r="K99" s="9" t="s">
        <v>1261</v>
      </c>
      <c r="L99" s="9" t="s">
        <v>1262</v>
      </c>
      <c r="M99" s="9" t="s">
        <v>1263</v>
      </c>
      <c r="N99" s="9" t="s">
        <v>1264</v>
      </c>
      <c r="O99" s="9" t="s">
        <v>1265</v>
      </c>
      <c r="P99" s="9" t="s">
        <v>1266</v>
      </c>
      <c r="Q99" s="9" t="s">
        <v>1267</v>
      </c>
      <c r="R99" s="9" t="s">
        <v>1268</v>
      </c>
      <c r="S99" s="9" t="s">
        <v>16</v>
      </c>
      <c r="T99" s="9" t="s">
        <v>1269</v>
      </c>
      <c r="U99" s="9" t="s">
        <v>222</v>
      </c>
      <c r="V99" s="9"/>
    </row>
    <row r="100" customFormat="false" ht="15" hidden="false" customHeight="false" outlineLevel="0" collapsed="false">
      <c r="A100" s="9" t="s">
        <v>1270</v>
      </c>
      <c r="B100" s="9" t="s">
        <v>1271</v>
      </c>
      <c r="C100" s="9" t="s">
        <v>1272</v>
      </c>
      <c r="D100" s="9" t="s">
        <v>38</v>
      </c>
      <c r="E100" s="9" t="s">
        <v>943</v>
      </c>
      <c r="F100" s="9" t="s">
        <v>165</v>
      </c>
      <c r="G100" s="9" t="s">
        <v>1273</v>
      </c>
      <c r="H100" s="9" t="n">
        <v>301</v>
      </c>
      <c r="I100" s="9"/>
      <c r="J100" s="9" t="s">
        <v>1274</v>
      </c>
      <c r="K100" s="9" t="s">
        <v>1275</v>
      </c>
      <c r="L100" s="9" t="s">
        <v>1276</v>
      </c>
      <c r="M100" s="9" t="s">
        <v>1277</v>
      </c>
      <c r="N100" s="9" t="s">
        <v>477</v>
      </c>
      <c r="O100" s="9" t="s">
        <v>1212</v>
      </c>
      <c r="P100" s="9" t="s">
        <v>1278</v>
      </c>
      <c r="Q100" s="9" t="s">
        <v>1279</v>
      </c>
      <c r="R100" s="9" t="s">
        <v>1280</v>
      </c>
      <c r="S100" s="9" t="s">
        <v>16</v>
      </c>
      <c r="T100" s="9" t="s">
        <v>1281</v>
      </c>
      <c r="U100" s="9" t="s">
        <v>222</v>
      </c>
      <c r="V100" s="9"/>
    </row>
    <row r="101" customFormat="false" ht="15" hidden="false" customHeight="false" outlineLevel="0" collapsed="false">
      <c r="A101" s="9" t="s">
        <v>1282</v>
      </c>
      <c r="B101" s="9" t="s">
        <v>1283</v>
      </c>
      <c r="C101" s="9" t="s">
        <v>1284</v>
      </c>
      <c r="D101" s="9" t="s">
        <v>38</v>
      </c>
      <c r="E101" s="9" t="s">
        <v>943</v>
      </c>
      <c r="F101" s="9" t="s">
        <v>165</v>
      </c>
      <c r="G101" s="9" t="s">
        <v>1285</v>
      </c>
      <c r="H101" s="9" t="n">
        <v>500</v>
      </c>
      <c r="I101" s="9"/>
      <c r="J101" s="9" t="s">
        <v>1197</v>
      </c>
      <c r="K101" s="9" t="s">
        <v>1286</v>
      </c>
      <c r="L101" s="9" t="s">
        <v>1287</v>
      </c>
      <c r="M101" s="9" t="s">
        <v>1288</v>
      </c>
      <c r="N101" s="9" t="s">
        <v>477</v>
      </c>
      <c r="O101" s="9" t="s">
        <v>1212</v>
      </c>
      <c r="P101" s="9" t="s">
        <v>1289</v>
      </c>
      <c r="Q101" s="9" t="s">
        <v>840</v>
      </c>
      <c r="R101" s="9" t="s">
        <v>1290</v>
      </c>
      <c r="S101" s="9" t="s">
        <v>17</v>
      </c>
      <c r="T101" s="9" t="s">
        <v>672</v>
      </c>
      <c r="U101" s="9" t="s">
        <v>378</v>
      </c>
      <c r="V101" s="9" t="s">
        <v>1291</v>
      </c>
    </row>
    <row r="102" customFormat="false" ht="15" hidden="false" customHeight="false" outlineLevel="0" collapsed="false">
      <c r="A102" s="9" t="s">
        <v>1292</v>
      </c>
      <c r="B102" s="9" t="s">
        <v>1293</v>
      </c>
      <c r="C102" s="9" t="s">
        <v>1294</v>
      </c>
      <c r="D102" s="9" t="s">
        <v>38</v>
      </c>
      <c r="E102" s="9" t="s">
        <v>943</v>
      </c>
      <c r="F102" s="9" t="s">
        <v>1295</v>
      </c>
      <c r="G102" s="9" t="s">
        <v>1296</v>
      </c>
      <c r="H102" s="9" t="n">
        <v>410</v>
      </c>
      <c r="I102" s="9"/>
      <c r="J102" s="9" t="s">
        <v>1297</v>
      </c>
      <c r="K102" s="9" t="s">
        <v>1298</v>
      </c>
      <c r="L102" s="9" t="s">
        <v>1299</v>
      </c>
      <c r="M102" s="9" t="s">
        <v>1300</v>
      </c>
      <c r="N102" s="9" t="s">
        <v>477</v>
      </c>
      <c r="O102" s="9" t="s">
        <v>1212</v>
      </c>
      <c r="P102" s="9" t="s">
        <v>1301</v>
      </c>
      <c r="Q102" s="9" t="s">
        <v>840</v>
      </c>
      <c r="R102" s="9" t="s">
        <v>628</v>
      </c>
      <c r="S102" s="9" t="s">
        <v>16</v>
      </c>
      <c r="T102" s="9" t="s">
        <v>170</v>
      </c>
      <c r="U102" s="9" t="s">
        <v>378</v>
      </c>
      <c r="V102" s="9"/>
    </row>
    <row r="103" customFormat="false" ht="15" hidden="false" customHeight="false" outlineLevel="0" collapsed="false">
      <c r="A103" s="9" t="s">
        <v>1302</v>
      </c>
      <c r="B103" s="9" t="s">
        <v>1303</v>
      </c>
      <c r="C103" s="9" t="s">
        <v>1304</v>
      </c>
      <c r="D103" s="9" t="s">
        <v>38</v>
      </c>
      <c r="E103" s="9" t="s">
        <v>943</v>
      </c>
      <c r="F103" s="9" t="s">
        <v>1305</v>
      </c>
      <c r="G103" s="9" t="s">
        <v>472</v>
      </c>
      <c r="H103" s="9" t="n">
        <v>632</v>
      </c>
      <c r="I103" s="9"/>
      <c r="J103" s="9" t="s">
        <v>1250</v>
      </c>
      <c r="K103" s="9" t="s">
        <v>1306</v>
      </c>
      <c r="L103" s="9" t="s">
        <v>1307</v>
      </c>
      <c r="M103" s="9" t="s">
        <v>1308</v>
      </c>
      <c r="N103" s="9" t="s">
        <v>1223</v>
      </c>
      <c r="O103" s="9" t="s">
        <v>1309</v>
      </c>
      <c r="P103" s="9" t="s">
        <v>1310</v>
      </c>
      <c r="Q103" s="9" t="s">
        <v>840</v>
      </c>
      <c r="R103" s="9" t="s">
        <v>1311</v>
      </c>
      <c r="S103" s="9" t="s">
        <v>15</v>
      </c>
      <c r="T103" s="9" t="s">
        <v>1256</v>
      </c>
      <c r="U103" s="9" t="s">
        <v>222</v>
      </c>
      <c r="V103" s="9"/>
    </row>
    <row r="104" customFormat="false" ht="15" hidden="false" customHeight="false" outlineLevel="0" collapsed="false">
      <c r="A104" s="9" t="s">
        <v>1312</v>
      </c>
      <c r="B104" s="9" t="s">
        <v>1313</v>
      </c>
      <c r="C104" s="9" t="s">
        <v>1314</v>
      </c>
      <c r="D104" s="9" t="s">
        <v>38</v>
      </c>
      <c r="E104" s="9" t="s">
        <v>943</v>
      </c>
      <c r="F104" s="9" t="s">
        <v>166</v>
      </c>
      <c r="G104" s="9" t="s">
        <v>1315</v>
      </c>
      <c r="H104" s="9" t="n">
        <v>680</v>
      </c>
      <c r="I104" s="9"/>
      <c r="J104" s="9" t="s">
        <v>1197</v>
      </c>
      <c r="K104" s="9" t="s">
        <v>1316</v>
      </c>
      <c r="L104" s="9" t="s">
        <v>1317</v>
      </c>
      <c r="M104" s="9" t="s">
        <v>1318</v>
      </c>
      <c r="N104" s="9" t="s">
        <v>231</v>
      </c>
      <c r="O104" s="9" t="s">
        <v>1309</v>
      </c>
      <c r="P104" s="9" t="s">
        <v>1319</v>
      </c>
      <c r="Q104" s="9" t="s">
        <v>840</v>
      </c>
      <c r="R104" s="9" t="s">
        <v>799</v>
      </c>
      <c r="S104" s="9" t="s">
        <v>16</v>
      </c>
      <c r="T104" s="9" t="s">
        <v>672</v>
      </c>
      <c r="U104" s="9" t="s">
        <v>222</v>
      </c>
      <c r="V104" s="9"/>
    </row>
    <row r="105" customFormat="false" ht="15" hidden="false" customHeight="false" outlineLevel="0" collapsed="false">
      <c r="A105" s="9" t="s">
        <v>1320</v>
      </c>
      <c r="B105" s="9" t="s">
        <v>1321</v>
      </c>
      <c r="C105" s="9" t="s">
        <v>1322</v>
      </c>
      <c r="D105" s="9" t="s">
        <v>38</v>
      </c>
      <c r="E105" s="9" t="s">
        <v>943</v>
      </c>
      <c r="F105" s="9" t="s">
        <v>166</v>
      </c>
      <c r="G105" s="9" t="s">
        <v>1323</v>
      </c>
      <c r="H105" s="9" t="n">
        <v>700</v>
      </c>
      <c r="I105" s="9"/>
      <c r="J105" s="9" t="s">
        <v>1197</v>
      </c>
      <c r="K105" s="9" t="s">
        <v>1324</v>
      </c>
      <c r="L105" s="9" t="s">
        <v>1325</v>
      </c>
      <c r="M105" s="9" t="s">
        <v>1326</v>
      </c>
      <c r="N105" s="9" t="s">
        <v>1327</v>
      </c>
      <c r="O105" s="9" t="s">
        <v>1201</v>
      </c>
      <c r="P105" s="9" t="s">
        <v>1328</v>
      </c>
      <c r="Q105" s="9" t="s">
        <v>1267</v>
      </c>
      <c r="R105" s="9" t="s">
        <v>628</v>
      </c>
      <c r="S105" s="9" t="s">
        <v>17</v>
      </c>
      <c r="T105" s="9" t="s">
        <v>1269</v>
      </c>
      <c r="U105" s="9" t="s">
        <v>378</v>
      </c>
      <c r="V105" s="9" t="s">
        <v>1329</v>
      </c>
    </row>
    <row r="106" customFormat="false" ht="15" hidden="false" customHeight="false" outlineLevel="0" collapsed="false">
      <c r="A106" s="9" t="s">
        <v>1330</v>
      </c>
      <c r="B106" s="9" t="s">
        <v>1331</v>
      </c>
      <c r="C106" s="9" t="s">
        <v>1332</v>
      </c>
      <c r="D106" s="9" t="s">
        <v>38</v>
      </c>
      <c r="E106" s="9" t="s">
        <v>943</v>
      </c>
      <c r="F106" s="9" t="s">
        <v>1305</v>
      </c>
      <c r="G106" s="9" t="s">
        <v>472</v>
      </c>
      <c r="H106" s="9" t="n">
        <v>900</v>
      </c>
      <c r="I106" s="9"/>
      <c r="J106" s="9" t="s">
        <v>1197</v>
      </c>
      <c r="K106" s="9" t="s">
        <v>1333</v>
      </c>
      <c r="L106" s="9" t="s">
        <v>1334</v>
      </c>
      <c r="M106" s="9" t="s">
        <v>1335</v>
      </c>
      <c r="N106" s="9" t="s">
        <v>1336</v>
      </c>
      <c r="O106" s="9" t="s">
        <v>1337</v>
      </c>
      <c r="P106" s="9" t="s">
        <v>1338</v>
      </c>
      <c r="Q106" s="9" t="s">
        <v>840</v>
      </c>
      <c r="R106" s="9" t="s">
        <v>799</v>
      </c>
      <c r="S106" s="9" t="s">
        <v>16</v>
      </c>
      <c r="T106" s="9" t="s">
        <v>1245</v>
      </c>
      <c r="U106" s="9" t="s">
        <v>222</v>
      </c>
      <c r="V106" s="9"/>
    </row>
    <row r="107" customFormat="false" ht="15" hidden="false" customHeight="false" outlineLevel="0" collapsed="false">
      <c r="A107" s="9" t="s">
        <v>1339</v>
      </c>
      <c r="B107" s="9" t="s">
        <v>1340</v>
      </c>
      <c r="C107" s="9" t="s">
        <v>1341</v>
      </c>
      <c r="D107" s="9" t="s">
        <v>38</v>
      </c>
      <c r="E107" s="9" t="s">
        <v>943</v>
      </c>
      <c r="F107" s="9" t="s">
        <v>164</v>
      </c>
      <c r="G107" s="9" t="s">
        <v>1342</v>
      </c>
      <c r="H107" s="9" t="n">
        <v>-250</v>
      </c>
      <c r="I107" s="9"/>
      <c r="J107" s="9" t="s">
        <v>1197</v>
      </c>
      <c r="K107" s="9" t="s">
        <v>1343</v>
      </c>
      <c r="L107" s="9" t="s">
        <v>1344</v>
      </c>
      <c r="M107" s="9" t="s">
        <v>1345</v>
      </c>
      <c r="N107" s="9" t="s">
        <v>477</v>
      </c>
      <c r="O107" s="9" t="s">
        <v>1346</v>
      </c>
      <c r="P107" s="9" t="s">
        <v>1347</v>
      </c>
      <c r="Q107" s="9" t="s">
        <v>840</v>
      </c>
      <c r="R107" s="9" t="s">
        <v>1348</v>
      </c>
      <c r="S107" s="9" t="s">
        <v>16</v>
      </c>
      <c r="T107" s="9" t="s">
        <v>672</v>
      </c>
      <c r="U107" s="9" t="s">
        <v>222</v>
      </c>
      <c r="V107" s="9"/>
    </row>
    <row r="108" customFormat="false" ht="15" hidden="false" customHeight="false" outlineLevel="0" collapsed="false">
      <c r="A108" s="9" t="s">
        <v>1349</v>
      </c>
      <c r="B108" s="9" t="s">
        <v>1350</v>
      </c>
      <c r="C108" s="9" t="s">
        <v>1351</v>
      </c>
      <c r="D108" s="9" t="s">
        <v>38</v>
      </c>
      <c r="E108" s="9" t="s">
        <v>943</v>
      </c>
      <c r="F108" s="9" t="s">
        <v>1352</v>
      </c>
      <c r="G108" s="9" t="s">
        <v>1353</v>
      </c>
      <c r="H108" s="9" t="n">
        <v>100</v>
      </c>
      <c r="I108" s="9"/>
      <c r="J108" s="9" t="s">
        <v>1197</v>
      </c>
      <c r="K108" s="9" t="s">
        <v>1354</v>
      </c>
      <c r="L108" s="9" t="s">
        <v>1355</v>
      </c>
      <c r="M108" s="9" t="s">
        <v>1356</v>
      </c>
      <c r="N108" s="9" t="s">
        <v>477</v>
      </c>
      <c r="O108" s="9" t="s">
        <v>1346</v>
      </c>
      <c r="P108" s="9" t="s">
        <v>1357</v>
      </c>
      <c r="Q108" s="9" t="s">
        <v>1358</v>
      </c>
      <c r="R108" s="9" t="s">
        <v>1359</v>
      </c>
      <c r="S108" s="9" t="s">
        <v>15</v>
      </c>
      <c r="T108" s="9" t="s">
        <v>1360</v>
      </c>
      <c r="U108" s="9" t="s">
        <v>222</v>
      </c>
      <c r="V108" s="9"/>
    </row>
    <row r="109" customFormat="false" ht="15" hidden="false" customHeight="false" outlineLevel="0" collapsed="false">
      <c r="A109" s="9" t="s">
        <v>1361</v>
      </c>
      <c r="B109" s="9" t="s">
        <v>1362</v>
      </c>
      <c r="C109" s="9" t="s">
        <v>1363</v>
      </c>
      <c r="D109" s="9" t="s">
        <v>38</v>
      </c>
      <c r="E109" s="9" t="s">
        <v>943</v>
      </c>
      <c r="F109" s="9" t="s">
        <v>1364</v>
      </c>
      <c r="G109" s="9" t="s">
        <v>1365</v>
      </c>
      <c r="H109" s="9" t="n">
        <v>700</v>
      </c>
      <c r="I109" s="9"/>
      <c r="J109" s="9" t="s">
        <v>1197</v>
      </c>
      <c r="K109" s="9" t="s">
        <v>1366</v>
      </c>
      <c r="L109" s="9" t="s">
        <v>1367</v>
      </c>
      <c r="M109" s="9" t="s">
        <v>1368</v>
      </c>
      <c r="N109" s="9" t="s">
        <v>231</v>
      </c>
      <c r="O109" s="9" t="s">
        <v>1369</v>
      </c>
      <c r="P109" s="9" t="s">
        <v>1370</v>
      </c>
      <c r="Q109" s="9" t="s">
        <v>1203</v>
      </c>
      <c r="R109" s="9" t="s">
        <v>1371</v>
      </c>
      <c r="S109" s="9" t="s">
        <v>15</v>
      </c>
      <c r="T109" s="9" t="s">
        <v>1372</v>
      </c>
      <c r="U109" s="9" t="s">
        <v>222</v>
      </c>
      <c r="V109" s="9"/>
    </row>
    <row r="110" customFormat="false" ht="15" hidden="false" customHeight="false" outlineLevel="0" collapsed="false">
      <c r="A110" s="9" t="s">
        <v>1373</v>
      </c>
      <c r="B110" s="9" t="s">
        <v>1374</v>
      </c>
      <c r="C110" s="9" t="s">
        <v>1375</v>
      </c>
      <c r="D110" s="9" t="s">
        <v>38</v>
      </c>
      <c r="E110" s="9" t="s">
        <v>943</v>
      </c>
      <c r="F110" s="9" t="s">
        <v>163</v>
      </c>
      <c r="G110" s="9" t="s">
        <v>1376</v>
      </c>
      <c r="H110" s="9" t="n">
        <v>600</v>
      </c>
      <c r="I110" s="9"/>
      <c r="J110" s="9" t="s">
        <v>1197</v>
      </c>
      <c r="K110" s="9" t="s">
        <v>1377</v>
      </c>
      <c r="L110" s="9" t="s">
        <v>1378</v>
      </c>
      <c r="M110" s="9" t="s">
        <v>1379</v>
      </c>
      <c r="N110" s="9" t="s">
        <v>1380</v>
      </c>
      <c r="O110" s="9" t="s">
        <v>1381</v>
      </c>
      <c r="P110" s="9" t="s">
        <v>1382</v>
      </c>
      <c r="Q110" s="9" t="s">
        <v>670</v>
      </c>
      <c r="R110" s="9" t="s">
        <v>1383</v>
      </c>
      <c r="S110" s="9" t="s">
        <v>16</v>
      </c>
      <c r="T110" s="9" t="s">
        <v>1115</v>
      </c>
      <c r="U110" s="9" t="s">
        <v>222</v>
      </c>
      <c r="V110" s="9"/>
    </row>
    <row r="111" customFormat="false" ht="15" hidden="false" customHeight="false" outlineLevel="0" collapsed="false">
      <c r="A111" s="9" t="s">
        <v>1384</v>
      </c>
      <c r="B111" s="9" t="s">
        <v>1385</v>
      </c>
      <c r="C111" s="9" t="s">
        <v>1386</v>
      </c>
      <c r="D111" s="9" t="s">
        <v>38</v>
      </c>
      <c r="E111" s="9" t="s">
        <v>943</v>
      </c>
      <c r="F111" s="9" t="s">
        <v>164</v>
      </c>
      <c r="G111" s="9" t="s">
        <v>1387</v>
      </c>
      <c r="H111" s="9" t="n">
        <v>200</v>
      </c>
      <c r="I111" s="9"/>
      <c r="J111" s="9" t="s">
        <v>1197</v>
      </c>
      <c r="K111" s="9" t="s">
        <v>1388</v>
      </c>
      <c r="L111" s="9" t="s">
        <v>1389</v>
      </c>
      <c r="M111" s="9" t="s">
        <v>1390</v>
      </c>
      <c r="N111" s="9" t="s">
        <v>231</v>
      </c>
      <c r="O111" s="9" t="s">
        <v>1391</v>
      </c>
      <c r="P111" s="9" t="s">
        <v>1392</v>
      </c>
      <c r="Q111" s="9" t="s">
        <v>1279</v>
      </c>
      <c r="R111" s="9" t="s">
        <v>1348</v>
      </c>
      <c r="S111" s="9" t="s">
        <v>16</v>
      </c>
      <c r="T111" s="9" t="s">
        <v>859</v>
      </c>
      <c r="U111" s="9" t="s">
        <v>222</v>
      </c>
      <c r="V111" s="9"/>
    </row>
    <row r="112" customFormat="false" ht="15" hidden="false" customHeight="false" outlineLevel="0" collapsed="false">
      <c r="A112" s="9" t="s">
        <v>1393</v>
      </c>
      <c r="B112" s="9" t="s">
        <v>1394</v>
      </c>
      <c r="C112" s="9" t="s">
        <v>1395</v>
      </c>
      <c r="D112" s="9" t="s">
        <v>38</v>
      </c>
      <c r="E112" s="9" t="s">
        <v>943</v>
      </c>
      <c r="F112" s="9" t="s">
        <v>164</v>
      </c>
      <c r="G112" s="9" t="s">
        <v>1396</v>
      </c>
      <c r="H112" s="9" t="n">
        <v>200</v>
      </c>
      <c r="I112" s="9"/>
      <c r="J112" s="9" t="s">
        <v>1197</v>
      </c>
      <c r="K112" s="9" t="s">
        <v>1397</v>
      </c>
      <c r="L112" s="9" t="s">
        <v>1398</v>
      </c>
      <c r="M112" s="9" t="s">
        <v>1399</v>
      </c>
      <c r="N112" s="9" t="s">
        <v>1380</v>
      </c>
      <c r="O112" s="9" t="s">
        <v>1391</v>
      </c>
      <c r="P112" s="9" t="s">
        <v>1400</v>
      </c>
      <c r="Q112" s="9" t="s">
        <v>840</v>
      </c>
      <c r="R112" s="9" t="s">
        <v>799</v>
      </c>
      <c r="S112" s="9" t="s">
        <v>16</v>
      </c>
      <c r="T112" s="9" t="s">
        <v>672</v>
      </c>
      <c r="U112" s="9" t="s">
        <v>222</v>
      </c>
      <c r="V112" s="9"/>
    </row>
    <row r="113" customFormat="false" ht="15" hidden="false" customHeight="false" outlineLevel="0" collapsed="false">
      <c r="A113" s="9" t="s">
        <v>1401</v>
      </c>
      <c r="B113" s="9" t="s">
        <v>1402</v>
      </c>
      <c r="C113" s="9" t="s">
        <v>1403</v>
      </c>
      <c r="D113" s="9" t="s">
        <v>38</v>
      </c>
      <c r="E113" s="9" t="s">
        <v>943</v>
      </c>
      <c r="F113" s="9" t="s">
        <v>164</v>
      </c>
      <c r="G113" s="9" t="s">
        <v>1404</v>
      </c>
      <c r="H113" s="9" t="n">
        <v>500</v>
      </c>
      <c r="I113" s="9"/>
      <c r="J113" s="9" t="s">
        <v>1197</v>
      </c>
      <c r="K113" s="9" t="s">
        <v>1405</v>
      </c>
      <c r="L113" s="9" t="s">
        <v>1406</v>
      </c>
      <c r="M113" s="9" t="s">
        <v>1407</v>
      </c>
      <c r="N113" s="9" t="s">
        <v>179</v>
      </c>
      <c r="O113" s="9" t="s">
        <v>1391</v>
      </c>
      <c r="P113" s="9" t="s">
        <v>1408</v>
      </c>
      <c r="Q113" s="9" t="s">
        <v>840</v>
      </c>
      <c r="R113" s="9" t="s">
        <v>683</v>
      </c>
      <c r="S113" s="9" t="s">
        <v>17</v>
      </c>
      <c r="T113" s="9" t="s">
        <v>1409</v>
      </c>
      <c r="U113" s="9" t="s">
        <v>378</v>
      </c>
      <c r="V113" s="9"/>
    </row>
    <row r="114" customFormat="false" ht="15" hidden="false" customHeight="false" outlineLevel="0" collapsed="false">
      <c r="A114" s="9" t="s">
        <v>1410</v>
      </c>
      <c r="B114" s="9" t="s">
        <v>1411</v>
      </c>
      <c r="C114" s="9" t="s">
        <v>1412</v>
      </c>
      <c r="D114" s="9" t="s">
        <v>38</v>
      </c>
      <c r="E114" s="9" t="s">
        <v>943</v>
      </c>
      <c r="F114" s="9" t="s">
        <v>164</v>
      </c>
      <c r="G114" s="9" t="s">
        <v>109</v>
      </c>
      <c r="H114" s="9" t="n">
        <v>-500</v>
      </c>
      <c r="I114" s="9"/>
      <c r="J114" s="9" t="s">
        <v>1197</v>
      </c>
      <c r="K114" s="9" t="s">
        <v>1413</v>
      </c>
      <c r="L114" s="9" t="s">
        <v>1414</v>
      </c>
      <c r="M114" s="9" t="s">
        <v>1415</v>
      </c>
      <c r="N114" s="9" t="s">
        <v>477</v>
      </c>
      <c r="O114" s="9" t="s">
        <v>1416</v>
      </c>
      <c r="P114" s="9" t="s">
        <v>1417</v>
      </c>
      <c r="Q114" s="9" t="s">
        <v>840</v>
      </c>
      <c r="R114" s="9" t="s">
        <v>1348</v>
      </c>
      <c r="S114" s="9" t="s">
        <v>16</v>
      </c>
      <c r="T114" s="9" t="s">
        <v>1245</v>
      </c>
      <c r="U114" s="9" t="s">
        <v>222</v>
      </c>
      <c r="V114" s="9"/>
    </row>
    <row r="115" customFormat="false" ht="15" hidden="false" customHeight="false" outlineLevel="0" collapsed="false">
      <c r="A115" s="9" t="s">
        <v>1418</v>
      </c>
      <c r="B115" s="9" t="s">
        <v>1419</v>
      </c>
      <c r="C115" s="9" t="s">
        <v>1420</v>
      </c>
      <c r="D115" s="9" t="s">
        <v>38</v>
      </c>
      <c r="E115" s="9" t="s">
        <v>943</v>
      </c>
      <c r="F115" s="9" t="s">
        <v>164</v>
      </c>
      <c r="G115" s="9" t="s">
        <v>109</v>
      </c>
      <c r="H115" s="9" t="n">
        <v>1500</v>
      </c>
      <c r="I115" s="9"/>
      <c r="J115" s="9" t="s">
        <v>1197</v>
      </c>
      <c r="K115" s="9" t="s">
        <v>1421</v>
      </c>
      <c r="L115" s="9" t="s">
        <v>1422</v>
      </c>
      <c r="M115" s="9" t="s">
        <v>1423</v>
      </c>
      <c r="N115" s="9" t="s">
        <v>1175</v>
      </c>
      <c r="O115" s="9" t="s">
        <v>1424</v>
      </c>
      <c r="P115" s="9" t="s">
        <v>1425</v>
      </c>
      <c r="Q115" s="9" t="s">
        <v>1203</v>
      </c>
      <c r="R115" s="9" t="s">
        <v>628</v>
      </c>
      <c r="S115" s="9" t="s">
        <v>17</v>
      </c>
      <c r="T115" s="9" t="s">
        <v>672</v>
      </c>
      <c r="U115" s="9" t="s">
        <v>222</v>
      </c>
      <c r="V115" s="9"/>
    </row>
    <row r="116" customFormat="false" ht="15" hidden="false" customHeight="false" outlineLevel="0" collapsed="false">
      <c r="A116" s="9" t="s">
        <v>1426</v>
      </c>
      <c r="B116" s="9" t="s">
        <v>1427</v>
      </c>
      <c r="C116" s="9" t="s">
        <v>1428</v>
      </c>
      <c r="D116" s="9" t="s">
        <v>38</v>
      </c>
      <c r="E116" s="9" t="s">
        <v>943</v>
      </c>
      <c r="F116" s="9" t="s">
        <v>163</v>
      </c>
      <c r="G116" s="9" t="s">
        <v>103</v>
      </c>
      <c r="H116" s="9" t="n">
        <v>142</v>
      </c>
      <c r="I116" s="9"/>
      <c r="J116" s="9" t="s">
        <v>1429</v>
      </c>
      <c r="K116" s="9" t="s">
        <v>1430</v>
      </c>
      <c r="L116" s="9" t="s">
        <v>1431</v>
      </c>
      <c r="M116" s="9" t="s">
        <v>1432</v>
      </c>
      <c r="N116" s="9" t="s">
        <v>179</v>
      </c>
      <c r="O116" s="9" t="s">
        <v>1433</v>
      </c>
      <c r="P116" s="9" t="s">
        <v>1434</v>
      </c>
      <c r="Q116" s="9" t="s">
        <v>840</v>
      </c>
      <c r="R116" s="9" t="s">
        <v>799</v>
      </c>
      <c r="S116" s="9" t="s">
        <v>17</v>
      </c>
      <c r="T116" s="9" t="s">
        <v>672</v>
      </c>
      <c r="U116" s="9" t="s">
        <v>378</v>
      </c>
      <c r="V116" s="9"/>
    </row>
    <row r="117" customFormat="false" ht="15" hidden="false" customHeight="false" outlineLevel="0" collapsed="false">
      <c r="A117" s="9" t="s">
        <v>1435</v>
      </c>
      <c r="B117" s="9" t="s">
        <v>1436</v>
      </c>
      <c r="C117" s="9" t="s">
        <v>1437</v>
      </c>
      <c r="D117" s="9" t="s">
        <v>38</v>
      </c>
      <c r="E117" s="9" t="s">
        <v>943</v>
      </c>
      <c r="F117" s="9" t="s">
        <v>163</v>
      </c>
      <c r="G117" s="9" t="s">
        <v>1438</v>
      </c>
      <c r="H117" s="9" t="n">
        <v>-500</v>
      </c>
      <c r="I117" s="9"/>
      <c r="J117" s="9" t="s">
        <v>1197</v>
      </c>
      <c r="K117" s="9" t="s">
        <v>1439</v>
      </c>
      <c r="L117" s="9" t="s">
        <v>1440</v>
      </c>
      <c r="M117" s="9" t="s">
        <v>1441</v>
      </c>
      <c r="N117" s="9" t="s">
        <v>231</v>
      </c>
      <c r="O117" s="9" t="s">
        <v>1442</v>
      </c>
      <c r="P117" s="9" t="s">
        <v>1443</v>
      </c>
      <c r="Q117" s="9" t="s">
        <v>810</v>
      </c>
      <c r="R117" s="9" t="s">
        <v>1444</v>
      </c>
      <c r="S117" s="9" t="s">
        <v>17</v>
      </c>
      <c r="T117" s="9" t="s">
        <v>672</v>
      </c>
      <c r="U117" s="9" t="s">
        <v>378</v>
      </c>
      <c r="V117" s="9" t="s">
        <v>1445</v>
      </c>
    </row>
    <row r="118" customFormat="false" ht="15" hidden="false" customHeight="false" outlineLevel="0" collapsed="false">
      <c r="A118" s="9" t="s">
        <v>1446</v>
      </c>
      <c r="B118" s="9" t="s">
        <v>1447</v>
      </c>
      <c r="C118" s="9" t="s">
        <v>1448</v>
      </c>
      <c r="D118" s="9" t="s">
        <v>38</v>
      </c>
      <c r="E118" s="9" t="s">
        <v>943</v>
      </c>
      <c r="F118" s="9" t="s">
        <v>163</v>
      </c>
      <c r="G118" s="9" t="s">
        <v>107</v>
      </c>
      <c r="H118" s="9" t="n">
        <v>700</v>
      </c>
      <c r="I118" s="9"/>
      <c r="J118" s="9" t="s">
        <v>1197</v>
      </c>
      <c r="K118" s="9" t="s">
        <v>1449</v>
      </c>
      <c r="L118" s="9" t="s">
        <v>1450</v>
      </c>
      <c r="M118" s="9" t="s">
        <v>1451</v>
      </c>
      <c r="N118" s="9" t="s">
        <v>231</v>
      </c>
      <c r="O118" s="9" t="s">
        <v>1452</v>
      </c>
      <c r="P118" s="9" t="s">
        <v>1453</v>
      </c>
      <c r="Q118" s="9" t="s">
        <v>840</v>
      </c>
      <c r="R118" s="9" t="s">
        <v>1454</v>
      </c>
      <c r="S118" s="9" t="s">
        <v>16</v>
      </c>
      <c r="T118" s="9" t="s">
        <v>1409</v>
      </c>
      <c r="U118" s="9" t="s">
        <v>222</v>
      </c>
      <c r="V118" s="9" t="s">
        <v>1455</v>
      </c>
    </row>
    <row r="119" customFormat="false" ht="15" hidden="false" customHeight="false" outlineLevel="0" collapsed="false">
      <c r="A119" s="9" t="s">
        <v>1456</v>
      </c>
      <c r="B119" s="9" t="s">
        <v>1457</v>
      </c>
      <c r="C119" s="9" t="s">
        <v>1458</v>
      </c>
      <c r="D119" s="9" t="s">
        <v>38</v>
      </c>
      <c r="E119" s="9" t="s">
        <v>943</v>
      </c>
      <c r="F119" s="9" t="s">
        <v>164</v>
      </c>
      <c r="G119" s="9" t="s">
        <v>111</v>
      </c>
      <c r="H119" s="9" t="n">
        <v>1000</v>
      </c>
      <c r="I119" s="9"/>
      <c r="J119" s="9" t="s">
        <v>1459</v>
      </c>
      <c r="K119" s="9" t="s">
        <v>1460</v>
      </c>
      <c r="L119" s="9" t="s">
        <v>1461</v>
      </c>
      <c r="M119" s="9" t="s">
        <v>1462</v>
      </c>
      <c r="N119" s="9" t="s">
        <v>179</v>
      </c>
      <c r="O119" s="9" t="s">
        <v>1463</v>
      </c>
      <c r="P119" s="9" t="s">
        <v>1464</v>
      </c>
      <c r="Q119" s="9" t="s">
        <v>840</v>
      </c>
      <c r="R119" s="9" t="s">
        <v>1465</v>
      </c>
      <c r="S119" s="9" t="s">
        <v>17</v>
      </c>
      <c r="T119" s="9" t="s">
        <v>672</v>
      </c>
      <c r="U119" s="9" t="s">
        <v>378</v>
      </c>
      <c r="V119" s="9"/>
    </row>
    <row r="120" customFormat="false" ht="15" hidden="false" customHeight="false" outlineLevel="0" collapsed="false">
      <c r="A120" s="9" t="s">
        <v>1466</v>
      </c>
      <c r="B120" s="9" t="s">
        <v>1467</v>
      </c>
      <c r="C120" s="9" t="s">
        <v>1468</v>
      </c>
      <c r="D120" s="9" t="s">
        <v>38</v>
      </c>
      <c r="E120" s="9" t="s">
        <v>943</v>
      </c>
      <c r="F120" s="9" t="s">
        <v>163</v>
      </c>
      <c r="G120" s="9" t="s">
        <v>105</v>
      </c>
      <c r="H120" s="9" t="n">
        <v>1000</v>
      </c>
      <c r="I120" s="9"/>
      <c r="J120" s="9" t="s">
        <v>1197</v>
      </c>
      <c r="K120" s="9" t="s">
        <v>1469</v>
      </c>
      <c r="L120" s="9" t="s">
        <v>1470</v>
      </c>
      <c r="M120" s="9" t="s">
        <v>1471</v>
      </c>
      <c r="N120" s="9" t="s">
        <v>1380</v>
      </c>
      <c r="O120" s="9" t="s">
        <v>1472</v>
      </c>
      <c r="P120" s="9" t="s">
        <v>1473</v>
      </c>
      <c r="Q120" s="9" t="s">
        <v>840</v>
      </c>
      <c r="R120" s="9" t="s">
        <v>1474</v>
      </c>
      <c r="S120" s="9" t="s">
        <v>17</v>
      </c>
      <c r="T120" s="9" t="s">
        <v>1475</v>
      </c>
      <c r="U120" s="9" t="s">
        <v>378</v>
      </c>
      <c r="V120" s="9"/>
    </row>
    <row r="121" customFormat="false" ht="15" hidden="false" customHeight="false" outlineLevel="0" collapsed="false">
      <c r="A121" s="9" t="s">
        <v>1476</v>
      </c>
      <c r="B121" s="9" t="s">
        <v>1477</v>
      </c>
      <c r="C121" s="9" t="s">
        <v>1478</v>
      </c>
      <c r="D121" s="9" t="s">
        <v>38</v>
      </c>
      <c r="E121" s="9" t="s">
        <v>943</v>
      </c>
      <c r="F121" s="9" t="s">
        <v>163</v>
      </c>
      <c r="G121" s="9" t="s">
        <v>1479</v>
      </c>
      <c r="H121" s="9" t="n">
        <v>500</v>
      </c>
      <c r="I121" s="9"/>
      <c r="J121" s="9" t="s">
        <v>1197</v>
      </c>
      <c r="K121" s="9" t="s">
        <v>1480</v>
      </c>
      <c r="L121" s="9" t="s">
        <v>1481</v>
      </c>
      <c r="M121" s="9" t="s">
        <v>1482</v>
      </c>
      <c r="N121" s="9" t="s">
        <v>1483</v>
      </c>
      <c r="O121" s="9" t="s">
        <v>1484</v>
      </c>
      <c r="P121" s="9" t="s">
        <v>1485</v>
      </c>
      <c r="Q121" s="9" t="s">
        <v>1486</v>
      </c>
      <c r="R121" s="9" t="s">
        <v>1487</v>
      </c>
      <c r="S121" s="9" t="s">
        <v>17</v>
      </c>
      <c r="T121" s="9" t="s">
        <v>1475</v>
      </c>
      <c r="U121" s="9" t="s">
        <v>378</v>
      </c>
      <c r="V121" s="9"/>
    </row>
    <row r="122" customFormat="false" ht="15" hidden="false" customHeight="false" outlineLevel="0" collapsed="false">
      <c r="A122" s="9" t="s">
        <v>1488</v>
      </c>
      <c r="B122" s="9" t="s">
        <v>1489</v>
      </c>
      <c r="C122" s="9" t="s">
        <v>1490</v>
      </c>
      <c r="D122" s="9" t="s">
        <v>38</v>
      </c>
      <c r="E122" s="9" t="s">
        <v>943</v>
      </c>
      <c r="F122" s="9" t="s">
        <v>169</v>
      </c>
      <c r="G122" s="9" t="s">
        <v>1491</v>
      </c>
      <c r="H122" s="9" t="n">
        <v>1000</v>
      </c>
      <c r="I122" s="9"/>
      <c r="J122" s="9" t="s">
        <v>1492</v>
      </c>
      <c r="K122" s="9" t="s">
        <v>1493</v>
      </c>
      <c r="L122" s="9" t="s">
        <v>1494</v>
      </c>
      <c r="M122" s="9" t="s">
        <v>1495</v>
      </c>
      <c r="N122" s="9" t="s">
        <v>1496</v>
      </c>
      <c r="O122" s="9" t="s">
        <v>1497</v>
      </c>
      <c r="P122" s="9" t="s">
        <v>1498</v>
      </c>
      <c r="Q122" s="9" t="s">
        <v>858</v>
      </c>
      <c r="R122" s="9" t="s">
        <v>628</v>
      </c>
      <c r="S122" s="9" t="s">
        <v>17</v>
      </c>
      <c r="T122" s="9" t="s">
        <v>859</v>
      </c>
      <c r="U122" s="9" t="s">
        <v>378</v>
      </c>
      <c r="V122" s="9" t="s">
        <v>1499</v>
      </c>
    </row>
    <row r="123" customFormat="false" ht="15" hidden="false" customHeight="false" outlineLevel="0" collapsed="false">
      <c r="A123" s="9" t="s">
        <v>1500</v>
      </c>
      <c r="B123" s="9" t="s">
        <v>1501</v>
      </c>
      <c r="C123" s="9" t="s">
        <v>1502</v>
      </c>
      <c r="D123" s="9" t="s">
        <v>38</v>
      </c>
      <c r="E123" s="9" t="s">
        <v>943</v>
      </c>
      <c r="F123" s="9" t="s">
        <v>162</v>
      </c>
      <c r="G123" s="9" t="s">
        <v>1503</v>
      </c>
      <c r="H123" s="9" t="n">
        <v>-1200</v>
      </c>
      <c r="I123" s="9" t="n">
        <v>1550</v>
      </c>
      <c r="J123" s="9" t="s">
        <v>1504</v>
      </c>
      <c r="K123" s="9" t="s">
        <v>1505</v>
      </c>
      <c r="L123" s="9" t="s">
        <v>1506</v>
      </c>
      <c r="M123" s="9" t="s">
        <v>1507</v>
      </c>
      <c r="N123" s="9" t="s">
        <v>1508</v>
      </c>
      <c r="O123" s="9" t="s">
        <v>1509</v>
      </c>
      <c r="P123" s="9" t="s">
        <v>1510</v>
      </c>
      <c r="Q123" s="9" t="s">
        <v>869</v>
      </c>
      <c r="R123" s="9" t="s">
        <v>1511</v>
      </c>
      <c r="S123" s="9" t="s">
        <v>15</v>
      </c>
      <c r="T123" s="9" t="s">
        <v>1512</v>
      </c>
      <c r="U123" s="9" t="s">
        <v>222</v>
      </c>
      <c r="V123" s="9"/>
    </row>
    <row r="124" customFormat="false" ht="15" hidden="false" customHeight="false" outlineLevel="0" collapsed="false">
      <c r="A124" s="9" t="s">
        <v>1513</v>
      </c>
      <c r="B124" s="9" t="s">
        <v>1514</v>
      </c>
      <c r="C124" s="9" t="s">
        <v>1515</v>
      </c>
      <c r="D124" s="9" t="s">
        <v>38</v>
      </c>
      <c r="E124" s="9" t="s">
        <v>943</v>
      </c>
      <c r="F124" s="9" t="s">
        <v>162</v>
      </c>
      <c r="G124" s="9" t="s">
        <v>96</v>
      </c>
      <c r="H124" s="9" t="n">
        <v>-3000</v>
      </c>
      <c r="I124" s="9"/>
      <c r="J124" s="9" t="s">
        <v>1516</v>
      </c>
      <c r="K124" s="9" t="s">
        <v>1517</v>
      </c>
      <c r="L124" s="9" t="s">
        <v>1518</v>
      </c>
      <c r="M124" s="9" t="s">
        <v>1519</v>
      </c>
      <c r="N124" s="9" t="s">
        <v>268</v>
      </c>
      <c r="O124" s="9" t="s">
        <v>1520</v>
      </c>
      <c r="P124" s="9" t="s">
        <v>1521</v>
      </c>
      <c r="Q124" s="9" t="s">
        <v>1522</v>
      </c>
      <c r="R124" s="9" t="s">
        <v>1348</v>
      </c>
      <c r="S124" s="9" t="s">
        <v>16</v>
      </c>
      <c r="T124" s="9" t="s">
        <v>672</v>
      </c>
      <c r="U124" s="9" t="s">
        <v>222</v>
      </c>
      <c r="V124" s="9"/>
    </row>
    <row r="125" customFormat="false" ht="15" hidden="false" customHeight="false" outlineLevel="0" collapsed="false">
      <c r="A125" s="9" t="s">
        <v>1523</v>
      </c>
      <c r="B125" s="9" t="s">
        <v>1524</v>
      </c>
      <c r="C125" s="9" t="s">
        <v>1525</v>
      </c>
      <c r="D125" s="9" t="s">
        <v>38</v>
      </c>
      <c r="E125" s="9" t="s">
        <v>943</v>
      </c>
      <c r="F125" s="9" t="s">
        <v>162</v>
      </c>
      <c r="G125" s="9" t="s">
        <v>86</v>
      </c>
      <c r="H125" s="9" t="n">
        <v>1300</v>
      </c>
      <c r="I125" s="9"/>
      <c r="J125" s="9" t="s">
        <v>1197</v>
      </c>
      <c r="K125" s="9" t="s">
        <v>1526</v>
      </c>
      <c r="L125" s="9" t="s">
        <v>1527</v>
      </c>
      <c r="M125" s="9" t="s">
        <v>1528</v>
      </c>
      <c r="N125" s="9" t="s">
        <v>179</v>
      </c>
      <c r="O125" s="9" t="s">
        <v>1529</v>
      </c>
      <c r="P125" s="9" t="s">
        <v>1530</v>
      </c>
      <c r="Q125" s="9" t="s">
        <v>1531</v>
      </c>
      <c r="R125" s="9" t="s">
        <v>1532</v>
      </c>
      <c r="S125" s="9" t="s">
        <v>16</v>
      </c>
      <c r="T125" s="9" t="s">
        <v>1533</v>
      </c>
      <c r="U125" s="9" t="s">
        <v>222</v>
      </c>
      <c r="V125" s="9" t="s">
        <v>1534</v>
      </c>
    </row>
    <row r="126" customFormat="false" ht="15" hidden="false" customHeight="false" outlineLevel="0" collapsed="false">
      <c r="A126" s="9" t="s">
        <v>1535</v>
      </c>
      <c r="B126" s="9" t="s">
        <v>1536</v>
      </c>
      <c r="C126" s="9" t="s">
        <v>1537</v>
      </c>
      <c r="D126" s="9" t="s">
        <v>38</v>
      </c>
      <c r="E126" s="9" t="s">
        <v>943</v>
      </c>
      <c r="F126" s="9" t="s">
        <v>162</v>
      </c>
      <c r="G126" s="9" t="s">
        <v>86</v>
      </c>
      <c r="H126" s="9" t="n">
        <v>1889</v>
      </c>
      <c r="I126" s="9" t="n">
        <v>1891</v>
      </c>
      <c r="J126" s="9" t="s">
        <v>1538</v>
      </c>
      <c r="K126" s="9" t="s">
        <v>1539</v>
      </c>
      <c r="L126" s="9" t="s">
        <v>1540</v>
      </c>
      <c r="M126" s="9" t="s">
        <v>1541</v>
      </c>
      <c r="N126" s="9" t="s">
        <v>1175</v>
      </c>
      <c r="O126" s="9" t="s">
        <v>1542</v>
      </c>
      <c r="P126" s="9" t="s">
        <v>1543</v>
      </c>
      <c r="Q126" s="9" t="s">
        <v>1544</v>
      </c>
      <c r="R126" s="9" t="s">
        <v>1545</v>
      </c>
      <c r="S126" s="9" t="s">
        <v>17</v>
      </c>
      <c r="T126" s="9" t="s">
        <v>1546</v>
      </c>
      <c r="U126" s="9" t="s">
        <v>222</v>
      </c>
      <c r="V126" s="9" t="s">
        <v>1547</v>
      </c>
    </row>
    <row r="127" customFormat="false" ht="15" hidden="false" customHeight="false" outlineLevel="0" collapsed="false">
      <c r="A127" s="9" t="s">
        <v>1548</v>
      </c>
      <c r="B127" s="9" t="s">
        <v>1549</v>
      </c>
      <c r="C127" s="9" t="s">
        <v>1550</v>
      </c>
      <c r="D127" s="9" t="s">
        <v>38</v>
      </c>
      <c r="E127" s="9" t="s">
        <v>943</v>
      </c>
      <c r="F127" s="9" t="s">
        <v>162</v>
      </c>
      <c r="G127" s="9" t="s">
        <v>1551</v>
      </c>
      <c r="H127" s="9" t="n">
        <v>1918</v>
      </c>
      <c r="I127" s="9"/>
      <c r="J127" s="9" t="s">
        <v>1552</v>
      </c>
      <c r="K127" s="9" t="s">
        <v>1553</v>
      </c>
      <c r="L127" s="9" t="s">
        <v>1554</v>
      </c>
      <c r="M127" s="9" t="s">
        <v>1555</v>
      </c>
      <c r="N127" s="9" t="s">
        <v>1380</v>
      </c>
      <c r="O127" s="9" t="s">
        <v>1556</v>
      </c>
      <c r="P127" s="9" t="s">
        <v>1557</v>
      </c>
      <c r="Q127" s="9" t="s">
        <v>869</v>
      </c>
      <c r="R127" s="9" t="s">
        <v>1545</v>
      </c>
      <c r="S127" s="9" t="s">
        <v>17</v>
      </c>
      <c r="T127" s="9" t="s">
        <v>672</v>
      </c>
      <c r="U127" s="9" t="s">
        <v>378</v>
      </c>
      <c r="V127" s="9"/>
    </row>
    <row r="128" customFormat="false" ht="15" hidden="false" customHeight="false" outlineLevel="0" collapsed="false">
      <c r="A128" s="9" t="s">
        <v>1558</v>
      </c>
      <c r="B128" s="9" t="s">
        <v>1559</v>
      </c>
      <c r="C128" s="9" t="s">
        <v>1560</v>
      </c>
      <c r="D128" s="9" t="s">
        <v>38</v>
      </c>
      <c r="E128" s="9" t="s">
        <v>943</v>
      </c>
      <c r="F128" s="9" t="s">
        <v>1561</v>
      </c>
      <c r="G128" s="9" t="s">
        <v>1562</v>
      </c>
      <c r="H128" s="9" t="n">
        <v>1000</v>
      </c>
      <c r="I128" s="9"/>
      <c r="J128" s="9" t="s">
        <v>1563</v>
      </c>
      <c r="K128" s="9" t="s">
        <v>1564</v>
      </c>
      <c r="L128" s="9" t="s">
        <v>1565</v>
      </c>
      <c r="M128" s="9" t="s">
        <v>1566</v>
      </c>
      <c r="N128" s="9" t="s">
        <v>231</v>
      </c>
      <c r="O128" s="9" t="s">
        <v>1567</v>
      </c>
      <c r="P128" s="9" t="s">
        <v>1568</v>
      </c>
      <c r="Q128" s="9" t="s">
        <v>840</v>
      </c>
      <c r="R128" s="9" t="s">
        <v>1569</v>
      </c>
      <c r="S128" s="9" t="s">
        <v>15</v>
      </c>
      <c r="T128" s="9" t="s">
        <v>1372</v>
      </c>
      <c r="U128" s="9" t="s">
        <v>222</v>
      </c>
      <c r="V128" s="9" t="s">
        <v>1570</v>
      </c>
    </row>
    <row r="129" customFormat="false" ht="15" hidden="false" customHeight="false" outlineLevel="0" collapsed="false">
      <c r="A129" s="9" t="s">
        <v>1571</v>
      </c>
      <c r="B129" s="9" t="s">
        <v>1572</v>
      </c>
      <c r="C129" s="9" t="s">
        <v>1573</v>
      </c>
      <c r="D129" s="9" t="s">
        <v>38</v>
      </c>
      <c r="E129" s="9" t="s">
        <v>943</v>
      </c>
      <c r="F129" s="9" t="s">
        <v>161</v>
      </c>
      <c r="G129" s="9" t="s">
        <v>69</v>
      </c>
      <c r="H129" s="9" t="n">
        <v>1600</v>
      </c>
      <c r="I129" s="9"/>
      <c r="J129" s="9" t="s">
        <v>1574</v>
      </c>
      <c r="K129" s="9" t="s">
        <v>1575</v>
      </c>
      <c r="L129" s="9" t="s">
        <v>1576</v>
      </c>
      <c r="M129" s="9" t="s">
        <v>1577</v>
      </c>
      <c r="N129" s="9" t="s">
        <v>1578</v>
      </c>
      <c r="O129" s="9" t="s">
        <v>1579</v>
      </c>
      <c r="P129" s="9" t="s">
        <v>1580</v>
      </c>
      <c r="Q129" s="9" t="s">
        <v>1203</v>
      </c>
      <c r="R129" s="9" t="s">
        <v>799</v>
      </c>
      <c r="S129" s="9" t="s">
        <v>16</v>
      </c>
      <c r="T129" s="9" t="s">
        <v>859</v>
      </c>
      <c r="U129" s="9" t="s">
        <v>222</v>
      </c>
      <c r="V129" s="9" t="s">
        <v>1581</v>
      </c>
    </row>
    <row r="130" customFormat="false" ht="15" hidden="false" customHeight="false" outlineLevel="0" collapsed="false">
      <c r="A130" s="9" t="s">
        <v>1582</v>
      </c>
      <c r="B130" s="9" t="s">
        <v>1583</v>
      </c>
      <c r="C130" s="9" t="s">
        <v>1584</v>
      </c>
      <c r="D130" s="9" t="s">
        <v>38</v>
      </c>
      <c r="E130" s="9" t="s">
        <v>943</v>
      </c>
      <c r="F130" s="9" t="s">
        <v>161</v>
      </c>
      <c r="G130" s="9" t="s">
        <v>69</v>
      </c>
      <c r="H130" s="9" t="n">
        <v>1500</v>
      </c>
      <c r="I130" s="9"/>
      <c r="J130" s="9" t="s">
        <v>1197</v>
      </c>
      <c r="K130" s="9" t="s">
        <v>1585</v>
      </c>
      <c r="L130" s="9" t="s">
        <v>1586</v>
      </c>
      <c r="M130" s="9" t="s">
        <v>1587</v>
      </c>
      <c r="N130" s="9" t="s">
        <v>1588</v>
      </c>
      <c r="O130" s="9" t="s">
        <v>1567</v>
      </c>
      <c r="P130" s="9" t="s">
        <v>1589</v>
      </c>
      <c r="Q130" s="9" t="s">
        <v>1590</v>
      </c>
      <c r="R130" s="9" t="s">
        <v>1591</v>
      </c>
      <c r="S130" s="9" t="s">
        <v>16</v>
      </c>
      <c r="T130" s="9" t="s">
        <v>1592</v>
      </c>
      <c r="U130" s="9" t="s">
        <v>222</v>
      </c>
      <c r="V130" s="9" t="s">
        <v>1593</v>
      </c>
    </row>
    <row r="131" customFormat="false" ht="15" hidden="false" customHeight="false" outlineLevel="0" collapsed="false">
      <c r="A131" s="9" t="s">
        <v>1594</v>
      </c>
      <c r="B131" s="9" t="s">
        <v>1595</v>
      </c>
      <c r="C131" s="9" t="s">
        <v>1596</v>
      </c>
      <c r="D131" s="9" t="s">
        <v>38</v>
      </c>
      <c r="E131" s="9" t="s">
        <v>943</v>
      </c>
      <c r="F131" s="9" t="s">
        <v>1561</v>
      </c>
      <c r="G131" s="9" t="s">
        <v>1597</v>
      </c>
      <c r="H131" s="9" t="n">
        <v>1400</v>
      </c>
      <c r="I131" s="9"/>
      <c r="J131" s="9" t="s">
        <v>1598</v>
      </c>
      <c r="K131" s="9" t="s">
        <v>1599</v>
      </c>
      <c r="L131" s="9" t="s">
        <v>1600</v>
      </c>
      <c r="M131" s="9" t="s">
        <v>1601</v>
      </c>
      <c r="N131" s="9" t="s">
        <v>1578</v>
      </c>
      <c r="O131" s="9" t="s">
        <v>1602</v>
      </c>
      <c r="P131" s="9" t="s">
        <v>1603</v>
      </c>
      <c r="Q131" s="9" t="s">
        <v>1604</v>
      </c>
      <c r="R131" s="9" t="s">
        <v>1605</v>
      </c>
      <c r="S131" s="9" t="s">
        <v>15</v>
      </c>
      <c r="T131" s="9" t="s">
        <v>859</v>
      </c>
      <c r="U131" s="9" t="s">
        <v>222</v>
      </c>
      <c r="V131" s="9"/>
    </row>
    <row r="132" customFormat="false" ht="15" hidden="false" customHeight="false" outlineLevel="0" collapsed="false">
      <c r="A132" s="9" t="s">
        <v>1606</v>
      </c>
      <c r="B132" s="9" t="s">
        <v>1607</v>
      </c>
      <c r="C132" s="9" t="s">
        <v>1608</v>
      </c>
      <c r="D132" s="9" t="s">
        <v>38</v>
      </c>
      <c r="E132" s="9" t="s">
        <v>943</v>
      </c>
      <c r="F132" s="9" t="s">
        <v>162</v>
      </c>
      <c r="G132" s="9" t="s">
        <v>100</v>
      </c>
      <c r="H132" s="9" t="n">
        <v>1830</v>
      </c>
      <c r="I132" s="9"/>
      <c r="J132" s="9" t="s">
        <v>1609</v>
      </c>
      <c r="K132" s="9" t="s">
        <v>1610</v>
      </c>
      <c r="L132" s="9" t="s">
        <v>1611</v>
      </c>
      <c r="M132" s="9" t="s">
        <v>1612</v>
      </c>
      <c r="N132" s="9" t="s">
        <v>1175</v>
      </c>
      <c r="O132" s="9" t="s">
        <v>1613</v>
      </c>
      <c r="P132" s="9" t="s">
        <v>1614</v>
      </c>
      <c r="Q132" s="9" t="s">
        <v>1203</v>
      </c>
      <c r="R132" s="9" t="s">
        <v>1615</v>
      </c>
      <c r="S132" s="9" t="s">
        <v>16</v>
      </c>
      <c r="T132" s="9" t="s">
        <v>859</v>
      </c>
      <c r="U132" s="9" t="s">
        <v>222</v>
      </c>
      <c r="V132" s="9"/>
    </row>
    <row r="133" customFormat="false" ht="15" hidden="false" customHeight="false" outlineLevel="0" collapsed="false">
      <c r="A133" s="9" t="s">
        <v>1616</v>
      </c>
      <c r="B133" s="9" t="s">
        <v>1617</v>
      </c>
      <c r="C133" s="9" t="s">
        <v>1618</v>
      </c>
      <c r="D133" s="9" t="s">
        <v>38</v>
      </c>
      <c r="E133" s="9" t="s">
        <v>943</v>
      </c>
      <c r="F133" s="9" t="s">
        <v>162</v>
      </c>
      <c r="G133" s="9" t="s">
        <v>94</v>
      </c>
      <c r="H133" s="9" t="n">
        <v>1700</v>
      </c>
      <c r="I133" s="9"/>
      <c r="J133" s="9" t="s">
        <v>1197</v>
      </c>
      <c r="K133" s="9" t="s">
        <v>1619</v>
      </c>
      <c r="L133" s="9" t="s">
        <v>1620</v>
      </c>
      <c r="M133" s="9" t="s">
        <v>1621</v>
      </c>
      <c r="N133" s="9" t="s">
        <v>1380</v>
      </c>
      <c r="O133" s="9" t="s">
        <v>1567</v>
      </c>
      <c r="P133" s="9" t="s">
        <v>1622</v>
      </c>
      <c r="Q133" s="9" t="s">
        <v>840</v>
      </c>
      <c r="R133" s="9" t="s">
        <v>1623</v>
      </c>
      <c r="S133" s="9" t="s">
        <v>16</v>
      </c>
      <c r="T133" s="9" t="s">
        <v>1475</v>
      </c>
      <c r="U133" s="9" t="s">
        <v>222</v>
      </c>
      <c r="V133" s="9"/>
    </row>
    <row r="134" customFormat="false" ht="15" hidden="false" customHeight="false" outlineLevel="0" collapsed="false">
      <c r="A134" s="9" t="s">
        <v>1624</v>
      </c>
      <c r="B134" s="9" t="s">
        <v>1625</v>
      </c>
      <c r="C134" s="9" t="s">
        <v>1626</v>
      </c>
      <c r="D134" s="9" t="s">
        <v>38</v>
      </c>
      <c r="E134" s="9" t="s">
        <v>943</v>
      </c>
      <c r="F134" s="9" t="s">
        <v>1627</v>
      </c>
      <c r="G134" s="9" t="s">
        <v>1628</v>
      </c>
      <c r="H134" s="9" t="n">
        <v>1930</v>
      </c>
      <c r="I134" s="9"/>
      <c r="J134" s="9" t="s">
        <v>1250</v>
      </c>
      <c r="K134" s="9" t="s">
        <v>1629</v>
      </c>
      <c r="L134" s="9" t="s">
        <v>1630</v>
      </c>
      <c r="M134" s="9" t="s">
        <v>1631</v>
      </c>
      <c r="N134" s="9" t="s">
        <v>1632</v>
      </c>
      <c r="O134" s="9" t="s">
        <v>1337</v>
      </c>
      <c r="P134" s="9" t="s">
        <v>1633</v>
      </c>
      <c r="Q134" s="9" t="s">
        <v>1267</v>
      </c>
      <c r="R134" s="9" t="s">
        <v>628</v>
      </c>
      <c r="S134" s="9" t="s">
        <v>17</v>
      </c>
      <c r="T134" s="9" t="s">
        <v>1634</v>
      </c>
      <c r="U134" s="9" t="s">
        <v>378</v>
      </c>
      <c r="V134" s="9" t="s">
        <v>1635</v>
      </c>
    </row>
    <row r="135" customFormat="false" ht="15" hidden="false" customHeight="false" outlineLevel="0" collapsed="false">
      <c r="A135" s="9" t="s">
        <v>1636</v>
      </c>
      <c r="B135" s="9" t="s">
        <v>1637</v>
      </c>
      <c r="C135" s="9" t="s">
        <v>1638</v>
      </c>
      <c r="D135" s="9" t="s">
        <v>38</v>
      </c>
      <c r="E135" s="9" t="s">
        <v>943</v>
      </c>
      <c r="F135" s="9" t="s">
        <v>161</v>
      </c>
      <c r="G135" s="9" t="s">
        <v>79</v>
      </c>
      <c r="H135" s="9" t="n">
        <v>1500</v>
      </c>
      <c r="I135" s="9"/>
      <c r="J135" s="9" t="s">
        <v>1197</v>
      </c>
      <c r="K135" s="9" t="s">
        <v>1639</v>
      </c>
      <c r="L135" s="9" t="s">
        <v>1640</v>
      </c>
      <c r="M135" s="9" t="s">
        <v>1641</v>
      </c>
      <c r="N135" s="9" t="s">
        <v>1175</v>
      </c>
      <c r="O135" s="9" t="s">
        <v>1642</v>
      </c>
      <c r="P135" s="9" t="s">
        <v>1643</v>
      </c>
      <c r="Q135" s="9" t="s">
        <v>1644</v>
      </c>
      <c r="R135" s="9" t="s">
        <v>799</v>
      </c>
      <c r="S135" s="9" t="s">
        <v>16</v>
      </c>
      <c r="T135" s="9" t="s">
        <v>1214</v>
      </c>
      <c r="U135" s="9" t="s">
        <v>222</v>
      </c>
      <c r="V135" s="9"/>
    </row>
    <row r="136" customFormat="false" ht="15" hidden="false" customHeight="false" outlineLevel="0" collapsed="false">
      <c r="A136" s="9" t="s">
        <v>1645</v>
      </c>
      <c r="B136" s="9" t="s">
        <v>1646</v>
      </c>
      <c r="C136" s="9" t="s">
        <v>1647</v>
      </c>
      <c r="D136" s="9" t="s">
        <v>38</v>
      </c>
      <c r="E136" s="9" t="s">
        <v>943</v>
      </c>
      <c r="F136" s="9" t="s">
        <v>168</v>
      </c>
      <c r="G136" s="9" t="s">
        <v>148</v>
      </c>
      <c r="H136" s="9" t="n">
        <v>-50000</v>
      </c>
      <c r="I136" s="9"/>
      <c r="J136" s="9" t="s">
        <v>1648</v>
      </c>
      <c r="K136" s="9" t="s">
        <v>1649</v>
      </c>
      <c r="L136" s="9" t="s">
        <v>1650</v>
      </c>
      <c r="M136" s="9" t="s">
        <v>1651</v>
      </c>
      <c r="N136" s="9" t="s">
        <v>1223</v>
      </c>
      <c r="O136" s="9" t="s">
        <v>1652</v>
      </c>
      <c r="P136" s="9" t="s">
        <v>1653</v>
      </c>
      <c r="Q136" s="9" t="s">
        <v>1654</v>
      </c>
      <c r="R136" s="9" t="s">
        <v>1655</v>
      </c>
      <c r="S136" s="9" t="s">
        <v>15</v>
      </c>
      <c r="T136" s="9" t="s">
        <v>1533</v>
      </c>
      <c r="U136" s="9" t="s">
        <v>378</v>
      </c>
      <c r="V136" s="9" t="s">
        <v>1656</v>
      </c>
    </row>
    <row r="137" customFormat="false" ht="15" hidden="false" customHeight="false" outlineLevel="0" collapsed="false">
      <c r="A137" s="9" t="s">
        <v>1657</v>
      </c>
      <c r="B137" s="9" t="s">
        <v>1658</v>
      </c>
      <c r="C137" s="9" t="s">
        <v>1659</v>
      </c>
      <c r="D137" s="9" t="s">
        <v>38</v>
      </c>
      <c r="E137" s="9" t="s">
        <v>943</v>
      </c>
      <c r="F137" s="9" t="s">
        <v>168</v>
      </c>
      <c r="G137" s="9" t="s">
        <v>155</v>
      </c>
      <c r="H137" s="9" t="n">
        <v>1300</v>
      </c>
      <c r="I137" s="9"/>
      <c r="J137" s="9" t="s">
        <v>1660</v>
      </c>
      <c r="K137" s="9" t="s">
        <v>1661</v>
      </c>
      <c r="L137" s="9" t="s">
        <v>1662</v>
      </c>
      <c r="M137" s="9" t="s">
        <v>1663</v>
      </c>
      <c r="N137" s="9" t="s">
        <v>1664</v>
      </c>
      <c r="O137" s="9" t="s">
        <v>1665</v>
      </c>
      <c r="P137" s="9" t="s">
        <v>1666</v>
      </c>
      <c r="Q137" s="9" t="s">
        <v>1667</v>
      </c>
      <c r="R137" s="9" t="s">
        <v>1668</v>
      </c>
      <c r="S137" s="9" t="s">
        <v>16</v>
      </c>
      <c r="T137" s="9" t="s">
        <v>1533</v>
      </c>
      <c r="U137" s="9" t="s">
        <v>222</v>
      </c>
      <c r="V137" s="9" t="s">
        <v>1669</v>
      </c>
    </row>
    <row r="138" customFormat="false" ht="15" hidden="false" customHeight="false" outlineLevel="0" collapsed="false">
      <c r="A138" s="9" t="s">
        <v>1670</v>
      </c>
      <c r="B138" s="9" t="s">
        <v>1671</v>
      </c>
      <c r="C138" s="9" t="s">
        <v>1672</v>
      </c>
      <c r="D138" s="9" t="s">
        <v>38</v>
      </c>
      <c r="E138" s="9" t="s">
        <v>943</v>
      </c>
      <c r="F138" s="9" t="s">
        <v>168</v>
      </c>
      <c r="G138" s="9" t="s">
        <v>155</v>
      </c>
      <c r="H138" s="9" t="n">
        <v>1000</v>
      </c>
      <c r="I138" s="9" t="n">
        <v>1819</v>
      </c>
      <c r="J138" s="9" t="s">
        <v>1673</v>
      </c>
      <c r="K138" s="9" t="s">
        <v>1674</v>
      </c>
      <c r="L138" s="9" t="s">
        <v>1675</v>
      </c>
      <c r="M138" s="9" t="s">
        <v>1676</v>
      </c>
      <c r="N138" s="9" t="s">
        <v>231</v>
      </c>
      <c r="O138" s="9" t="s">
        <v>1677</v>
      </c>
      <c r="P138" s="9" t="s">
        <v>1678</v>
      </c>
      <c r="Q138" s="9" t="s">
        <v>858</v>
      </c>
      <c r="R138" s="9" t="s">
        <v>1679</v>
      </c>
      <c r="S138" s="9" t="s">
        <v>16</v>
      </c>
      <c r="T138" s="9" t="s">
        <v>859</v>
      </c>
      <c r="U138" s="9" t="s">
        <v>222</v>
      </c>
      <c r="V138" s="9"/>
    </row>
    <row r="139" customFormat="false" ht="15" hidden="false" customHeight="false" outlineLevel="0" collapsed="false">
      <c r="A139" s="9" t="s">
        <v>1680</v>
      </c>
      <c r="B139" s="9" t="s">
        <v>1681</v>
      </c>
      <c r="C139" s="9" t="s">
        <v>1682</v>
      </c>
      <c r="D139" s="9" t="s">
        <v>38</v>
      </c>
      <c r="E139" s="9" t="s">
        <v>943</v>
      </c>
      <c r="F139" s="9" t="s">
        <v>167</v>
      </c>
      <c r="G139" s="9" t="s">
        <v>146</v>
      </c>
      <c r="H139" s="9" t="n">
        <v>500</v>
      </c>
      <c r="I139" s="9"/>
      <c r="J139" s="9" t="s">
        <v>1683</v>
      </c>
      <c r="K139" s="9" t="s">
        <v>1684</v>
      </c>
      <c r="L139" s="9" t="s">
        <v>1685</v>
      </c>
      <c r="M139" s="9" t="s">
        <v>1686</v>
      </c>
      <c r="N139" s="9" t="s">
        <v>1380</v>
      </c>
      <c r="O139" s="9" t="s">
        <v>1687</v>
      </c>
      <c r="P139" s="9" t="s">
        <v>1688</v>
      </c>
      <c r="Q139" s="9" t="s">
        <v>858</v>
      </c>
      <c r="R139" s="9" t="s">
        <v>1689</v>
      </c>
      <c r="S139" s="9" t="s">
        <v>16</v>
      </c>
      <c r="T139" s="9" t="s">
        <v>859</v>
      </c>
      <c r="U139" s="9" t="s">
        <v>222</v>
      </c>
      <c r="V139" s="9"/>
    </row>
    <row r="140" customFormat="false" ht="15" hidden="false" customHeight="false" outlineLevel="0" collapsed="false">
      <c r="A140" s="9" t="s">
        <v>1690</v>
      </c>
      <c r="B140" s="9" t="s">
        <v>1691</v>
      </c>
      <c r="C140" s="9" t="s">
        <v>1692</v>
      </c>
      <c r="D140" s="9" t="s">
        <v>38</v>
      </c>
      <c r="E140" s="9" t="s">
        <v>943</v>
      </c>
      <c r="F140" s="9" t="s">
        <v>1305</v>
      </c>
      <c r="G140" s="9" t="s">
        <v>1693</v>
      </c>
      <c r="H140" s="9" t="n">
        <v>1863</v>
      </c>
      <c r="I140" s="9"/>
      <c r="J140" s="9" t="s">
        <v>1250</v>
      </c>
      <c r="K140" s="9" t="s">
        <v>1694</v>
      </c>
      <c r="L140" s="9" t="s">
        <v>1695</v>
      </c>
      <c r="M140" s="9" t="s">
        <v>1696</v>
      </c>
      <c r="N140" s="9" t="s">
        <v>1327</v>
      </c>
      <c r="O140" s="9" t="s">
        <v>1424</v>
      </c>
      <c r="P140" s="9" t="s">
        <v>1697</v>
      </c>
      <c r="Q140" s="9" t="s">
        <v>1698</v>
      </c>
      <c r="R140" s="9" t="s">
        <v>628</v>
      </c>
      <c r="S140" s="9" t="s">
        <v>17</v>
      </c>
      <c r="T140" s="9" t="s">
        <v>313</v>
      </c>
      <c r="U140" s="9" t="s">
        <v>222</v>
      </c>
      <c r="V140" s="9"/>
    </row>
    <row r="141" customFormat="false" ht="15" hidden="false" customHeight="false" outlineLevel="0" collapsed="false">
      <c r="A141" s="9" t="s">
        <v>1699</v>
      </c>
      <c r="B141" s="9" t="s">
        <v>1700</v>
      </c>
      <c r="C141" s="9" t="s">
        <v>1701</v>
      </c>
      <c r="D141" s="9" t="s">
        <v>38</v>
      </c>
      <c r="E141" s="9" t="s">
        <v>943</v>
      </c>
      <c r="F141" s="9" t="s">
        <v>168</v>
      </c>
      <c r="G141" s="9" t="s">
        <v>150</v>
      </c>
      <c r="H141" s="9" t="n">
        <v>1800</v>
      </c>
      <c r="I141" s="9"/>
      <c r="J141" s="9" t="s">
        <v>1702</v>
      </c>
      <c r="K141" s="9" t="s">
        <v>1703</v>
      </c>
      <c r="L141" s="9" t="s">
        <v>1704</v>
      </c>
      <c r="M141" s="9" t="s">
        <v>1705</v>
      </c>
      <c r="N141" s="9" t="s">
        <v>231</v>
      </c>
      <c r="O141" s="9" t="s">
        <v>1706</v>
      </c>
      <c r="P141" s="9" t="s">
        <v>1707</v>
      </c>
      <c r="Q141" s="9" t="s">
        <v>1708</v>
      </c>
      <c r="R141" s="9" t="s">
        <v>1709</v>
      </c>
      <c r="S141" s="9" t="s">
        <v>16</v>
      </c>
      <c r="T141" s="9" t="s">
        <v>1710</v>
      </c>
      <c r="U141" s="9" t="s">
        <v>222</v>
      </c>
      <c r="V141" s="9" t="s">
        <v>1711</v>
      </c>
    </row>
    <row r="142" customFormat="false" ht="15" hidden="false" customHeight="false" outlineLevel="0" collapsed="false">
      <c r="A142" s="9" t="s">
        <v>1712</v>
      </c>
      <c r="B142" s="9" t="s">
        <v>1713</v>
      </c>
      <c r="C142" s="9" t="s">
        <v>1714</v>
      </c>
      <c r="D142" s="9" t="s">
        <v>36</v>
      </c>
      <c r="E142" s="9" t="s">
        <v>1715</v>
      </c>
      <c r="F142" s="9" t="s">
        <v>161</v>
      </c>
      <c r="G142" s="9" t="s">
        <v>61</v>
      </c>
      <c r="H142" s="9" t="n">
        <v>-3100</v>
      </c>
      <c r="I142" s="9" t="n">
        <v>-30</v>
      </c>
      <c r="J142" s="9" t="s">
        <v>1716</v>
      </c>
      <c r="K142" s="9" t="s">
        <v>1717</v>
      </c>
      <c r="L142" s="9" t="s">
        <v>1718</v>
      </c>
      <c r="M142" s="9" t="s">
        <v>1719</v>
      </c>
      <c r="N142" s="9" t="s">
        <v>1720</v>
      </c>
      <c r="O142" s="9" t="s">
        <v>1721</v>
      </c>
      <c r="P142" s="9" t="s">
        <v>1722</v>
      </c>
      <c r="Q142" s="9" t="s">
        <v>1723</v>
      </c>
      <c r="R142" s="9" t="s">
        <v>1724</v>
      </c>
      <c r="S142" s="9" t="s">
        <v>16</v>
      </c>
      <c r="T142" s="9" t="s">
        <v>1725</v>
      </c>
      <c r="U142" s="9" t="s">
        <v>222</v>
      </c>
      <c r="V142" s="9" t="s">
        <v>1726</v>
      </c>
    </row>
    <row r="143" customFormat="false" ht="15" hidden="false" customHeight="false" outlineLevel="0" collapsed="false">
      <c r="A143" s="9" t="s">
        <v>1727</v>
      </c>
      <c r="B143" s="9" t="s">
        <v>1728</v>
      </c>
      <c r="C143" s="9" t="s">
        <v>1729</v>
      </c>
      <c r="D143" s="9" t="s">
        <v>36</v>
      </c>
      <c r="E143" s="9" t="s">
        <v>1715</v>
      </c>
      <c r="F143" s="9" t="s">
        <v>161</v>
      </c>
      <c r="G143" s="9" t="s">
        <v>1730</v>
      </c>
      <c r="H143" s="9" t="n">
        <v>-2500</v>
      </c>
      <c r="I143" s="9" t="n">
        <v>350</v>
      </c>
      <c r="J143" s="9" t="s">
        <v>1731</v>
      </c>
      <c r="K143" s="9" t="s">
        <v>1732</v>
      </c>
      <c r="L143" s="9" t="s">
        <v>1733</v>
      </c>
      <c r="M143" s="9" t="s">
        <v>1734</v>
      </c>
      <c r="N143" s="9" t="s">
        <v>1735</v>
      </c>
      <c r="O143" s="9" t="s">
        <v>1736</v>
      </c>
      <c r="P143" s="9" t="s">
        <v>1737</v>
      </c>
      <c r="Q143" s="9" t="s">
        <v>1738</v>
      </c>
      <c r="R143" s="9" t="s">
        <v>1739</v>
      </c>
      <c r="S143" s="9" t="s">
        <v>16</v>
      </c>
      <c r="T143" s="9" t="s">
        <v>1725</v>
      </c>
      <c r="U143" s="9" t="s">
        <v>222</v>
      </c>
      <c r="V143" s="9" t="s">
        <v>1740</v>
      </c>
    </row>
    <row r="144" customFormat="false" ht="15" hidden="false" customHeight="false" outlineLevel="0" collapsed="false">
      <c r="A144" s="9" t="s">
        <v>1741</v>
      </c>
      <c r="B144" s="9" t="s">
        <v>1742</v>
      </c>
      <c r="C144" s="9" t="s">
        <v>1743</v>
      </c>
      <c r="D144" s="9" t="s">
        <v>36</v>
      </c>
      <c r="E144" s="9" t="s">
        <v>1715</v>
      </c>
      <c r="F144" s="9" t="s">
        <v>1744</v>
      </c>
      <c r="G144" s="9" t="s">
        <v>1745</v>
      </c>
      <c r="H144" s="9" t="n">
        <v>50</v>
      </c>
      <c r="I144" s="9" t="n">
        <v>940</v>
      </c>
      <c r="J144" s="9" t="s">
        <v>1746</v>
      </c>
      <c r="K144" s="9" t="s">
        <v>1747</v>
      </c>
      <c r="L144" s="9" t="s">
        <v>1748</v>
      </c>
      <c r="M144" s="9" t="s">
        <v>1749</v>
      </c>
      <c r="N144" s="9" t="s">
        <v>1750</v>
      </c>
      <c r="O144" s="9" t="s">
        <v>1751</v>
      </c>
      <c r="P144" s="9" t="s">
        <v>1752</v>
      </c>
      <c r="Q144" s="9" t="s">
        <v>840</v>
      </c>
      <c r="R144" s="9" t="s">
        <v>1753</v>
      </c>
      <c r="S144" s="9" t="s">
        <v>17</v>
      </c>
      <c r="T144" s="9" t="s">
        <v>1754</v>
      </c>
      <c r="U144" s="9" t="s">
        <v>222</v>
      </c>
      <c r="V144" s="9" t="s">
        <v>1755</v>
      </c>
    </row>
    <row r="145" customFormat="false" ht="15" hidden="false" customHeight="false" outlineLevel="0" collapsed="false">
      <c r="A145" s="9" t="s">
        <v>1756</v>
      </c>
      <c r="B145" s="9" t="s">
        <v>1757</v>
      </c>
      <c r="C145" s="9" t="s">
        <v>1758</v>
      </c>
      <c r="D145" s="9" t="s">
        <v>36</v>
      </c>
      <c r="E145" s="9" t="s">
        <v>1715</v>
      </c>
      <c r="F145" s="9" t="s">
        <v>1759</v>
      </c>
      <c r="G145" s="9" t="s">
        <v>1760</v>
      </c>
      <c r="H145" s="9" t="n">
        <v>800</v>
      </c>
      <c r="I145" s="9"/>
      <c r="J145" s="9" t="s">
        <v>1761</v>
      </c>
      <c r="K145" s="9" t="s">
        <v>1762</v>
      </c>
      <c r="L145" s="9" t="s">
        <v>1763</v>
      </c>
      <c r="M145" s="9" t="s">
        <v>1764</v>
      </c>
      <c r="N145" s="9" t="s">
        <v>1765</v>
      </c>
      <c r="O145" s="9" t="s">
        <v>1766</v>
      </c>
      <c r="P145" s="9" t="s">
        <v>1767</v>
      </c>
      <c r="Q145" s="9" t="s">
        <v>1768</v>
      </c>
      <c r="R145" s="9" t="s">
        <v>1769</v>
      </c>
      <c r="S145" s="9" t="s">
        <v>16</v>
      </c>
      <c r="T145" s="9" t="s">
        <v>1754</v>
      </c>
      <c r="U145" s="9" t="s">
        <v>222</v>
      </c>
      <c r="V145" s="9" t="s">
        <v>1770</v>
      </c>
    </row>
    <row r="146" customFormat="false" ht="15" hidden="false" customHeight="false" outlineLevel="0" collapsed="false">
      <c r="A146" s="9" t="s">
        <v>1771</v>
      </c>
      <c r="B146" s="9" t="s">
        <v>1772</v>
      </c>
      <c r="C146" s="9" t="s">
        <v>1773</v>
      </c>
      <c r="D146" s="9" t="s">
        <v>36</v>
      </c>
      <c r="E146" s="9" t="s">
        <v>1715</v>
      </c>
      <c r="F146" s="9" t="s">
        <v>161</v>
      </c>
      <c r="G146" s="9" t="s">
        <v>77</v>
      </c>
      <c r="H146" s="9" t="n">
        <v>1100</v>
      </c>
      <c r="I146" s="9" t="n">
        <v>1450</v>
      </c>
      <c r="J146" s="9" t="s">
        <v>1774</v>
      </c>
      <c r="K146" s="9" t="s">
        <v>1775</v>
      </c>
      <c r="L146" s="9" t="s">
        <v>1776</v>
      </c>
      <c r="M146" s="9" t="s">
        <v>1777</v>
      </c>
      <c r="N146" s="9" t="s">
        <v>1778</v>
      </c>
      <c r="O146" s="9" t="s">
        <v>1779</v>
      </c>
      <c r="P146" s="9" t="s">
        <v>1780</v>
      </c>
      <c r="Q146" s="9" t="s">
        <v>1203</v>
      </c>
      <c r="R146" s="9" t="s">
        <v>1781</v>
      </c>
      <c r="S146" s="9" t="s">
        <v>16</v>
      </c>
      <c r="T146" s="9" t="s">
        <v>258</v>
      </c>
      <c r="U146" s="9" t="s">
        <v>222</v>
      </c>
      <c r="V146" s="9" t="s">
        <v>1782</v>
      </c>
    </row>
    <row r="147" customFormat="false" ht="15" hidden="false" customHeight="false" outlineLevel="0" collapsed="false">
      <c r="A147" s="9" t="s">
        <v>1783</v>
      </c>
      <c r="B147" s="9" t="s">
        <v>1784</v>
      </c>
      <c r="C147" s="9" t="s">
        <v>1785</v>
      </c>
      <c r="D147" s="9" t="s">
        <v>36</v>
      </c>
      <c r="E147" s="9" t="s">
        <v>1715</v>
      </c>
      <c r="F147" s="9" t="s">
        <v>161</v>
      </c>
      <c r="G147" s="9" t="s">
        <v>69</v>
      </c>
      <c r="H147" s="9" t="n">
        <v>-1500</v>
      </c>
      <c r="I147" s="9" t="n">
        <v>1</v>
      </c>
      <c r="J147" s="9" t="s">
        <v>1786</v>
      </c>
      <c r="K147" s="9" t="s">
        <v>1787</v>
      </c>
      <c r="L147" s="9" t="s">
        <v>1788</v>
      </c>
      <c r="M147" s="9" t="s">
        <v>1789</v>
      </c>
      <c r="N147" s="9" t="s">
        <v>1790</v>
      </c>
      <c r="O147" s="9" t="s">
        <v>1791</v>
      </c>
      <c r="P147" s="9" t="s">
        <v>1792</v>
      </c>
      <c r="Q147" s="9" t="s">
        <v>1793</v>
      </c>
      <c r="R147" s="9" t="s">
        <v>1794</v>
      </c>
      <c r="S147" s="9" t="s">
        <v>17</v>
      </c>
      <c r="T147" s="9" t="s">
        <v>258</v>
      </c>
      <c r="U147" s="9" t="s">
        <v>222</v>
      </c>
      <c r="V147" s="9" t="s">
        <v>1795</v>
      </c>
    </row>
    <row r="148" customFormat="false" ht="15" hidden="false" customHeight="false" outlineLevel="0" collapsed="false">
      <c r="A148" s="9" t="s">
        <v>1796</v>
      </c>
      <c r="B148" s="9" t="s">
        <v>1797</v>
      </c>
      <c r="C148" s="9" t="s">
        <v>1798</v>
      </c>
      <c r="D148" s="9" t="s">
        <v>36</v>
      </c>
      <c r="E148" s="9" t="s">
        <v>1715</v>
      </c>
      <c r="F148" s="9" t="s">
        <v>161</v>
      </c>
      <c r="G148" s="9" t="s">
        <v>67</v>
      </c>
      <c r="H148" s="9" t="n">
        <v>300</v>
      </c>
      <c r="I148" s="9" t="n">
        <v>1240</v>
      </c>
      <c r="J148" s="9" t="s">
        <v>1799</v>
      </c>
      <c r="K148" s="9" t="s">
        <v>1800</v>
      </c>
      <c r="L148" s="9" t="s">
        <v>1801</v>
      </c>
      <c r="M148" s="9" t="s">
        <v>1802</v>
      </c>
      <c r="N148" s="9" t="s">
        <v>1803</v>
      </c>
      <c r="O148" s="9" t="s">
        <v>1804</v>
      </c>
      <c r="P148" s="9" t="s">
        <v>1805</v>
      </c>
      <c r="Q148" s="9" t="s">
        <v>1768</v>
      </c>
      <c r="R148" s="9" t="s">
        <v>1806</v>
      </c>
      <c r="S148" s="9" t="s">
        <v>17</v>
      </c>
      <c r="T148" s="9" t="s">
        <v>1807</v>
      </c>
      <c r="U148" s="9" t="s">
        <v>378</v>
      </c>
      <c r="V148" s="9" t="s">
        <v>1808</v>
      </c>
    </row>
    <row r="149" customFormat="false" ht="15" hidden="false" customHeight="false" outlineLevel="0" collapsed="false">
      <c r="A149" s="9" t="s">
        <v>1809</v>
      </c>
      <c r="B149" s="9" t="s">
        <v>1810</v>
      </c>
      <c r="C149" s="9" t="s">
        <v>1811</v>
      </c>
      <c r="D149" s="9" t="s">
        <v>36</v>
      </c>
      <c r="E149" s="9" t="s">
        <v>1715</v>
      </c>
      <c r="F149" s="9" t="s">
        <v>1759</v>
      </c>
      <c r="G149" s="9" t="s">
        <v>67</v>
      </c>
      <c r="H149" s="9" t="n">
        <v>1235</v>
      </c>
      <c r="I149" s="9" t="n">
        <v>1600</v>
      </c>
      <c r="J149" s="9" t="s">
        <v>1812</v>
      </c>
      <c r="K149" s="9" t="s">
        <v>1813</v>
      </c>
      <c r="L149" s="9" t="s">
        <v>1814</v>
      </c>
      <c r="M149" s="9" t="s">
        <v>1815</v>
      </c>
      <c r="N149" s="9" t="s">
        <v>1816</v>
      </c>
      <c r="O149" s="9" t="s">
        <v>1817</v>
      </c>
      <c r="P149" s="9" t="s">
        <v>1818</v>
      </c>
      <c r="Q149" s="9" t="s">
        <v>1768</v>
      </c>
      <c r="R149" s="9" t="s">
        <v>1819</v>
      </c>
      <c r="S149" s="9" t="s">
        <v>17</v>
      </c>
      <c r="T149" s="9" t="s">
        <v>1820</v>
      </c>
      <c r="U149" s="9" t="s">
        <v>222</v>
      </c>
      <c r="V149" s="9"/>
    </row>
    <row r="150" customFormat="false" ht="15" hidden="false" customHeight="false" outlineLevel="0" collapsed="false">
      <c r="A150" s="9" t="s">
        <v>1821</v>
      </c>
      <c r="B150" s="9" t="s">
        <v>1822</v>
      </c>
      <c r="C150" s="9" t="s">
        <v>1823</v>
      </c>
      <c r="D150" s="9" t="s">
        <v>36</v>
      </c>
      <c r="E150" s="9" t="s">
        <v>1715</v>
      </c>
      <c r="F150" s="9" t="s">
        <v>1759</v>
      </c>
      <c r="G150" s="9" t="s">
        <v>67</v>
      </c>
      <c r="H150" s="9" t="n">
        <v>1430</v>
      </c>
      <c r="I150" s="9" t="n">
        <v>1591</v>
      </c>
      <c r="J150" s="9" t="s">
        <v>1824</v>
      </c>
      <c r="K150" s="9" t="s">
        <v>1825</v>
      </c>
      <c r="L150" s="9" t="s">
        <v>1826</v>
      </c>
      <c r="M150" s="9" t="s">
        <v>1827</v>
      </c>
      <c r="N150" s="9" t="s">
        <v>1828</v>
      </c>
      <c r="O150" s="9" t="s">
        <v>1829</v>
      </c>
      <c r="P150" s="9" t="s">
        <v>1830</v>
      </c>
      <c r="Q150" s="9" t="s">
        <v>1768</v>
      </c>
      <c r="R150" s="9" t="s">
        <v>1831</v>
      </c>
      <c r="S150" s="9" t="s">
        <v>17</v>
      </c>
      <c r="T150" s="9" t="s">
        <v>1832</v>
      </c>
      <c r="U150" s="9" t="s">
        <v>222</v>
      </c>
      <c r="V150" s="9"/>
    </row>
    <row r="151" customFormat="false" ht="15" hidden="false" customHeight="false" outlineLevel="0" collapsed="false">
      <c r="A151" s="9" t="s">
        <v>1833</v>
      </c>
      <c r="B151" s="9" t="s">
        <v>1834</v>
      </c>
      <c r="C151" s="9" t="s">
        <v>1835</v>
      </c>
      <c r="D151" s="9" t="s">
        <v>36</v>
      </c>
      <c r="E151" s="9" t="s">
        <v>1715</v>
      </c>
      <c r="F151" s="9" t="s">
        <v>161</v>
      </c>
      <c r="G151" s="9" t="s">
        <v>1836</v>
      </c>
      <c r="H151" s="9" t="n">
        <v>700</v>
      </c>
      <c r="I151" s="9" t="n">
        <v>1893</v>
      </c>
      <c r="J151" s="9" t="s">
        <v>1837</v>
      </c>
      <c r="K151" s="9" t="s">
        <v>1838</v>
      </c>
      <c r="L151" s="9" t="s">
        <v>1839</v>
      </c>
      <c r="M151" s="9" t="s">
        <v>1840</v>
      </c>
      <c r="N151" s="9" t="s">
        <v>1841</v>
      </c>
      <c r="O151" s="9" t="s">
        <v>1842</v>
      </c>
      <c r="P151" s="9" t="s">
        <v>1843</v>
      </c>
      <c r="Q151" s="9" t="s">
        <v>950</v>
      </c>
      <c r="R151" s="9" t="s">
        <v>1806</v>
      </c>
      <c r="S151" s="9" t="s">
        <v>17</v>
      </c>
      <c r="T151" s="9" t="s">
        <v>1754</v>
      </c>
      <c r="U151" s="9" t="s">
        <v>378</v>
      </c>
      <c r="V151" s="9" t="s">
        <v>1844</v>
      </c>
    </row>
    <row r="152" customFormat="false" ht="15" hidden="false" customHeight="false" outlineLevel="0" collapsed="false">
      <c r="A152" s="9" t="s">
        <v>1845</v>
      </c>
      <c r="B152" s="9" t="s">
        <v>1846</v>
      </c>
      <c r="C152" s="9" t="s">
        <v>1847</v>
      </c>
      <c r="D152" s="9" t="s">
        <v>36</v>
      </c>
      <c r="E152" s="9" t="s">
        <v>1715</v>
      </c>
      <c r="F152" s="9" t="s">
        <v>161</v>
      </c>
      <c r="G152" s="9" t="s">
        <v>69</v>
      </c>
      <c r="H152" s="9" t="n">
        <v>1000</v>
      </c>
      <c r="I152" s="9" t="n">
        <v>1500</v>
      </c>
      <c r="J152" s="9" t="s">
        <v>1848</v>
      </c>
      <c r="K152" s="9" t="s">
        <v>1849</v>
      </c>
      <c r="L152" s="9" t="s">
        <v>1850</v>
      </c>
      <c r="M152" s="9" t="s">
        <v>1851</v>
      </c>
      <c r="N152" s="9" t="s">
        <v>1852</v>
      </c>
      <c r="O152" s="9" t="s">
        <v>1853</v>
      </c>
      <c r="P152" s="9" t="s">
        <v>1854</v>
      </c>
      <c r="Q152" s="9" t="s">
        <v>1203</v>
      </c>
      <c r="R152" s="9" t="s">
        <v>1855</v>
      </c>
      <c r="S152" s="9" t="s">
        <v>17</v>
      </c>
      <c r="T152" s="9" t="s">
        <v>258</v>
      </c>
      <c r="U152" s="9" t="s">
        <v>222</v>
      </c>
      <c r="V152" s="9"/>
    </row>
    <row r="153" customFormat="false" ht="15" hidden="false" customHeight="false" outlineLevel="0" collapsed="false">
      <c r="A153" s="9" t="s">
        <v>1856</v>
      </c>
      <c r="B153" s="9" t="s">
        <v>1857</v>
      </c>
      <c r="C153" s="9" t="s">
        <v>1858</v>
      </c>
      <c r="D153" s="9" t="s">
        <v>36</v>
      </c>
      <c r="E153" s="9" t="s">
        <v>1715</v>
      </c>
      <c r="F153" s="9" t="s">
        <v>161</v>
      </c>
      <c r="G153" s="9" t="s">
        <v>69</v>
      </c>
      <c r="H153" s="9" t="n">
        <v>1180</v>
      </c>
      <c r="I153" s="9"/>
      <c r="J153" s="9" t="s">
        <v>1859</v>
      </c>
      <c r="K153" s="9" t="s">
        <v>1860</v>
      </c>
      <c r="L153" s="9" t="s">
        <v>1861</v>
      </c>
      <c r="M153" s="9" t="s">
        <v>1862</v>
      </c>
      <c r="N153" s="9" t="s">
        <v>1863</v>
      </c>
      <c r="O153" s="9" t="s">
        <v>1864</v>
      </c>
      <c r="P153" s="9" t="s">
        <v>1865</v>
      </c>
      <c r="Q153" s="9" t="s">
        <v>1866</v>
      </c>
      <c r="R153" s="9" t="s">
        <v>1855</v>
      </c>
      <c r="S153" s="9" t="s">
        <v>16</v>
      </c>
      <c r="T153" s="9" t="s">
        <v>1867</v>
      </c>
      <c r="U153" s="9" t="s">
        <v>222</v>
      </c>
      <c r="V153" s="9" t="s">
        <v>1868</v>
      </c>
    </row>
    <row r="154" customFormat="false" ht="15" hidden="false" customHeight="false" outlineLevel="0" collapsed="false">
      <c r="A154" s="9" t="s">
        <v>1869</v>
      </c>
      <c r="B154" s="9" t="s">
        <v>1870</v>
      </c>
      <c r="C154" s="9" t="s">
        <v>1871</v>
      </c>
      <c r="D154" s="9" t="s">
        <v>36</v>
      </c>
      <c r="E154" s="9" t="s">
        <v>1715</v>
      </c>
      <c r="F154" s="9" t="s">
        <v>161</v>
      </c>
      <c r="G154" s="9" t="s">
        <v>71</v>
      </c>
      <c r="H154" s="9" t="n">
        <v>1390</v>
      </c>
      <c r="I154" s="9" t="n">
        <v>1914</v>
      </c>
      <c r="J154" s="9" t="s">
        <v>1872</v>
      </c>
      <c r="K154" s="9" t="s">
        <v>1873</v>
      </c>
      <c r="L154" s="9" t="s">
        <v>1874</v>
      </c>
      <c r="M154" s="9" t="s">
        <v>1875</v>
      </c>
      <c r="N154" s="9" t="s">
        <v>1876</v>
      </c>
      <c r="O154" s="9" t="s">
        <v>1877</v>
      </c>
      <c r="P154" s="9" t="s">
        <v>1878</v>
      </c>
      <c r="Q154" s="9" t="s">
        <v>1879</v>
      </c>
      <c r="R154" s="9" t="s">
        <v>1880</v>
      </c>
      <c r="S154" s="9" t="s">
        <v>17</v>
      </c>
      <c r="T154" s="9" t="s">
        <v>1881</v>
      </c>
      <c r="U154" s="9" t="s">
        <v>222</v>
      </c>
      <c r="V154" s="9"/>
    </row>
    <row r="155" customFormat="false" ht="15" hidden="false" customHeight="false" outlineLevel="0" collapsed="false">
      <c r="A155" s="9" t="s">
        <v>1882</v>
      </c>
      <c r="B155" s="9" t="s">
        <v>1883</v>
      </c>
      <c r="C155" s="9" t="s">
        <v>1884</v>
      </c>
      <c r="D155" s="9" t="s">
        <v>36</v>
      </c>
      <c r="E155" s="9" t="s">
        <v>1715</v>
      </c>
      <c r="F155" s="9" t="s">
        <v>161</v>
      </c>
      <c r="G155" s="9" t="s">
        <v>77</v>
      </c>
      <c r="H155" s="9" t="n">
        <v>1075</v>
      </c>
      <c r="I155" s="9" t="n">
        <v>1220</v>
      </c>
      <c r="J155" s="9" t="s">
        <v>1885</v>
      </c>
      <c r="K155" s="9" t="s">
        <v>1886</v>
      </c>
      <c r="L155" s="9" t="s">
        <v>1887</v>
      </c>
      <c r="M155" s="9" t="s">
        <v>1888</v>
      </c>
      <c r="N155" s="9" t="s">
        <v>1889</v>
      </c>
      <c r="O155" s="9" t="s">
        <v>1890</v>
      </c>
      <c r="P155" s="9" t="s">
        <v>1891</v>
      </c>
      <c r="Q155" s="9" t="s">
        <v>1892</v>
      </c>
      <c r="R155" s="9" t="s">
        <v>1831</v>
      </c>
      <c r="S155" s="9" t="s">
        <v>17</v>
      </c>
      <c r="T155" s="9" t="s">
        <v>258</v>
      </c>
      <c r="U155" s="9" t="s">
        <v>222</v>
      </c>
      <c r="V155" s="9" t="s">
        <v>1893</v>
      </c>
    </row>
    <row r="156" customFormat="false" ht="15" hidden="false" customHeight="false" outlineLevel="0" collapsed="false">
      <c r="A156" s="9" t="s">
        <v>1894</v>
      </c>
      <c r="B156" s="9" t="s">
        <v>1895</v>
      </c>
      <c r="C156" s="9" t="s">
        <v>1896</v>
      </c>
      <c r="D156" s="9" t="s">
        <v>36</v>
      </c>
      <c r="E156" s="9" t="s">
        <v>1715</v>
      </c>
      <c r="F156" s="9" t="s">
        <v>1897</v>
      </c>
      <c r="G156" s="9" t="s">
        <v>1898</v>
      </c>
      <c r="H156" s="9" t="n">
        <v>-814</v>
      </c>
      <c r="I156" s="9" t="n">
        <v>-146</v>
      </c>
      <c r="J156" s="9" t="s">
        <v>1899</v>
      </c>
      <c r="K156" s="9" t="s">
        <v>1900</v>
      </c>
      <c r="L156" s="9" t="s">
        <v>1901</v>
      </c>
      <c r="M156" s="9" t="s">
        <v>1902</v>
      </c>
      <c r="N156" s="9" t="s">
        <v>1903</v>
      </c>
      <c r="O156" s="9" t="s">
        <v>1904</v>
      </c>
      <c r="P156" s="9" t="s">
        <v>1905</v>
      </c>
      <c r="Q156" s="9" t="s">
        <v>219</v>
      </c>
      <c r="R156" s="9" t="s">
        <v>1906</v>
      </c>
      <c r="S156" s="9" t="s">
        <v>17</v>
      </c>
      <c r="T156" s="9" t="s">
        <v>235</v>
      </c>
      <c r="U156" s="9" t="s">
        <v>222</v>
      </c>
      <c r="V156" s="9" t="s">
        <v>1907</v>
      </c>
    </row>
    <row r="157" customFormat="false" ht="15" hidden="false" customHeight="false" outlineLevel="0" collapsed="false">
      <c r="A157" s="9" t="s">
        <v>1908</v>
      </c>
      <c r="B157" s="9" t="s">
        <v>1909</v>
      </c>
      <c r="C157" s="9" t="s">
        <v>1910</v>
      </c>
      <c r="D157" s="9" t="s">
        <v>36</v>
      </c>
      <c r="E157" s="9" t="s">
        <v>1715</v>
      </c>
      <c r="F157" s="9" t="s">
        <v>161</v>
      </c>
      <c r="G157" s="9" t="s">
        <v>1911</v>
      </c>
      <c r="H157" s="9" t="n">
        <v>-500</v>
      </c>
      <c r="I157" s="9" t="n">
        <v>700</v>
      </c>
      <c r="J157" s="9" t="s">
        <v>1912</v>
      </c>
      <c r="K157" s="9" t="s">
        <v>1913</v>
      </c>
      <c r="L157" s="9" t="s">
        <v>1914</v>
      </c>
      <c r="M157" s="9" t="s">
        <v>1915</v>
      </c>
      <c r="N157" s="9" t="s">
        <v>1916</v>
      </c>
      <c r="O157" s="9" t="s">
        <v>1917</v>
      </c>
      <c r="P157" s="9" t="s">
        <v>1918</v>
      </c>
      <c r="Q157" s="9" t="s">
        <v>1919</v>
      </c>
      <c r="R157" s="9" t="s">
        <v>1806</v>
      </c>
      <c r="S157" s="9" t="s">
        <v>17</v>
      </c>
      <c r="T157" s="9" t="s">
        <v>1754</v>
      </c>
      <c r="U157" s="9" t="s">
        <v>378</v>
      </c>
      <c r="V157" s="9"/>
    </row>
    <row r="158" customFormat="false" ht="15" hidden="false" customHeight="false" outlineLevel="0" collapsed="false">
      <c r="A158" s="9" t="s">
        <v>1920</v>
      </c>
      <c r="B158" s="9" t="s">
        <v>1921</v>
      </c>
      <c r="C158" s="9" t="s">
        <v>1922</v>
      </c>
      <c r="D158" s="9" t="s">
        <v>36</v>
      </c>
      <c r="E158" s="9" t="s">
        <v>1715</v>
      </c>
      <c r="F158" s="9" t="s">
        <v>161</v>
      </c>
      <c r="G158" s="9" t="s">
        <v>73</v>
      </c>
      <c r="H158" s="9" t="n">
        <v>1270</v>
      </c>
      <c r="I158" s="9" t="n">
        <v>1974</v>
      </c>
      <c r="J158" s="9" t="s">
        <v>1923</v>
      </c>
      <c r="K158" s="9" t="s">
        <v>1924</v>
      </c>
      <c r="L158" s="9" t="s">
        <v>1925</v>
      </c>
      <c r="M158" s="9" t="s">
        <v>1926</v>
      </c>
      <c r="N158" s="9" t="s">
        <v>1223</v>
      </c>
      <c r="O158" s="9" t="s">
        <v>1927</v>
      </c>
      <c r="P158" s="9" t="s">
        <v>1928</v>
      </c>
      <c r="Q158" s="9" t="s">
        <v>1279</v>
      </c>
      <c r="R158" s="9" t="s">
        <v>1929</v>
      </c>
      <c r="S158" s="9" t="s">
        <v>17</v>
      </c>
      <c r="T158" s="9" t="s">
        <v>258</v>
      </c>
      <c r="U158" s="9" t="s">
        <v>378</v>
      </c>
      <c r="V158" s="9" t="s">
        <v>1930</v>
      </c>
    </row>
    <row r="159" customFormat="false" ht="15" hidden="false" customHeight="false" outlineLevel="0" collapsed="false">
      <c r="A159" s="9" t="s">
        <v>1931</v>
      </c>
      <c r="B159" s="9" t="s">
        <v>1932</v>
      </c>
      <c r="C159" s="9" t="s">
        <v>1933</v>
      </c>
      <c r="D159" s="9" t="s">
        <v>36</v>
      </c>
      <c r="E159" s="9" t="s">
        <v>1715</v>
      </c>
      <c r="F159" s="9" t="s">
        <v>162</v>
      </c>
      <c r="G159" s="9" t="s">
        <v>90</v>
      </c>
      <c r="H159" s="9" t="n">
        <v>-1000</v>
      </c>
      <c r="I159" s="9" t="n">
        <v>1697</v>
      </c>
      <c r="J159" s="9" t="s">
        <v>1934</v>
      </c>
      <c r="K159" s="9" t="s">
        <v>1935</v>
      </c>
      <c r="L159" s="9" t="s">
        <v>1936</v>
      </c>
      <c r="M159" s="9" t="s">
        <v>1937</v>
      </c>
      <c r="N159" s="9" t="s">
        <v>1938</v>
      </c>
      <c r="O159" s="9" t="s">
        <v>1939</v>
      </c>
      <c r="P159" s="9" t="s">
        <v>1940</v>
      </c>
      <c r="Q159" s="9" t="s">
        <v>1941</v>
      </c>
      <c r="R159" s="9" t="s">
        <v>1942</v>
      </c>
      <c r="S159" s="9" t="s">
        <v>16</v>
      </c>
      <c r="T159" s="9" t="s">
        <v>1725</v>
      </c>
      <c r="U159" s="9" t="s">
        <v>222</v>
      </c>
      <c r="V159" s="9" t="s">
        <v>1943</v>
      </c>
    </row>
    <row r="160" customFormat="false" ht="15" hidden="false" customHeight="false" outlineLevel="0" collapsed="false">
      <c r="A160" s="9" t="s">
        <v>1944</v>
      </c>
      <c r="B160" s="9" t="s">
        <v>1945</v>
      </c>
      <c r="C160" s="9" t="s">
        <v>1946</v>
      </c>
      <c r="D160" s="9" t="s">
        <v>36</v>
      </c>
      <c r="E160" s="9" t="s">
        <v>1715</v>
      </c>
      <c r="F160" s="9" t="s">
        <v>162</v>
      </c>
      <c r="G160" s="9" t="s">
        <v>90</v>
      </c>
      <c r="H160" s="9" t="n">
        <v>-1600</v>
      </c>
      <c r="I160" s="9" t="n">
        <v>-400</v>
      </c>
      <c r="J160" s="9" t="s">
        <v>1947</v>
      </c>
      <c r="K160" s="9" t="s">
        <v>1948</v>
      </c>
      <c r="L160" s="9" t="s">
        <v>1949</v>
      </c>
      <c r="M160" s="9" t="s">
        <v>1950</v>
      </c>
      <c r="N160" s="9" t="s">
        <v>613</v>
      </c>
      <c r="O160" s="9" t="s">
        <v>1951</v>
      </c>
      <c r="P160" s="9" t="s">
        <v>1952</v>
      </c>
      <c r="Q160" s="9" t="s">
        <v>1953</v>
      </c>
      <c r="R160" s="9" t="s">
        <v>1954</v>
      </c>
      <c r="S160" s="9" t="s">
        <v>17</v>
      </c>
      <c r="T160" s="9" t="s">
        <v>235</v>
      </c>
      <c r="U160" s="9" t="s">
        <v>222</v>
      </c>
      <c r="V160" s="9" t="s">
        <v>1955</v>
      </c>
    </row>
    <row r="161" customFormat="false" ht="15" hidden="false" customHeight="false" outlineLevel="0" collapsed="false">
      <c r="A161" s="9" t="s">
        <v>1956</v>
      </c>
      <c r="B161" s="9" t="s">
        <v>1957</v>
      </c>
      <c r="C161" s="9" t="s">
        <v>1958</v>
      </c>
      <c r="D161" s="9" t="s">
        <v>36</v>
      </c>
      <c r="E161" s="9" t="s">
        <v>1715</v>
      </c>
      <c r="F161" s="9" t="s">
        <v>162</v>
      </c>
      <c r="G161" s="9" t="s">
        <v>90</v>
      </c>
      <c r="H161" s="9" t="n">
        <v>1325</v>
      </c>
      <c r="I161" s="9" t="n">
        <v>1521</v>
      </c>
      <c r="J161" s="9" t="s">
        <v>1959</v>
      </c>
      <c r="K161" s="9" t="s">
        <v>1960</v>
      </c>
      <c r="L161" s="9" t="s">
        <v>1961</v>
      </c>
      <c r="M161" s="9" t="s">
        <v>1962</v>
      </c>
      <c r="N161" s="9" t="s">
        <v>1963</v>
      </c>
      <c r="O161" s="9" t="s">
        <v>1964</v>
      </c>
      <c r="P161" s="9" t="s">
        <v>1965</v>
      </c>
      <c r="Q161" s="9" t="s">
        <v>1966</v>
      </c>
      <c r="R161" s="9" t="s">
        <v>1967</v>
      </c>
      <c r="S161" s="9" t="s">
        <v>17</v>
      </c>
      <c r="T161" s="9" t="s">
        <v>1012</v>
      </c>
      <c r="U161" s="9" t="s">
        <v>222</v>
      </c>
      <c r="V161" s="9"/>
    </row>
    <row r="162" customFormat="false" ht="15" hidden="false" customHeight="false" outlineLevel="0" collapsed="false">
      <c r="A162" s="9" t="s">
        <v>1968</v>
      </c>
      <c r="B162" s="9" t="s">
        <v>1969</v>
      </c>
      <c r="C162" s="9" t="s">
        <v>1970</v>
      </c>
      <c r="D162" s="9" t="s">
        <v>36</v>
      </c>
      <c r="E162" s="9" t="s">
        <v>1715</v>
      </c>
      <c r="F162" s="9" t="s">
        <v>162</v>
      </c>
      <c r="G162" s="9" t="s">
        <v>96</v>
      </c>
      <c r="H162" s="9" t="n">
        <v>-3000</v>
      </c>
      <c r="I162" s="9" t="n">
        <v>1532</v>
      </c>
      <c r="J162" s="9" t="s">
        <v>1971</v>
      </c>
      <c r="K162" s="9" t="s">
        <v>1972</v>
      </c>
      <c r="L162" s="9" t="s">
        <v>1973</v>
      </c>
      <c r="M162" s="9" t="s">
        <v>1974</v>
      </c>
      <c r="N162" s="9" t="s">
        <v>1975</v>
      </c>
      <c r="O162" s="9" t="s">
        <v>1976</v>
      </c>
      <c r="P162" s="9" t="s">
        <v>1977</v>
      </c>
      <c r="Q162" s="9" t="s">
        <v>1978</v>
      </c>
      <c r="R162" s="9" t="s">
        <v>1979</v>
      </c>
      <c r="S162" s="9" t="s">
        <v>16</v>
      </c>
      <c r="T162" s="9" t="s">
        <v>1980</v>
      </c>
      <c r="U162" s="9" t="s">
        <v>222</v>
      </c>
      <c r="V162" s="9" t="s">
        <v>1981</v>
      </c>
    </row>
    <row r="163" customFormat="false" ht="15" hidden="false" customHeight="false" outlineLevel="0" collapsed="false">
      <c r="A163" s="9" t="s">
        <v>1982</v>
      </c>
      <c r="B163" s="9" t="s">
        <v>1983</v>
      </c>
      <c r="C163" s="9" t="s">
        <v>1984</v>
      </c>
      <c r="D163" s="9" t="s">
        <v>36</v>
      </c>
      <c r="E163" s="9" t="s">
        <v>1715</v>
      </c>
      <c r="F163" s="9" t="s">
        <v>162</v>
      </c>
      <c r="G163" s="9" t="s">
        <v>96</v>
      </c>
      <c r="H163" s="9" t="n">
        <v>1438</v>
      </c>
      <c r="I163" s="9" t="n">
        <v>1572</v>
      </c>
      <c r="J163" s="9" t="s">
        <v>1985</v>
      </c>
      <c r="K163" s="9" t="s">
        <v>1986</v>
      </c>
      <c r="L163" s="9" t="s">
        <v>1987</v>
      </c>
      <c r="M163" s="9" t="s">
        <v>1988</v>
      </c>
      <c r="N163" s="9" t="s">
        <v>1989</v>
      </c>
      <c r="O163" s="9" t="s">
        <v>1990</v>
      </c>
      <c r="P163" s="9" t="s">
        <v>1991</v>
      </c>
      <c r="Q163" s="9" t="s">
        <v>1992</v>
      </c>
      <c r="R163" s="9" t="s">
        <v>1348</v>
      </c>
      <c r="S163" s="9" t="s">
        <v>17</v>
      </c>
      <c r="T163" s="9" t="s">
        <v>1993</v>
      </c>
      <c r="U163" s="9" t="s">
        <v>222</v>
      </c>
      <c r="V163" s="9"/>
    </row>
    <row r="164" customFormat="false" ht="15" hidden="false" customHeight="false" outlineLevel="0" collapsed="false">
      <c r="A164" s="9" t="s">
        <v>1994</v>
      </c>
      <c r="B164" s="9" t="s">
        <v>1995</v>
      </c>
      <c r="C164" s="9" t="s">
        <v>1996</v>
      </c>
      <c r="D164" s="9" t="s">
        <v>36</v>
      </c>
      <c r="E164" s="9" t="s">
        <v>1715</v>
      </c>
      <c r="F164" s="9" t="s">
        <v>162</v>
      </c>
      <c r="G164" s="9" t="s">
        <v>88</v>
      </c>
      <c r="H164" s="9" t="n">
        <v>800</v>
      </c>
      <c r="I164" s="9" t="n">
        <v>1600</v>
      </c>
      <c r="J164" s="9" t="s">
        <v>1997</v>
      </c>
      <c r="K164" s="9" t="s">
        <v>1998</v>
      </c>
      <c r="L164" s="9" t="s">
        <v>1999</v>
      </c>
      <c r="M164" s="9" t="s">
        <v>2000</v>
      </c>
      <c r="N164" s="9" t="s">
        <v>2001</v>
      </c>
      <c r="O164" s="9" t="s">
        <v>2002</v>
      </c>
      <c r="P164" s="9" t="s">
        <v>2003</v>
      </c>
      <c r="Q164" s="9" t="s">
        <v>2004</v>
      </c>
      <c r="R164" s="9" t="s">
        <v>2005</v>
      </c>
      <c r="S164" s="9" t="s">
        <v>17</v>
      </c>
      <c r="T164" s="9" t="s">
        <v>258</v>
      </c>
      <c r="U164" s="9" t="s">
        <v>222</v>
      </c>
      <c r="V164" s="9" t="s">
        <v>2006</v>
      </c>
    </row>
    <row r="165" customFormat="false" ht="15" hidden="false" customHeight="false" outlineLevel="0" collapsed="false">
      <c r="A165" s="9" t="s">
        <v>2007</v>
      </c>
      <c r="B165" s="9" t="s">
        <v>2008</v>
      </c>
      <c r="C165" s="9" t="s">
        <v>2009</v>
      </c>
      <c r="D165" s="9" t="s">
        <v>36</v>
      </c>
      <c r="E165" s="9" t="s">
        <v>1715</v>
      </c>
      <c r="F165" s="9" t="s">
        <v>162</v>
      </c>
      <c r="G165" s="9" t="s">
        <v>86</v>
      </c>
      <c r="H165" s="9" t="n">
        <v>-1500</v>
      </c>
      <c r="I165" s="9" t="n">
        <v>1600</v>
      </c>
      <c r="J165" s="9" t="s">
        <v>2010</v>
      </c>
      <c r="K165" s="9" t="s">
        <v>2011</v>
      </c>
      <c r="L165" s="9" t="s">
        <v>2012</v>
      </c>
      <c r="M165" s="9" t="s">
        <v>2013</v>
      </c>
      <c r="N165" s="9" t="s">
        <v>2014</v>
      </c>
      <c r="O165" s="9" t="s">
        <v>2015</v>
      </c>
      <c r="P165" s="9" t="s">
        <v>2016</v>
      </c>
      <c r="Q165" s="9" t="s">
        <v>2017</v>
      </c>
      <c r="R165" s="9" t="s">
        <v>2005</v>
      </c>
      <c r="S165" s="9" t="s">
        <v>17</v>
      </c>
      <c r="T165" s="9" t="s">
        <v>2018</v>
      </c>
      <c r="U165" s="9" t="s">
        <v>222</v>
      </c>
      <c r="V165" s="9" t="s">
        <v>2019</v>
      </c>
    </row>
    <row r="166" customFormat="false" ht="15" hidden="false" customHeight="false" outlineLevel="0" collapsed="false">
      <c r="A166" s="9" t="s">
        <v>2020</v>
      </c>
      <c r="B166" s="9" t="s">
        <v>2021</v>
      </c>
      <c r="C166" s="9" t="s">
        <v>2022</v>
      </c>
      <c r="D166" s="9" t="s">
        <v>36</v>
      </c>
      <c r="E166" s="9" t="s">
        <v>1715</v>
      </c>
      <c r="F166" s="9" t="s">
        <v>162</v>
      </c>
      <c r="G166" s="9" t="s">
        <v>88</v>
      </c>
      <c r="H166" s="9" t="n">
        <v>-3500</v>
      </c>
      <c r="I166" s="9" t="n">
        <v>1600</v>
      </c>
      <c r="J166" s="9" t="s">
        <v>2023</v>
      </c>
      <c r="K166" s="9" t="s">
        <v>2024</v>
      </c>
      <c r="L166" s="9" t="s">
        <v>2025</v>
      </c>
      <c r="M166" s="9" t="s">
        <v>2026</v>
      </c>
      <c r="N166" s="9" t="s">
        <v>1327</v>
      </c>
      <c r="O166" s="9" t="s">
        <v>2027</v>
      </c>
      <c r="P166" s="9" t="s">
        <v>2028</v>
      </c>
      <c r="Q166" s="9" t="s">
        <v>2029</v>
      </c>
      <c r="R166" s="9" t="s">
        <v>2030</v>
      </c>
      <c r="S166" s="9" t="s">
        <v>17</v>
      </c>
      <c r="T166" s="9" t="s">
        <v>235</v>
      </c>
      <c r="U166" s="9" t="s">
        <v>222</v>
      </c>
      <c r="V166" s="9" t="s">
        <v>2031</v>
      </c>
    </row>
    <row r="167" customFormat="false" ht="15" hidden="false" customHeight="false" outlineLevel="0" collapsed="false">
      <c r="A167" s="9" t="s">
        <v>2032</v>
      </c>
      <c r="B167" s="9" t="s">
        <v>2033</v>
      </c>
      <c r="C167" s="9" t="s">
        <v>2034</v>
      </c>
      <c r="D167" s="9" t="s">
        <v>36</v>
      </c>
      <c r="E167" s="9" t="s">
        <v>1715</v>
      </c>
      <c r="F167" s="9" t="s">
        <v>162</v>
      </c>
      <c r="G167" s="9" t="s">
        <v>90</v>
      </c>
      <c r="H167" s="9" t="n">
        <v>-100</v>
      </c>
      <c r="I167" s="9" t="n">
        <v>550</v>
      </c>
      <c r="J167" s="9" t="s">
        <v>2035</v>
      </c>
      <c r="K167" s="9" t="s">
        <v>2036</v>
      </c>
      <c r="L167" s="9" t="s">
        <v>2037</v>
      </c>
      <c r="M167" s="9" t="s">
        <v>2038</v>
      </c>
      <c r="N167" s="9" t="s">
        <v>2039</v>
      </c>
      <c r="O167" s="9" t="s">
        <v>2040</v>
      </c>
      <c r="P167" s="9" t="s">
        <v>2041</v>
      </c>
      <c r="Q167" s="9" t="s">
        <v>1953</v>
      </c>
      <c r="R167" s="9" t="s">
        <v>1348</v>
      </c>
      <c r="S167" s="9" t="s">
        <v>17</v>
      </c>
      <c r="T167" s="9" t="s">
        <v>2042</v>
      </c>
      <c r="U167" s="9" t="s">
        <v>222</v>
      </c>
      <c r="V167" s="9"/>
    </row>
    <row r="168" customFormat="false" ht="15" hidden="false" customHeight="false" outlineLevel="0" collapsed="false">
      <c r="A168" s="9" t="s">
        <v>2043</v>
      </c>
      <c r="B168" s="9" t="s">
        <v>2044</v>
      </c>
      <c r="C168" s="9" t="s">
        <v>2045</v>
      </c>
      <c r="D168" s="9" t="s">
        <v>36</v>
      </c>
      <c r="E168" s="9" t="s">
        <v>1715</v>
      </c>
      <c r="F168" s="9" t="s">
        <v>162</v>
      </c>
      <c r="G168" s="9" t="s">
        <v>90</v>
      </c>
      <c r="H168" s="9" t="n">
        <v>900</v>
      </c>
      <c r="I168" s="9" t="n">
        <v>1150</v>
      </c>
      <c r="J168" s="9" t="s">
        <v>2046</v>
      </c>
      <c r="K168" s="9" t="s">
        <v>2047</v>
      </c>
      <c r="L168" s="9" t="s">
        <v>2048</v>
      </c>
      <c r="M168" s="9" t="s">
        <v>2049</v>
      </c>
      <c r="N168" s="9" t="s">
        <v>2050</v>
      </c>
      <c r="O168" s="9" t="s">
        <v>2051</v>
      </c>
      <c r="P168" s="9" t="s">
        <v>2052</v>
      </c>
      <c r="Q168" s="9" t="s">
        <v>454</v>
      </c>
      <c r="R168" s="9" t="s">
        <v>799</v>
      </c>
      <c r="S168" s="9" t="s">
        <v>17</v>
      </c>
      <c r="T168" s="9" t="s">
        <v>235</v>
      </c>
      <c r="U168" s="9" t="s">
        <v>378</v>
      </c>
      <c r="V168" s="9"/>
    </row>
    <row r="169" customFormat="false" ht="15" hidden="false" customHeight="false" outlineLevel="0" collapsed="false">
      <c r="A169" s="9" t="s">
        <v>2053</v>
      </c>
      <c r="B169" s="9" t="s">
        <v>2054</v>
      </c>
      <c r="C169" s="9" t="s">
        <v>2055</v>
      </c>
      <c r="D169" s="9" t="s">
        <v>36</v>
      </c>
      <c r="E169" s="9" t="s">
        <v>1715</v>
      </c>
      <c r="F169" s="9" t="s">
        <v>162</v>
      </c>
      <c r="G169" s="9" t="s">
        <v>90</v>
      </c>
      <c r="H169" s="9" t="n">
        <v>-500</v>
      </c>
      <c r="I169" s="9" t="n">
        <v>1521</v>
      </c>
      <c r="J169" s="9" t="s">
        <v>2056</v>
      </c>
      <c r="K169" s="9" t="s">
        <v>2057</v>
      </c>
      <c r="L169" s="9" t="s">
        <v>2058</v>
      </c>
      <c r="M169" s="9" t="s">
        <v>2059</v>
      </c>
      <c r="N169" s="9" t="s">
        <v>2060</v>
      </c>
      <c r="O169" s="9" t="s">
        <v>2061</v>
      </c>
      <c r="P169" s="9" t="s">
        <v>2062</v>
      </c>
      <c r="Q169" s="9" t="s">
        <v>1978</v>
      </c>
      <c r="R169" s="9" t="s">
        <v>799</v>
      </c>
      <c r="S169" s="9" t="s">
        <v>17</v>
      </c>
      <c r="T169" s="9" t="s">
        <v>235</v>
      </c>
      <c r="U169" s="9" t="s">
        <v>222</v>
      </c>
      <c r="V169" s="9" t="s">
        <v>2063</v>
      </c>
    </row>
    <row r="170" customFormat="false" ht="15" hidden="false" customHeight="false" outlineLevel="0" collapsed="false">
      <c r="A170" s="9" t="s">
        <v>2064</v>
      </c>
      <c r="B170" s="9" t="s">
        <v>2065</v>
      </c>
      <c r="C170" s="9" t="s">
        <v>2066</v>
      </c>
      <c r="D170" s="9" t="s">
        <v>36</v>
      </c>
      <c r="E170" s="9" t="s">
        <v>1715</v>
      </c>
      <c r="F170" s="9" t="s">
        <v>162</v>
      </c>
      <c r="G170" s="9" t="s">
        <v>90</v>
      </c>
      <c r="H170" s="9" t="n">
        <v>900</v>
      </c>
      <c r="I170" s="9" t="n">
        <v>1521</v>
      </c>
      <c r="J170" s="9" t="s">
        <v>2067</v>
      </c>
      <c r="K170" s="9" t="s">
        <v>2068</v>
      </c>
      <c r="L170" s="9" t="s">
        <v>2069</v>
      </c>
      <c r="M170" s="9" t="s">
        <v>2070</v>
      </c>
      <c r="N170" s="9" t="s">
        <v>2071</v>
      </c>
      <c r="O170" s="9" t="s">
        <v>2061</v>
      </c>
      <c r="P170" s="9" t="s">
        <v>2072</v>
      </c>
      <c r="Q170" s="9" t="s">
        <v>2073</v>
      </c>
      <c r="R170" s="9" t="s">
        <v>799</v>
      </c>
      <c r="S170" s="9" t="s">
        <v>17</v>
      </c>
      <c r="T170" s="9" t="s">
        <v>1832</v>
      </c>
      <c r="U170" s="9" t="s">
        <v>222</v>
      </c>
      <c r="V170" s="9"/>
    </row>
    <row r="171" customFormat="false" ht="15" hidden="false" customHeight="false" outlineLevel="0" collapsed="false">
      <c r="A171" s="9" t="s">
        <v>2074</v>
      </c>
      <c r="B171" s="9" t="s">
        <v>2075</v>
      </c>
      <c r="C171" s="9" t="s">
        <v>2076</v>
      </c>
      <c r="D171" s="9" t="s">
        <v>36</v>
      </c>
      <c r="E171" s="9" t="s">
        <v>1715</v>
      </c>
      <c r="F171" s="9" t="s">
        <v>162</v>
      </c>
      <c r="G171" s="9" t="s">
        <v>94</v>
      </c>
      <c r="H171" s="9" t="n">
        <v>1000</v>
      </c>
      <c r="I171" s="9" t="n">
        <v>1550</v>
      </c>
      <c r="J171" s="9" t="s">
        <v>2077</v>
      </c>
      <c r="K171" s="9" t="s">
        <v>2078</v>
      </c>
      <c r="L171" s="9" t="s">
        <v>2079</v>
      </c>
      <c r="M171" s="9" t="s">
        <v>2080</v>
      </c>
      <c r="N171" s="9" t="s">
        <v>231</v>
      </c>
      <c r="O171" s="9" t="s">
        <v>2081</v>
      </c>
      <c r="P171" s="9" t="s">
        <v>2082</v>
      </c>
      <c r="Q171" s="9" t="s">
        <v>2083</v>
      </c>
      <c r="R171" s="9" t="s">
        <v>2084</v>
      </c>
      <c r="S171" s="9" t="s">
        <v>17</v>
      </c>
      <c r="T171" s="9" t="s">
        <v>2018</v>
      </c>
      <c r="U171" s="9" t="s">
        <v>222</v>
      </c>
      <c r="V171" s="9"/>
    </row>
    <row r="172" customFormat="false" ht="15" hidden="false" customHeight="false" outlineLevel="0" collapsed="false">
      <c r="A172" s="9" t="s">
        <v>2085</v>
      </c>
      <c r="B172" s="9" t="s">
        <v>2086</v>
      </c>
      <c r="C172" s="9" t="s">
        <v>2087</v>
      </c>
      <c r="D172" s="9" t="s">
        <v>36</v>
      </c>
      <c r="E172" s="9" t="s">
        <v>1715</v>
      </c>
      <c r="F172" s="9" t="s">
        <v>162</v>
      </c>
      <c r="G172" s="9" t="s">
        <v>96</v>
      </c>
      <c r="H172" s="9" t="n">
        <v>-3000</v>
      </c>
      <c r="I172" s="9" t="n">
        <v>-1800</v>
      </c>
      <c r="J172" s="9" t="s">
        <v>2088</v>
      </c>
      <c r="K172" s="9" t="s">
        <v>2089</v>
      </c>
      <c r="L172" s="9" t="s">
        <v>2090</v>
      </c>
      <c r="M172" s="9" t="s">
        <v>2091</v>
      </c>
      <c r="N172" s="9" t="s">
        <v>1483</v>
      </c>
      <c r="O172" s="9" t="s">
        <v>2092</v>
      </c>
      <c r="P172" s="9" t="s">
        <v>2093</v>
      </c>
      <c r="Q172" s="9" t="s">
        <v>454</v>
      </c>
      <c r="R172" s="9" t="s">
        <v>1831</v>
      </c>
      <c r="S172" s="9" t="s">
        <v>17</v>
      </c>
      <c r="T172" s="9" t="s">
        <v>2042</v>
      </c>
      <c r="U172" s="9" t="s">
        <v>222</v>
      </c>
      <c r="V172" s="9"/>
    </row>
    <row r="173" customFormat="false" ht="15" hidden="false" customHeight="false" outlineLevel="0" collapsed="false">
      <c r="A173" s="9" t="s">
        <v>2094</v>
      </c>
      <c r="B173" s="9" t="s">
        <v>2095</v>
      </c>
      <c r="C173" s="9" t="s">
        <v>2096</v>
      </c>
      <c r="D173" s="9" t="s">
        <v>36</v>
      </c>
      <c r="E173" s="9" t="s">
        <v>1715</v>
      </c>
      <c r="F173" s="9" t="s">
        <v>162</v>
      </c>
      <c r="G173" s="9" t="s">
        <v>96</v>
      </c>
      <c r="H173" s="9" t="n">
        <v>-900</v>
      </c>
      <c r="I173" s="9" t="n">
        <v>-200</v>
      </c>
      <c r="J173" s="9" t="s">
        <v>2097</v>
      </c>
      <c r="K173" s="9" t="s">
        <v>2098</v>
      </c>
      <c r="L173" s="9" t="s">
        <v>2099</v>
      </c>
      <c r="M173" s="9" t="s">
        <v>2100</v>
      </c>
      <c r="N173" s="9" t="s">
        <v>231</v>
      </c>
      <c r="O173" s="9" t="s">
        <v>2101</v>
      </c>
      <c r="P173" s="9" t="s">
        <v>2102</v>
      </c>
      <c r="Q173" s="9" t="s">
        <v>1654</v>
      </c>
      <c r="R173" s="9" t="s">
        <v>799</v>
      </c>
      <c r="S173" s="9" t="s">
        <v>17</v>
      </c>
      <c r="T173" s="9" t="s">
        <v>235</v>
      </c>
      <c r="U173" s="9" t="s">
        <v>222</v>
      </c>
      <c r="V173" s="9" t="s">
        <v>2103</v>
      </c>
    </row>
    <row r="174" customFormat="false" ht="15" hidden="false" customHeight="false" outlineLevel="0" collapsed="false">
      <c r="A174" s="9" t="s">
        <v>2104</v>
      </c>
      <c r="B174" s="9" t="s">
        <v>2105</v>
      </c>
      <c r="C174" s="9" t="s">
        <v>2106</v>
      </c>
      <c r="D174" s="9" t="s">
        <v>36</v>
      </c>
      <c r="E174" s="9" t="s">
        <v>1715</v>
      </c>
      <c r="F174" s="9" t="s">
        <v>162</v>
      </c>
      <c r="G174" s="9" t="s">
        <v>96</v>
      </c>
      <c r="H174" s="9" t="n">
        <v>100</v>
      </c>
      <c r="I174" s="9" t="n">
        <v>800</v>
      </c>
      <c r="J174" s="9" t="s">
        <v>2107</v>
      </c>
      <c r="K174" s="9" t="s">
        <v>2108</v>
      </c>
      <c r="L174" s="9" t="s">
        <v>2109</v>
      </c>
      <c r="M174" s="9" t="s">
        <v>2110</v>
      </c>
      <c r="N174" s="9" t="s">
        <v>2111</v>
      </c>
      <c r="O174" s="9" t="s">
        <v>2112</v>
      </c>
      <c r="P174" s="9" t="s">
        <v>2113</v>
      </c>
      <c r="Q174" s="9" t="s">
        <v>2114</v>
      </c>
      <c r="R174" s="9" t="s">
        <v>2115</v>
      </c>
      <c r="S174" s="9" t="s">
        <v>17</v>
      </c>
      <c r="T174" s="9" t="s">
        <v>258</v>
      </c>
      <c r="U174" s="9" t="s">
        <v>222</v>
      </c>
      <c r="V174" s="9" t="s">
        <v>2116</v>
      </c>
    </row>
    <row r="175" customFormat="false" ht="15" hidden="false" customHeight="false" outlineLevel="0" collapsed="false">
      <c r="A175" s="9" t="s">
        <v>2117</v>
      </c>
      <c r="B175" s="9" t="s">
        <v>2118</v>
      </c>
      <c r="C175" s="9" t="s">
        <v>2119</v>
      </c>
      <c r="D175" s="9" t="s">
        <v>36</v>
      </c>
      <c r="E175" s="9" t="s">
        <v>1715</v>
      </c>
      <c r="F175" s="9" t="s">
        <v>162</v>
      </c>
      <c r="G175" s="9" t="s">
        <v>96</v>
      </c>
      <c r="H175" s="9" t="n">
        <v>-100</v>
      </c>
      <c r="I175" s="9" t="n">
        <v>800</v>
      </c>
      <c r="J175" s="9" t="s">
        <v>2120</v>
      </c>
      <c r="K175" s="9" t="s">
        <v>2121</v>
      </c>
      <c r="L175" s="9" t="s">
        <v>2122</v>
      </c>
      <c r="M175" s="9" t="s">
        <v>2123</v>
      </c>
      <c r="N175" s="9" t="s">
        <v>2124</v>
      </c>
      <c r="O175" s="9" t="s">
        <v>2125</v>
      </c>
      <c r="P175" s="9" t="s">
        <v>2126</v>
      </c>
      <c r="Q175" s="9" t="s">
        <v>2127</v>
      </c>
      <c r="R175" s="9" t="s">
        <v>220</v>
      </c>
      <c r="S175" s="9" t="s">
        <v>17</v>
      </c>
      <c r="T175" s="9" t="s">
        <v>235</v>
      </c>
      <c r="U175" s="9" t="s">
        <v>222</v>
      </c>
      <c r="V175" s="9" t="s">
        <v>2128</v>
      </c>
    </row>
    <row r="176" customFormat="false" ht="15" hidden="false" customHeight="false" outlineLevel="0" collapsed="false">
      <c r="A176" s="9" t="s">
        <v>2129</v>
      </c>
      <c r="B176" s="9" t="s">
        <v>2130</v>
      </c>
      <c r="C176" s="9" t="s">
        <v>2131</v>
      </c>
      <c r="D176" s="9" t="s">
        <v>36</v>
      </c>
      <c r="E176" s="9" t="s">
        <v>1715</v>
      </c>
      <c r="F176" s="9" t="s">
        <v>162</v>
      </c>
      <c r="G176" s="9" t="s">
        <v>96</v>
      </c>
      <c r="H176" s="9" t="n">
        <v>500</v>
      </c>
      <c r="I176" s="9" t="n">
        <v>1000</v>
      </c>
      <c r="J176" s="9" t="s">
        <v>2132</v>
      </c>
      <c r="K176" s="9" t="s">
        <v>2133</v>
      </c>
      <c r="L176" s="9" t="s">
        <v>2134</v>
      </c>
      <c r="M176" s="9" t="s">
        <v>2135</v>
      </c>
      <c r="N176" s="9" t="s">
        <v>2136</v>
      </c>
      <c r="O176" s="9" t="s">
        <v>2137</v>
      </c>
      <c r="P176" s="9" t="s">
        <v>2138</v>
      </c>
      <c r="Q176" s="9" t="s">
        <v>1667</v>
      </c>
      <c r="R176" s="9" t="s">
        <v>2139</v>
      </c>
      <c r="S176" s="9" t="s">
        <v>17</v>
      </c>
      <c r="T176" s="9" t="s">
        <v>235</v>
      </c>
      <c r="U176" s="9" t="s">
        <v>222</v>
      </c>
      <c r="V176" s="9" t="s">
        <v>2140</v>
      </c>
    </row>
    <row r="177" customFormat="false" ht="15" hidden="false" customHeight="false" outlineLevel="0" collapsed="false">
      <c r="A177" s="9" t="s">
        <v>2141</v>
      </c>
      <c r="B177" s="9" t="s">
        <v>2142</v>
      </c>
      <c r="C177" s="9" t="s">
        <v>2143</v>
      </c>
      <c r="D177" s="9" t="s">
        <v>36</v>
      </c>
      <c r="E177" s="9" t="s">
        <v>1715</v>
      </c>
      <c r="F177" s="9" t="s">
        <v>162</v>
      </c>
      <c r="G177" s="9" t="s">
        <v>96</v>
      </c>
      <c r="H177" s="9" t="n">
        <v>600</v>
      </c>
      <c r="I177" s="9" t="n">
        <v>1000</v>
      </c>
      <c r="J177" s="9" t="s">
        <v>2144</v>
      </c>
      <c r="K177" s="9" t="s">
        <v>2145</v>
      </c>
      <c r="L177" s="9" t="s">
        <v>2146</v>
      </c>
      <c r="M177" s="9" t="s">
        <v>2147</v>
      </c>
      <c r="N177" s="9" t="s">
        <v>2148</v>
      </c>
      <c r="O177" s="9" t="s">
        <v>2149</v>
      </c>
      <c r="P177" s="9" t="s">
        <v>2150</v>
      </c>
      <c r="Q177" s="9" t="s">
        <v>2114</v>
      </c>
      <c r="R177" s="9" t="s">
        <v>220</v>
      </c>
      <c r="S177" s="9" t="s">
        <v>17</v>
      </c>
      <c r="T177" s="9" t="s">
        <v>2151</v>
      </c>
      <c r="U177" s="9" t="s">
        <v>222</v>
      </c>
      <c r="V177" s="9" t="s">
        <v>2140</v>
      </c>
    </row>
    <row r="178" customFormat="false" ht="15" hidden="false" customHeight="false" outlineLevel="0" collapsed="false">
      <c r="A178" s="9" t="s">
        <v>2152</v>
      </c>
      <c r="B178" s="9" t="s">
        <v>2153</v>
      </c>
      <c r="C178" s="9" t="s">
        <v>2154</v>
      </c>
      <c r="D178" s="9" t="s">
        <v>36</v>
      </c>
      <c r="E178" s="9" t="s">
        <v>1715</v>
      </c>
      <c r="F178" s="9" t="s">
        <v>162</v>
      </c>
      <c r="G178" s="9" t="s">
        <v>96</v>
      </c>
      <c r="H178" s="9" t="n">
        <v>900</v>
      </c>
      <c r="I178" s="9" t="n">
        <v>1470</v>
      </c>
      <c r="J178" s="9" t="s">
        <v>2155</v>
      </c>
      <c r="K178" s="9" t="s">
        <v>2156</v>
      </c>
      <c r="L178" s="9" t="s">
        <v>2157</v>
      </c>
      <c r="M178" s="9" t="s">
        <v>2158</v>
      </c>
      <c r="N178" s="9" t="s">
        <v>2159</v>
      </c>
      <c r="O178" s="9" t="s">
        <v>2160</v>
      </c>
      <c r="P178" s="9" t="s">
        <v>2161</v>
      </c>
      <c r="Q178" s="9" t="s">
        <v>2127</v>
      </c>
      <c r="R178" s="9" t="s">
        <v>2139</v>
      </c>
      <c r="S178" s="9" t="s">
        <v>17</v>
      </c>
      <c r="T178" s="9" t="s">
        <v>2162</v>
      </c>
      <c r="U178" s="9" t="s">
        <v>222</v>
      </c>
      <c r="V178" s="9"/>
    </row>
    <row r="179" customFormat="false" ht="15" hidden="false" customHeight="false" outlineLevel="0" collapsed="false">
      <c r="A179" s="9" t="s">
        <v>2163</v>
      </c>
      <c r="B179" s="9" t="s">
        <v>2164</v>
      </c>
      <c r="C179" s="9" t="s">
        <v>2165</v>
      </c>
      <c r="D179" s="9" t="s">
        <v>36</v>
      </c>
      <c r="E179" s="9" t="s">
        <v>1715</v>
      </c>
      <c r="F179" s="9" t="s">
        <v>162</v>
      </c>
      <c r="G179" s="9" t="s">
        <v>98</v>
      </c>
      <c r="H179" s="9" t="n">
        <v>400</v>
      </c>
      <c r="I179" s="9" t="n">
        <v>1400</v>
      </c>
      <c r="J179" s="9" t="s">
        <v>2166</v>
      </c>
      <c r="K179" s="9" t="s">
        <v>2167</v>
      </c>
      <c r="L179" s="9" t="s">
        <v>2168</v>
      </c>
      <c r="M179" s="9" t="s">
        <v>2169</v>
      </c>
      <c r="N179" s="9" t="s">
        <v>2170</v>
      </c>
      <c r="O179" s="9" t="s">
        <v>2171</v>
      </c>
      <c r="P179" s="9" t="s">
        <v>2172</v>
      </c>
      <c r="Q179" s="9" t="s">
        <v>2114</v>
      </c>
      <c r="R179" s="9" t="s">
        <v>1806</v>
      </c>
      <c r="S179" s="9" t="s">
        <v>17</v>
      </c>
      <c r="T179" s="9" t="s">
        <v>235</v>
      </c>
      <c r="U179" s="9" t="s">
        <v>222</v>
      </c>
      <c r="V179" s="9" t="s">
        <v>2173</v>
      </c>
    </row>
    <row r="180" customFormat="false" ht="15" hidden="false" customHeight="false" outlineLevel="0" collapsed="false">
      <c r="A180" s="9" t="s">
        <v>2174</v>
      </c>
      <c r="B180" s="9" t="s">
        <v>2175</v>
      </c>
      <c r="C180" s="9" t="s">
        <v>2176</v>
      </c>
      <c r="D180" s="9" t="s">
        <v>36</v>
      </c>
      <c r="E180" s="9" t="s">
        <v>1715</v>
      </c>
      <c r="F180" s="9" t="s">
        <v>162</v>
      </c>
      <c r="G180" s="9" t="s">
        <v>98</v>
      </c>
      <c r="H180" s="9" t="n">
        <v>-500</v>
      </c>
      <c r="I180" s="9" t="n">
        <v>1650</v>
      </c>
      <c r="J180" s="9" t="s">
        <v>2177</v>
      </c>
      <c r="K180" s="9" t="s">
        <v>2178</v>
      </c>
      <c r="L180" s="9" t="s">
        <v>2179</v>
      </c>
      <c r="M180" s="9" t="s">
        <v>2180</v>
      </c>
      <c r="N180" s="9" t="s">
        <v>2181</v>
      </c>
      <c r="O180" s="9" t="s">
        <v>2182</v>
      </c>
      <c r="P180" s="9" t="s">
        <v>2183</v>
      </c>
      <c r="Q180" s="9" t="s">
        <v>2073</v>
      </c>
      <c r="R180" s="9" t="s">
        <v>2184</v>
      </c>
      <c r="S180" s="9" t="s">
        <v>17</v>
      </c>
      <c r="T180" s="9" t="s">
        <v>2185</v>
      </c>
      <c r="U180" s="9" t="s">
        <v>378</v>
      </c>
      <c r="V180" s="9" t="s">
        <v>2186</v>
      </c>
    </row>
    <row r="181" customFormat="false" ht="15" hidden="false" customHeight="false" outlineLevel="0" collapsed="false">
      <c r="A181" s="9" t="s">
        <v>2187</v>
      </c>
      <c r="B181" s="9" t="s">
        <v>2188</v>
      </c>
      <c r="C181" s="9" t="s">
        <v>2189</v>
      </c>
      <c r="D181" s="9" t="s">
        <v>36</v>
      </c>
      <c r="E181" s="9" t="s">
        <v>1715</v>
      </c>
      <c r="F181" s="9" t="s">
        <v>162</v>
      </c>
      <c r="G181" s="9" t="s">
        <v>2190</v>
      </c>
      <c r="H181" s="9" t="n">
        <v>600</v>
      </c>
      <c r="I181" s="9" t="n">
        <v>1600</v>
      </c>
      <c r="J181" s="9" t="s">
        <v>2191</v>
      </c>
      <c r="K181" s="9" t="s">
        <v>2192</v>
      </c>
      <c r="L181" s="9" t="s">
        <v>2193</v>
      </c>
      <c r="M181" s="9" t="s">
        <v>2194</v>
      </c>
      <c r="N181" s="9" t="s">
        <v>2195</v>
      </c>
      <c r="O181" s="9" t="s">
        <v>2196</v>
      </c>
      <c r="P181" s="9" t="s">
        <v>2197</v>
      </c>
      <c r="Q181" s="9" t="s">
        <v>2083</v>
      </c>
      <c r="R181" s="9" t="s">
        <v>799</v>
      </c>
      <c r="S181" s="9" t="s">
        <v>17</v>
      </c>
      <c r="T181" s="9" t="s">
        <v>235</v>
      </c>
      <c r="U181" s="9" t="s">
        <v>378</v>
      </c>
      <c r="V181" s="9"/>
    </row>
    <row r="182" customFormat="false" ht="15" hidden="false" customHeight="false" outlineLevel="0" collapsed="false">
      <c r="A182" s="9" t="s">
        <v>2198</v>
      </c>
      <c r="B182" s="9" t="s">
        <v>2199</v>
      </c>
      <c r="C182" s="9" t="s">
        <v>2200</v>
      </c>
      <c r="D182" s="9" t="s">
        <v>36</v>
      </c>
      <c r="E182" s="9" t="s">
        <v>1715</v>
      </c>
      <c r="F182" s="9" t="s">
        <v>162</v>
      </c>
      <c r="G182" s="9" t="s">
        <v>90</v>
      </c>
      <c r="H182" s="9" t="n">
        <v>1350</v>
      </c>
      <c r="I182" s="9" t="n">
        <v>1530</v>
      </c>
      <c r="J182" s="9" t="s">
        <v>2201</v>
      </c>
      <c r="K182" s="9" t="s">
        <v>2202</v>
      </c>
      <c r="L182" s="9" t="s">
        <v>2203</v>
      </c>
      <c r="M182" s="9" t="s">
        <v>2204</v>
      </c>
      <c r="N182" s="9" t="s">
        <v>2205</v>
      </c>
      <c r="O182" s="9" t="s">
        <v>2206</v>
      </c>
      <c r="P182" s="9" t="s">
        <v>2207</v>
      </c>
      <c r="Q182" s="9" t="s">
        <v>2073</v>
      </c>
      <c r="R182" s="9" t="s">
        <v>628</v>
      </c>
      <c r="S182" s="9" t="s">
        <v>17</v>
      </c>
      <c r="T182" s="9" t="s">
        <v>235</v>
      </c>
      <c r="U182" s="9" t="s">
        <v>378</v>
      </c>
      <c r="V182" s="9"/>
    </row>
    <row r="183" customFormat="false" ht="15" hidden="false" customHeight="false" outlineLevel="0" collapsed="false">
      <c r="A183" s="9" t="s">
        <v>2208</v>
      </c>
      <c r="B183" s="9" t="s">
        <v>2209</v>
      </c>
      <c r="C183" s="9" t="s">
        <v>91</v>
      </c>
      <c r="D183" s="9" t="s">
        <v>36</v>
      </c>
      <c r="E183" s="9" t="s">
        <v>1715</v>
      </c>
      <c r="F183" s="9" t="s">
        <v>162</v>
      </c>
      <c r="G183" s="9" t="s">
        <v>90</v>
      </c>
      <c r="H183" s="9" t="n">
        <v>-2000</v>
      </c>
      <c r="I183" s="9" t="n">
        <v>1521</v>
      </c>
      <c r="J183" s="9" t="s">
        <v>2210</v>
      </c>
      <c r="K183" s="9" t="s">
        <v>2211</v>
      </c>
      <c r="L183" s="9" t="s">
        <v>2212</v>
      </c>
      <c r="M183" s="9" t="s">
        <v>2213</v>
      </c>
      <c r="N183" s="9" t="s">
        <v>2214</v>
      </c>
      <c r="O183" s="9" t="s">
        <v>2215</v>
      </c>
      <c r="P183" s="9" t="s">
        <v>2216</v>
      </c>
      <c r="Q183" s="9" t="s">
        <v>2073</v>
      </c>
      <c r="R183" s="9" t="s">
        <v>1348</v>
      </c>
      <c r="S183" s="9" t="s">
        <v>17</v>
      </c>
      <c r="T183" s="9" t="s">
        <v>2217</v>
      </c>
      <c r="U183" s="9" t="s">
        <v>222</v>
      </c>
      <c r="V183" s="9" t="s">
        <v>2218</v>
      </c>
    </row>
    <row r="184" customFormat="false" ht="15" hidden="false" customHeight="false" outlineLevel="0" collapsed="false">
      <c r="A184" s="9" t="s">
        <v>2219</v>
      </c>
      <c r="B184" s="9" t="s">
        <v>2220</v>
      </c>
      <c r="C184" s="9" t="s">
        <v>2221</v>
      </c>
      <c r="D184" s="9" t="s">
        <v>36</v>
      </c>
      <c r="E184" s="9" t="s">
        <v>1715</v>
      </c>
      <c r="F184" s="9" t="s">
        <v>162</v>
      </c>
      <c r="G184" s="9" t="s">
        <v>2222</v>
      </c>
      <c r="H184" s="9" t="n">
        <v>-15000</v>
      </c>
      <c r="I184" s="9" t="n">
        <v>1492</v>
      </c>
      <c r="J184" s="9" t="s">
        <v>2223</v>
      </c>
      <c r="K184" s="9" t="s">
        <v>2224</v>
      </c>
      <c r="L184" s="9" t="s">
        <v>2225</v>
      </c>
      <c r="M184" s="9" t="s">
        <v>2225</v>
      </c>
      <c r="N184" s="9"/>
      <c r="O184" s="9" t="s">
        <v>2226</v>
      </c>
      <c r="P184" s="9" t="s">
        <v>2227</v>
      </c>
      <c r="Q184" s="9" t="s">
        <v>2073</v>
      </c>
      <c r="R184" s="9" t="s">
        <v>2228</v>
      </c>
      <c r="S184" s="9" t="s">
        <v>17</v>
      </c>
      <c r="T184" s="9" t="s">
        <v>2217</v>
      </c>
      <c r="U184" s="9" t="s">
        <v>222</v>
      </c>
      <c r="V184" s="9" t="s">
        <v>2229</v>
      </c>
    </row>
    <row r="185" customFormat="false" ht="15" hidden="false" customHeight="false" outlineLevel="0" collapsed="false">
      <c r="A185" s="9" t="s">
        <v>2230</v>
      </c>
      <c r="B185" s="9" t="s">
        <v>2231</v>
      </c>
      <c r="C185" s="9" t="s">
        <v>2232</v>
      </c>
      <c r="D185" s="9" t="s">
        <v>36</v>
      </c>
      <c r="E185" s="9" t="s">
        <v>1715</v>
      </c>
      <c r="F185" s="9" t="s">
        <v>163</v>
      </c>
      <c r="G185" s="9" t="s">
        <v>103</v>
      </c>
      <c r="H185" s="9" t="n">
        <v>-2000</v>
      </c>
      <c r="I185" s="9"/>
      <c r="J185" s="9" t="s">
        <v>2233</v>
      </c>
      <c r="K185" s="9" t="s">
        <v>2234</v>
      </c>
      <c r="L185" s="9" t="s">
        <v>2235</v>
      </c>
      <c r="M185" s="9" t="s">
        <v>2236</v>
      </c>
      <c r="N185" s="9" t="s">
        <v>2237</v>
      </c>
      <c r="O185" s="9" t="s">
        <v>2238</v>
      </c>
      <c r="P185" s="9" t="s">
        <v>2239</v>
      </c>
      <c r="Q185" s="9" t="s">
        <v>2240</v>
      </c>
      <c r="R185" s="9" t="s">
        <v>2241</v>
      </c>
      <c r="S185" s="9" t="s">
        <v>16</v>
      </c>
      <c r="T185" s="9" t="s">
        <v>2242</v>
      </c>
      <c r="U185" s="9" t="s">
        <v>222</v>
      </c>
      <c r="V185" s="9" t="s">
        <v>1943</v>
      </c>
    </row>
    <row r="186" customFormat="false" ht="15" hidden="false" customHeight="false" outlineLevel="0" collapsed="false">
      <c r="A186" s="9" t="s">
        <v>2243</v>
      </c>
      <c r="B186" s="9" t="s">
        <v>2244</v>
      </c>
      <c r="C186" s="9" t="s">
        <v>2245</v>
      </c>
      <c r="D186" s="9" t="s">
        <v>36</v>
      </c>
      <c r="E186" s="9" t="s">
        <v>1715</v>
      </c>
      <c r="F186" s="9" t="s">
        <v>163</v>
      </c>
      <c r="G186" s="9" t="s">
        <v>107</v>
      </c>
      <c r="H186" s="9" t="n">
        <v>-14000</v>
      </c>
      <c r="I186" s="9"/>
      <c r="J186" s="9" t="s">
        <v>2246</v>
      </c>
      <c r="K186" s="9" t="s">
        <v>2247</v>
      </c>
      <c r="L186" s="9" t="s">
        <v>2248</v>
      </c>
      <c r="M186" s="9" t="s">
        <v>2249</v>
      </c>
      <c r="N186" s="9" t="s">
        <v>2250</v>
      </c>
      <c r="O186" s="9" t="s">
        <v>2251</v>
      </c>
      <c r="P186" s="9" t="s">
        <v>2252</v>
      </c>
      <c r="Q186" s="9" t="s">
        <v>1267</v>
      </c>
      <c r="R186" s="9" t="s">
        <v>2253</v>
      </c>
      <c r="S186" s="9" t="s">
        <v>17</v>
      </c>
      <c r="T186" s="9" t="s">
        <v>235</v>
      </c>
      <c r="U186" s="9" t="s">
        <v>222</v>
      </c>
      <c r="V186" s="9"/>
    </row>
    <row r="187" customFormat="false" ht="15" hidden="false" customHeight="false" outlineLevel="0" collapsed="false">
      <c r="A187" s="9" t="s">
        <v>2254</v>
      </c>
      <c r="B187" s="9" t="s">
        <v>2255</v>
      </c>
      <c r="C187" s="9" t="s">
        <v>2256</v>
      </c>
      <c r="D187" s="9" t="s">
        <v>36</v>
      </c>
      <c r="E187" s="9" t="s">
        <v>1715</v>
      </c>
      <c r="F187" s="9" t="s">
        <v>163</v>
      </c>
      <c r="G187" s="9" t="s">
        <v>105</v>
      </c>
      <c r="H187" s="9" t="n">
        <v>-1500</v>
      </c>
      <c r="I187" s="9"/>
      <c r="J187" s="9" t="s">
        <v>2257</v>
      </c>
      <c r="K187" s="9" t="s">
        <v>2258</v>
      </c>
      <c r="L187" s="9" t="s">
        <v>2259</v>
      </c>
      <c r="M187" s="9" t="s">
        <v>2260</v>
      </c>
      <c r="N187" s="9" t="s">
        <v>2261</v>
      </c>
      <c r="O187" s="9" t="s">
        <v>2262</v>
      </c>
      <c r="P187" s="9" t="s">
        <v>2263</v>
      </c>
      <c r="Q187" s="9" t="s">
        <v>1267</v>
      </c>
      <c r="R187" s="9" t="s">
        <v>2264</v>
      </c>
      <c r="S187" s="9" t="s">
        <v>17</v>
      </c>
      <c r="T187" s="9" t="s">
        <v>235</v>
      </c>
      <c r="U187" s="9" t="s">
        <v>222</v>
      </c>
      <c r="V187" s="9"/>
    </row>
    <row r="188" customFormat="false" ht="15" hidden="false" customHeight="false" outlineLevel="0" collapsed="false">
      <c r="A188" s="9" t="s">
        <v>2265</v>
      </c>
      <c r="B188" s="9" t="s">
        <v>2266</v>
      </c>
      <c r="C188" s="9" t="s">
        <v>2267</v>
      </c>
      <c r="D188" s="9" t="s">
        <v>36</v>
      </c>
      <c r="E188" s="9" t="s">
        <v>1715</v>
      </c>
      <c r="F188" s="9" t="s">
        <v>663</v>
      </c>
      <c r="G188" s="9" t="s">
        <v>2268</v>
      </c>
      <c r="H188" s="9" t="n">
        <v>600</v>
      </c>
      <c r="I188" s="9"/>
      <c r="J188" s="9" t="s">
        <v>2269</v>
      </c>
      <c r="K188" s="9" t="s">
        <v>2270</v>
      </c>
      <c r="L188" s="9" t="s">
        <v>2271</v>
      </c>
      <c r="M188" s="9" t="s">
        <v>2272</v>
      </c>
      <c r="N188" s="9" t="s">
        <v>2273</v>
      </c>
      <c r="O188" s="9" t="s">
        <v>2274</v>
      </c>
      <c r="P188" s="9" t="s">
        <v>2275</v>
      </c>
      <c r="Q188" s="9" t="s">
        <v>1203</v>
      </c>
      <c r="R188" s="9" t="s">
        <v>220</v>
      </c>
      <c r="S188" s="9" t="s">
        <v>17</v>
      </c>
      <c r="T188" s="9" t="s">
        <v>2276</v>
      </c>
      <c r="U188" s="9" t="s">
        <v>378</v>
      </c>
      <c r="V188" s="9" t="s">
        <v>2277</v>
      </c>
    </row>
    <row r="189" customFormat="false" ht="15" hidden="false" customHeight="false" outlineLevel="0" collapsed="false">
      <c r="A189" s="9" t="s">
        <v>2278</v>
      </c>
      <c r="B189" s="9" t="s">
        <v>2279</v>
      </c>
      <c r="C189" s="9" t="s">
        <v>2280</v>
      </c>
      <c r="D189" s="9" t="s">
        <v>36</v>
      </c>
      <c r="E189" s="9" t="s">
        <v>1715</v>
      </c>
      <c r="F189" s="9" t="s">
        <v>164</v>
      </c>
      <c r="G189" s="9" t="s">
        <v>109</v>
      </c>
      <c r="H189" s="9" t="n">
        <v>-3300</v>
      </c>
      <c r="I189" s="9" t="n">
        <v>-1300</v>
      </c>
      <c r="J189" s="9" t="s">
        <v>2281</v>
      </c>
      <c r="K189" s="9" t="s">
        <v>2282</v>
      </c>
      <c r="L189" s="9" t="s">
        <v>2283</v>
      </c>
      <c r="M189" s="9" t="s">
        <v>2284</v>
      </c>
      <c r="N189" s="9" t="s">
        <v>2285</v>
      </c>
      <c r="O189" s="9" t="s">
        <v>2286</v>
      </c>
      <c r="P189" s="9" t="s">
        <v>2287</v>
      </c>
      <c r="Q189" s="9" t="s">
        <v>234</v>
      </c>
      <c r="R189" s="9" t="s">
        <v>2288</v>
      </c>
      <c r="S189" s="9" t="s">
        <v>16</v>
      </c>
      <c r="T189" s="9" t="s">
        <v>2289</v>
      </c>
      <c r="U189" s="9" t="s">
        <v>222</v>
      </c>
      <c r="V189" s="9" t="s">
        <v>2290</v>
      </c>
    </row>
    <row r="190" customFormat="false" ht="15" hidden="false" customHeight="false" outlineLevel="0" collapsed="false">
      <c r="A190" s="9" t="s">
        <v>2291</v>
      </c>
      <c r="B190" s="9" t="s">
        <v>2292</v>
      </c>
      <c r="C190" s="9" t="s">
        <v>2293</v>
      </c>
      <c r="D190" s="9" t="s">
        <v>36</v>
      </c>
      <c r="E190" s="9" t="s">
        <v>1715</v>
      </c>
      <c r="F190" s="9" t="s">
        <v>164</v>
      </c>
      <c r="G190" s="9" t="s">
        <v>109</v>
      </c>
      <c r="H190" s="9" t="n">
        <v>-1500</v>
      </c>
      <c r="I190" s="9" t="n">
        <v>-500</v>
      </c>
      <c r="J190" s="9" t="s">
        <v>2294</v>
      </c>
      <c r="K190" s="9" t="s">
        <v>2295</v>
      </c>
      <c r="L190" s="9" t="s">
        <v>2296</v>
      </c>
      <c r="M190" s="9" t="s">
        <v>2297</v>
      </c>
      <c r="N190" s="9" t="s">
        <v>477</v>
      </c>
      <c r="O190" s="9" t="s">
        <v>2298</v>
      </c>
      <c r="P190" s="9" t="s">
        <v>2299</v>
      </c>
      <c r="Q190" s="9" t="s">
        <v>670</v>
      </c>
      <c r="R190" s="9" t="s">
        <v>628</v>
      </c>
      <c r="S190" s="9" t="s">
        <v>17</v>
      </c>
      <c r="T190" s="9" t="s">
        <v>2300</v>
      </c>
      <c r="U190" s="9" t="s">
        <v>378</v>
      </c>
      <c r="V190" s="9" t="s">
        <v>2301</v>
      </c>
    </row>
    <row r="191" customFormat="false" ht="15" hidden="false" customHeight="false" outlineLevel="0" collapsed="false">
      <c r="A191" s="9" t="s">
        <v>2302</v>
      </c>
      <c r="B191" s="9" t="s">
        <v>2303</v>
      </c>
      <c r="C191" s="9" t="s">
        <v>2304</v>
      </c>
      <c r="D191" s="9" t="s">
        <v>36</v>
      </c>
      <c r="E191" s="9" t="s">
        <v>1715</v>
      </c>
      <c r="F191" s="9" t="s">
        <v>164</v>
      </c>
      <c r="G191" s="9" t="s">
        <v>114</v>
      </c>
      <c r="H191" s="9" t="n">
        <v>802</v>
      </c>
      <c r="I191" s="9" t="n">
        <v>1431</v>
      </c>
      <c r="J191" s="9" t="s">
        <v>2305</v>
      </c>
      <c r="K191" s="9" t="s">
        <v>2306</v>
      </c>
      <c r="L191" s="9" t="s">
        <v>2307</v>
      </c>
      <c r="M191" s="9" t="s">
        <v>2308</v>
      </c>
      <c r="N191" s="9" t="s">
        <v>2309</v>
      </c>
      <c r="O191" s="9" t="s">
        <v>2310</v>
      </c>
      <c r="P191" s="9" t="s">
        <v>2311</v>
      </c>
      <c r="Q191" s="9" t="s">
        <v>1279</v>
      </c>
      <c r="R191" s="9" t="s">
        <v>1348</v>
      </c>
      <c r="S191" s="9" t="s">
        <v>17</v>
      </c>
      <c r="T191" s="9" t="s">
        <v>258</v>
      </c>
      <c r="U191" s="9" t="s">
        <v>222</v>
      </c>
      <c r="V191" s="9" t="s">
        <v>2312</v>
      </c>
    </row>
    <row r="192" customFormat="false" ht="15" hidden="false" customHeight="false" outlineLevel="0" collapsed="false">
      <c r="A192" s="9" t="s">
        <v>2313</v>
      </c>
      <c r="B192" s="9" t="s">
        <v>2314</v>
      </c>
      <c r="C192" s="9" t="s">
        <v>2315</v>
      </c>
      <c r="D192" s="9" t="s">
        <v>36</v>
      </c>
      <c r="E192" s="9" t="s">
        <v>1715</v>
      </c>
      <c r="F192" s="9" t="s">
        <v>164</v>
      </c>
      <c r="G192" s="9" t="s">
        <v>114</v>
      </c>
      <c r="H192" s="9" t="n">
        <v>200</v>
      </c>
      <c r="I192" s="9" t="n">
        <v>1832</v>
      </c>
      <c r="J192" s="9" t="s">
        <v>2316</v>
      </c>
      <c r="K192" s="9" t="s">
        <v>2317</v>
      </c>
      <c r="L192" s="9" t="s">
        <v>2318</v>
      </c>
      <c r="M192" s="9" t="s">
        <v>2319</v>
      </c>
      <c r="N192" s="9" t="s">
        <v>1125</v>
      </c>
      <c r="O192" s="9" t="s">
        <v>2320</v>
      </c>
      <c r="P192" s="9" t="s">
        <v>2321</v>
      </c>
      <c r="Q192" s="9" t="s">
        <v>840</v>
      </c>
      <c r="R192" s="9" t="s">
        <v>2322</v>
      </c>
      <c r="S192" s="9" t="s">
        <v>17</v>
      </c>
      <c r="T192" s="9" t="s">
        <v>235</v>
      </c>
      <c r="U192" s="9" t="s">
        <v>378</v>
      </c>
      <c r="V192" s="9"/>
    </row>
    <row r="193" customFormat="false" ht="15" hidden="false" customHeight="false" outlineLevel="0" collapsed="false">
      <c r="A193" s="9" t="s">
        <v>2323</v>
      </c>
      <c r="B193" s="9" t="s">
        <v>2324</v>
      </c>
      <c r="C193" s="9" t="s">
        <v>2325</v>
      </c>
      <c r="D193" s="9" t="s">
        <v>36</v>
      </c>
      <c r="E193" s="9" t="s">
        <v>1715</v>
      </c>
      <c r="F193" s="9" t="s">
        <v>164</v>
      </c>
      <c r="G193" s="9" t="s">
        <v>114</v>
      </c>
      <c r="H193" s="9" t="n">
        <v>-200</v>
      </c>
      <c r="I193" s="9" t="n">
        <v>1050</v>
      </c>
      <c r="J193" s="9" t="s">
        <v>2326</v>
      </c>
      <c r="K193" s="9" t="s">
        <v>2327</v>
      </c>
      <c r="L193" s="9" t="s">
        <v>2328</v>
      </c>
      <c r="M193" s="9" t="s">
        <v>2329</v>
      </c>
      <c r="N193" s="9" t="s">
        <v>2195</v>
      </c>
      <c r="O193" s="9" t="s">
        <v>2330</v>
      </c>
      <c r="P193" s="9" t="s">
        <v>2331</v>
      </c>
      <c r="Q193" s="9" t="s">
        <v>2332</v>
      </c>
      <c r="R193" s="9" t="s">
        <v>1831</v>
      </c>
      <c r="S193" s="9" t="s">
        <v>17</v>
      </c>
      <c r="T193" s="9" t="s">
        <v>2042</v>
      </c>
      <c r="U193" s="9" t="s">
        <v>378</v>
      </c>
      <c r="V193" s="9"/>
    </row>
    <row r="194" customFormat="false" ht="15" hidden="false" customHeight="false" outlineLevel="0" collapsed="false">
      <c r="A194" s="9" t="s">
        <v>2333</v>
      </c>
      <c r="B194" s="9" t="s">
        <v>2334</v>
      </c>
      <c r="C194" s="9" t="s">
        <v>2335</v>
      </c>
      <c r="D194" s="9" t="s">
        <v>36</v>
      </c>
      <c r="E194" s="9" t="s">
        <v>1715</v>
      </c>
      <c r="F194" s="9" t="s">
        <v>2336</v>
      </c>
      <c r="G194" s="9" t="s">
        <v>2337</v>
      </c>
      <c r="H194" s="9" t="n">
        <v>-100</v>
      </c>
      <c r="I194" s="9" t="n">
        <v>500</v>
      </c>
      <c r="J194" s="9" t="s">
        <v>2338</v>
      </c>
      <c r="K194" s="9" t="s">
        <v>2339</v>
      </c>
      <c r="L194" s="9" t="s">
        <v>2340</v>
      </c>
      <c r="M194" s="9" t="s">
        <v>2341</v>
      </c>
      <c r="N194" s="9" t="s">
        <v>179</v>
      </c>
      <c r="O194" s="9" t="s">
        <v>2342</v>
      </c>
      <c r="P194" s="9" t="s">
        <v>2343</v>
      </c>
      <c r="Q194" s="9" t="s">
        <v>1358</v>
      </c>
      <c r="R194" s="9" t="s">
        <v>220</v>
      </c>
      <c r="S194" s="9" t="s">
        <v>17</v>
      </c>
      <c r="T194" s="9" t="s">
        <v>2344</v>
      </c>
      <c r="U194" s="9" t="s">
        <v>222</v>
      </c>
      <c r="V194" s="9" t="s">
        <v>2345</v>
      </c>
    </row>
    <row r="195" customFormat="false" ht="15" hidden="false" customHeight="false" outlineLevel="0" collapsed="false">
      <c r="A195" s="9" t="s">
        <v>2346</v>
      </c>
      <c r="B195" s="9" t="s">
        <v>2347</v>
      </c>
      <c r="C195" s="9" t="s">
        <v>2348</v>
      </c>
      <c r="D195" s="9" t="s">
        <v>36</v>
      </c>
      <c r="E195" s="9" t="s">
        <v>1715</v>
      </c>
      <c r="F195" s="9" t="s">
        <v>164</v>
      </c>
      <c r="G195" s="9" t="s">
        <v>2349</v>
      </c>
      <c r="H195" s="9" t="n">
        <v>100</v>
      </c>
      <c r="I195" s="9" t="n">
        <v>1500</v>
      </c>
      <c r="J195" s="9" t="s">
        <v>2350</v>
      </c>
      <c r="K195" s="9" t="s">
        <v>2351</v>
      </c>
      <c r="L195" s="9" t="s">
        <v>2352</v>
      </c>
      <c r="M195" s="9" t="s">
        <v>2353</v>
      </c>
      <c r="N195" s="9" t="s">
        <v>1125</v>
      </c>
      <c r="O195" s="9" t="s">
        <v>2354</v>
      </c>
      <c r="P195" s="9" t="s">
        <v>2355</v>
      </c>
      <c r="Q195" s="9" t="s">
        <v>670</v>
      </c>
      <c r="R195" s="9" t="s">
        <v>1348</v>
      </c>
      <c r="S195" s="9" t="s">
        <v>17</v>
      </c>
      <c r="T195" s="9" t="s">
        <v>2356</v>
      </c>
      <c r="U195" s="9" t="s">
        <v>222</v>
      </c>
      <c r="V195" s="9" t="s">
        <v>2357</v>
      </c>
    </row>
    <row r="196" customFormat="false" ht="15" hidden="false" customHeight="false" outlineLevel="0" collapsed="false">
      <c r="A196" s="9" t="s">
        <v>2358</v>
      </c>
      <c r="B196" s="9" t="s">
        <v>2359</v>
      </c>
      <c r="C196" s="9" t="s">
        <v>2360</v>
      </c>
      <c r="D196" s="9" t="s">
        <v>36</v>
      </c>
      <c r="E196" s="9" t="s">
        <v>1715</v>
      </c>
      <c r="F196" s="9" t="s">
        <v>165</v>
      </c>
      <c r="G196" s="9" t="s">
        <v>122</v>
      </c>
      <c r="H196" s="9" t="n">
        <v>-3500</v>
      </c>
      <c r="I196" s="9" t="n">
        <v>-539</v>
      </c>
      <c r="J196" s="9" t="s">
        <v>2361</v>
      </c>
      <c r="K196" s="9" t="s">
        <v>2362</v>
      </c>
      <c r="L196" s="9" t="s">
        <v>2363</v>
      </c>
      <c r="M196" s="9" t="s">
        <v>2364</v>
      </c>
      <c r="N196" s="9" t="s">
        <v>2365</v>
      </c>
      <c r="O196" s="9" t="s">
        <v>2366</v>
      </c>
      <c r="P196" s="9" t="s">
        <v>2367</v>
      </c>
      <c r="Q196" s="9" t="s">
        <v>1793</v>
      </c>
      <c r="R196" s="9" t="s">
        <v>2368</v>
      </c>
      <c r="S196" s="9" t="s">
        <v>16</v>
      </c>
      <c r="T196" s="9" t="s">
        <v>1725</v>
      </c>
      <c r="U196" s="9" t="s">
        <v>222</v>
      </c>
      <c r="V196" s="9" t="s">
        <v>2369</v>
      </c>
    </row>
    <row r="197" customFormat="false" ht="15" hidden="false" customHeight="false" outlineLevel="0" collapsed="false">
      <c r="A197" s="9" t="s">
        <v>2370</v>
      </c>
      <c r="B197" s="9" t="s">
        <v>2371</v>
      </c>
      <c r="C197" s="9" t="s">
        <v>2372</v>
      </c>
      <c r="D197" s="9" t="s">
        <v>36</v>
      </c>
      <c r="E197" s="9" t="s">
        <v>1715</v>
      </c>
      <c r="F197" s="9" t="s">
        <v>165</v>
      </c>
      <c r="G197" s="9" t="s">
        <v>122</v>
      </c>
      <c r="H197" s="9" t="n">
        <v>-3500</v>
      </c>
      <c r="I197" s="9" t="n">
        <v>-2000</v>
      </c>
      <c r="J197" s="9" t="s">
        <v>2373</v>
      </c>
      <c r="K197" s="9" t="s">
        <v>2374</v>
      </c>
      <c r="L197" s="9" t="s">
        <v>2375</v>
      </c>
      <c r="M197" s="9" t="s">
        <v>2376</v>
      </c>
      <c r="N197" s="9" t="s">
        <v>2377</v>
      </c>
      <c r="O197" s="9" t="s">
        <v>2378</v>
      </c>
      <c r="P197" s="9" t="s">
        <v>2379</v>
      </c>
      <c r="Q197" s="9" t="s">
        <v>2380</v>
      </c>
      <c r="R197" s="9" t="s">
        <v>2381</v>
      </c>
      <c r="S197" s="9" t="s">
        <v>17</v>
      </c>
      <c r="T197" s="9" t="s">
        <v>2042</v>
      </c>
      <c r="U197" s="9" t="s">
        <v>222</v>
      </c>
      <c r="V197" s="9"/>
    </row>
    <row r="198" customFormat="false" ht="15" hidden="false" customHeight="false" outlineLevel="0" collapsed="false">
      <c r="A198" s="9" t="s">
        <v>2382</v>
      </c>
      <c r="B198" s="9" t="s">
        <v>2383</v>
      </c>
      <c r="C198" s="9" t="s">
        <v>2384</v>
      </c>
      <c r="D198" s="9" t="s">
        <v>36</v>
      </c>
      <c r="E198" s="9" t="s">
        <v>1715</v>
      </c>
      <c r="F198" s="9" t="s">
        <v>165</v>
      </c>
      <c r="G198" s="9" t="s">
        <v>122</v>
      </c>
      <c r="H198" s="9" t="n">
        <v>-1900</v>
      </c>
      <c r="I198" s="9" t="n">
        <v>-539</v>
      </c>
      <c r="J198" s="9" t="s">
        <v>2385</v>
      </c>
      <c r="K198" s="9" t="s">
        <v>2386</v>
      </c>
      <c r="L198" s="9" t="s">
        <v>2387</v>
      </c>
      <c r="M198" s="9" t="s">
        <v>2388</v>
      </c>
      <c r="N198" s="9" t="s">
        <v>2261</v>
      </c>
      <c r="O198" s="9" t="s">
        <v>2389</v>
      </c>
      <c r="P198" s="9" t="s">
        <v>2390</v>
      </c>
      <c r="Q198" s="9" t="s">
        <v>2391</v>
      </c>
      <c r="R198" s="9" t="s">
        <v>2392</v>
      </c>
      <c r="S198" s="9" t="s">
        <v>17</v>
      </c>
      <c r="T198" s="9" t="s">
        <v>235</v>
      </c>
      <c r="U198" s="9" t="s">
        <v>222</v>
      </c>
      <c r="V198" s="9"/>
    </row>
    <row r="199" customFormat="false" ht="15" hidden="false" customHeight="false" outlineLevel="0" collapsed="false">
      <c r="A199" s="9" t="s">
        <v>2393</v>
      </c>
      <c r="B199" s="9" t="s">
        <v>2394</v>
      </c>
      <c r="C199" s="9" t="s">
        <v>2395</v>
      </c>
      <c r="D199" s="9" t="s">
        <v>36</v>
      </c>
      <c r="E199" s="9" t="s">
        <v>1715</v>
      </c>
      <c r="F199" s="9" t="s">
        <v>165</v>
      </c>
      <c r="G199" s="9" t="s">
        <v>122</v>
      </c>
      <c r="H199" s="9" t="n">
        <v>-2000</v>
      </c>
      <c r="I199" s="9" t="n">
        <v>-609</v>
      </c>
      <c r="J199" s="9" t="s">
        <v>2396</v>
      </c>
      <c r="K199" s="9" t="s">
        <v>2397</v>
      </c>
      <c r="L199" s="9" t="s">
        <v>2398</v>
      </c>
      <c r="M199" s="9" t="s">
        <v>2399</v>
      </c>
      <c r="N199" s="9" t="s">
        <v>2400</v>
      </c>
      <c r="O199" s="9" t="s">
        <v>2401</v>
      </c>
      <c r="P199" s="9" t="s">
        <v>2402</v>
      </c>
      <c r="Q199" s="9" t="s">
        <v>1793</v>
      </c>
      <c r="R199" s="9" t="s">
        <v>2392</v>
      </c>
      <c r="S199" s="9" t="s">
        <v>17</v>
      </c>
      <c r="T199" s="9" t="s">
        <v>258</v>
      </c>
      <c r="U199" s="9" t="s">
        <v>222</v>
      </c>
      <c r="V199" s="9" t="s">
        <v>2403</v>
      </c>
    </row>
    <row r="200" customFormat="false" ht="15" hidden="false" customHeight="false" outlineLevel="0" collapsed="false">
      <c r="A200" s="9" t="s">
        <v>2404</v>
      </c>
      <c r="B200" s="9" t="s">
        <v>2405</v>
      </c>
      <c r="C200" s="9" t="s">
        <v>2406</v>
      </c>
      <c r="D200" s="9" t="s">
        <v>36</v>
      </c>
      <c r="E200" s="9" t="s">
        <v>1715</v>
      </c>
      <c r="F200" s="9" t="s">
        <v>165</v>
      </c>
      <c r="G200" s="9" t="s">
        <v>124</v>
      </c>
      <c r="H200" s="9" t="n">
        <v>-3200</v>
      </c>
      <c r="I200" s="9" t="n">
        <v>-539</v>
      </c>
      <c r="J200" s="9" t="s">
        <v>2407</v>
      </c>
      <c r="K200" s="9" t="s">
        <v>2408</v>
      </c>
      <c r="L200" s="9" t="s">
        <v>2409</v>
      </c>
      <c r="M200" s="9" t="s">
        <v>2410</v>
      </c>
      <c r="N200" s="9" t="s">
        <v>1863</v>
      </c>
      <c r="O200" s="9" t="s">
        <v>2411</v>
      </c>
      <c r="P200" s="9" t="s">
        <v>2412</v>
      </c>
      <c r="Q200" s="9" t="s">
        <v>2391</v>
      </c>
      <c r="R200" s="9" t="s">
        <v>799</v>
      </c>
      <c r="S200" s="9" t="s">
        <v>17</v>
      </c>
      <c r="T200" s="9" t="s">
        <v>235</v>
      </c>
      <c r="U200" s="9" t="s">
        <v>222</v>
      </c>
      <c r="V200" s="9"/>
    </row>
    <row r="201" customFormat="false" ht="15" hidden="false" customHeight="false" outlineLevel="0" collapsed="false">
      <c r="A201" s="9" t="s">
        <v>2413</v>
      </c>
      <c r="B201" s="9" t="s">
        <v>2414</v>
      </c>
      <c r="C201" s="9" t="s">
        <v>2415</v>
      </c>
      <c r="D201" s="9" t="s">
        <v>36</v>
      </c>
      <c r="E201" s="9" t="s">
        <v>1715</v>
      </c>
      <c r="F201" s="9" t="s">
        <v>165</v>
      </c>
      <c r="G201" s="9" t="s">
        <v>128</v>
      </c>
      <c r="H201" s="9" t="n">
        <v>-2200</v>
      </c>
      <c r="I201" s="9" t="n">
        <v>-500</v>
      </c>
      <c r="J201" s="9" t="s">
        <v>2416</v>
      </c>
      <c r="K201" s="9" t="s">
        <v>2417</v>
      </c>
      <c r="L201" s="9" t="s">
        <v>2418</v>
      </c>
      <c r="M201" s="9" t="s">
        <v>2419</v>
      </c>
      <c r="N201" s="9" t="s">
        <v>1903</v>
      </c>
      <c r="O201" s="9" t="s">
        <v>2420</v>
      </c>
      <c r="P201" s="9" t="s">
        <v>2421</v>
      </c>
      <c r="Q201" s="9" t="s">
        <v>219</v>
      </c>
      <c r="R201" s="9" t="s">
        <v>1781</v>
      </c>
      <c r="S201" s="9" t="s">
        <v>17</v>
      </c>
      <c r="T201" s="9" t="s">
        <v>1754</v>
      </c>
      <c r="U201" s="9" t="s">
        <v>222</v>
      </c>
      <c r="V201" s="9"/>
    </row>
    <row r="202" customFormat="false" ht="15" hidden="false" customHeight="false" outlineLevel="0" collapsed="false">
      <c r="A202" s="9" t="s">
        <v>2422</v>
      </c>
      <c r="B202" s="9" t="s">
        <v>2423</v>
      </c>
      <c r="C202" s="9" t="s">
        <v>2424</v>
      </c>
      <c r="D202" s="9" t="s">
        <v>36</v>
      </c>
      <c r="E202" s="9" t="s">
        <v>1715</v>
      </c>
      <c r="F202" s="9" t="s">
        <v>165</v>
      </c>
      <c r="G202" s="9" t="s">
        <v>128</v>
      </c>
      <c r="H202" s="9" t="n">
        <v>-2600</v>
      </c>
      <c r="I202" s="9" t="n">
        <v>-1800</v>
      </c>
      <c r="J202" s="9" t="s">
        <v>2425</v>
      </c>
      <c r="K202" s="9" t="s">
        <v>2426</v>
      </c>
      <c r="L202" s="9" t="s">
        <v>2427</v>
      </c>
      <c r="M202" s="9" t="s">
        <v>2428</v>
      </c>
      <c r="N202" s="9" t="s">
        <v>2429</v>
      </c>
      <c r="O202" s="9" t="s">
        <v>2430</v>
      </c>
      <c r="P202" s="9" t="s">
        <v>2431</v>
      </c>
      <c r="Q202" s="9" t="s">
        <v>219</v>
      </c>
      <c r="R202" s="9" t="s">
        <v>1806</v>
      </c>
      <c r="S202" s="9" t="s">
        <v>17</v>
      </c>
      <c r="T202" s="9" t="s">
        <v>1754</v>
      </c>
      <c r="U202" s="9" t="s">
        <v>378</v>
      </c>
      <c r="V202" s="9" t="s">
        <v>2432</v>
      </c>
    </row>
    <row r="203" customFormat="false" ht="15" hidden="false" customHeight="false" outlineLevel="0" collapsed="false">
      <c r="A203" s="9" t="s">
        <v>2433</v>
      </c>
      <c r="B203" s="9" t="s">
        <v>2434</v>
      </c>
      <c r="C203" s="9" t="s">
        <v>2435</v>
      </c>
      <c r="D203" s="9" t="s">
        <v>36</v>
      </c>
      <c r="E203" s="9" t="s">
        <v>1715</v>
      </c>
      <c r="F203" s="9" t="s">
        <v>2436</v>
      </c>
      <c r="G203" s="9" t="s">
        <v>2437</v>
      </c>
      <c r="H203" s="9" t="n">
        <v>-1500</v>
      </c>
      <c r="I203" s="9" t="n">
        <v>-300</v>
      </c>
      <c r="J203" s="9" t="s">
        <v>2438</v>
      </c>
      <c r="K203" s="9" t="s">
        <v>2439</v>
      </c>
      <c r="L203" s="9" t="s">
        <v>2440</v>
      </c>
      <c r="M203" s="9" t="s">
        <v>2441</v>
      </c>
      <c r="N203" s="9" t="s">
        <v>2442</v>
      </c>
      <c r="O203" s="9" t="s">
        <v>2443</v>
      </c>
      <c r="P203" s="9" t="s">
        <v>2444</v>
      </c>
      <c r="Q203" s="9" t="s">
        <v>246</v>
      </c>
      <c r="R203" s="9" t="s">
        <v>1906</v>
      </c>
      <c r="S203" s="9" t="s">
        <v>17</v>
      </c>
      <c r="T203" s="9" t="s">
        <v>2445</v>
      </c>
      <c r="U203" s="9" t="s">
        <v>222</v>
      </c>
      <c r="V203" s="9" t="s">
        <v>2446</v>
      </c>
    </row>
    <row r="204" customFormat="false" ht="15" hidden="false" customHeight="false" outlineLevel="0" collapsed="false">
      <c r="A204" s="9" t="s">
        <v>2447</v>
      </c>
      <c r="B204" s="9" t="s">
        <v>2448</v>
      </c>
      <c r="C204" s="9" t="s">
        <v>2449</v>
      </c>
      <c r="D204" s="9" t="s">
        <v>36</v>
      </c>
      <c r="E204" s="9" t="s">
        <v>1715</v>
      </c>
      <c r="F204" s="9" t="s">
        <v>165</v>
      </c>
      <c r="G204" s="9" t="s">
        <v>130</v>
      </c>
      <c r="H204" s="9" t="n">
        <v>-1650</v>
      </c>
      <c r="I204" s="9" t="n">
        <v>-1180</v>
      </c>
      <c r="J204" s="9" t="s">
        <v>2450</v>
      </c>
      <c r="K204" s="9" t="s">
        <v>2451</v>
      </c>
      <c r="L204" s="9" t="s">
        <v>2452</v>
      </c>
      <c r="M204" s="9" t="s">
        <v>2453</v>
      </c>
      <c r="N204" s="9" t="s">
        <v>2261</v>
      </c>
      <c r="O204" s="9" t="s">
        <v>2454</v>
      </c>
      <c r="P204" s="9" t="s">
        <v>2455</v>
      </c>
      <c r="Q204" s="9" t="s">
        <v>234</v>
      </c>
      <c r="R204" s="9" t="s">
        <v>1794</v>
      </c>
      <c r="S204" s="9" t="s">
        <v>17</v>
      </c>
      <c r="T204" s="9" t="s">
        <v>235</v>
      </c>
      <c r="U204" s="9" t="s">
        <v>222</v>
      </c>
      <c r="V204" s="9" t="s">
        <v>2456</v>
      </c>
    </row>
    <row r="205" customFormat="false" ht="15" hidden="false" customHeight="false" outlineLevel="0" collapsed="false">
      <c r="A205" s="9" t="s">
        <v>2457</v>
      </c>
      <c r="B205" s="9" t="s">
        <v>2458</v>
      </c>
      <c r="C205" s="9" t="s">
        <v>2459</v>
      </c>
      <c r="D205" s="9" t="s">
        <v>36</v>
      </c>
      <c r="E205" s="9" t="s">
        <v>1715</v>
      </c>
      <c r="F205" s="9" t="s">
        <v>165</v>
      </c>
      <c r="G205" s="9" t="s">
        <v>1273</v>
      </c>
      <c r="H205" s="9" t="n">
        <v>-860</v>
      </c>
      <c r="I205" s="9" t="n">
        <v>-590</v>
      </c>
      <c r="J205" s="9" t="s">
        <v>2460</v>
      </c>
      <c r="K205" s="9" t="s">
        <v>2461</v>
      </c>
      <c r="L205" s="9" t="s">
        <v>2462</v>
      </c>
      <c r="M205" s="9" t="s">
        <v>2463</v>
      </c>
      <c r="N205" s="9" t="s">
        <v>2464</v>
      </c>
      <c r="O205" s="9" t="s">
        <v>2465</v>
      </c>
      <c r="P205" s="9" t="s">
        <v>2466</v>
      </c>
      <c r="Q205" s="9" t="s">
        <v>2391</v>
      </c>
      <c r="R205" s="9" t="s">
        <v>1794</v>
      </c>
      <c r="S205" s="9" t="s">
        <v>17</v>
      </c>
      <c r="T205" s="9" t="s">
        <v>258</v>
      </c>
      <c r="U205" s="9" t="s">
        <v>222</v>
      </c>
      <c r="V205" s="9" t="s">
        <v>2467</v>
      </c>
    </row>
    <row r="206" customFormat="false" ht="15" hidden="false" customHeight="false" outlineLevel="0" collapsed="false">
      <c r="A206" s="9" t="s">
        <v>2468</v>
      </c>
      <c r="B206" s="9" t="s">
        <v>2469</v>
      </c>
      <c r="C206" s="9" t="s">
        <v>2470</v>
      </c>
      <c r="D206" s="9" t="s">
        <v>36</v>
      </c>
      <c r="E206" s="9" t="s">
        <v>1715</v>
      </c>
      <c r="F206" s="9" t="s">
        <v>165</v>
      </c>
      <c r="G206" s="9" t="s">
        <v>2471</v>
      </c>
      <c r="H206" s="9" t="n">
        <v>-300</v>
      </c>
      <c r="I206" s="9" t="n">
        <v>106</v>
      </c>
      <c r="J206" s="9" t="s">
        <v>2472</v>
      </c>
      <c r="K206" s="9" t="s">
        <v>2473</v>
      </c>
      <c r="L206" s="9" t="s">
        <v>2474</v>
      </c>
      <c r="M206" s="9" t="s">
        <v>2475</v>
      </c>
      <c r="N206" s="9" t="s">
        <v>2476</v>
      </c>
      <c r="O206" s="9" t="s">
        <v>2477</v>
      </c>
      <c r="P206" s="9" t="s">
        <v>2478</v>
      </c>
      <c r="Q206" s="9" t="s">
        <v>1486</v>
      </c>
      <c r="R206" s="9" t="s">
        <v>1781</v>
      </c>
      <c r="S206" s="9" t="s">
        <v>17</v>
      </c>
      <c r="T206" s="9" t="s">
        <v>1754</v>
      </c>
      <c r="U206" s="9" t="s">
        <v>222</v>
      </c>
      <c r="V206" s="9"/>
    </row>
    <row r="207" customFormat="false" ht="15" hidden="false" customHeight="false" outlineLevel="0" collapsed="false">
      <c r="A207" s="9" t="s">
        <v>2479</v>
      </c>
      <c r="B207" s="9" t="s">
        <v>2480</v>
      </c>
      <c r="C207" s="9" t="s">
        <v>2481</v>
      </c>
      <c r="D207" s="9" t="s">
        <v>36</v>
      </c>
      <c r="E207" s="9" t="s">
        <v>1715</v>
      </c>
      <c r="F207" s="9" t="s">
        <v>2482</v>
      </c>
      <c r="G207" s="9" t="s">
        <v>2483</v>
      </c>
      <c r="H207" s="9" t="n">
        <v>-1000</v>
      </c>
      <c r="I207" s="9" t="n">
        <v>275</v>
      </c>
      <c r="J207" s="9" t="s">
        <v>2484</v>
      </c>
      <c r="K207" s="9" t="s">
        <v>2485</v>
      </c>
      <c r="L207" s="9" t="s">
        <v>2486</v>
      </c>
      <c r="M207" s="9" t="s">
        <v>2487</v>
      </c>
      <c r="N207" s="9" t="s">
        <v>2488</v>
      </c>
      <c r="O207" s="9" t="s">
        <v>2489</v>
      </c>
      <c r="P207" s="9" t="s">
        <v>2490</v>
      </c>
      <c r="Q207" s="9" t="s">
        <v>2391</v>
      </c>
      <c r="R207" s="9" t="s">
        <v>1235</v>
      </c>
      <c r="S207" s="9" t="s">
        <v>17</v>
      </c>
      <c r="T207" s="9" t="s">
        <v>258</v>
      </c>
      <c r="U207" s="9" t="s">
        <v>378</v>
      </c>
      <c r="V207" s="9" t="s">
        <v>2491</v>
      </c>
    </row>
    <row r="208" customFormat="false" ht="15" hidden="false" customHeight="false" outlineLevel="0" collapsed="false">
      <c r="A208" s="9" t="s">
        <v>2492</v>
      </c>
      <c r="B208" s="9" t="s">
        <v>2493</v>
      </c>
      <c r="C208" s="9" t="s">
        <v>2494</v>
      </c>
      <c r="D208" s="9" t="s">
        <v>36</v>
      </c>
      <c r="E208" s="9" t="s">
        <v>1715</v>
      </c>
      <c r="F208" s="9" t="s">
        <v>2495</v>
      </c>
      <c r="G208" s="9" t="s">
        <v>2496</v>
      </c>
      <c r="H208" s="9" t="n">
        <v>-550</v>
      </c>
      <c r="I208" s="9"/>
      <c r="J208" s="9" t="s">
        <v>2497</v>
      </c>
      <c r="K208" s="9" t="s">
        <v>2498</v>
      </c>
      <c r="L208" s="9" t="s">
        <v>2499</v>
      </c>
      <c r="M208" s="9" t="s">
        <v>2500</v>
      </c>
      <c r="N208" s="9" t="s">
        <v>2501</v>
      </c>
      <c r="O208" s="9" t="s">
        <v>2502</v>
      </c>
      <c r="P208" s="9" t="s">
        <v>2503</v>
      </c>
      <c r="Q208" s="9" t="s">
        <v>1793</v>
      </c>
      <c r="R208" s="9" t="s">
        <v>1348</v>
      </c>
      <c r="S208" s="9" t="s">
        <v>17</v>
      </c>
      <c r="T208" s="9" t="s">
        <v>2162</v>
      </c>
      <c r="U208" s="9" t="s">
        <v>222</v>
      </c>
      <c r="V208" s="9"/>
    </row>
    <row r="209" customFormat="false" ht="15" hidden="false" customHeight="false" outlineLevel="0" collapsed="false">
      <c r="A209" s="9" t="s">
        <v>2504</v>
      </c>
      <c r="B209" s="9" t="s">
        <v>2505</v>
      </c>
      <c r="C209" s="9" t="s">
        <v>2506</v>
      </c>
      <c r="D209" s="9" t="s">
        <v>36</v>
      </c>
      <c r="E209" s="9" t="s">
        <v>1715</v>
      </c>
      <c r="F209" s="9" t="s">
        <v>2507</v>
      </c>
      <c r="G209" s="9" t="s">
        <v>2508</v>
      </c>
      <c r="H209" s="9" t="n">
        <v>-323</v>
      </c>
      <c r="I209" s="9" t="n">
        <v>-31</v>
      </c>
      <c r="J209" s="9" t="s">
        <v>2509</v>
      </c>
      <c r="K209" s="9" t="s">
        <v>2510</v>
      </c>
      <c r="L209" s="9" t="s">
        <v>2511</v>
      </c>
      <c r="M209" s="9" t="s">
        <v>2512</v>
      </c>
      <c r="N209" s="9" t="s">
        <v>1889</v>
      </c>
      <c r="O209" s="9" t="s">
        <v>2513</v>
      </c>
      <c r="P209" s="9" t="s">
        <v>2514</v>
      </c>
      <c r="Q209" s="9" t="s">
        <v>234</v>
      </c>
      <c r="R209" s="9" t="s">
        <v>2515</v>
      </c>
      <c r="S209" s="9" t="s">
        <v>17</v>
      </c>
      <c r="T209" s="9" t="s">
        <v>2356</v>
      </c>
      <c r="U209" s="9" t="s">
        <v>222</v>
      </c>
      <c r="V209" s="9"/>
    </row>
    <row r="210" customFormat="false" ht="15" hidden="false" customHeight="false" outlineLevel="0" collapsed="false">
      <c r="A210" s="9" t="s">
        <v>2516</v>
      </c>
      <c r="B210" s="9" t="s">
        <v>2517</v>
      </c>
      <c r="C210" s="9" t="s">
        <v>2518</v>
      </c>
      <c r="D210" s="9" t="s">
        <v>36</v>
      </c>
      <c r="E210" s="9" t="s">
        <v>1715</v>
      </c>
      <c r="F210" s="9" t="s">
        <v>165</v>
      </c>
      <c r="G210" s="9" t="s">
        <v>124</v>
      </c>
      <c r="H210" s="9" t="n">
        <v>-3000</v>
      </c>
      <c r="I210" s="9" t="n">
        <v>-2000</v>
      </c>
      <c r="J210" s="9" t="s">
        <v>2519</v>
      </c>
      <c r="K210" s="9" t="s">
        <v>2520</v>
      </c>
      <c r="L210" s="9" t="s">
        <v>2521</v>
      </c>
      <c r="M210" s="9" t="s">
        <v>2522</v>
      </c>
      <c r="N210" s="9" t="s">
        <v>2523</v>
      </c>
      <c r="O210" s="9" t="s">
        <v>2524</v>
      </c>
      <c r="P210" s="9" t="s">
        <v>2525</v>
      </c>
      <c r="Q210" s="9" t="s">
        <v>2526</v>
      </c>
      <c r="R210" s="9" t="s">
        <v>1806</v>
      </c>
      <c r="S210" s="9" t="s">
        <v>17</v>
      </c>
      <c r="T210" s="9" t="s">
        <v>258</v>
      </c>
      <c r="U210" s="9" t="s">
        <v>378</v>
      </c>
      <c r="V210" s="9" t="s">
        <v>2527</v>
      </c>
    </row>
    <row r="211" customFormat="false" ht="15" hidden="false" customHeight="false" outlineLevel="0" collapsed="false">
      <c r="A211" s="9" t="s">
        <v>2528</v>
      </c>
      <c r="B211" s="9" t="s">
        <v>2529</v>
      </c>
      <c r="C211" s="9" t="s">
        <v>2530</v>
      </c>
      <c r="D211" s="9" t="s">
        <v>36</v>
      </c>
      <c r="E211" s="9" t="s">
        <v>1715</v>
      </c>
      <c r="F211" s="9" t="s">
        <v>1169</v>
      </c>
      <c r="G211" s="9" t="s">
        <v>2531</v>
      </c>
      <c r="H211" s="9" t="n">
        <v>-3200</v>
      </c>
      <c r="I211" s="9" t="n">
        <v>-2100</v>
      </c>
      <c r="J211" s="9" t="s">
        <v>2532</v>
      </c>
      <c r="K211" s="9" t="s">
        <v>2533</v>
      </c>
      <c r="L211" s="9" t="s">
        <v>2534</v>
      </c>
      <c r="M211" s="9" t="s">
        <v>2535</v>
      </c>
      <c r="N211" s="9" t="s">
        <v>2536</v>
      </c>
      <c r="O211" s="9" t="s">
        <v>2537</v>
      </c>
      <c r="P211" s="9" t="s">
        <v>2538</v>
      </c>
      <c r="Q211" s="9" t="s">
        <v>219</v>
      </c>
      <c r="R211" s="9" t="s">
        <v>1781</v>
      </c>
      <c r="S211" s="9" t="s">
        <v>17</v>
      </c>
      <c r="T211" s="9" t="s">
        <v>1754</v>
      </c>
      <c r="U211" s="9" t="s">
        <v>378</v>
      </c>
      <c r="V211" s="9"/>
    </row>
    <row r="212" customFormat="false" ht="15" hidden="false" customHeight="false" outlineLevel="0" collapsed="false">
      <c r="A212" s="9" t="s">
        <v>2539</v>
      </c>
      <c r="B212" s="9" t="s">
        <v>2540</v>
      </c>
      <c r="C212" s="9" t="s">
        <v>2541</v>
      </c>
      <c r="D212" s="9" t="s">
        <v>36</v>
      </c>
      <c r="E212" s="9" t="s">
        <v>1715</v>
      </c>
      <c r="F212" s="9" t="s">
        <v>2542</v>
      </c>
      <c r="G212" s="9" t="s">
        <v>2543</v>
      </c>
      <c r="H212" s="9" t="n">
        <v>-800</v>
      </c>
      <c r="I212" s="9" t="n">
        <v>476</v>
      </c>
      <c r="J212" s="9" t="s">
        <v>2544</v>
      </c>
      <c r="K212" s="9" t="s">
        <v>2545</v>
      </c>
      <c r="L212" s="9" t="s">
        <v>2546</v>
      </c>
      <c r="M212" s="9" t="s">
        <v>2547</v>
      </c>
      <c r="N212" s="9" t="s">
        <v>2548</v>
      </c>
      <c r="O212" s="9" t="s">
        <v>2549</v>
      </c>
      <c r="P212" s="9" t="s">
        <v>2550</v>
      </c>
      <c r="Q212" s="9" t="s">
        <v>2551</v>
      </c>
      <c r="R212" s="9" t="s">
        <v>2552</v>
      </c>
      <c r="S212" s="9" t="s">
        <v>16</v>
      </c>
      <c r="T212" s="9" t="s">
        <v>2553</v>
      </c>
      <c r="U212" s="9" t="s">
        <v>222</v>
      </c>
      <c r="V212" s="9" t="s">
        <v>2554</v>
      </c>
    </row>
    <row r="213" customFormat="false" ht="15" hidden="false" customHeight="false" outlineLevel="0" collapsed="false">
      <c r="A213" s="9" t="s">
        <v>2555</v>
      </c>
      <c r="B213" s="9" t="s">
        <v>2556</v>
      </c>
      <c r="C213" s="9" t="s">
        <v>2557</v>
      </c>
      <c r="D213" s="9" t="s">
        <v>36</v>
      </c>
      <c r="E213" s="9" t="s">
        <v>1715</v>
      </c>
      <c r="F213" s="9" t="s">
        <v>167</v>
      </c>
      <c r="G213" s="9" t="s">
        <v>134</v>
      </c>
      <c r="H213" s="9" t="n">
        <v>-800</v>
      </c>
      <c r="I213" s="9" t="n">
        <v>-146</v>
      </c>
      <c r="J213" s="9" t="s">
        <v>2558</v>
      </c>
      <c r="K213" s="9" t="s">
        <v>2559</v>
      </c>
      <c r="L213" s="9" t="s">
        <v>2560</v>
      </c>
      <c r="M213" s="9" t="s">
        <v>2561</v>
      </c>
      <c r="N213" s="9" t="s">
        <v>2562</v>
      </c>
      <c r="O213" s="9" t="s">
        <v>2563</v>
      </c>
      <c r="P213" s="9" t="s">
        <v>2564</v>
      </c>
      <c r="Q213" s="9" t="s">
        <v>246</v>
      </c>
      <c r="R213" s="9" t="s">
        <v>2515</v>
      </c>
      <c r="S213" s="9" t="s">
        <v>17</v>
      </c>
      <c r="T213" s="9" t="s">
        <v>235</v>
      </c>
      <c r="U213" s="9" t="s">
        <v>222</v>
      </c>
      <c r="V213" s="9" t="s">
        <v>2565</v>
      </c>
    </row>
    <row r="214" customFormat="false" ht="15" hidden="false" customHeight="false" outlineLevel="0" collapsed="false">
      <c r="A214" s="9" t="s">
        <v>2566</v>
      </c>
      <c r="B214" s="9" t="s">
        <v>2567</v>
      </c>
      <c r="C214" s="9" t="s">
        <v>2568</v>
      </c>
      <c r="D214" s="9" t="s">
        <v>36</v>
      </c>
      <c r="E214" s="9" t="s">
        <v>1715</v>
      </c>
      <c r="F214" s="9" t="s">
        <v>2542</v>
      </c>
      <c r="G214" s="9" t="s">
        <v>2569</v>
      </c>
      <c r="H214" s="9" t="n">
        <v>-753</v>
      </c>
      <c r="I214" s="9" t="n">
        <v>476</v>
      </c>
      <c r="J214" s="9" t="s">
        <v>2570</v>
      </c>
      <c r="K214" s="9" t="s">
        <v>2571</v>
      </c>
      <c r="L214" s="9" t="s">
        <v>2572</v>
      </c>
      <c r="M214" s="9" t="s">
        <v>2573</v>
      </c>
      <c r="N214" s="9" t="s">
        <v>2574</v>
      </c>
      <c r="O214" s="9" t="s">
        <v>2575</v>
      </c>
      <c r="P214" s="9" t="s">
        <v>2576</v>
      </c>
      <c r="Q214" s="9" t="s">
        <v>246</v>
      </c>
      <c r="R214" s="9" t="s">
        <v>2577</v>
      </c>
      <c r="S214" s="9" t="s">
        <v>17</v>
      </c>
      <c r="T214" s="9" t="s">
        <v>2162</v>
      </c>
      <c r="U214" s="9" t="s">
        <v>222</v>
      </c>
      <c r="V214" s="9" t="s">
        <v>2565</v>
      </c>
    </row>
    <row r="215" customFormat="false" ht="15" hidden="false" customHeight="false" outlineLevel="0" collapsed="false">
      <c r="A215" s="9" t="s">
        <v>2578</v>
      </c>
      <c r="B215" s="9" t="s">
        <v>2579</v>
      </c>
      <c r="C215" s="9" t="s">
        <v>2580</v>
      </c>
      <c r="D215" s="9" t="s">
        <v>36</v>
      </c>
      <c r="E215" s="9" t="s">
        <v>1715</v>
      </c>
      <c r="F215" s="9" t="s">
        <v>167</v>
      </c>
      <c r="G215" s="9" t="s">
        <v>134</v>
      </c>
      <c r="H215" s="9" t="n">
        <v>-3100</v>
      </c>
      <c r="I215" s="9" t="n">
        <v>-1100</v>
      </c>
      <c r="J215" s="9" t="s">
        <v>2581</v>
      </c>
      <c r="K215" s="9" t="s">
        <v>2582</v>
      </c>
      <c r="L215" s="9" t="s">
        <v>2583</v>
      </c>
      <c r="M215" s="9" t="s">
        <v>2584</v>
      </c>
      <c r="N215" s="9" t="s">
        <v>2585</v>
      </c>
      <c r="O215" s="9" t="s">
        <v>2586</v>
      </c>
      <c r="P215" s="9" t="s">
        <v>2587</v>
      </c>
      <c r="Q215" s="9" t="s">
        <v>234</v>
      </c>
      <c r="R215" s="9" t="s">
        <v>2588</v>
      </c>
      <c r="S215" s="9" t="s">
        <v>17</v>
      </c>
      <c r="T215" s="9" t="s">
        <v>2589</v>
      </c>
      <c r="U215" s="9" t="s">
        <v>222</v>
      </c>
      <c r="V215" s="9" t="s">
        <v>2590</v>
      </c>
    </row>
    <row r="216" customFormat="false" ht="15" hidden="false" customHeight="false" outlineLevel="0" collapsed="false">
      <c r="A216" s="9" t="s">
        <v>2591</v>
      </c>
      <c r="B216" s="9" t="s">
        <v>2592</v>
      </c>
      <c r="C216" s="9" t="s">
        <v>2593</v>
      </c>
      <c r="D216" s="9" t="s">
        <v>36</v>
      </c>
      <c r="E216" s="9" t="s">
        <v>1715</v>
      </c>
      <c r="F216" s="9" t="s">
        <v>167</v>
      </c>
      <c r="G216" s="9" t="s">
        <v>134</v>
      </c>
      <c r="H216" s="9" t="n">
        <v>-1750</v>
      </c>
      <c r="I216" s="9" t="n">
        <v>-1050</v>
      </c>
      <c r="J216" s="9" t="s">
        <v>2594</v>
      </c>
      <c r="K216" s="9" t="s">
        <v>2595</v>
      </c>
      <c r="L216" s="9" t="s">
        <v>2596</v>
      </c>
      <c r="M216" s="9" t="s">
        <v>2597</v>
      </c>
      <c r="N216" s="9" t="s">
        <v>2598</v>
      </c>
      <c r="O216" s="9" t="s">
        <v>2599</v>
      </c>
      <c r="P216" s="9" t="s">
        <v>2600</v>
      </c>
      <c r="Q216" s="9" t="s">
        <v>219</v>
      </c>
      <c r="R216" s="9" t="s">
        <v>1794</v>
      </c>
      <c r="S216" s="9" t="s">
        <v>17</v>
      </c>
      <c r="T216" s="9" t="s">
        <v>2162</v>
      </c>
      <c r="U216" s="9" t="s">
        <v>222</v>
      </c>
      <c r="V216" s="9"/>
    </row>
    <row r="217" customFormat="false" ht="15" hidden="false" customHeight="false" outlineLevel="0" collapsed="false">
      <c r="A217" s="9" t="s">
        <v>2601</v>
      </c>
      <c r="B217" s="9" t="s">
        <v>2602</v>
      </c>
      <c r="C217" s="9" t="s">
        <v>2603</v>
      </c>
      <c r="D217" s="9" t="s">
        <v>36</v>
      </c>
      <c r="E217" s="9" t="s">
        <v>1715</v>
      </c>
      <c r="F217" s="9" t="s">
        <v>167</v>
      </c>
      <c r="G217" s="9" t="s">
        <v>134</v>
      </c>
      <c r="H217" s="9" t="n">
        <v>-3200</v>
      </c>
      <c r="I217" s="9" t="n">
        <v>-2000</v>
      </c>
      <c r="J217" s="9" t="s">
        <v>2604</v>
      </c>
      <c r="K217" s="9" t="s">
        <v>2605</v>
      </c>
      <c r="L217" s="9" t="s">
        <v>2606</v>
      </c>
      <c r="M217" s="9" t="s">
        <v>2607</v>
      </c>
      <c r="N217" s="9" t="s">
        <v>179</v>
      </c>
      <c r="O217" s="9" t="s">
        <v>2608</v>
      </c>
      <c r="P217" s="9" t="s">
        <v>2609</v>
      </c>
      <c r="Q217" s="9" t="s">
        <v>2380</v>
      </c>
      <c r="R217" s="9" t="s">
        <v>1348</v>
      </c>
      <c r="S217" s="9" t="s">
        <v>17</v>
      </c>
      <c r="T217" s="9" t="s">
        <v>2344</v>
      </c>
      <c r="U217" s="9" t="s">
        <v>222</v>
      </c>
      <c r="V217" s="9" t="s">
        <v>2610</v>
      </c>
    </row>
    <row r="218" customFormat="false" ht="15" hidden="false" customHeight="false" outlineLevel="0" collapsed="false">
      <c r="A218" s="9" t="s">
        <v>2611</v>
      </c>
      <c r="B218" s="9" t="s">
        <v>2612</v>
      </c>
      <c r="C218" s="9" t="s">
        <v>2613</v>
      </c>
      <c r="D218" s="9" t="s">
        <v>36</v>
      </c>
      <c r="E218" s="9" t="s">
        <v>1715</v>
      </c>
      <c r="F218" s="9" t="s">
        <v>167</v>
      </c>
      <c r="G218" s="9" t="s">
        <v>134</v>
      </c>
      <c r="H218" s="9" t="n">
        <v>-900</v>
      </c>
      <c r="I218" s="9" t="n">
        <v>-27</v>
      </c>
      <c r="J218" s="9" t="s">
        <v>2614</v>
      </c>
      <c r="K218" s="9" t="s">
        <v>2615</v>
      </c>
      <c r="L218" s="9" t="s">
        <v>2616</v>
      </c>
      <c r="M218" s="9" t="s">
        <v>2617</v>
      </c>
      <c r="N218" s="9" t="s">
        <v>1664</v>
      </c>
      <c r="O218" s="9" t="s">
        <v>2618</v>
      </c>
      <c r="P218" s="9" t="s">
        <v>2619</v>
      </c>
      <c r="Q218" s="9" t="s">
        <v>2380</v>
      </c>
      <c r="R218" s="9" t="s">
        <v>2515</v>
      </c>
      <c r="S218" s="9" t="s">
        <v>17</v>
      </c>
      <c r="T218" s="9" t="s">
        <v>258</v>
      </c>
      <c r="U218" s="9" t="s">
        <v>222</v>
      </c>
      <c r="V218" s="9"/>
    </row>
    <row r="219" customFormat="false" ht="15" hidden="false" customHeight="false" outlineLevel="0" collapsed="false">
      <c r="A219" s="9" t="s">
        <v>2620</v>
      </c>
      <c r="B219" s="9" t="s">
        <v>2621</v>
      </c>
      <c r="C219" s="9" t="s">
        <v>2622</v>
      </c>
      <c r="D219" s="9" t="s">
        <v>36</v>
      </c>
      <c r="E219" s="9" t="s">
        <v>1715</v>
      </c>
      <c r="F219" s="9" t="s">
        <v>2623</v>
      </c>
      <c r="G219" s="9" t="s">
        <v>2624</v>
      </c>
      <c r="H219" s="9" t="n">
        <v>330</v>
      </c>
      <c r="I219" s="9" t="n">
        <v>1453</v>
      </c>
      <c r="J219" s="9" t="s">
        <v>2625</v>
      </c>
      <c r="K219" s="9" t="s">
        <v>2626</v>
      </c>
      <c r="L219" s="9" t="s">
        <v>2627</v>
      </c>
      <c r="M219" s="9" t="s">
        <v>2628</v>
      </c>
      <c r="N219" s="9" t="s">
        <v>1852</v>
      </c>
      <c r="O219" s="9" t="s">
        <v>2629</v>
      </c>
      <c r="P219" s="9" t="s">
        <v>2630</v>
      </c>
      <c r="Q219" s="9" t="s">
        <v>1358</v>
      </c>
      <c r="R219" s="9" t="s">
        <v>2515</v>
      </c>
      <c r="S219" s="9" t="s">
        <v>17</v>
      </c>
      <c r="T219" s="9" t="s">
        <v>258</v>
      </c>
      <c r="U219" s="9" t="s">
        <v>222</v>
      </c>
      <c r="V219" s="9"/>
    </row>
    <row r="220" customFormat="false" ht="15" hidden="false" customHeight="false" outlineLevel="0" collapsed="false">
      <c r="A220" s="9" t="s">
        <v>2631</v>
      </c>
      <c r="B220" s="9" t="s">
        <v>2632</v>
      </c>
      <c r="C220" s="9" t="s">
        <v>2633</v>
      </c>
      <c r="D220" s="9" t="s">
        <v>36</v>
      </c>
      <c r="E220" s="9" t="s">
        <v>1715</v>
      </c>
      <c r="F220" s="9" t="s">
        <v>167</v>
      </c>
      <c r="G220" s="9" t="s">
        <v>2634</v>
      </c>
      <c r="H220" s="9" t="n">
        <v>-800</v>
      </c>
      <c r="I220" s="9" t="n">
        <v>800</v>
      </c>
      <c r="J220" s="9" t="s">
        <v>2635</v>
      </c>
      <c r="K220" s="9" t="s">
        <v>2636</v>
      </c>
      <c r="L220" s="9" t="s">
        <v>2637</v>
      </c>
      <c r="M220" s="9" t="s">
        <v>2638</v>
      </c>
      <c r="N220" s="9" t="s">
        <v>2639</v>
      </c>
      <c r="O220" s="9" t="s">
        <v>2640</v>
      </c>
      <c r="P220" s="9" t="s">
        <v>2641</v>
      </c>
      <c r="Q220" s="9" t="s">
        <v>234</v>
      </c>
      <c r="R220" s="9" t="s">
        <v>2642</v>
      </c>
      <c r="S220" s="9" t="s">
        <v>17</v>
      </c>
      <c r="T220" s="9" t="s">
        <v>2643</v>
      </c>
      <c r="U220" s="9" t="s">
        <v>222</v>
      </c>
      <c r="V220" s="9" t="s">
        <v>2644</v>
      </c>
    </row>
    <row r="221" customFormat="false" ht="15" hidden="false" customHeight="false" outlineLevel="0" collapsed="false">
      <c r="A221" s="9" t="s">
        <v>2645</v>
      </c>
      <c r="B221" s="9" t="s">
        <v>2646</v>
      </c>
      <c r="C221" s="9" t="s">
        <v>2647</v>
      </c>
      <c r="D221" s="9" t="s">
        <v>36</v>
      </c>
      <c r="E221" s="9" t="s">
        <v>1715</v>
      </c>
      <c r="F221" s="9" t="s">
        <v>337</v>
      </c>
      <c r="G221" s="9" t="s">
        <v>2648</v>
      </c>
      <c r="H221" s="9" t="n">
        <v>793</v>
      </c>
      <c r="I221" s="9" t="n">
        <v>1066</v>
      </c>
      <c r="J221" s="9" t="s">
        <v>2649</v>
      </c>
      <c r="K221" s="9" t="s">
        <v>2650</v>
      </c>
      <c r="L221" s="9" t="s">
        <v>2651</v>
      </c>
      <c r="M221" s="9" t="s">
        <v>2652</v>
      </c>
      <c r="N221" s="9" t="s">
        <v>2653</v>
      </c>
      <c r="O221" s="9" t="s">
        <v>2654</v>
      </c>
      <c r="P221" s="9" t="s">
        <v>2655</v>
      </c>
      <c r="Q221" s="9" t="s">
        <v>2656</v>
      </c>
      <c r="R221" s="9" t="s">
        <v>2657</v>
      </c>
      <c r="S221" s="9" t="s">
        <v>17</v>
      </c>
      <c r="T221" s="9" t="s">
        <v>2658</v>
      </c>
      <c r="U221" s="9" t="s">
        <v>222</v>
      </c>
      <c r="V221" s="9"/>
    </row>
    <row r="222" customFormat="false" ht="15" hidden="false" customHeight="false" outlineLevel="0" collapsed="false">
      <c r="A222" s="9" t="s">
        <v>2659</v>
      </c>
      <c r="B222" s="9" t="s">
        <v>2660</v>
      </c>
      <c r="C222" s="9" t="s">
        <v>2661</v>
      </c>
      <c r="D222" s="9" t="s">
        <v>36</v>
      </c>
      <c r="E222" s="9" t="s">
        <v>1715</v>
      </c>
      <c r="F222" s="9" t="s">
        <v>167</v>
      </c>
      <c r="G222" s="9" t="s">
        <v>2662</v>
      </c>
      <c r="H222" s="9" t="n">
        <v>-1000</v>
      </c>
      <c r="I222" s="9" t="n">
        <v>46</v>
      </c>
      <c r="J222" s="9" t="s">
        <v>2663</v>
      </c>
      <c r="K222" s="9" t="s">
        <v>2664</v>
      </c>
      <c r="L222" s="9" t="s">
        <v>2665</v>
      </c>
      <c r="M222" s="9" t="s">
        <v>2666</v>
      </c>
      <c r="N222" s="9" t="s">
        <v>2111</v>
      </c>
      <c r="O222" s="9" t="s">
        <v>2667</v>
      </c>
      <c r="P222" s="9" t="s">
        <v>2668</v>
      </c>
      <c r="Q222" s="9" t="s">
        <v>2380</v>
      </c>
      <c r="R222" s="9" t="s">
        <v>2669</v>
      </c>
      <c r="S222" s="9" t="s">
        <v>17</v>
      </c>
      <c r="T222" s="9" t="s">
        <v>258</v>
      </c>
      <c r="U222" s="9" t="s">
        <v>222</v>
      </c>
      <c r="V222" s="9"/>
    </row>
    <row r="223" customFormat="false" ht="15" hidden="false" customHeight="false" outlineLevel="0" collapsed="false">
      <c r="A223" s="9" t="s">
        <v>2670</v>
      </c>
      <c r="B223" s="9" t="s">
        <v>2671</v>
      </c>
      <c r="C223" s="9" t="s">
        <v>2672</v>
      </c>
      <c r="D223" s="9" t="s">
        <v>36</v>
      </c>
      <c r="E223" s="9" t="s">
        <v>1715</v>
      </c>
      <c r="F223" s="9" t="s">
        <v>167</v>
      </c>
      <c r="G223" s="9" t="s">
        <v>134</v>
      </c>
      <c r="H223" s="9" t="n">
        <v>-1800</v>
      </c>
      <c r="I223" s="9" t="n">
        <v>-238</v>
      </c>
      <c r="J223" s="9" t="s">
        <v>2673</v>
      </c>
      <c r="K223" s="9" t="s">
        <v>2674</v>
      </c>
      <c r="L223" s="9" t="s">
        <v>2675</v>
      </c>
      <c r="M223" s="9" t="s">
        <v>2676</v>
      </c>
      <c r="N223" s="9" t="s">
        <v>2677</v>
      </c>
      <c r="O223" s="9" t="s">
        <v>2678</v>
      </c>
      <c r="P223" s="9" t="s">
        <v>2679</v>
      </c>
      <c r="Q223" s="9" t="s">
        <v>234</v>
      </c>
      <c r="R223" s="9" t="s">
        <v>2680</v>
      </c>
      <c r="S223" s="9" t="s">
        <v>17</v>
      </c>
      <c r="T223" s="9" t="s">
        <v>235</v>
      </c>
      <c r="U223" s="9" t="s">
        <v>222</v>
      </c>
      <c r="V223" s="9"/>
    </row>
    <row r="224" customFormat="false" ht="15" hidden="false" customHeight="false" outlineLevel="0" collapsed="false">
      <c r="A224" s="9" t="s">
        <v>2681</v>
      </c>
      <c r="B224" s="9" t="s">
        <v>2682</v>
      </c>
      <c r="C224" s="9" t="s">
        <v>2683</v>
      </c>
      <c r="D224" s="9" t="s">
        <v>36</v>
      </c>
      <c r="E224" s="9" t="s">
        <v>1715</v>
      </c>
      <c r="F224" s="9" t="s">
        <v>167</v>
      </c>
      <c r="G224" s="9" t="s">
        <v>2684</v>
      </c>
      <c r="H224" s="9" t="n">
        <v>-6500</v>
      </c>
      <c r="I224" s="9" t="n">
        <v>-3500</v>
      </c>
      <c r="J224" s="9" t="s">
        <v>2685</v>
      </c>
      <c r="K224" s="9" t="s">
        <v>2686</v>
      </c>
      <c r="L224" s="9" t="s">
        <v>2687</v>
      </c>
      <c r="M224" s="9" t="s">
        <v>2688</v>
      </c>
      <c r="N224" s="9" t="s">
        <v>2124</v>
      </c>
      <c r="O224" s="9" t="s">
        <v>2689</v>
      </c>
      <c r="P224" s="9" t="s">
        <v>2690</v>
      </c>
      <c r="Q224" s="9" t="s">
        <v>234</v>
      </c>
      <c r="R224" s="9" t="s">
        <v>2691</v>
      </c>
      <c r="S224" s="9" t="s">
        <v>17</v>
      </c>
      <c r="T224" s="9" t="s">
        <v>2276</v>
      </c>
      <c r="U224" s="9" t="s">
        <v>222</v>
      </c>
      <c r="V224" s="9" t="s">
        <v>2692</v>
      </c>
    </row>
    <row r="225" customFormat="false" ht="15" hidden="false" customHeight="false" outlineLevel="0" collapsed="false">
      <c r="A225" s="9" t="s">
        <v>2693</v>
      </c>
      <c r="B225" s="9" t="s">
        <v>2694</v>
      </c>
      <c r="C225" s="9" t="s">
        <v>2695</v>
      </c>
      <c r="D225" s="9" t="s">
        <v>36</v>
      </c>
      <c r="E225" s="9" t="s">
        <v>1715</v>
      </c>
      <c r="F225" s="9" t="s">
        <v>2696</v>
      </c>
      <c r="G225" s="9" t="s">
        <v>2697</v>
      </c>
      <c r="H225" s="9" t="n">
        <v>711</v>
      </c>
      <c r="I225" s="9" t="n">
        <v>1614</v>
      </c>
      <c r="J225" s="9" t="s">
        <v>2698</v>
      </c>
      <c r="K225" s="9" t="s">
        <v>2699</v>
      </c>
      <c r="L225" s="9" t="s">
        <v>2700</v>
      </c>
      <c r="M225" s="9" t="s">
        <v>2701</v>
      </c>
      <c r="N225" s="9" t="s">
        <v>2111</v>
      </c>
      <c r="O225" s="9" t="s">
        <v>2702</v>
      </c>
      <c r="P225" s="9" t="s">
        <v>2703</v>
      </c>
      <c r="Q225" s="9" t="s">
        <v>234</v>
      </c>
      <c r="R225" s="9" t="s">
        <v>1348</v>
      </c>
      <c r="S225" s="9" t="s">
        <v>17</v>
      </c>
      <c r="T225" s="9" t="s">
        <v>2356</v>
      </c>
      <c r="U225" s="9" t="s">
        <v>222</v>
      </c>
      <c r="V225" s="9" t="s">
        <v>2704</v>
      </c>
    </row>
    <row r="226" customFormat="false" ht="15" hidden="false" customHeight="false" outlineLevel="0" collapsed="false">
      <c r="A226" s="9" t="s">
        <v>2705</v>
      </c>
      <c r="B226" s="9" t="s">
        <v>2706</v>
      </c>
      <c r="C226" s="9" t="s">
        <v>2707</v>
      </c>
      <c r="D226" s="9" t="s">
        <v>36</v>
      </c>
      <c r="E226" s="9" t="s">
        <v>1715</v>
      </c>
      <c r="F226" s="9" t="s">
        <v>2708</v>
      </c>
      <c r="G226" s="9" t="s">
        <v>2709</v>
      </c>
      <c r="H226" s="9" t="n">
        <v>-800</v>
      </c>
      <c r="I226" s="9"/>
      <c r="J226" s="9" t="s">
        <v>2710</v>
      </c>
      <c r="K226" s="9" t="s">
        <v>2711</v>
      </c>
      <c r="L226" s="9"/>
      <c r="M226" s="9"/>
      <c r="N226" s="9"/>
      <c r="O226" s="9" t="s">
        <v>2712</v>
      </c>
      <c r="P226" s="9" t="s">
        <v>2713</v>
      </c>
      <c r="Q226" s="9" t="s">
        <v>234</v>
      </c>
      <c r="R226" s="9" t="s">
        <v>628</v>
      </c>
      <c r="S226" s="9" t="s">
        <v>17</v>
      </c>
      <c r="T226" s="9" t="s">
        <v>258</v>
      </c>
      <c r="U226" s="9" t="s">
        <v>222</v>
      </c>
      <c r="V226" s="9" t="s">
        <v>2714</v>
      </c>
    </row>
    <row r="227" customFormat="false" ht="15" hidden="false" customHeight="false" outlineLevel="0" collapsed="false">
      <c r="A227" s="9" t="s">
        <v>2715</v>
      </c>
      <c r="B227" s="9" t="s">
        <v>2716</v>
      </c>
      <c r="C227" s="9" t="s">
        <v>2717</v>
      </c>
      <c r="D227" s="9" t="s">
        <v>36</v>
      </c>
      <c r="E227" s="9" t="s">
        <v>1715</v>
      </c>
      <c r="F227" s="9" t="s">
        <v>166</v>
      </c>
      <c r="G227" s="9" t="s">
        <v>2718</v>
      </c>
      <c r="H227" s="9" t="n">
        <v>622</v>
      </c>
      <c r="I227" s="9"/>
      <c r="J227" s="9" t="s">
        <v>2719</v>
      </c>
      <c r="K227" s="9" t="s">
        <v>2720</v>
      </c>
      <c r="L227" s="9" t="s">
        <v>2721</v>
      </c>
      <c r="M227" s="9" t="s">
        <v>2722</v>
      </c>
      <c r="N227" s="9" t="s">
        <v>2723</v>
      </c>
      <c r="O227" s="9" t="s">
        <v>2724</v>
      </c>
      <c r="P227" s="9" t="s">
        <v>2725</v>
      </c>
      <c r="Q227" s="9" t="s">
        <v>840</v>
      </c>
      <c r="R227" s="9" t="s">
        <v>2515</v>
      </c>
      <c r="S227" s="9" t="s">
        <v>16</v>
      </c>
      <c r="T227" s="9" t="s">
        <v>2726</v>
      </c>
      <c r="U227" s="9" t="s">
        <v>222</v>
      </c>
      <c r="V227" s="9" t="s">
        <v>1943</v>
      </c>
    </row>
    <row r="228" customFormat="false" ht="15" hidden="false" customHeight="false" outlineLevel="0" collapsed="false">
      <c r="A228" s="9" t="s">
        <v>2727</v>
      </c>
      <c r="B228" s="9" t="s">
        <v>2728</v>
      </c>
      <c r="C228" s="9" t="s">
        <v>2729</v>
      </c>
      <c r="D228" s="9" t="s">
        <v>36</v>
      </c>
      <c r="E228" s="9" t="s">
        <v>1715</v>
      </c>
      <c r="F228" s="9" t="s">
        <v>2730</v>
      </c>
      <c r="G228" s="9" t="s">
        <v>2731</v>
      </c>
      <c r="H228" s="9" t="n">
        <v>-900</v>
      </c>
      <c r="I228" s="9" t="n">
        <v>-200</v>
      </c>
      <c r="J228" s="9" t="s">
        <v>2732</v>
      </c>
      <c r="K228" s="9" t="s">
        <v>2733</v>
      </c>
      <c r="L228" s="9" t="s">
        <v>2734</v>
      </c>
      <c r="M228" s="9" t="s">
        <v>2735</v>
      </c>
      <c r="N228" s="9" t="s">
        <v>2736</v>
      </c>
      <c r="O228" s="9" t="s">
        <v>2737</v>
      </c>
      <c r="P228" s="9" t="s">
        <v>2738</v>
      </c>
      <c r="Q228" s="9" t="s">
        <v>2380</v>
      </c>
      <c r="R228" s="9" t="s">
        <v>799</v>
      </c>
      <c r="S228" s="9" t="s">
        <v>17</v>
      </c>
      <c r="T228" s="9" t="s">
        <v>258</v>
      </c>
      <c r="U228" s="9" t="s">
        <v>222</v>
      </c>
      <c r="V228" s="9"/>
    </row>
    <row r="229" customFormat="false" ht="15" hidden="false" customHeight="false" outlineLevel="0" collapsed="false">
      <c r="A229" s="9" t="s">
        <v>2739</v>
      </c>
      <c r="B229" s="9" t="s">
        <v>2740</v>
      </c>
      <c r="C229" s="9" t="s">
        <v>2741</v>
      </c>
      <c r="D229" s="9" t="s">
        <v>36</v>
      </c>
      <c r="E229" s="9" t="s">
        <v>1715</v>
      </c>
      <c r="F229" s="9" t="s">
        <v>2742</v>
      </c>
      <c r="G229" s="9" t="s">
        <v>2743</v>
      </c>
      <c r="H229" s="9" t="n">
        <v>-500</v>
      </c>
      <c r="I229" s="9" t="n">
        <v>1000</v>
      </c>
      <c r="J229" s="9" t="s">
        <v>2744</v>
      </c>
      <c r="K229" s="9" t="s">
        <v>2745</v>
      </c>
      <c r="L229" s="9" t="s">
        <v>2746</v>
      </c>
      <c r="M229" s="9" t="s">
        <v>2747</v>
      </c>
      <c r="N229" s="9" t="s">
        <v>2748</v>
      </c>
      <c r="O229" s="9" t="s">
        <v>2749</v>
      </c>
      <c r="P229" s="9" t="s">
        <v>2750</v>
      </c>
      <c r="Q229" s="9" t="s">
        <v>219</v>
      </c>
      <c r="R229" s="9" t="s">
        <v>799</v>
      </c>
      <c r="S229" s="9" t="s">
        <v>17</v>
      </c>
      <c r="T229" s="9" t="s">
        <v>1754</v>
      </c>
      <c r="U229" s="9" t="s">
        <v>378</v>
      </c>
      <c r="V229" s="9"/>
    </row>
    <row r="230" customFormat="false" ht="15" hidden="false" customHeight="false" outlineLevel="0" collapsed="false">
      <c r="A230" s="9" t="s">
        <v>2751</v>
      </c>
      <c r="B230" s="9" t="s">
        <v>2752</v>
      </c>
      <c r="C230" s="9" t="s">
        <v>2753</v>
      </c>
      <c r="D230" s="9" t="s">
        <v>36</v>
      </c>
      <c r="E230" s="9" t="s">
        <v>1715</v>
      </c>
      <c r="F230" s="9" t="s">
        <v>169</v>
      </c>
      <c r="G230" s="9" t="s">
        <v>118</v>
      </c>
      <c r="H230" s="9" t="n">
        <v>-2250</v>
      </c>
      <c r="I230" s="9" t="n">
        <v>-1700</v>
      </c>
      <c r="J230" s="9" t="s">
        <v>2754</v>
      </c>
      <c r="K230" s="9" t="s">
        <v>2755</v>
      </c>
      <c r="L230" s="9" t="s">
        <v>2756</v>
      </c>
      <c r="M230" s="9" t="s">
        <v>2757</v>
      </c>
      <c r="N230" s="9" t="s">
        <v>231</v>
      </c>
      <c r="O230" s="9" t="s">
        <v>2758</v>
      </c>
      <c r="P230" s="9" t="s">
        <v>2759</v>
      </c>
      <c r="Q230" s="9" t="s">
        <v>2526</v>
      </c>
      <c r="R230" s="9" t="s">
        <v>799</v>
      </c>
      <c r="S230" s="9" t="s">
        <v>17</v>
      </c>
      <c r="T230" s="9" t="s">
        <v>258</v>
      </c>
      <c r="U230" s="9" t="s">
        <v>378</v>
      </c>
      <c r="V230" s="9" t="s">
        <v>2760</v>
      </c>
    </row>
    <row r="231" customFormat="false" ht="15" hidden="false" customHeight="false" outlineLevel="0" collapsed="false">
      <c r="A231" s="9" t="s">
        <v>2761</v>
      </c>
      <c r="B231" s="9" t="s">
        <v>2762</v>
      </c>
      <c r="C231" s="9" t="s">
        <v>156</v>
      </c>
      <c r="D231" s="9" t="s">
        <v>36</v>
      </c>
      <c r="E231" s="9" t="s">
        <v>1715</v>
      </c>
      <c r="F231" s="9" t="s">
        <v>168</v>
      </c>
      <c r="G231" s="9" t="s">
        <v>155</v>
      </c>
      <c r="H231" s="9" t="n">
        <v>-900</v>
      </c>
      <c r="I231" s="9"/>
      <c r="J231" s="9" t="s">
        <v>2763</v>
      </c>
      <c r="K231" s="9" t="s">
        <v>2764</v>
      </c>
      <c r="L231" s="9" t="s">
        <v>2765</v>
      </c>
      <c r="M231" s="9" t="s">
        <v>2766</v>
      </c>
      <c r="N231" s="9" t="s">
        <v>2767</v>
      </c>
      <c r="O231" s="9" t="s">
        <v>2768</v>
      </c>
      <c r="P231" s="9" t="s">
        <v>2769</v>
      </c>
      <c r="Q231" s="9" t="s">
        <v>2770</v>
      </c>
      <c r="R231" s="9" t="s">
        <v>2771</v>
      </c>
      <c r="S231" s="9" t="s">
        <v>17</v>
      </c>
      <c r="T231" s="9" t="s">
        <v>1754</v>
      </c>
      <c r="U231" s="9" t="s">
        <v>222</v>
      </c>
      <c r="V231" s="9"/>
    </row>
    <row r="232" customFormat="false" ht="15" hidden="false" customHeight="false" outlineLevel="0" collapsed="false">
      <c r="A232" s="9" t="s">
        <v>2772</v>
      </c>
      <c r="B232" s="9" t="s">
        <v>2773</v>
      </c>
      <c r="C232" s="9" t="s">
        <v>2774</v>
      </c>
      <c r="D232" s="9" t="s">
        <v>36</v>
      </c>
      <c r="E232" s="9" t="s">
        <v>1715</v>
      </c>
      <c r="F232" s="9" t="s">
        <v>168</v>
      </c>
      <c r="G232" s="9" t="s">
        <v>2775</v>
      </c>
      <c r="H232" s="9" t="n">
        <v>-1350</v>
      </c>
      <c r="I232" s="9" t="n">
        <v>-500</v>
      </c>
      <c r="J232" s="9" t="s">
        <v>2776</v>
      </c>
      <c r="K232" s="9" t="s">
        <v>2777</v>
      </c>
      <c r="L232" s="9" t="s">
        <v>2778</v>
      </c>
      <c r="M232" s="9" t="s">
        <v>2779</v>
      </c>
      <c r="N232" s="9" t="s">
        <v>2780</v>
      </c>
      <c r="O232" s="9" t="s">
        <v>2781</v>
      </c>
      <c r="P232" s="9" t="s">
        <v>2782</v>
      </c>
      <c r="Q232" s="9" t="s">
        <v>2783</v>
      </c>
      <c r="R232" s="9" t="s">
        <v>2784</v>
      </c>
      <c r="S232" s="9" t="s">
        <v>17</v>
      </c>
      <c r="T232" s="9" t="s">
        <v>235</v>
      </c>
      <c r="U232" s="9" t="s">
        <v>222</v>
      </c>
      <c r="V232" s="9" t="s">
        <v>2785</v>
      </c>
    </row>
    <row r="233" customFormat="false" ht="15" hidden="false" customHeight="false" outlineLevel="0" collapsed="false">
      <c r="A233" s="9" t="s">
        <v>2786</v>
      </c>
      <c r="B233" s="9" t="s">
        <v>2787</v>
      </c>
      <c r="C233" s="9" t="s">
        <v>2788</v>
      </c>
      <c r="D233" s="9" t="s">
        <v>36</v>
      </c>
      <c r="E233" s="9" t="s">
        <v>1715</v>
      </c>
      <c r="F233" s="9" t="s">
        <v>168</v>
      </c>
      <c r="G233" s="9" t="s">
        <v>155</v>
      </c>
      <c r="H233" s="9" t="n">
        <v>1150</v>
      </c>
      <c r="I233" s="9"/>
      <c r="J233" s="9" t="s">
        <v>2789</v>
      </c>
      <c r="K233" s="9" t="s">
        <v>2790</v>
      </c>
      <c r="L233" s="9" t="s">
        <v>2791</v>
      </c>
      <c r="M233" s="9" t="s">
        <v>2792</v>
      </c>
      <c r="N233" s="9" t="s">
        <v>1223</v>
      </c>
      <c r="O233" s="9" t="s">
        <v>2793</v>
      </c>
      <c r="P233" s="9" t="s">
        <v>2794</v>
      </c>
      <c r="Q233" s="9" t="s">
        <v>2795</v>
      </c>
      <c r="R233" s="9" t="s">
        <v>1806</v>
      </c>
      <c r="S233" s="9" t="s">
        <v>17</v>
      </c>
      <c r="T233" s="9" t="s">
        <v>2796</v>
      </c>
      <c r="U233" s="9" t="s">
        <v>222</v>
      </c>
      <c r="V233" s="9" t="s">
        <v>2797</v>
      </c>
    </row>
    <row r="234" customFormat="false" ht="15" hidden="false" customHeight="false" outlineLevel="0" collapsed="false">
      <c r="A234" s="9" t="s">
        <v>2798</v>
      </c>
      <c r="B234" s="9" t="s">
        <v>2799</v>
      </c>
      <c r="C234" s="9" t="s">
        <v>2800</v>
      </c>
      <c r="D234" s="9" t="s">
        <v>36</v>
      </c>
      <c r="E234" s="9" t="s">
        <v>1715</v>
      </c>
      <c r="F234" s="9" t="s">
        <v>168</v>
      </c>
      <c r="G234" s="9" t="s">
        <v>148</v>
      </c>
      <c r="H234" s="9" t="n">
        <v>-63000</v>
      </c>
      <c r="I234" s="9"/>
      <c r="J234" s="9" t="s">
        <v>2801</v>
      </c>
      <c r="K234" s="9" t="s">
        <v>2802</v>
      </c>
      <c r="L234" s="9" t="s">
        <v>2803</v>
      </c>
      <c r="M234" s="9" t="s">
        <v>2804</v>
      </c>
      <c r="N234" s="9" t="s">
        <v>2805</v>
      </c>
      <c r="O234" s="9" t="s">
        <v>2806</v>
      </c>
      <c r="P234" s="9" t="s">
        <v>2807</v>
      </c>
      <c r="Q234" s="9" t="s">
        <v>2770</v>
      </c>
      <c r="R234" s="9" t="s">
        <v>2808</v>
      </c>
      <c r="S234" s="9" t="s">
        <v>17</v>
      </c>
      <c r="T234" s="9" t="s">
        <v>2809</v>
      </c>
      <c r="U234" s="9" t="s">
        <v>222</v>
      </c>
      <c r="V234" s="9" t="s">
        <v>2810</v>
      </c>
    </row>
    <row r="235" customFormat="false" ht="15" hidden="false" customHeight="false" outlineLevel="0" collapsed="false">
      <c r="A235" s="9" t="s">
        <v>2811</v>
      </c>
      <c r="B235" s="9" t="s">
        <v>2812</v>
      </c>
      <c r="C235" s="9" t="s">
        <v>2813</v>
      </c>
      <c r="D235" s="9" t="s">
        <v>23</v>
      </c>
      <c r="E235" s="9" t="s">
        <v>943</v>
      </c>
      <c r="F235" s="9" t="s">
        <v>161</v>
      </c>
      <c r="G235" s="9" t="s">
        <v>1120</v>
      </c>
      <c r="H235" s="9" t="n">
        <v>300</v>
      </c>
      <c r="I235" s="9"/>
      <c r="J235" s="9" t="s">
        <v>2814</v>
      </c>
      <c r="K235" s="9" t="s">
        <v>2815</v>
      </c>
      <c r="L235" s="9" t="s">
        <v>2816</v>
      </c>
      <c r="M235" s="9" t="s">
        <v>2817</v>
      </c>
      <c r="N235" s="9" t="s">
        <v>2818</v>
      </c>
      <c r="O235" s="9" t="s">
        <v>2819</v>
      </c>
      <c r="P235" s="9" t="s">
        <v>2820</v>
      </c>
      <c r="Q235" s="9" t="s">
        <v>1267</v>
      </c>
      <c r="R235" s="9" t="s">
        <v>2821</v>
      </c>
      <c r="S235" s="9" t="s">
        <v>16</v>
      </c>
      <c r="T235" s="9" t="s">
        <v>1214</v>
      </c>
      <c r="U235" s="9" t="s">
        <v>222</v>
      </c>
      <c r="V235" s="9" t="s">
        <v>2822</v>
      </c>
    </row>
    <row r="236" customFormat="false" ht="15" hidden="false" customHeight="false" outlineLevel="0" collapsed="false">
      <c r="A236" s="9" t="s">
        <v>2823</v>
      </c>
      <c r="B236" s="9" t="s">
        <v>2824</v>
      </c>
      <c r="C236" s="9" t="s">
        <v>2825</v>
      </c>
      <c r="D236" s="9" t="s">
        <v>23</v>
      </c>
      <c r="E236" s="9" t="s">
        <v>943</v>
      </c>
      <c r="F236" s="9" t="s">
        <v>161</v>
      </c>
      <c r="G236" s="9" t="s">
        <v>1120</v>
      </c>
      <c r="H236" s="9" t="n">
        <v>-2500</v>
      </c>
      <c r="I236" s="9"/>
      <c r="J236" s="9" t="s">
        <v>2826</v>
      </c>
      <c r="K236" s="9" t="s">
        <v>2827</v>
      </c>
      <c r="L236" s="9" t="s">
        <v>2828</v>
      </c>
      <c r="M236" s="9" t="s">
        <v>2829</v>
      </c>
      <c r="N236" s="9" t="s">
        <v>2830</v>
      </c>
      <c r="O236" s="9" t="s">
        <v>2819</v>
      </c>
      <c r="P236" s="9" t="s">
        <v>2831</v>
      </c>
      <c r="Q236" s="9" t="s">
        <v>2832</v>
      </c>
      <c r="R236" s="9" t="s">
        <v>2833</v>
      </c>
      <c r="S236" s="9" t="s">
        <v>16</v>
      </c>
      <c r="T236" s="9" t="s">
        <v>2834</v>
      </c>
      <c r="U236" s="9" t="s">
        <v>378</v>
      </c>
      <c r="V236" s="9" t="s">
        <v>2835</v>
      </c>
    </row>
    <row r="237" customFormat="false" ht="15" hidden="false" customHeight="false" outlineLevel="0" collapsed="false">
      <c r="A237" s="9" t="s">
        <v>2836</v>
      </c>
      <c r="B237" s="9" t="s">
        <v>2837</v>
      </c>
      <c r="C237" s="9" t="s">
        <v>2838</v>
      </c>
      <c r="D237" s="9" t="s">
        <v>23</v>
      </c>
      <c r="E237" s="9" t="s">
        <v>943</v>
      </c>
      <c r="F237" s="9" t="s">
        <v>161</v>
      </c>
      <c r="G237" s="9" t="s">
        <v>2839</v>
      </c>
      <c r="H237" s="9" t="n">
        <v>1200</v>
      </c>
      <c r="I237" s="9"/>
      <c r="J237" s="9" t="s">
        <v>2840</v>
      </c>
      <c r="K237" s="9" t="s">
        <v>2841</v>
      </c>
      <c r="L237" s="9" t="s">
        <v>2842</v>
      </c>
      <c r="M237" s="9" t="s">
        <v>2843</v>
      </c>
      <c r="N237" s="9" t="s">
        <v>2844</v>
      </c>
      <c r="O237" s="9" t="s">
        <v>2819</v>
      </c>
      <c r="P237" s="9" t="s">
        <v>2845</v>
      </c>
      <c r="Q237" s="9" t="s">
        <v>2846</v>
      </c>
      <c r="R237" s="9" t="s">
        <v>2847</v>
      </c>
      <c r="S237" s="9" t="s">
        <v>17</v>
      </c>
      <c r="T237" s="9" t="s">
        <v>2848</v>
      </c>
      <c r="U237" s="9" t="s">
        <v>378</v>
      </c>
      <c r="V237" s="9" t="s">
        <v>2849</v>
      </c>
    </row>
    <row r="238" customFormat="false" ht="15" hidden="false" customHeight="false" outlineLevel="0" collapsed="false">
      <c r="A238" s="9" t="s">
        <v>2850</v>
      </c>
      <c r="B238" s="9" t="s">
        <v>2851</v>
      </c>
      <c r="C238" s="9" t="s">
        <v>2852</v>
      </c>
      <c r="D238" s="9" t="s">
        <v>23</v>
      </c>
      <c r="E238" s="9" t="s">
        <v>943</v>
      </c>
      <c r="F238" s="9" t="s">
        <v>1759</v>
      </c>
      <c r="G238" s="9" t="s">
        <v>2853</v>
      </c>
      <c r="H238" s="9" t="n">
        <v>1500</v>
      </c>
      <c r="I238" s="9"/>
      <c r="J238" s="9" t="s">
        <v>2854</v>
      </c>
      <c r="K238" s="9" t="s">
        <v>2855</v>
      </c>
      <c r="L238" s="9" t="s">
        <v>2856</v>
      </c>
      <c r="M238" s="9" t="s">
        <v>2857</v>
      </c>
      <c r="N238" s="9" t="s">
        <v>2858</v>
      </c>
      <c r="O238" s="9" t="s">
        <v>2819</v>
      </c>
      <c r="P238" s="9" t="s">
        <v>2859</v>
      </c>
      <c r="Q238" s="9" t="s">
        <v>1267</v>
      </c>
      <c r="R238" s="9" t="s">
        <v>2860</v>
      </c>
      <c r="S238" s="9" t="s">
        <v>17</v>
      </c>
      <c r="T238" s="9" t="s">
        <v>2848</v>
      </c>
      <c r="U238" s="9" t="s">
        <v>378</v>
      </c>
      <c r="V238" s="9" t="s">
        <v>2861</v>
      </c>
    </row>
    <row r="239" customFormat="false" ht="15" hidden="false" customHeight="false" outlineLevel="0" collapsed="false">
      <c r="A239" s="9" t="s">
        <v>2862</v>
      </c>
      <c r="B239" s="9" t="s">
        <v>2863</v>
      </c>
      <c r="C239" s="9" t="s">
        <v>2864</v>
      </c>
      <c r="D239" s="9" t="s">
        <v>23</v>
      </c>
      <c r="E239" s="9" t="s">
        <v>943</v>
      </c>
      <c r="F239" s="9" t="s">
        <v>161</v>
      </c>
      <c r="G239" s="9" t="s">
        <v>2865</v>
      </c>
      <c r="H239" s="9" t="n">
        <v>-500</v>
      </c>
      <c r="I239" s="9"/>
      <c r="J239" s="9" t="s">
        <v>2866</v>
      </c>
      <c r="K239" s="9" t="s">
        <v>2867</v>
      </c>
      <c r="L239" s="9" t="s">
        <v>2868</v>
      </c>
      <c r="M239" s="9" t="s">
        <v>2869</v>
      </c>
      <c r="N239" s="9" t="s">
        <v>2870</v>
      </c>
      <c r="O239" s="9" t="s">
        <v>2819</v>
      </c>
      <c r="P239" s="9" t="s">
        <v>2871</v>
      </c>
      <c r="Q239" s="9" t="s">
        <v>2846</v>
      </c>
      <c r="R239" s="9" t="s">
        <v>2872</v>
      </c>
      <c r="S239" s="9" t="s">
        <v>17</v>
      </c>
      <c r="T239" s="9" t="s">
        <v>2873</v>
      </c>
      <c r="U239" s="9" t="s">
        <v>378</v>
      </c>
      <c r="V239" s="9" t="s">
        <v>2874</v>
      </c>
    </row>
    <row r="240" customFormat="false" ht="15" hidden="false" customHeight="false" outlineLevel="0" collapsed="false">
      <c r="A240" s="9" t="s">
        <v>2875</v>
      </c>
      <c r="B240" s="9" t="s">
        <v>2876</v>
      </c>
      <c r="C240" s="9" t="s">
        <v>2877</v>
      </c>
      <c r="D240" s="9" t="s">
        <v>23</v>
      </c>
      <c r="E240" s="9" t="s">
        <v>943</v>
      </c>
      <c r="F240" s="9" t="s">
        <v>161</v>
      </c>
      <c r="G240" s="9" t="s">
        <v>63</v>
      </c>
      <c r="H240" s="9" t="n">
        <v>1000</v>
      </c>
      <c r="I240" s="9"/>
      <c r="J240" s="9" t="s">
        <v>2878</v>
      </c>
      <c r="K240" s="9" t="s">
        <v>2879</v>
      </c>
      <c r="L240" s="9" t="s">
        <v>2880</v>
      </c>
      <c r="M240" s="9" t="s">
        <v>2881</v>
      </c>
      <c r="N240" s="9" t="s">
        <v>2882</v>
      </c>
      <c r="O240" s="9" t="s">
        <v>2819</v>
      </c>
      <c r="P240" s="9" t="s">
        <v>2883</v>
      </c>
      <c r="Q240" s="9" t="s">
        <v>2846</v>
      </c>
      <c r="R240" s="9" t="s">
        <v>2872</v>
      </c>
      <c r="S240" s="9" t="s">
        <v>17</v>
      </c>
      <c r="T240" s="9" t="s">
        <v>2848</v>
      </c>
      <c r="U240" s="9" t="s">
        <v>378</v>
      </c>
      <c r="V240" s="9" t="s">
        <v>2884</v>
      </c>
    </row>
    <row r="241" customFormat="false" ht="15" hidden="false" customHeight="false" outlineLevel="0" collapsed="false">
      <c r="A241" s="9" t="s">
        <v>2885</v>
      </c>
      <c r="B241" s="9" t="s">
        <v>2886</v>
      </c>
      <c r="C241" s="9" t="s">
        <v>2887</v>
      </c>
      <c r="D241" s="9" t="s">
        <v>23</v>
      </c>
      <c r="E241" s="9" t="s">
        <v>943</v>
      </c>
      <c r="F241" s="9" t="s">
        <v>161</v>
      </c>
      <c r="G241" s="9" t="s">
        <v>2888</v>
      </c>
      <c r="H241" s="9" t="n">
        <v>1000</v>
      </c>
      <c r="I241" s="9"/>
      <c r="J241" s="9" t="s">
        <v>2889</v>
      </c>
      <c r="K241" s="9" t="s">
        <v>2890</v>
      </c>
      <c r="L241" s="9" t="s">
        <v>2891</v>
      </c>
      <c r="M241" s="9" t="s">
        <v>2892</v>
      </c>
      <c r="N241" s="9" t="s">
        <v>2893</v>
      </c>
      <c r="O241" s="9" t="s">
        <v>2819</v>
      </c>
      <c r="P241" s="9" t="s">
        <v>2894</v>
      </c>
      <c r="Q241" s="9" t="s">
        <v>2846</v>
      </c>
      <c r="R241" s="9" t="s">
        <v>2895</v>
      </c>
      <c r="S241" s="9" t="s">
        <v>17</v>
      </c>
      <c r="T241" s="9" t="s">
        <v>235</v>
      </c>
      <c r="U241" s="9" t="s">
        <v>378</v>
      </c>
      <c r="V241" s="9" t="s">
        <v>2896</v>
      </c>
    </row>
    <row r="242" customFormat="false" ht="15" hidden="false" customHeight="false" outlineLevel="0" collapsed="false">
      <c r="A242" s="9" t="s">
        <v>2897</v>
      </c>
      <c r="B242" s="9" t="s">
        <v>2898</v>
      </c>
      <c r="C242" s="9" t="s">
        <v>2899</v>
      </c>
      <c r="D242" s="9" t="s">
        <v>23</v>
      </c>
      <c r="E242" s="9" t="s">
        <v>943</v>
      </c>
      <c r="F242" s="9" t="s">
        <v>161</v>
      </c>
      <c r="G242" s="9" t="s">
        <v>63</v>
      </c>
      <c r="H242" s="9" t="n">
        <v>1000</v>
      </c>
      <c r="I242" s="9"/>
      <c r="J242" s="9" t="s">
        <v>2889</v>
      </c>
      <c r="K242" s="9" t="s">
        <v>2900</v>
      </c>
      <c r="L242" s="9" t="s">
        <v>2901</v>
      </c>
      <c r="M242" s="9" t="s">
        <v>2902</v>
      </c>
      <c r="N242" s="9" t="s">
        <v>2903</v>
      </c>
      <c r="O242" s="9" t="s">
        <v>2819</v>
      </c>
      <c r="P242" s="9" t="s">
        <v>2904</v>
      </c>
      <c r="Q242" s="9" t="s">
        <v>2846</v>
      </c>
      <c r="R242" s="9" t="s">
        <v>2905</v>
      </c>
      <c r="S242" s="9" t="s">
        <v>17</v>
      </c>
      <c r="T242" s="9" t="s">
        <v>2906</v>
      </c>
      <c r="U242" s="9" t="s">
        <v>378</v>
      </c>
      <c r="V242" s="9" t="s">
        <v>2907</v>
      </c>
    </row>
    <row r="243" customFormat="false" ht="15" hidden="false" customHeight="false" outlineLevel="0" collapsed="false">
      <c r="A243" s="9" t="s">
        <v>2908</v>
      </c>
      <c r="B243" s="9" t="s">
        <v>2909</v>
      </c>
      <c r="C243" s="9" t="s">
        <v>2910</v>
      </c>
      <c r="D243" s="9" t="s">
        <v>23</v>
      </c>
      <c r="E243" s="9" t="s">
        <v>943</v>
      </c>
      <c r="F243" s="9" t="s">
        <v>161</v>
      </c>
      <c r="G243" s="9" t="s">
        <v>2911</v>
      </c>
      <c r="H243" s="9" t="n">
        <v>1600</v>
      </c>
      <c r="I243" s="9"/>
      <c r="J243" s="9" t="s">
        <v>2912</v>
      </c>
      <c r="K243" s="9" t="s">
        <v>2913</v>
      </c>
      <c r="L243" s="9" t="s">
        <v>2914</v>
      </c>
      <c r="M243" s="9" t="s">
        <v>2915</v>
      </c>
      <c r="N243" s="9" t="s">
        <v>2916</v>
      </c>
      <c r="O243" s="9" t="s">
        <v>2819</v>
      </c>
      <c r="P243" s="9" t="s">
        <v>2917</v>
      </c>
      <c r="Q243" s="9" t="s">
        <v>2918</v>
      </c>
      <c r="R243" s="9" t="s">
        <v>2847</v>
      </c>
      <c r="S243" s="9" t="s">
        <v>17</v>
      </c>
      <c r="T243" s="9" t="s">
        <v>2873</v>
      </c>
      <c r="U243" s="9" t="s">
        <v>443</v>
      </c>
      <c r="V243" s="9" t="s">
        <v>2919</v>
      </c>
    </row>
    <row r="244" customFormat="false" ht="15" hidden="false" customHeight="false" outlineLevel="0" collapsed="false">
      <c r="A244" s="9" t="s">
        <v>2920</v>
      </c>
      <c r="B244" s="9" t="s">
        <v>2921</v>
      </c>
      <c r="C244" s="9" t="s">
        <v>2922</v>
      </c>
      <c r="D244" s="9" t="s">
        <v>23</v>
      </c>
      <c r="E244" s="9" t="s">
        <v>943</v>
      </c>
      <c r="F244" s="9" t="s">
        <v>1759</v>
      </c>
      <c r="G244" s="9" t="s">
        <v>2923</v>
      </c>
      <c r="H244" s="9" t="n">
        <v>-1000</v>
      </c>
      <c r="I244" s="9"/>
      <c r="J244" s="9" t="s">
        <v>2924</v>
      </c>
      <c r="K244" s="9" t="s">
        <v>2925</v>
      </c>
      <c r="L244" s="9" t="s">
        <v>2926</v>
      </c>
      <c r="M244" s="9" t="s">
        <v>2927</v>
      </c>
      <c r="N244" s="9" t="s">
        <v>2928</v>
      </c>
      <c r="O244" s="9" t="s">
        <v>2819</v>
      </c>
      <c r="P244" s="9" t="s">
        <v>2929</v>
      </c>
      <c r="Q244" s="9" t="s">
        <v>2846</v>
      </c>
      <c r="R244" s="9" t="s">
        <v>2930</v>
      </c>
      <c r="S244" s="9" t="s">
        <v>15</v>
      </c>
      <c r="T244" s="9" t="s">
        <v>2931</v>
      </c>
      <c r="U244" s="9" t="s">
        <v>222</v>
      </c>
      <c r="V244" s="9" t="s">
        <v>2932</v>
      </c>
    </row>
    <row r="245" customFormat="false" ht="15" hidden="false" customHeight="false" outlineLevel="0" collapsed="false">
      <c r="A245" s="9" t="s">
        <v>2933</v>
      </c>
      <c r="B245" s="9" t="s">
        <v>2934</v>
      </c>
      <c r="C245" s="9" t="s">
        <v>2935</v>
      </c>
      <c r="D245" s="9" t="s">
        <v>23</v>
      </c>
      <c r="E245" s="9" t="s">
        <v>943</v>
      </c>
      <c r="F245" s="9" t="s">
        <v>161</v>
      </c>
      <c r="G245" s="9" t="s">
        <v>65</v>
      </c>
      <c r="H245" s="9" t="n">
        <v>1000</v>
      </c>
      <c r="I245" s="9"/>
      <c r="J245" s="9" t="s">
        <v>2889</v>
      </c>
      <c r="K245" s="9" t="s">
        <v>2936</v>
      </c>
      <c r="L245" s="9" t="s">
        <v>2937</v>
      </c>
      <c r="M245" s="9" t="s">
        <v>2938</v>
      </c>
      <c r="N245" s="9" t="s">
        <v>2939</v>
      </c>
      <c r="O245" s="9" t="s">
        <v>2819</v>
      </c>
      <c r="P245" s="9" t="s">
        <v>2940</v>
      </c>
      <c r="Q245" s="9" t="s">
        <v>2846</v>
      </c>
      <c r="R245" s="9" t="s">
        <v>2941</v>
      </c>
      <c r="S245" s="9" t="s">
        <v>16</v>
      </c>
      <c r="T245" s="9" t="s">
        <v>2942</v>
      </c>
      <c r="U245" s="9" t="s">
        <v>222</v>
      </c>
      <c r="V245" s="9" t="s">
        <v>2943</v>
      </c>
    </row>
    <row r="246" customFormat="false" ht="15" hidden="false" customHeight="false" outlineLevel="0" collapsed="false">
      <c r="A246" s="9" t="s">
        <v>2944</v>
      </c>
      <c r="B246" s="9" t="s">
        <v>2945</v>
      </c>
      <c r="C246" s="9" t="s">
        <v>2946</v>
      </c>
      <c r="D246" s="9" t="s">
        <v>23</v>
      </c>
      <c r="E246" s="9" t="s">
        <v>943</v>
      </c>
      <c r="F246" s="9" t="s">
        <v>161</v>
      </c>
      <c r="G246" s="9" t="s">
        <v>65</v>
      </c>
      <c r="H246" s="9" t="n">
        <v>1000</v>
      </c>
      <c r="I246" s="9"/>
      <c r="J246" s="9" t="s">
        <v>2889</v>
      </c>
      <c r="K246" s="9" t="s">
        <v>2947</v>
      </c>
      <c r="L246" s="9" t="s">
        <v>2948</v>
      </c>
      <c r="M246" s="9" t="s">
        <v>2949</v>
      </c>
      <c r="N246" s="9" t="s">
        <v>2950</v>
      </c>
      <c r="O246" s="9" t="s">
        <v>2819</v>
      </c>
      <c r="P246" s="9" t="s">
        <v>2951</v>
      </c>
      <c r="Q246" s="9" t="s">
        <v>2846</v>
      </c>
      <c r="R246" s="9" t="s">
        <v>2952</v>
      </c>
      <c r="S246" s="9" t="s">
        <v>17</v>
      </c>
      <c r="T246" s="9" t="s">
        <v>2953</v>
      </c>
      <c r="U246" s="9" t="s">
        <v>378</v>
      </c>
      <c r="V246" s="9" t="s">
        <v>2954</v>
      </c>
    </row>
    <row r="247" customFormat="false" ht="15" hidden="false" customHeight="false" outlineLevel="0" collapsed="false">
      <c r="A247" s="9" t="s">
        <v>2955</v>
      </c>
      <c r="B247" s="9" t="s">
        <v>2956</v>
      </c>
      <c r="C247" s="9" t="s">
        <v>2957</v>
      </c>
      <c r="D247" s="9" t="s">
        <v>23</v>
      </c>
      <c r="E247" s="9" t="s">
        <v>943</v>
      </c>
      <c r="F247" s="9" t="s">
        <v>1759</v>
      </c>
      <c r="G247" s="9" t="s">
        <v>65</v>
      </c>
      <c r="H247" s="9" t="n">
        <v>1000</v>
      </c>
      <c r="I247" s="9"/>
      <c r="J247" s="9" t="s">
        <v>2958</v>
      </c>
      <c r="K247" s="9" t="s">
        <v>2959</v>
      </c>
      <c r="L247" s="9" t="s">
        <v>2960</v>
      </c>
      <c r="M247" s="9" t="s">
        <v>2961</v>
      </c>
      <c r="N247" s="9" t="s">
        <v>2962</v>
      </c>
      <c r="O247" s="9" t="s">
        <v>2819</v>
      </c>
      <c r="P247" s="9" t="s">
        <v>2963</v>
      </c>
      <c r="Q247" s="9" t="s">
        <v>2846</v>
      </c>
      <c r="R247" s="9" t="s">
        <v>2964</v>
      </c>
      <c r="S247" s="9" t="s">
        <v>17</v>
      </c>
      <c r="T247" s="9" t="s">
        <v>672</v>
      </c>
      <c r="U247" s="9" t="s">
        <v>378</v>
      </c>
      <c r="V247" s="9" t="s">
        <v>2965</v>
      </c>
    </row>
    <row r="248" customFormat="false" ht="15" hidden="false" customHeight="false" outlineLevel="0" collapsed="false">
      <c r="A248" s="9" t="s">
        <v>2966</v>
      </c>
      <c r="B248" s="9" t="s">
        <v>2967</v>
      </c>
      <c r="C248" s="9" t="s">
        <v>2968</v>
      </c>
      <c r="D248" s="9" t="s">
        <v>23</v>
      </c>
      <c r="E248" s="9" t="s">
        <v>943</v>
      </c>
      <c r="F248" s="9" t="s">
        <v>161</v>
      </c>
      <c r="G248" s="9" t="s">
        <v>1911</v>
      </c>
      <c r="H248" s="9" t="n">
        <v>1600</v>
      </c>
      <c r="I248" s="9"/>
      <c r="J248" s="9" t="s">
        <v>2969</v>
      </c>
      <c r="K248" s="9" t="s">
        <v>2970</v>
      </c>
      <c r="L248" s="9" t="s">
        <v>2971</v>
      </c>
      <c r="M248" s="9" t="s">
        <v>2972</v>
      </c>
      <c r="N248" s="9" t="s">
        <v>2973</v>
      </c>
      <c r="O248" s="9" t="s">
        <v>2819</v>
      </c>
      <c r="P248" s="9" t="s">
        <v>2974</v>
      </c>
      <c r="Q248" s="9" t="s">
        <v>2832</v>
      </c>
      <c r="R248" s="9" t="s">
        <v>628</v>
      </c>
      <c r="S248" s="9" t="s">
        <v>17</v>
      </c>
      <c r="T248" s="9" t="s">
        <v>2873</v>
      </c>
      <c r="U248" s="9" t="s">
        <v>378</v>
      </c>
      <c r="V248" s="9" t="s">
        <v>2975</v>
      </c>
    </row>
    <row r="249" customFormat="false" ht="15" hidden="false" customHeight="false" outlineLevel="0" collapsed="false">
      <c r="A249" s="9" t="s">
        <v>2976</v>
      </c>
      <c r="B249" s="9" t="s">
        <v>2977</v>
      </c>
      <c r="C249" s="9" t="s">
        <v>2978</v>
      </c>
      <c r="D249" s="9" t="s">
        <v>23</v>
      </c>
      <c r="E249" s="9" t="s">
        <v>943</v>
      </c>
      <c r="F249" s="9" t="s">
        <v>1759</v>
      </c>
      <c r="G249" s="9" t="s">
        <v>65</v>
      </c>
      <c r="H249" s="9" t="n">
        <v>-100</v>
      </c>
      <c r="I249" s="9"/>
      <c r="J249" s="9" t="s">
        <v>2979</v>
      </c>
      <c r="K249" s="9" t="s">
        <v>2980</v>
      </c>
      <c r="L249" s="9" t="s">
        <v>2981</v>
      </c>
      <c r="M249" s="9" t="s">
        <v>2982</v>
      </c>
      <c r="N249" s="9" t="s">
        <v>2983</v>
      </c>
      <c r="O249" s="9" t="s">
        <v>2819</v>
      </c>
      <c r="P249" s="9" t="s">
        <v>2984</v>
      </c>
      <c r="Q249" s="9" t="s">
        <v>1267</v>
      </c>
      <c r="R249" s="9" t="s">
        <v>2985</v>
      </c>
      <c r="S249" s="9" t="s">
        <v>17</v>
      </c>
      <c r="T249" s="9" t="s">
        <v>2986</v>
      </c>
      <c r="U249" s="9" t="s">
        <v>378</v>
      </c>
      <c r="V249" s="9" t="s">
        <v>2987</v>
      </c>
    </row>
    <row r="250" customFormat="false" ht="15" hidden="false" customHeight="false" outlineLevel="0" collapsed="false">
      <c r="A250" s="9" t="s">
        <v>2988</v>
      </c>
      <c r="B250" s="9" t="s">
        <v>2989</v>
      </c>
      <c r="C250" s="9" t="s">
        <v>2990</v>
      </c>
      <c r="D250" s="9" t="s">
        <v>23</v>
      </c>
      <c r="E250" s="9" t="s">
        <v>943</v>
      </c>
      <c r="F250" s="9" t="s">
        <v>161</v>
      </c>
      <c r="G250" s="9" t="s">
        <v>2991</v>
      </c>
      <c r="H250" s="9" t="n">
        <v>500</v>
      </c>
      <c r="I250" s="9"/>
      <c r="J250" s="9" t="s">
        <v>2992</v>
      </c>
      <c r="K250" s="9" t="s">
        <v>2993</v>
      </c>
      <c r="L250" s="9" t="s">
        <v>2994</v>
      </c>
      <c r="M250" s="9" t="s">
        <v>2995</v>
      </c>
      <c r="N250" s="9" t="s">
        <v>2996</v>
      </c>
      <c r="O250" s="9" t="s">
        <v>2819</v>
      </c>
      <c r="P250" s="9" t="s">
        <v>2997</v>
      </c>
      <c r="Q250" s="9" t="s">
        <v>2918</v>
      </c>
      <c r="R250" s="9" t="s">
        <v>2998</v>
      </c>
      <c r="S250" s="9" t="s">
        <v>16</v>
      </c>
      <c r="T250" s="9" t="s">
        <v>2999</v>
      </c>
      <c r="U250" s="9" t="s">
        <v>222</v>
      </c>
      <c r="V250" s="9" t="s">
        <v>3000</v>
      </c>
    </row>
    <row r="251" customFormat="false" ht="15" hidden="false" customHeight="false" outlineLevel="0" collapsed="false">
      <c r="A251" s="9" t="s">
        <v>3001</v>
      </c>
      <c r="B251" s="9" t="s">
        <v>3002</v>
      </c>
      <c r="C251" s="9" t="s">
        <v>3003</v>
      </c>
      <c r="D251" s="9" t="s">
        <v>23</v>
      </c>
      <c r="E251" s="9" t="s">
        <v>943</v>
      </c>
      <c r="F251" s="9" t="s">
        <v>161</v>
      </c>
      <c r="G251" s="9" t="s">
        <v>67</v>
      </c>
      <c r="H251" s="9" t="n">
        <v>1600</v>
      </c>
      <c r="I251" s="9"/>
      <c r="J251" s="9" t="s">
        <v>3004</v>
      </c>
      <c r="K251" s="9" t="s">
        <v>3005</v>
      </c>
      <c r="L251" s="9" t="s">
        <v>3006</v>
      </c>
      <c r="M251" s="9" t="s">
        <v>3007</v>
      </c>
      <c r="N251" s="9" t="s">
        <v>3008</v>
      </c>
      <c r="O251" s="9" t="s">
        <v>2819</v>
      </c>
      <c r="P251" s="9" t="s">
        <v>3009</v>
      </c>
      <c r="Q251" s="9" t="s">
        <v>1267</v>
      </c>
      <c r="R251" s="9" t="s">
        <v>3010</v>
      </c>
      <c r="S251" s="9" t="s">
        <v>15</v>
      </c>
      <c r="T251" s="9" t="s">
        <v>3011</v>
      </c>
      <c r="U251" s="9" t="s">
        <v>222</v>
      </c>
      <c r="V251" s="9" t="s">
        <v>3012</v>
      </c>
    </row>
    <row r="252" customFormat="false" ht="15" hidden="false" customHeight="false" outlineLevel="0" collapsed="false">
      <c r="A252" s="9" t="s">
        <v>3013</v>
      </c>
      <c r="B252" s="9" t="s">
        <v>3014</v>
      </c>
      <c r="C252" s="9" t="s">
        <v>3015</v>
      </c>
      <c r="D252" s="9" t="s">
        <v>23</v>
      </c>
      <c r="E252" s="9" t="s">
        <v>943</v>
      </c>
      <c r="F252" s="9" t="s">
        <v>161</v>
      </c>
      <c r="G252" s="9" t="s">
        <v>67</v>
      </c>
      <c r="H252" s="9" t="n">
        <v>1400</v>
      </c>
      <c r="I252" s="9"/>
      <c r="J252" s="9" t="s">
        <v>3016</v>
      </c>
      <c r="K252" s="9" t="s">
        <v>3017</v>
      </c>
      <c r="L252" s="9" t="s">
        <v>3018</v>
      </c>
      <c r="M252" s="9" t="s">
        <v>3019</v>
      </c>
      <c r="N252" s="9" t="s">
        <v>3020</v>
      </c>
      <c r="O252" s="9" t="s">
        <v>2819</v>
      </c>
      <c r="P252" s="9" t="s">
        <v>3021</v>
      </c>
      <c r="Q252" s="9" t="s">
        <v>3022</v>
      </c>
      <c r="R252" s="9" t="s">
        <v>3023</v>
      </c>
      <c r="S252" s="9" t="s">
        <v>16</v>
      </c>
      <c r="T252" s="9" t="s">
        <v>258</v>
      </c>
      <c r="U252" s="9" t="s">
        <v>222</v>
      </c>
      <c r="V252" s="9" t="s">
        <v>3024</v>
      </c>
    </row>
    <row r="253" customFormat="false" ht="15" hidden="false" customHeight="false" outlineLevel="0" collapsed="false">
      <c r="A253" s="9" t="s">
        <v>3025</v>
      </c>
      <c r="B253" s="9" t="s">
        <v>3026</v>
      </c>
      <c r="C253" s="9" t="s">
        <v>3027</v>
      </c>
      <c r="D253" s="9" t="s">
        <v>23</v>
      </c>
      <c r="E253" s="9" t="s">
        <v>943</v>
      </c>
      <c r="F253" s="9" t="s">
        <v>161</v>
      </c>
      <c r="G253" s="9" t="s">
        <v>3028</v>
      </c>
      <c r="H253" s="9" t="n">
        <v>1600</v>
      </c>
      <c r="I253" s="9"/>
      <c r="J253" s="9" t="s">
        <v>2889</v>
      </c>
      <c r="K253" s="9" t="s">
        <v>3029</v>
      </c>
      <c r="L253" s="9" t="s">
        <v>3030</v>
      </c>
      <c r="M253" s="9" t="s">
        <v>3031</v>
      </c>
      <c r="N253" s="9" t="s">
        <v>3032</v>
      </c>
      <c r="O253" s="9" t="s">
        <v>2819</v>
      </c>
      <c r="P253" s="9" t="s">
        <v>3033</v>
      </c>
      <c r="Q253" s="9" t="s">
        <v>3034</v>
      </c>
      <c r="R253" s="9" t="s">
        <v>3035</v>
      </c>
      <c r="S253" s="9" t="s">
        <v>16</v>
      </c>
      <c r="T253" s="9" t="s">
        <v>629</v>
      </c>
      <c r="U253" s="9" t="s">
        <v>222</v>
      </c>
      <c r="V253" s="9" t="s">
        <v>3036</v>
      </c>
    </row>
    <row r="254" customFormat="false" ht="15" hidden="false" customHeight="false" outlineLevel="0" collapsed="false">
      <c r="A254" s="9" t="s">
        <v>3037</v>
      </c>
      <c r="B254" s="9" t="s">
        <v>3038</v>
      </c>
      <c r="C254" s="9" t="s">
        <v>3039</v>
      </c>
      <c r="D254" s="9" t="s">
        <v>23</v>
      </c>
      <c r="E254" s="9" t="s">
        <v>943</v>
      </c>
      <c r="F254" s="9" t="s">
        <v>161</v>
      </c>
      <c r="G254" s="9" t="s">
        <v>67</v>
      </c>
      <c r="H254" s="9" t="n">
        <v>1600</v>
      </c>
      <c r="I254" s="9"/>
      <c r="J254" s="9" t="s">
        <v>2889</v>
      </c>
      <c r="K254" s="9" t="s">
        <v>3040</v>
      </c>
      <c r="L254" s="9" t="s">
        <v>3041</v>
      </c>
      <c r="M254" s="9" t="s">
        <v>3042</v>
      </c>
      <c r="N254" s="9" t="s">
        <v>3043</v>
      </c>
      <c r="O254" s="9" t="s">
        <v>2819</v>
      </c>
      <c r="P254" s="9" t="s">
        <v>3044</v>
      </c>
      <c r="Q254" s="9" t="s">
        <v>3034</v>
      </c>
      <c r="R254" s="9" t="s">
        <v>3045</v>
      </c>
      <c r="S254" s="9" t="s">
        <v>17</v>
      </c>
      <c r="T254" s="9" t="s">
        <v>672</v>
      </c>
      <c r="U254" s="9" t="s">
        <v>378</v>
      </c>
      <c r="V254" s="9"/>
    </row>
    <row r="255" customFormat="false" ht="15" hidden="false" customHeight="false" outlineLevel="0" collapsed="false">
      <c r="A255" s="9" t="s">
        <v>3046</v>
      </c>
      <c r="B255" s="9" t="s">
        <v>3047</v>
      </c>
      <c r="C255" s="9" t="s">
        <v>3048</v>
      </c>
      <c r="D255" s="9" t="s">
        <v>23</v>
      </c>
      <c r="E255" s="9" t="s">
        <v>943</v>
      </c>
      <c r="F255" s="9" t="s">
        <v>161</v>
      </c>
      <c r="G255" s="9" t="s">
        <v>67</v>
      </c>
      <c r="H255" s="9" t="n">
        <v>1400</v>
      </c>
      <c r="I255" s="9"/>
      <c r="J255" s="9" t="s">
        <v>3049</v>
      </c>
      <c r="K255" s="9" t="s">
        <v>3050</v>
      </c>
      <c r="L255" s="9" t="s">
        <v>3051</v>
      </c>
      <c r="M255" s="9" t="s">
        <v>3052</v>
      </c>
      <c r="N255" s="9" t="s">
        <v>3032</v>
      </c>
      <c r="O255" s="9" t="s">
        <v>2819</v>
      </c>
      <c r="P255" s="9" t="s">
        <v>3053</v>
      </c>
      <c r="Q255" s="9" t="s">
        <v>1267</v>
      </c>
      <c r="R255" s="9" t="s">
        <v>3045</v>
      </c>
      <c r="S255" s="9" t="s">
        <v>17</v>
      </c>
      <c r="T255" s="9"/>
      <c r="U255" s="9" t="s">
        <v>378</v>
      </c>
      <c r="V255" s="9" t="s">
        <v>3054</v>
      </c>
    </row>
    <row r="256" customFormat="false" ht="15" hidden="false" customHeight="false" outlineLevel="0" collapsed="false">
      <c r="A256" s="9" t="s">
        <v>3055</v>
      </c>
      <c r="B256" s="9" t="s">
        <v>3056</v>
      </c>
      <c r="C256" s="9" t="s">
        <v>3057</v>
      </c>
      <c r="D256" s="9" t="s">
        <v>23</v>
      </c>
      <c r="E256" s="9" t="s">
        <v>943</v>
      </c>
      <c r="F256" s="9" t="s">
        <v>161</v>
      </c>
      <c r="G256" s="9" t="s">
        <v>3028</v>
      </c>
      <c r="H256" s="9" t="n">
        <v>1000</v>
      </c>
      <c r="I256" s="9"/>
      <c r="J256" s="9" t="s">
        <v>2889</v>
      </c>
      <c r="K256" s="9" t="s">
        <v>3058</v>
      </c>
      <c r="L256" s="9" t="s">
        <v>3059</v>
      </c>
      <c r="M256" s="9" t="s">
        <v>3060</v>
      </c>
      <c r="N256" s="9" t="s">
        <v>3061</v>
      </c>
      <c r="O256" s="9" t="s">
        <v>2819</v>
      </c>
      <c r="P256" s="9" t="s">
        <v>3062</v>
      </c>
      <c r="Q256" s="9" t="s">
        <v>1267</v>
      </c>
      <c r="R256" s="9" t="s">
        <v>2952</v>
      </c>
      <c r="S256" s="9" t="s">
        <v>17</v>
      </c>
      <c r="T256" s="9" t="s">
        <v>2848</v>
      </c>
      <c r="U256" s="9" t="s">
        <v>222</v>
      </c>
      <c r="V256" s="9"/>
    </row>
    <row r="257" customFormat="false" ht="15" hidden="false" customHeight="false" outlineLevel="0" collapsed="false">
      <c r="A257" s="9" t="s">
        <v>3063</v>
      </c>
      <c r="B257" s="9" t="s">
        <v>3064</v>
      </c>
      <c r="C257" s="9" t="s">
        <v>3064</v>
      </c>
      <c r="D257" s="9" t="s">
        <v>23</v>
      </c>
      <c r="E257" s="9" t="s">
        <v>943</v>
      </c>
      <c r="F257" s="9" t="s">
        <v>161</v>
      </c>
      <c r="G257" s="9" t="s">
        <v>67</v>
      </c>
      <c r="H257" s="9" t="n">
        <v>1300</v>
      </c>
      <c r="I257" s="9"/>
      <c r="J257" s="9" t="s">
        <v>3065</v>
      </c>
      <c r="K257" s="9" t="s">
        <v>3066</v>
      </c>
      <c r="L257" s="9" t="s">
        <v>3067</v>
      </c>
      <c r="M257" s="9" t="s">
        <v>3068</v>
      </c>
      <c r="N257" s="9" t="s">
        <v>3069</v>
      </c>
      <c r="O257" s="9" t="s">
        <v>2819</v>
      </c>
      <c r="P257" s="9" t="s">
        <v>3070</v>
      </c>
      <c r="Q257" s="9" t="s">
        <v>1267</v>
      </c>
      <c r="R257" s="9" t="s">
        <v>2847</v>
      </c>
      <c r="S257" s="9" t="s">
        <v>17</v>
      </c>
      <c r="T257" s="9" t="s">
        <v>1001</v>
      </c>
      <c r="U257" s="9" t="s">
        <v>378</v>
      </c>
      <c r="V257" s="9" t="s">
        <v>3071</v>
      </c>
    </row>
    <row r="258" customFormat="false" ht="15" hidden="false" customHeight="false" outlineLevel="0" collapsed="false">
      <c r="A258" s="9" t="s">
        <v>3072</v>
      </c>
      <c r="B258" s="9" t="s">
        <v>3073</v>
      </c>
      <c r="C258" s="9" t="s">
        <v>3074</v>
      </c>
      <c r="D258" s="9" t="s">
        <v>23</v>
      </c>
      <c r="E258" s="9" t="s">
        <v>943</v>
      </c>
      <c r="F258" s="9" t="s">
        <v>161</v>
      </c>
      <c r="G258" s="9" t="s">
        <v>67</v>
      </c>
      <c r="H258" s="9" t="n">
        <v>1000</v>
      </c>
      <c r="I258" s="9"/>
      <c r="J258" s="9" t="s">
        <v>3075</v>
      </c>
      <c r="K258" s="9" t="s">
        <v>3076</v>
      </c>
      <c r="L258" s="9" t="s">
        <v>3077</v>
      </c>
      <c r="M258" s="9" t="s">
        <v>3078</v>
      </c>
      <c r="N258" s="9" t="s">
        <v>2844</v>
      </c>
      <c r="O258" s="9" t="s">
        <v>2819</v>
      </c>
      <c r="P258" s="9" t="s">
        <v>3079</v>
      </c>
      <c r="Q258" s="9" t="s">
        <v>1267</v>
      </c>
      <c r="R258" s="9" t="s">
        <v>3080</v>
      </c>
      <c r="S258" s="9" t="s">
        <v>16</v>
      </c>
      <c r="T258" s="9" t="s">
        <v>2848</v>
      </c>
      <c r="U258" s="9" t="s">
        <v>222</v>
      </c>
      <c r="V258" s="9" t="s">
        <v>3081</v>
      </c>
    </row>
    <row r="259" customFormat="false" ht="15" hidden="false" customHeight="false" outlineLevel="0" collapsed="false">
      <c r="A259" s="9" t="s">
        <v>3082</v>
      </c>
      <c r="B259" s="9" t="s">
        <v>3083</v>
      </c>
      <c r="C259" s="9" t="s">
        <v>3084</v>
      </c>
      <c r="D259" s="9" t="s">
        <v>23</v>
      </c>
      <c r="E259" s="9" t="s">
        <v>943</v>
      </c>
      <c r="F259" s="9" t="s">
        <v>161</v>
      </c>
      <c r="G259" s="9" t="s">
        <v>67</v>
      </c>
      <c r="H259" s="9" t="n">
        <v>1000</v>
      </c>
      <c r="I259" s="9"/>
      <c r="J259" s="9" t="s">
        <v>2889</v>
      </c>
      <c r="K259" s="9" t="s">
        <v>3085</v>
      </c>
      <c r="L259" s="9" t="s">
        <v>3086</v>
      </c>
      <c r="M259" s="9" t="s">
        <v>3087</v>
      </c>
      <c r="N259" s="9" t="s">
        <v>3088</v>
      </c>
      <c r="O259" s="9" t="s">
        <v>2819</v>
      </c>
      <c r="P259" s="9" t="s">
        <v>3089</v>
      </c>
      <c r="Q259" s="9" t="s">
        <v>1267</v>
      </c>
      <c r="R259" s="9" t="s">
        <v>2964</v>
      </c>
      <c r="S259" s="9" t="s">
        <v>17</v>
      </c>
      <c r="T259" s="9" t="s">
        <v>3090</v>
      </c>
      <c r="U259" s="9" t="s">
        <v>378</v>
      </c>
      <c r="V259" s="9" t="s">
        <v>3091</v>
      </c>
    </row>
    <row r="260" customFormat="false" ht="15" hidden="false" customHeight="false" outlineLevel="0" collapsed="false">
      <c r="A260" s="9" t="s">
        <v>3092</v>
      </c>
      <c r="B260" s="9" t="s">
        <v>3093</v>
      </c>
      <c r="C260" s="9" t="s">
        <v>3094</v>
      </c>
      <c r="D260" s="9" t="s">
        <v>23</v>
      </c>
      <c r="E260" s="9" t="s">
        <v>943</v>
      </c>
      <c r="F260" s="9" t="s">
        <v>161</v>
      </c>
      <c r="G260" s="9" t="s">
        <v>3028</v>
      </c>
      <c r="H260" s="9" t="n">
        <v>1500</v>
      </c>
      <c r="I260" s="9"/>
      <c r="J260" s="9" t="s">
        <v>2889</v>
      </c>
      <c r="K260" s="9" t="s">
        <v>3095</v>
      </c>
      <c r="L260" s="9" t="s">
        <v>3096</v>
      </c>
      <c r="M260" s="9" t="s">
        <v>3097</v>
      </c>
      <c r="N260" s="9" t="s">
        <v>2962</v>
      </c>
      <c r="O260" s="9" t="s">
        <v>2819</v>
      </c>
      <c r="P260" s="9" t="s">
        <v>3098</v>
      </c>
      <c r="Q260" s="9" t="s">
        <v>1267</v>
      </c>
      <c r="R260" s="9" t="s">
        <v>628</v>
      </c>
      <c r="S260" s="9" t="s">
        <v>17</v>
      </c>
      <c r="T260" s="9" t="s">
        <v>2848</v>
      </c>
      <c r="U260" s="9" t="s">
        <v>378</v>
      </c>
      <c r="V260" s="9"/>
    </row>
    <row r="261" customFormat="false" ht="15" hidden="false" customHeight="false" outlineLevel="0" collapsed="false">
      <c r="A261" s="9" t="s">
        <v>3099</v>
      </c>
      <c r="B261" s="9" t="s">
        <v>3100</v>
      </c>
      <c r="C261" s="9" t="s">
        <v>3101</v>
      </c>
      <c r="D261" s="9" t="s">
        <v>23</v>
      </c>
      <c r="E261" s="9" t="s">
        <v>943</v>
      </c>
      <c r="F261" s="9" t="s">
        <v>161</v>
      </c>
      <c r="G261" s="9" t="s">
        <v>1562</v>
      </c>
      <c r="H261" s="9" t="n">
        <v>1000</v>
      </c>
      <c r="I261" s="9"/>
      <c r="J261" s="9" t="s">
        <v>3102</v>
      </c>
      <c r="K261" s="9" t="s">
        <v>3103</v>
      </c>
      <c r="L261" s="9" t="s">
        <v>3104</v>
      </c>
      <c r="M261" s="9" t="s">
        <v>3105</v>
      </c>
      <c r="N261" s="9" t="s">
        <v>3106</v>
      </c>
      <c r="O261" s="9" t="s">
        <v>2819</v>
      </c>
      <c r="P261" s="9" t="s">
        <v>3107</v>
      </c>
      <c r="Q261" s="9" t="s">
        <v>3034</v>
      </c>
      <c r="R261" s="9" t="s">
        <v>3010</v>
      </c>
      <c r="S261" s="9" t="s">
        <v>15</v>
      </c>
      <c r="T261" s="9" t="s">
        <v>3108</v>
      </c>
      <c r="U261" s="9" t="s">
        <v>222</v>
      </c>
      <c r="V261" s="9" t="s">
        <v>3109</v>
      </c>
    </row>
    <row r="262" customFormat="false" ht="15" hidden="false" customHeight="false" outlineLevel="0" collapsed="false">
      <c r="A262" s="9" t="s">
        <v>3110</v>
      </c>
      <c r="B262" s="9" t="s">
        <v>3111</v>
      </c>
      <c r="C262" s="9" t="s">
        <v>3112</v>
      </c>
      <c r="D262" s="9" t="s">
        <v>23</v>
      </c>
      <c r="E262" s="9" t="s">
        <v>943</v>
      </c>
      <c r="F262" s="9" t="s">
        <v>161</v>
      </c>
      <c r="G262" s="9" t="s">
        <v>69</v>
      </c>
      <c r="H262" s="9" t="n">
        <v>1200</v>
      </c>
      <c r="I262" s="9"/>
      <c r="J262" s="9" t="s">
        <v>3113</v>
      </c>
      <c r="K262" s="9" t="s">
        <v>3114</v>
      </c>
      <c r="L262" s="9" t="s">
        <v>3115</v>
      </c>
      <c r="M262" s="9" t="s">
        <v>3116</v>
      </c>
      <c r="N262" s="9" t="s">
        <v>3117</v>
      </c>
      <c r="O262" s="9" t="s">
        <v>2819</v>
      </c>
      <c r="P262" s="9" t="s">
        <v>3118</v>
      </c>
      <c r="Q262" s="9" t="s">
        <v>3022</v>
      </c>
      <c r="R262" s="9" t="s">
        <v>3119</v>
      </c>
      <c r="S262" s="9" t="s">
        <v>15</v>
      </c>
      <c r="T262" s="9" t="s">
        <v>3120</v>
      </c>
      <c r="U262" s="9" t="s">
        <v>222</v>
      </c>
      <c r="V262" s="9" t="s">
        <v>3121</v>
      </c>
    </row>
    <row r="263" customFormat="false" ht="15" hidden="false" customHeight="false" outlineLevel="0" collapsed="false">
      <c r="A263" s="9" t="s">
        <v>3122</v>
      </c>
      <c r="B263" s="9" t="s">
        <v>3123</v>
      </c>
      <c r="C263" s="9" t="s">
        <v>3124</v>
      </c>
      <c r="D263" s="9" t="s">
        <v>23</v>
      </c>
      <c r="E263" s="9" t="s">
        <v>943</v>
      </c>
      <c r="F263" s="9" t="s">
        <v>161</v>
      </c>
      <c r="G263" s="9" t="s">
        <v>69</v>
      </c>
      <c r="H263" s="9" t="n">
        <v>850</v>
      </c>
      <c r="I263" s="9"/>
      <c r="J263" s="9" t="s">
        <v>3125</v>
      </c>
      <c r="K263" s="9" t="s">
        <v>3126</v>
      </c>
      <c r="L263" s="9" t="s">
        <v>3127</v>
      </c>
      <c r="M263" s="9" t="s">
        <v>3128</v>
      </c>
      <c r="N263" s="9" t="s">
        <v>3129</v>
      </c>
      <c r="O263" s="9" t="s">
        <v>2819</v>
      </c>
      <c r="P263" s="9" t="s">
        <v>3130</v>
      </c>
      <c r="Q263" s="9" t="s">
        <v>3022</v>
      </c>
      <c r="R263" s="9" t="s">
        <v>3131</v>
      </c>
      <c r="S263" s="9" t="s">
        <v>16</v>
      </c>
      <c r="T263" s="9" t="s">
        <v>3132</v>
      </c>
      <c r="U263" s="9" t="s">
        <v>222</v>
      </c>
      <c r="V263" s="9" t="s">
        <v>3133</v>
      </c>
    </row>
    <row r="264" customFormat="false" ht="15" hidden="false" customHeight="false" outlineLevel="0" collapsed="false">
      <c r="A264" s="9" t="s">
        <v>3134</v>
      </c>
      <c r="B264" s="9" t="s">
        <v>3135</v>
      </c>
      <c r="C264" s="9" t="s">
        <v>3136</v>
      </c>
      <c r="D264" s="9" t="s">
        <v>23</v>
      </c>
      <c r="E264" s="9" t="s">
        <v>943</v>
      </c>
      <c r="F264" s="9" t="s">
        <v>161</v>
      </c>
      <c r="G264" s="9" t="s">
        <v>69</v>
      </c>
      <c r="H264" s="9" t="n">
        <v>1680</v>
      </c>
      <c r="I264" s="9"/>
      <c r="J264" s="9" t="s">
        <v>3137</v>
      </c>
      <c r="K264" s="9" t="s">
        <v>3138</v>
      </c>
      <c r="L264" s="9" t="s">
        <v>3139</v>
      </c>
      <c r="M264" s="9" t="s">
        <v>3140</v>
      </c>
      <c r="N264" s="9" t="s">
        <v>3141</v>
      </c>
      <c r="O264" s="9" t="s">
        <v>2819</v>
      </c>
      <c r="P264" s="9" t="s">
        <v>3142</v>
      </c>
      <c r="Q264" s="9" t="s">
        <v>3022</v>
      </c>
      <c r="R264" s="9" t="s">
        <v>3143</v>
      </c>
      <c r="S264" s="9" t="s">
        <v>16</v>
      </c>
      <c r="T264" s="9" t="s">
        <v>3144</v>
      </c>
      <c r="U264" s="9" t="s">
        <v>222</v>
      </c>
      <c r="V264" s="9" t="s">
        <v>3145</v>
      </c>
    </row>
    <row r="265" customFormat="false" ht="15" hidden="false" customHeight="false" outlineLevel="0" collapsed="false">
      <c r="A265" s="9" t="s">
        <v>3146</v>
      </c>
      <c r="B265" s="9" t="s">
        <v>3147</v>
      </c>
      <c r="C265" s="9" t="s">
        <v>3148</v>
      </c>
      <c r="D265" s="9" t="s">
        <v>23</v>
      </c>
      <c r="E265" s="9" t="s">
        <v>943</v>
      </c>
      <c r="F265" s="9" t="s">
        <v>161</v>
      </c>
      <c r="G265" s="9" t="s">
        <v>69</v>
      </c>
      <c r="H265" s="9" t="n">
        <v>1600</v>
      </c>
      <c r="I265" s="9"/>
      <c r="J265" s="9" t="s">
        <v>3149</v>
      </c>
      <c r="K265" s="9" t="s">
        <v>3150</v>
      </c>
      <c r="L265" s="9" t="s">
        <v>3151</v>
      </c>
      <c r="M265" s="9" t="s">
        <v>3152</v>
      </c>
      <c r="N265" s="9" t="s">
        <v>3117</v>
      </c>
      <c r="O265" s="9" t="s">
        <v>2819</v>
      </c>
      <c r="P265" s="9" t="s">
        <v>3153</v>
      </c>
      <c r="Q265" s="9" t="s">
        <v>3154</v>
      </c>
      <c r="R265" s="9" t="s">
        <v>3155</v>
      </c>
      <c r="S265" s="9" t="s">
        <v>16</v>
      </c>
      <c r="T265" s="9" t="s">
        <v>3156</v>
      </c>
      <c r="U265" s="9" t="s">
        <v>222</v>
      </c>
      <c r="V265" s="9" t="s">
        <v>3157</v>
      </c>
    </row>
    <row r="266" customFormat="false" ht="15" hidden="false" customHeight="false" outlineLevel="0" collapsed="false">
      <c r="A266" s="9" t="s">
        <v>3158</v>
      </c>
      <c r="B266" s="9" t="s">
        <v>3159</v>
      </c>
      <c r="C266" s="9" t="s">
        <v>3160</v>
      </c>
      <c r="D266" s="9" t="s">
        <v>23</v>
      </c>
      <c r="E266" s="9" t="s">
        <v>943</v>
      </c>
      <c r="F266" s="9" t="s">
        <v>161</v>
      </c>
      <c r="G266" s="9" t="s">
        <v>69</v>
      </c>
      <c r="H266" s="9" t="n">
        <v>1600</v>
      </c>
      <c r="I266" s="9"/>
      <c r="J266" s="9" t="s">
        <v>2889</v>
      </c>
      <c r="K266" s="9" t="s">
        <v>3161</v>
      </c>
      <c r="L266" s="9" t="s">
        <v>3162</v>
      </c>
      <c r="M266" s="9" t="s">
        <v>3163</v>
      </c>
      <c r="N266" s="9" t="s">
        <v>3164</v>
      </c>
      <c r="O266" s="9" t="s">
        <v>2819</v>
      </c>
      <c r="P266" s="9" t="s">
        <v>3165</v>
      </c>
      <c r="Q266" s="9" t="s">
        <v>3034</v>
      </c>
      <c r="R266" s="9" t="s">
        <v>3166</v>
      </c>
      <c r="S266" s="9" t="s">
        <v>17</v>
      </c>
      <c r="T266" s="9" t="s">
        <v>2848</v>
      </c>
      <c r="U266" s="9" t="s">
        <v>222</v>
      </c>
      <c r="V266" s="9" t="s">
        <v>3167</v>
      </c>
    </row>
    <row r="267" customFormat="false" ht="15" hidden="false" customHeight="false" outlineLevel="0" collapsed="false">
      <c r="A267" s="9" t="s">
        <v>3168</v>
      </c>
      <c r="B267" s="9" t="s">
        <v>3169</v>
      </c>
      <c r="C267" s="9" t="s">
        <v>3170</v>
      </c>
      <c r="D267" s="9" t="s">
        <v>23</v>
      </c>
      <c r="E267" s="9" t="s">
        <v>943</v>
      </c>
      <c r="F267" s="9" t="s">
        <v>161</v>
      </c>
      <c r="G267" s="9" t="s">
        <v>69</v>
      </c>
      <c r="H267" s="9" t="n">
        <v>1500</v>
      </c>
      <c r="I267" s="9"/>
      <c r="J267" s="9" t="s">
        <v>2889</v>
      </c>
      <c r="K267" s="9" t="s">
        <v>3171</v>
      </c>
      <c r="L267" s="9" t="s">
        <v>3172</v>
      </c>
      <c r="M267" s="9" t="s">
        <v>3173</v>
      </c>
      <c r="N267" s="9" t="s">
        <v>179</v>
      </c>
      <c r="O267" s="9" t="s">
        <v>2819</v>
      </c>
      <c r="P267" s="9" t="s">
        <v>3174</v>
      </c>
      <c r="Q267" s="9" t="s">
        <v>3175</v>
      </c>
      <c r="R267" s="9" t="s">
        <v>628</v>
      </c>
      <c r="S267" s="9" t="s">
        <v>17</v>
      </c>
      <c r="T267" s="9" t="s">
        <v>672</v>
      </c>
      <c r="U267" s="9" t="s">
        <v>222</v>
      </c>
      <c r="V267" s="9" t="s">
        <v>3176</v>
      </c>
    </row>
    <row r="268" customFormat="false" ht="15" hidden="false" customHeight="false" outlineLevel="0" collapsed="false">
      <c r="A268" s="9" t="s">
        <v>3177</v>
      </c>
      <c r="B268" s="9" t="s">
        <v>3178</v>
      </c>
      <c r="C268" s="9" t="s">
        <v>3179</v>
      </c>
      <c r="D268" s="9" t="s">
        <v>23</v>
      </c>
      <c r="E268" s="9" t="s">
        <v>943</v>
      </c>
      <c r="F268" s="9" t="s">
        <v>161</v>
      </c>
      <c r="G268" s="9" t="s">
        <v>69</v>
      </c>
      <c r="H268" s="9" t="n">
        <v>1600</v>
      </c>
      <c r="I268" s="9"/>
      <c r="J268" s="9" t="s">
        <v>2889</v>
      </c>
      <c r="K268" s="9" t="s">
        <v>3180</v>
      </c>
      <c r="L268" s="9" t="s">
        <v>3181</v>
      </c>
      <c r="M268" s="9" t="s">
        <v>3182</v>
      </c>
      <c r="N268" s="9" t="s">
        <v>3183</v>
      </c>
      <c r="O268" s="9" t="s">
        <v>2819</v>
      </c>
      <c r="P268" s="9" t="s">
        <v>3184</v>
      </c>
      <c r="Q268" s="9" t="s">
        <v>1267</v>
      </c>
      <c r="R268" s="9" t="s">
        <v>3166</v>
      </c>
      <c r="S268" s="9" t="s">
        <v>17</v>
      </c>
      <c r="T268" s="9"/>
      <c r="U268" s="9" t="s">
        <v>222</v>
      </c>
      <c r="V268" s="9" t="s">
        <v>3185</v>
      </c>
    </row>
    <row r="269" customFormat="false" ht="15" hidden="false" customHeight="false" outlineLevel="0" collapsed="false">
      <c r="A269" s="9" t="s">
        <v>3186</v>
      </c>
      <c r="B269" s="9" t="s">
        <v>3187</v>
      </c>
      <c r="C269" s="9" t="s">
        <v>3188</v>
      </c>
      <c r="D269" s="9" t="s">
        <v>23</v>
      </c>
      <c r="E269" s="9" t="s">
        <v>943</v>
      </c>
      <c r="F269" s="9" t="s">
        <v>161</v>
      </c>
      <c r="G269" s="9" t="s">
        <v>69</v>
      </c>
      <c r="H269" s="9" t="n">
        <v>1600</v>
      </c>
      <c r="I269" s="9"/>
      <c r="J269" s="9" t="s">
        <v>2889</v>
      </c>
      <c r="K269" s="9" t="s">
        <v>3189</v>
      </c>
      <c r="L269" s="9" t="s">
        <v>3190</v>
      </c>
      <c r="M269" s="9" t="s">
        <v>3191</v>
      </c>
      <c r="N269" s="9" t="s">
        <v>3192</v>
      </c>
      <c r="O269" s="9" t="s">
        <v>2819</v>
      </c>
      <c r="P269" s="9" t="s">
        <v>3193</v>
      </c>
      <c r="Q269" s="9" t="s">
        <v>1267</v>
      </c>
      <c r="R269" s="9" t="s">
        <v>628</v>
      </c>
      <c r="S269" s="9" t="s">
        <v>17</v>
      </c>
      <c r="T269" s="9"/>
      <c r="U269" s="9" t="s">
        <v>222</v>
      </c>
      <c r="V269" s="9" t="s">
        <v>3194</v>
      </c>
    </row>
    <row r="270" customFormat="false" ht="15" hidden="false" customHeight="false" outlineLevel="0" collapsed="false">
      <c r="A270" s="9" t="s">
        <v>3195</v>
      </c>
      <c r="B270" s="9" t="s">
        <v>3196</v>
      </c>
      <c r="C270" s="9" t="s">
        <v>3197</v>
      </c>
      <c r="D270" s="9" t="s">
        <v>23</v>
      </c>
      <c r="E270" s="9" t="s">
        <v>943</v>
      </c>
      <c r="F270" s="9" t="s">
        <v>161</v>
      </c>
      <c r="G270" s="9" t="s">
        <v>69</v>
      </c>
      <c r="H270" s="9" t="n">
        <v>1700</v>
      </c>
      <c r="I270" s="9"/>
      <c r="J270" s="9" t="s">
        <v>3198</v>
      </c>
      <c r="K270" s="9" t="s">
        <v>3199</v>
      </c>
      <c r="L270" s="9" t="s">
        <v>3200</v>
      </c>
      <c r="M270" s="9" t="s">
        <v>3201</v>
      </c>
      <c r="N270" s="9" t="s">
        <v>3202</v>
      </c>
      <c r="O270" s="9" t="s">
        <v>2819</v>
      </c>
      <c r="P270" s="9" t="s">
        <v>3203</v>
      </c>
      <c r="Q270" s="9" t="s">
        <v>3034</v>
      </c>
      <c r="R270" s="9" t="s">
        <v>3204</v>
      </c>
      <c r="S270" s="9" t="s">
        <v>16</v>
      </c>
      <c r="T270" s="9" t="s">
        <v>3205</v>
      </c>
      <c r="U270" s="9" t="s">
        <v>222</v>
      </c>
      <c r="V270" s="9"/>
    </row>
    <row r="271" customFormat="false" ht="15" hidden="false" customHeight="false" outlineLevel="0" collapsed="false">
      <c r="A271" s="9" t="s">
        <v>3206</v>
      </c>
      <c r="B271" s="9" t="s">
        <v>3207</v>
      </c>
      <c r="C271" s="9" t="s">
        <v>3208</v>
      </c>
      <c r="D271" s="9" t="s">
        <v>23</v>
      </c>
      <c r="E271" s="9" t="s">
        <v>943</v>
      </c>
      <c r="F271" s="9" t="s">
        <v>161</v>
      </c>
      <c r="G271" s="9" t="s">
        <v>69</v>
      </c>
      <c r="H271" s="9" t="n">
        <v>1600</v>
      </c>
      <c r="I271" s="9"/>
      <c r="J271" s="9" t="s">
        <v>2889</v>
      </c>
      <c r="K271" s="9" t="s">
        <v>3209</v>
      </c>
      <c r="L271" s="9" t="s">
        <v>817</v>
      </c>
      <c r="M271" s="9" t="s">
        <v>3210</v>
      </c>
      <c r="N271" s="9" t="s">
        <v>3202</v>
      </c>
      <c r="O271" s="9" t="s">
        <v>2819</v>
      </c>
      <c r="P271" s="9" t="s">
        <v>3211</v>
      </c>
      <c r="Q271" s="9" t="s">
        <v>3034</v>
      </c>
      <c r="R271" s="9" t="s">
        <v>3204</v>
      </c>
      <c r="S271" s="9" t="s">
        <v>16</v>
      </c>
      <c r="T271" s="9" t="s">
        <v>3205</v>
      </c>
      <c r="U271" s="9" t="s">
        <v>222</v>
      </c>
      <c r="V271" s="9"/>
    </row>
    <row r="272" customFormat="false" ht="15" hidden="false" customHeight="false" outlineLevel="0" collapsed="false">
      <c r="A272" s="9" t="s">
        <v>3212</v>
      </c>
      <c r="B272" s="9" t="s">
        <v>3213</v>
      </c>
      <c r="C272" s="9" t="s">
        <v>3214</v>
      </c>
      <c r="D272" s="9" t="s">
        <v>23</v>
      </c>
      <c r="E272" s="9" t="s">
        <v>943</v>
      </c>
      <c r="F272" s="9" t="s">
        <v>161</v>
      </c>
      <c r="G272" s="9" t="s">
        <v>69</v>
      </c>
      <c r="H272" s="9" t="n">
        <v>1500</v>
      </c>
      <c r="I272" s="9"/>
      <c r="J272" s="9" t="s">
        <v>2889</v>
      </c>
      <c r="K272" s="9" t="s">
        <v>3215</v>
      </c>
      <c r="L272" s="9" t="s">
        <v>3216</v>
      </c>
      <c r="M272" s="9" t="s">
        <v>3217</v>
      </c>
      <c r="N272" s="9" t="s">
        <v>3218</v>
      </c>
      <c r="O272" s="9" t="s">
        <v>2819</v>
      </c>
      <c r="P272" s="9" t="s">
        <v>3219</v>
      </c>
      <c r="Q272" s="9" t="s">
        <v>3034</v>
      </c>
      <c r="R272" s="9" t="s">
        <v>2952</v>
      </c>
      <c r="S272" s="9" t="s">
        <v>16</v>
      </c>
      <c r="T272" s="9" t="s">
        <v>1214</v>
      </c>
      <c r="U272" s="9" t="s">
        <v>222</v>
      </c>
      <c r="V272" s="9" t="s">
        <v>3220</v>
      </c>
    </row>
    <row r="273" customFormat="false" ht="15" hidden="false" customHeight="false" outlineLevel="0" collapsed="false">
      <c r="A273" s="9" t="s">
        <v>3221</v>
      </c>
      <c r="B273" s="9" t="s">
        <v>3222</v>
      </c>
      <c r="C273" s="9" t="s">
        <v>3223</v>
      </c>
      <c r="D273" s="9" t="s">
        <v>23</v>
      </c>
      <c r="E273" s="9" t="s">
        <v>943</v>
      </c>
      <c r="F273" s="9" t="s">
        <v>161</v>
      </c>
      <c r="G273" s="9" t="s">
        <v>69</v>
      </c>
      <c r="H273" s="9" t="n">
        <v>1400</v>
      </c>
      <c r="I273" s="9"/>
      <c r="J273" s="9" t="s">
        <v>2889</v>
      </c>
      <c r="K273" s="9" t="s">
        <v>3224</v>
      </c>
      <c r="L273" s="9" t="s">
        <v>3225</v>
      </c>
      <c r="M273" s="9" t="s">
        <v>3226</v>
      </c>
      <c r="N273" s="9" t="s">
        <v>3164</v>
      </c>
      <c r="O273" s="9" t="s">
        <v>2819</v>
      </c>
      <c r="P273" s="9" t="s">
        <v>3227</v>
      </c>
      <c r="Q273" s="9" t="s">
        <v>3228</v>
      </c>
      <c r="R273" s="9" t="s">
        <v>3229</v>
      </c>
      <c r="S273" s="9" t="s">
        <v>17</v>
      </c>
      <c r="T273" s="9" t="s">
        <v>2848</v>
      </c>
      <c r="U273" s="9" t="s">
        <v>222</v>
      </c>
      <c r="V273" s="9"/>
    </row>
    <row r="274" customFormat="false" ht="15" hidden="false" customHeight="false" outlineLevel="0" collapsed="false">
      <c r="A274" s="9" t="s">
        <v>3230</v>
      </c>
      <c r="B274" s="9" t="s">
        <v>3231</v>
      </c>
      <c r="C274" s="9" t="s">
        <v>3232</v>
      </c>
      <c r="D274" s="9" t="s">
        <v>23</v>
      </c>
      <c r="E274" s="9" t="s">
        <v>943</v>
      </c>
      <c r="F274" s="9" t="s">
        <v>161</v>
      </c>
      <c r="G274" s="9" t="s">
        <v>3233</v>
      </c>
      <c r="H274" s="9" t="n">
        <v>1600</v>
      </c>
      <c r="I274" s="9"/>
      <c r="J274" s="9" t="s">
        <v>2889</v>
      </c>
      <c r="K274" s="9" t="s">
        <v>3234</v>
      </c>
      <c r="L274" s="9" t="s">
        <v>3235</v>
      </c>
      <c r="M274" s="9" t="s">
        <v>3236</v>
      </c>
      <c r="N274" s="9" t="s">
        <v>3237</v>
      </c>
      <c r="O274" s="9" t="s">
        <v>2819</v>
      </c>
      <c r="P274" s="9" t="s">
        <v>3238</v>
      </c>
      <c r="Q274" s="9" t="s">
        <v>3034</v>
      </c>
      <c r="R274" s="9" t="s">
        <v>2952</v>
      </c>
      <c r="S274" s="9" t="s">
        <v>17</v>
      </c>
      <c r="T274" s="9" t="s">
        <v>3239</v>
      </c>
      <c r="U274" s="9" t="s">
        <v>378</v>
      </c>
      <c r="V274" s="9" t="s">
        <v>3240</v>
      </c>
    </row>
    <row r="275" customFormat="false" ht="15" hidden="false" customHeight="false" outlineLevel="0" collapsed="false">
      <c r="A275" s="9" t="s">
        <v>3241</v>
      </c>
      <c r="B275" s="9" t="s">
        <v>3242</v>
      </c>
      <c r="C275" s="9" t="s">
        <v>3243</v>
      </c>
      <c r="D275" s="9" t="s">
        <v>23</v>
      </c>
      <c r="E275" s="9" t="s">
        <v>943</v>
      </c>
      <c r="F275" s="9" t="s">
        <v>161</v>
      </c>
      <c r="G275" s="9" t="s">
        <v>69</v>
      </c>
      <c r="H275" s="9" t="n">
        <v>1450</v>
      </c>
      <c r="I275" s="9" t="n">
        <v>1600</v>
      </c>
      <c r="J275" s="9" t="s">
        <v>3244</v>
      </c>
      <c r="K275" s="9" t="s">
        <v>3245</v>
      </c>
      <c r="L275" s="9" t="s">
        <v>3246</v>
      </c>
      <c r="M275" s="9" t="s">
        <v>3247</v>
      </c>
      <c r="N275" s="9" t="s">
        <v>3248</v>
      </c>
      <c r="O275" s="9" t="s">
        <v>2819</v>
      </c>
      <c r="P275" s="9" t="s">
        <v>3249</v>
      </c>
      <c r="Q275" s="9" t="s">
        <v>234</v>
      </c>
      <c r="R275" s="9" t="s">
        <v>2952</v>
      </c>
      <c r="S275" s="9" t="s">
        <v>17</v>
      </c>
      <c r="T275" s="9" t="s">
        <v>3250</v>
      </c>
      <c r="U275" s="9" t="s">
        <v>378</v>
      </c>
      <c r="V275" s="9" t="s">
        <v>3251</v>
      </c>
    </row>
    <row r="276" customFormat="false" ht="15" hidden="false" customHeight="false" outlineLevel="0" collapsed="false">
      <c r="A276" s="9" t="s">
        <v>3252</v>
      </c>
      <c r="B276" s="9" t="s">
        <v>3253</v>
      </c>
      <c r="C276" s="9" t="s">
        <v>3254</v>
      </c>
      <c r="D276" s="9" t="s">
        <v>23</v>
      </c>
      <c r="E276" s="9" t="s">
        <v>943</v>
      </c>
      <c r="F276" s="9" t="s">
        <v>161</v>
      </c>
      <c r="G276" s="9" t="s">
        <v>71</v>
      </c>
      <c r="H276" s="9" t="n">
        <v>1600</v>
      </c>
      <c r="I276" s="9"/>
      <c r="J276" s="9" t="s">
        <v>3255</v>
      </c>
      <c r="K276" s="9" t="s">
        <v>3256</v>
      </c>
      <c r="L276" s="9" t="s">
        <v>3257</v>
      </c>
      <c r="M276" s="9" t="s">
        <v>3258</v>
      </c>
      <c r="N276" s="9" t="s">
        <v>3259</v>
      </c>
      <c r="O276" s="9" t="s">
        <v>2819</v>
      </c>
      <c r="P276" s="9" t="s">
        <v>3260</v>
      </c>
      <c r="Q276" s="9" t="s">
        <v>3034</v>
      </c>
      <c r="R276" s="9" t="s">
        <v>3131</v>
      </c>
      <c r="S276" s="9" t="s">
        <v>15</v>
      </c>
      <c r="T276" s="9" t="s">
        <v>3261</v>
      </c>
      <c r="U276" s="9" t="s">
        <v>222</v>
      </c>
      <c r="V276" s="9" t="s">
        <v>3262</v>
      </c>
    </row>
    <row r="277" customFormat="false" ht="15" hidden="false" customHeight="false" outlineLevel="0" collapsed="false">
      <c r="A277" s="9" t="s">
        <v>3263</v>
      </c>
      <c r="B277" s="9" t="s">
        <v>3264</v>
      </c>
      <c r="C277" s="9" t="s">
        <v>3265</v>
      </c>
      <c r="D277" s="9" t="s">
        <v>23</v>
      </c>
      <c r="E277" s="9" t="s">
        <v>943</v>
      </c>
      <c r="F277" s="9" t="s">
        <v>161</v>
      </c>
      <c r="G277" s="9" t="s">
        <v>71</v>
      </c>
      <c r="H277" s="9" t="n">
        <v>1500</v>
      </c>
      <c r="I277" s="9"/>
      <c r="J277" s="9" t="s">
        <v>3266</v>
      </c>
      <c r="K277" s="9" t="s">
        <v>3267</v>
      </c>
      <c r="L277" s="9" t="s">
        <v>3268</v>
      </c>
      <c r="M277" s="9" t="s">
        <v>3269</v>
      </c>
      <c r="N277" s="9" t="s">
        <v>3270</v>
      </c>
      <c r="O277" s="9" t="s">
        <v>2819</v>
      </c>
      <c r="P277" s="9" t="s">
        <v>3271</v>
      </c>
      <c r="Q277" s="9" t="s">
        <v>3034</v>
      </c>
      <c r="R277" s="9" t="s">
        <v>3131</v>
      </c>
      <c r="S277" s="9" t="s">
        <v>16</v>
      </c>
      <c r="T277" s="9" t="s">
        <v>3272</v>
      </c>
      <c r="U277" s="9" t="s">
        <v>222</v>
      </c>
      <c r="V277" s="9" t="s">
        <v>3273</v>
      </c>
    </row>
    <row r="278" customFormat="false" ht="15" hidden="false" customHeight="false" outlineLevel="0" collapsed="false">
      <c r="A278" s="9" t="s">
        <v>3274</v>
      </c>
      <c r="B278" s="9" t="s">
        <v>3275</v>
      </c>
      <c r="C278" s="9" t="s">
        <v>3276</v>
      </c>
      <c r="D278" s="9" t="s">
        <v>23</v>
      </c>
      <c r="E278" s="9" t="s">
        <v>943</v>
      </c>
      <c r="F278" s="9" t="s">
        <v>161</v>
      </c>
      <c r="G278" s="9" t="s">
        <v>3277</v>
      </c>
      <c r="H278" s="9" t="n">
        <v>1600</v>
      </c>
      <c r="I278" s="9"/>
      <c r="J278" s="9" t="s">
        <v>2889</v>
      </c>
      <c r="K278" s="9" t="s">
        <v>3278</v>
      </c>
      <c r="L278" s="9" t="s">
        <v>3279</v>
      </c>
      <c r="M278" s="9" t="s">
        <v>3280</v>
      </c>
      <c r="N278" s="9" t="s">
        <v>3281</v>
      </c>
      <c r="O278" s="9" t="s">
        <v>2819</v>
      </c>
      <c r="P278" s="9" t="s">
        <v>3282</v>
      </c>
      <c r="Q278" s="9" t="s">
        <v>3034</v>
      </c>
      <c r="R278" s="9" t="s">
        <v>3283</v>
      </c>
      <c r="S278" s="9" t="s">
        <v>16</v>
      </c>
      <c r="T278" s="9" t="s">
        <v>3284</v>
      </c>
      <c r="U278" s="9" t="s">
        <v>222</v>
      </c>
      <c r="V278" s="9" t="s">
        <v>3285</v>
      </c>
    </row>
    <row r="279" customFormat="false" ht="15" hidden="false" customHeight="false" outlineLevel="0" collapsed="false">
      <c r="A279" s="9" t="s">
        <v>3286</v>
      </c>
      <c r="B279" s="9" t="s">
        <v>3287</v>
      </c>
      <c r="C279" s="9" t="s">
        <v>1870</v>
      </c>
      <c r="D279" s="9" t="s">
        <v>23</v>
      </c>
      <c r="E279" s="9" t="s">
        <v>943</v>
      </c>
      <c r="F279" s="9" t="s">
        <v>161</v>
      </c>
      <c r="G279" s="9" t="s">
        <v>1597</v>
      </c>
      <c r="H279" s="9" t="n">
        <v>1390</v>
      </c>
      <c r="I279" s="9"/>
      <c r="J279" s="9" t="s">
        <v>3288</v>
      </c>
      <c r="K279" s="9" t="s">
        <v>3289</v>
      </c>
      <c r="L279" s="9" t="s">
        <v>3290</v>
      </c>
      <c r="M279" s="9" t="s">
        <v>3291</v>
      </c>
      <c r="N279" s="9" t="s">
        <v>3129</v>
      </c>
      <c r="O279" s="9" t="s">
        <v>2819</v>
      </c>
      <c r="P279" s="9" t="s">
        <v>3292</v>
      </c>
      <c r="Q279" s="9" t="s">
        <v>3293</v>
      </c>
      <c r="R279" s="9" t="s">
        <v>3294</v>
      </c>
      <c r="S279" s="9" t="s">
        <v>15</v>
      </c>
      <c r="T279" s="9" t="s">
        <v>859</v>
      </c>
      <c r="U279" s="9" t="s">
        <v>222</v>
      </c>
      <c r="V279" s="9" t="s">
        <v>3295</v>
      </c>
    </row>
    <row r="280" customFormat="false" ht="15" hidden="false" customHeight="false" outlineLevel="0" collapsed="false">
      <c r="A280" s="9" t="s">
        <v>3296</v>
      </c>
      <c r="B280" s="9" t="s">
        <v>3297</v>
      </c>
      <c r="C280" s="9" t="s">
        <v>3298</v>
      </c>
      <c r="D280" s="9" t="s">
        <v>23</v>
      </c>
      <c r="E280" s="9" t="s">
        <v>943</v>
      </c>
      <c r="F280" s="9" t="s">
        <v>161</v>
      </c>
      <c r="G280" s="9" t="s">
        <v>71</v>
      </c>
      <c r="H280" s="9" t="n">
        <v>1700</v>
      </c>
      <c r="I280" s="9"/>
      <c r="J280" s="9" t="s">
        <v>2889</v>
      </c>
      <c r="K280" s="9" t="s">
        <v>3299</v>
      </c>
      <c r="L280" s="9" t="s">
        <v>3300</v>
      </c>
      <c r="M280" s="9" t="s">
        <v>3301</v>
      </c>
      <c r="N280" s="9" t="s">
        <v>179</v>
      </c>
      <c r="O280" s="9" t="s">
        <v>2819</v>
      </c>
      <c r="P280" s="9" t="s">
        <v>3302</v>
      </c>
      <c r="Q280" s="9" t="s">
        <v>3228</v>
      </c>
      <c r="R280" s="9" t="s">
        <v>3303</v>
      </c>
      <c r="S280" s="9" t="s">
        <v>16</v>
      </c>
      <c r="T280" s="9" t="s">
        <v>3304</v>
      </c>
      <c r="U280" s="9" t="s">
        <v>222</v>
      </c>
      <c r="V280" s="9" t="s">
        <v>3305</v>
      </c>
    </row>
    <row r="281" customFormat="false" ht="15" hidden="false" customHeight="false" outlineLevel="0" collapsed="false">
      <c r="A281" s="9" t="s">
        <v>3306</v>
      </c>
      <c r="B281" s="9" t="s">
        <v>3307</v>
      </c>
      <c r="C281" s="9" t="s">
        <v>3308</v>
      </c>
      <c r="D281" s="9" t="s">
        <v>23</v>
      </c>
      <c r="E281" s="9" t="s">
        <v>943</v>
      </c>
      <c r="F281" s="9" t="s">
        <v>161</v>
      </c>
      <c r="G281" s="9" t="s">
        <v>71</v>
      </c>
      <c r="H281" s="9" t="n">
        <v>1500</v>
      </c>
      <c r="I281" s="9"/>
      <c r="J281" s="9" t="s">
        <v>2889</v>
      </c>
      <c r="K281" s="9" t="s">
        <v>3309</v>
      </c>
      <c r="L281" s="9" t="s">
        <v>3310</v>
      </c>
      <c r="M281" s="9" t="s">
        <v>3311</v>
      </c>
      <c r="N281" s="9" t="s">
        <v>179</v>
      </c>
      <c r="O281" s="9" t="s">
        <v>2819</v>
      </c>
      <c r="P281" s="9" t="s">
        <v>3312</v>
      </c>
      <c r="Q281" s="9" t="s">
        <v>3034</v>
      </c>
      <c r="R281" s="9" t="s">
        <v>3045</v>
      </c>
      <c r="S281" s="9" t="s">
        <v>16</v>
      </c>
      <c r="T281" s="9" t="s">
        <v>672</v>
      </c>
      <c r="U281" s="9" t="s">
        <v>222</v>
      </c>
      <c r="V281" s="9"/>
    </row>
    <row r="282" customFormat="false" ht="15" hidden="false" customHeight="false" outlineLevel="0" collapsed="false">
      <c r="A282" s="9" t="s">
        <v>3313</v>
      </c>
      <c r="B282" s="9" t="s">
        <v>3314</v>
      </c>
      <c r="C282" s="9" t="s">
        <v>3314</v>
      </c>
      <c r="D282" s="9" t="s">
        <v>23</v>
      </c>
      <c r="E282" s="9" t="s">
        <v>943</v>
      </c>
      <c r="F282" s="9" t="s">
        <v>161</v>
      </c>
      <c r="G282" s="9" t="s">
        <v>71</v>
      </c>
      <c r="H282" s="9" t="n">
        <v>1800</v>
      </c>
      <c r="I282" s="9"/>
      <c r="J282" s="9" t="s">
        <v>3315</v>
      </c>
      <c r="K282" s="9" t="s">
        <v>3316</v>
      </c>
      <c r="L282" s="9" t="s">
        <v>3317</v>
      </c>
      <c r="M282" s="9" t="s">
        <v>3318</v>
      </c>
      <c r="N282" s="9" t="s">
        <v>3319</v>
      </c>
      <c r="O282" s="9" t="s">
        <v>2819</v>
      </c>
      <c r="P282" s="9" t="s">
        <v>3320</v>
      </c>
      <c r="Q282" s="9" t="s">
        <v>1267</v>
      </c>
      <c r="R282" s="9" t="s">
        <v>3321</v>
      </c>
      <c r="S282" s="9" t="s">
        <v>17</v>
      </c>
      <c r="T282" s="9" t="s">
        <v>3322</v>
      </c>
      <c r="U282" s="9" t="s">
        <v>378</v>
      </c>
      <c r="V282" s="9" t="s">
        <v>3323</v>
      </c>
    </row>
    <row r="283" customFormat="false" ht="15" hidden="false" customHeight="false" outlineLevel="0" collapsed="false">
      <c r="A283" s="9" t="s">
        <v>3324</v>
      </c>
      <c r="B283" s="9" t="s">
        <v>3325</v>
      </c>
      <c r="C283" s="9" t="s">
        <v>3326</v>
      </c>
      <c r="D283" s="9" t="s">
        <v>23</v>
      </c>
      <c r="E283" s="9" t="s">
        <v>943</v>
      </c>
      <c r="F283" s="9" t="s">
        <v>161</v>
      </c>
      <c r="G283" s="9" t="s">
        <v>71</v>
      </c>
      <c r="H283" s="9" t="n">
        <v>1400</v>
      </c>
      <c r="I283" s="9"/>
      <c r="J283" s="9" t="s">
        <v>2889</v>
      </c>
      <c r="K283" s="9" t="s">
        <v>3327</v>
      </c>
      <c r="L283" s="9" t="s">
        <v>3328</v>
      </c>
      <c r="M283" s="9" t="s">
        <v>3329</v>
      </c>
      <c r="N283" s="9" t="s">
        <v>3330</v>
      </c>
      <c r="O283" s="9" t="s">
        <v>2819</v>
      </c>
      <c r="P283" s="9" t="s">
        <v>3331</v>
      </c>
      <c r="Q283" s="9" t="s">
        <v>3022</v>
      </c>
      <c r="R283" s="9" t="s">
        <v>2998</v>
      </c>
      <c r="S283" s="9" t="s">
        <v>16</v>
      </c>
      <c r="T283" s="9" t="s">
        <v>3205</v>
      </c>
      <c r="U283" s="9" t="s">
        <v>222</v>
      </c>
      <c r="V283" s="9" t="s">
        <v>3332</v>
      </c>
    </row>
    <row r="284" customFormat="false" ht="15" hidden="false" customHeight="false" outlineLevel="0" collapsed="false">
      <c r="A284" s="9" t="s">
        <v>3333</v>
      </c>
      <c r="B284" s="9" t="s">
        <v>3334</v>
      </c>
      <c r="C284" s="9" t="s">
        <v>3335</v>
      </c>
      <c r="D284" s="9" t="s">
        <v>23</v>
      </c>
      <c r="E284" s="9" t="s">
        <v>943</v>
      </c>
      <c r="F284" s="9" t="s">
        <v>161</v>
      </c>
      <c r="G284" s="9" t="s">
        <v>71</v>
      </c>
      <c r="H284" s="9" t="n">
        <v>1600</v>
      </c>
      <c r="I284" s="9"/>
      <c r="J284" s="9" t="s">
        <v>2889</v>
      </c>
      <c r="K284" s="9" t="s">
        <v>3336</v>
      </c>
      <c r="L284" s="9" t="s">
        <v>3337</v>
      </c>
      <c r="M284" s="9" t="s">
        <v>3338</v>
      </c>
      <c r="N284" s="9" t="s">
        <v>3202</v>
      </c>
      <c r="O284" s="9" t="s">
        <v>2819</v>
      </c>
      <c r="P284" s="9" t="s">
        <v>3339</v>
      </c>
      <c r="Q284" s="9" t="s">
        <v>3034</v>
      </c>
      <c r="R284" s="9" t="s">
        <v>3340</v>
      </c>
      <c r="S284" s="9" t="s">
        <v>17</v>
      </c>
      <c r="T284" s="9" t="s">
        <v>672</v>
      </c>
      <c r="U284" s="9" t="s">
        <v>222</v>
      </c>
      <c r="V284" s="9"/>
    </row>
    <row r="285" customFormat="false" ht="15" hidden="false" customHeight="false" outlineLevel="0" collapsed="false">
      <c r="A285" s="9" t="s">
        <v>3341</v>
      </c>
      <c r="B285" s="9" t="s">
        <v>3342</v>
      </c>
      <c r="C285" s="9" t="s">
        <v>3343</v>
      </c>
      <c r="D285" s="9" t="s">
        <v>23</v>
      </c>
      <c r="E285" s="9" t="s">
        <v>943</v>
      </c>
      <c r="F285" s="9" t="s">
        <v>161</v>
      </c>
      <c r="G285" s="9" t="s">
        <v>71</v>
      </c>
      <c r="H285" s="9" t="n">
        <v>1600</v>
      </c>
      <c r="I285" s="9"/>
      <c r="J285" s="9" t="s">
        <v>2889</v>
      </c>
      <c r="K285" s="9" t="s">
        <v>3344</v>
      </c>
      <c r="L285" s="9" t="s">
        <v>3345</v>
      </c>
      <c r="M285" s="9" t="s">
        <v>3346</v>
      </c>
      <c r="N285" s="9" t="s">
        <v>3043</v>
      </c>
      <c r="O285" s="9" t="s">
        <v>2819</v>
      </c>
      <c r="P285" s="9" t="s">
        <v>3347</v>
      </c>
      <c r="Q285" s="9" t="s">
        <v>3034</v>
      </c>
      <c r="R285" s="9" t="s">
        <v>3045</v>
      </c>
      <c r="S285" s="9" t="s">
        <v>17</v>
      </c>
      <c r="T285" s="9"/>
      <c r="U285" s="9" t="s">
        <v>378</v>
      </c>
      <c r="V285" s="9"/>
    </row>
    <row r="286" customFormat="false" ht="15" hidden="false" customHeight="false" outlineLevel="0" collapsed="false">
      <c r="A286" s="9" t="s">
        <v>3348</v>
      </c>
      <c r="B286" s="9" t="s">
        <v>3349</v>
      </c>
      <c r="C286" s="9" t="s">
        <v>3350</v>
      </c>
      <c r="D286" s="9" t="s">
        <v>23</v>
      </c>
      <c r="E286" s="9" t="s">
        <v>943</v>
      </c>
      <c r="F286" s="9" t="s">
        <v>161</v>
      </c>
      <c r="G286" s="9" t="s">
        <v>71</v>
      </c>
      <c r="H286" s="9" t="n">
        <v>1000</v>
      </c>
      <c r="I286" s="9"/>
      <c r="J286" s="9" t="s">
        <v>2889</v>
      </c>
      <c r="K286" s="9" t="s">
        <v>3351</v>
      </c>
      <c r="L286" s="9" t="s">
        <v>3352</v>
      </c>
      <c r="M286" s="9" t="s">
        <v>3353</v>
      </c>
      <c r="N286" s="9" t="s">
        <v>3354</v>
      </c>
      <c r="O286" s="9" t="s">
        <v>2819</v>
      </c>
      <c r="P286" s="9" t="s">
        <v>3355</v>
      </c>
      <c r="Q286" s="9" t="s">
        <v>2846</v>
      </c>
      <c r="R286" s="9" t="s">
        <v>3340</v>
      </c>
      <c r="S286" s="9" t="s">
        <v>17</v>
      </c>
      <c r="T286" s="9" t="s">
        <v>3356</v>
      </c>
      <c r="U286" s="9" t="s">
        <v>222</v>
      </c>
      <c r="V286" s="9" t="s">
        <v>3357</v>
      </c>
    </row>
    <row r="287" customFormat="false" ht="15" hidden="false" customHeight="false" outlineLevel="0" collapsed="false">
      <c r="A287" s="9" t="s">
        <v>3358</v>
      </c>
      <c r="B287" s="9" t="s">
        <v>3359</v>
      </c>
      <c r="C287" s="9" t="s">
        <v>3360</v>
      </c>
      <c r="D287" s="9" t="s">
        <v>23</v>
      </c>
      <c r="E287" s="9" t="s">
        <v>943</v>
      </c>
      <c r="F287" s="9" t="s">
        <v>161</v>
      </c>
      <c r="G287" s="9" t="s">
        <v>73</v>
      </c>
      <c r="H287" s="9" t="n">
        <v>1270</v>
      </c>
      <c r="I287" s="9"/>
      <c r="J287" s="9" t="s">
        <v>3361</v>
      </c>
      <c r="K287" s="9" t="s">
        <v>3362</v>
      </c>
      <c r="L287" s="9" t="s">
        <v>3363</v>
      </c>
      <c r="M287" s="9" t="s">
        <v>3364</v>
      </c>
      <c r="N287" s="9" t="s">
        <v>3365</v>
      </c>
      <c r="O287" s="9" t="s">
        <v>2819</v>
      </c>
      <c r="P287" s="9" t="s">
        <v>3366</v>
      </c>
      <c r="Q287" s="9" t="s">
        <v>3022</v>
      </c>
      <c r="R287" s="9" t="s">
        <v>3367</v>
      </c>
      <c r="S287" s="9" t="s">
        <v>16</v>
      </c>
      <c r="T287" s="9" t="s">
        <v>859</v>
      </c>
      <c r="U287" s="9" t="s">
        <v>222</v>
      </c>
      <c r="V287" s="9" t="s">
        <v>3368</v>
      </c>
    </row>
    <row r="288" customFormat="false" ht="15" hidden="false" customHeight="false" outlineLevel="0" collapsed="false">
      <c r="A288" s="9" t="s">
        <v>3369</v>
      </c>
      <c r="B288" s="9" t="s">
        <v>3370</v>
      </c>
      <c r="C288" s="9" t="s">
        <v>3371</v>
      </c>
      <c r="D288" s="9" t="s">
        <v>23</v>
      </c>
      <c r="E288" s="9" t="s">
        <v>943</v>
      </c>
      <c r="F288" s="9" t="s">
        <v>161</v>
      </c>
      <c r="G288" s="9" t="s">
        <v>73</v>
      </c>
      <c r="H288" s="9" t="n">
        <v>-800</v>
      </c>
      <c r="I288" s="9"/>
      <c r="J288" s="9" t="s">
        <v>3372</v>
      </c>
      <c r="K288" s="9" t="s">
        <v>3373</v>
      </c>
      <c r="L288" s="9" t="s">
        <v>3374</v>
      </c>
      <c r="M288" s="9" t="s">
        <v>3375</v>
      </c>
      <c r="N288" s="9" t="s">
        <v>3376</v>
      </c>
      <c r="O288" s="9" t="s">
        <v>2819</v>
      </c>
      <c r="P288" s="9" t="s">
        <v>3377</v>
      </c>
      <c r="Q288" s="9" t="s">
        <v>3022</v>
      </c>
      <c r="R288" s="9" t="s">
        <v>2847</v>
      </c>
      <c r="S288" s="9" t="s">
        <v>17</v>
      </c>
      <c r="T288" s="9" t="s">
        <v>3378</v>
      </c>
      <c r="U288" s="9" t="s">
        <v>378</v>
      </c>
      <c r="V288" s="9" t="s">
        <v>3379</v>
      </c>
    </row>
    <row r="289" customFormat="false" ht="15" hidden="false" customHeight="false" outlineLevel="0" collapsed="false">
      <c r="A289" s="9" t="s">
        <v>3380</v>
      </c>
      <c r="B289" s="9" t="s">
        <v>3381</v>
      </c>
      <c r="C289" s="9" t="s">
        <v>3382</v>
      </c>
      <c r="D289" s="9" t="s">
        <v>23</v>
      </c>
      <c r="E289" s="9" t="s">
        <v>943</v>
      </c>
      <c r="F289" s="9" t="s">
        <v>1759</v>
      </c>
      <c r="G289" s="9" t="s">
        <v>3383</v>
      </c>
      <c r="H289" s="9" t="n">
        <v>900</v>
      </c>
      <c r="I289" s="9"/>
      <c r="J289" s="9" t="s">
        <v>2889</v>
      </c>
      <c r="K289" s="9" t="s">
        <v>3384</v>
      </c>
      <c r="L289" s="9" t="s">
        <v>3385</v>
      </c>
      <c r="M289" s="9" t="s">
        <v>3386</v>
      </c>
      <c r="N289" s="9" t="s">
        <v>3387</v>
      </c>
      <c r="O289" s="9" t="s">
        <v>2819</v>
      </c>
      <c r="P289" s="9" t="s">
        <v>3388</v>
      </c>
      <c r="Q289" s="9" t="s">
        <v>3389</v>
      </c>
      <c r="R289" s="9" t="s">
        <v>3390</v>
      </c>
      <c r="S289" s="9" t="s">
        <v>17</v>
      </c>
      <c r="T289" s="9" t="s">
        <v>3391</v>
      </c>
      <c r="U289" s="9" t="s">
        <v>222</v>
      </c>
      <c r="V289" s="9" t="s">
        <v>3392</v>
      </c>
    </row>
    <row r="290" customFormat="false" ht="15" hidden="false" customHeight="false" outlineLevel="0" collapsed="false">
      <c r="A290" s="9" t="s">
        <v>3393</v>
      </c>
      <c r="B290" s="9" t="s">
        <v>3394</v>
      </c>
      <c r="C290" s="9" t="s">
        <v>3395</v>
      </c>
      <c r="D290" s="9" t="s">
        <v>23</v>
      </c>
      <c r="E290" s="9" t="s">
        <v>943</v>
      </c>
      <c r="F290" s="9" t="s">
        <v>161</v>
      </c>
      <c r="G290" s="9" t="s">
        <v>73</v>
      </c>
      <c r="H290" s="9" t="n">
        <v>1500</v>
      </c>
      <c r="I290" s="9"/>
      <c r="J290" s="9" t="s">
        <v>3396</v>
      </c>
      <c r="K290" s="9" t="s">
        <v>3397</v>
      </c>
      <c r="L290" s="9" t="s">
        <v>3398</v>
      </c>
      <c r="M290" s="9" t="s">
        <v>3399</v>
      </c>
      <c r="N290" s="9" t="s">
        <v>3400</v>
      </c>
      <c r="O290" s="9" t="s">
        <v>2819</v>
      </c>
      <c r="P290" s="9" t="s">
        <v>3401</v>
      </c>
      <c r="Q290" s="9" t="s">
        <v>2846</v>
      </c>
      <c r="R290" s="9" t="s">
        <v>3166</v>
      </c>
      <c r="S290" s="9" t="s">
        <v>17</v>
      </c>
      <c r="T290" s="9"/>
      <c r="U290" s="9" t="s">
        <v>222</v>
      </c>
      <c r="V290" s="9" t="s">
        <v>3402</v>
      </c>
    </row>
    <row r="291" customFormat="false" ht="15" hidden="false" customHeight="false" outlineLevel="0" collapsed="false">
      <c r="A291" s="9" t="s">
        <v>3403</v>
      </c>
      <c r="B291" s="9" t="s">
        <v>3404</v>
      </c>
      <c r="C291" s="9" t="s">
        <v>3405</v>
      </c>
      <c r="D291" s="9" t="s">
        <v>23</v>
      </c>
      <c r="E291" s="9" t="s">
        <v>943</v>
      </c>
      <c r="F291" s="9" t="s">
        <v>161</v>
      </c>
      <c r="G291" s="9" t="s">
        <v>73</v>
      </c>
      <c r="H291" s="9" t="n">
        <v>1000</v>
      </c>
      <c r="I291" s="9"/>
      <c r="J291" s="9" t="s">
        <v>2889</v>
      </c>
      <c r="K291" s="9" t="s">
        <v>3406</v>
      </c>
      <c r="L291" s="9" t="s">
        <v>3407</v>
      </c>
      <c r="M291" s="9" t="s">
        <v>3408</v>
      </c>
      <c r="N291" s="9" t="s">
        <v>3409</v>
      </c>
      <c r="O291" s="9" t="s">
        <v>2819</v>
      </c>
      <c r="P291" s="9" t="s">
        <v>3410</v>
      </c>
      <c r="Q291" s="9" t="s">
        <v>2846</v>
      </c>
      <c r="R291" s="9" t="s">
        <v>628</v>
      </c>
      <c r="S291" s="9" t="s">
        <v>17</v>
      </c>
      <c r="T291" s="9"/>
      <c r="U291" s="9" t="s">
        <v>378</v>
      </c>
      <c r="V291" s="9"/>
    </row>
    <row r="292" customFormat="false" ht="15" hidden="false" customHeight="false" outlineLevel="0" collapsed="false">
      <c r="A292" s="9" t="s">
        <v>3411</v>
      </c>
      <c r="B292" s="9" t="s">
        <v>3412</v>
      </c>
      <c r="C292" s="9" t="s">
        <v>3413</v>
      </c>
      <c r="D292" s="9" t="s">
        <v>23</v>
      </c>
      <c r="E292" s="9" t="s">
        <v>943</v>
      </c>
      <c r="F292" s="9" t="s">
        <v>1759</v>
      </c>
      <c r="G292" s="9" t="s">
        <v>73</v>
      </c>
      <c r="H292" s="9" t="n">
        <v>1000</v>
      </c>
      <c r="I292" s="9"/>
      <c r="J292" s="9" t="s">
        <v>3414</v>
      </c>
      <c r="K292" s="9" t="s">
        <v>3415</v>
      </c>
      <c r="L292" s="9" t="s">
        <v>3416</v>
      </c>
      <c r="M292" s="9" t="s">
        <v>3417</v>
      </c>
      <c r="N292" s="9" t="s">
        <v>3418</v>
      </c>
      <c r="O292" s="9" t="s">
        <v>2819</v>
      </c>
      <c r="P292" s="9" t="s">
        <v>3419</v>
      </c>
      <c r="Q292" s="9" t="s">
        <v>1267</v>
      </c>
      <c r="R292" s="9" t="s">
        <v>628</v>
      </c>
      <c r="S292" s="9" t="s">
        <v>17</v>
      </c>
      <c r="T292" s="9" t="s">
        <v>2848</v>
      </c>
      <c r="U292" s="9" t="s">
        <v>378</v>
      </c>
      <c r="V292" s="9" t="s">
        <v>3420</v>
      </c>
    </row>
    <row r="293" customFormat="false" ht="15" hidden="false" customHeight="false" outlineLevel="0" collapsed="false">
      <c r="A293" s="9" t="s">
        <v>3421</v>
      </c>
      <c r="B293" s="9" t="s">
        <v>3422</v>
      </c>
      <c r="C293" s="9" t="s">
        <v>3423</v>
      </c>
      <c r="D293" s="9" t="s">
        <v>23</v>
      </c>
      <c r="E293" s="9" t="s">
        <v>943</v>
      </c>
      <c r="F293" s="9" t="s">
        <v>161</v>
      </c>
      <c r="G293" s="9" t="s">
        <v>73</v>
      </c>
      <c r="H293" s="9" t="n">
        <v>1500</v>
      </c>
      <c r="I293" s="9"/>
      <c r="J293" s="9" t="s">
        <v>2889</v>
      </c>
      <c r="K293" s="9" t="s">
        <v>3424</v>
      </c>
      <c r="L293" s="9" t="s">
        <v>3425</v>
      </c>
      <c r="M293" s="9" t="s">
        <v>3426</v>
      </c>
      <c r="N293" s="9" t="s">
        <v>2962</v>
      </c>
      <c r="O293" s="9" t="s">
        <v>2819</v>
      </c>
      <c r="P293" s="9" t="s">
        <v>3427</v>
      </c>
      <c r="Q293" s="9" t="s">
        <v>3428</v>
      </c>
      <c r="R293" s="9" t="s">
        <v>628</v>
      </c>
      <c r="S293" s="9" t="s">
        <v>17</v>
      </c>
      <c r="T293" s="9" t="s">
        <v>3429</v>
      </c>
      <c r="U293" s="9" t="s">
        <v>378</v>
      </c>
      <c r="V293" s="9" t="s">
        <v>3430</v>
      </c>
    </row>
    <row r="294" customFormat="false" ht="15" hidden="false" customHeight="false" outlineLevel="0" collapsed="false">
      <c r="A294" s="9" t="s">
        <v>3431</v>
      </c>
      <c r="B294" s="9" t="s">
        <v>3432</v>
      </c>
      <c r="C294" s="9" t="s">
        <v>3433</v>
      </c>
      <c r="D294" s="9" t="s">
        <v>23</v>
      </c>
      <c r="E294" s="9" t="s">
        <v>943</v>
      </c>
      <c r="F294" s="9" t="s">
        <v>161</v>
      </c>
      <c r="G294" s="9" t="s">
        <v>73</v>
      </c>
      <c r="H294" s="9" t="n">
        <v>1300</v>
      </c>
      <c r="I294" s="9"/>
      <c r="J294" s="9" t="s">
        <v>2889</v>
      </c>
      <c r="K294" s="9" t="s">
        <v>3434</v>
      </c>
      <c r="L294" s="9" t="s">
        <v>3435</v>
      </c>
      <c r="M294" s="9" t="s">
        <v>3436</v>
      </c>
      <c r="N294" s="9" t="s">
        <v>3437</v>
      </c>
      <c r="O294" s="9" t="s">
        <v>2819</v>
      </c>
      <c r="P294" s="9" t="s">
        <v>3438</v>
      </c>
      <c r="Q294" s="9" t="s">
        <v>1267</v>
      </c>
      <c r="R294" s="9" t="s">
        <v>628</v>
      </c>
      <c r="S294" s="9" t="s">
        <v>17</v>
      </c>
      <c r="T294" s="9" t="s">
        <v>3322</v>
      </c>
      <c r="U294" s="9" t="s">
        <v>378</v>
      </c>
      <c r="V294" s="9" t="s">
        <v>3439</v>
      </c>
    </row>
    <row r="295" customFormat="false" ht="15" hidden="false" customHeight="false" outlineLevel="0" collapsed="false">
      <c r="A295" s="9" t="s">
        <v>3440</v>
      </c>
      <c r="B295" s="9" t="s">
        <v>3441</v>
      </c>
      <c r="C295" s="9" t="s">
        <v>1757</v>
      </c>
      <c r="D295" s="9" t="s">
        <v>23</v>
      </c>
      <c r="E295" s="9" t="s">
        <v>943</v>
      </c>
      <c r="F295" s="9" t="s">
        <v>1759</v>
      </c>
      <c r="G295" s="9" t="s">
        <v>1760</v>
      </c>
      <c r="H295" s="9" t="n">
        <v>800</v>
      </c>
      <c r="I295" s="9"/>
      <c r="J295" s="9" t="s">
        <v>3442</v>
      </c>
      <c r="K295" s="9" t="s">
        <v>3443</v>
      </c>
      <c r="L295" s="9" t="s">
        <v>3444</v>
      </c>
      <c r="M295" s="9" t="s">
        <v>3445</v>
      </c>
      <c r="N295" s="9" t="s">
        <v>3446</v>
      </c>
      <c r="O295" s="9" t="s">
        <v>2819</v>
      </c>
      <c r="P295" s="9" t="s">
        <v>3447</v>
      </c>
      <c r="Q295" s="9" t="s">
        <v>3389</v>
      </c>
      <c r="R295" s="9" t="s">
        <v>2952</v>
      </c>
      <c r="S295" s="9" t="s">
        <v>16</v>
      </c>
      <c r="T295" s="9" t="s">
        <v>170</v>
      </c>
      <c r="U295" s="9" t="s">
        <v>222</v>
      </c>
      <c r="V295" s="9" t="s">
        <v>3448</v>
      </c>
    </row>
    <row r="296" customFormat="false" ht="15" hidden="false" customHeight="false" outlineLevel="0" collapsed="false">
      <c r="A296" s="9" t="s">
        <v>3449</v>
      </c>
      <c r="B296" s="9" t="s">
        <v>3450</v>
      </c>
      <c r="C296" s="9" t="s">
        <v>3451</v>
      </c>
      <c r="D296" s="9" t="s">
        <v>23</v>
      </c>
      <c r="E296" s="9" t="s">
        <v>943</v>
      </c>
      <c r="F296" s="9" t="s">
        <v>161</v>
      </c>
      <c r="G296" s="9" t="s">
        <v>75</v>
      </c>
      <c r="H296" s="9" t="n">
        <v>1500</v>
      </c>
      <c r="I296" s="9"/>
      <c r="J296" s="9" t="s">
        <v>2889</v>
      </c>
      <c r="K296" s="9" t="s">
        <v>3452</v>
      </c>
      <c r="L296" s="9" t="s">
        <v>3453</v>
      </c>
      <c r="M296" s="9" t="s">
        <v>3454</v>
      </c>
      <c r="N296" s="9" t="s">
        <v>3069</v>
      </c>
      <c r="O296" s="9" t="s">
        <v>2819</v>
      </c>
      <c r="P296" s="9" t="s">
        <v>3455</v>
      </c>
      <c r="Q296" s="9" t="s">
        <v>2846</v>
      </c>
      <c r="R296" s="9" t="s">
        <v>3229</v>
      </c>
      <c r="S296" s="9" t="s">
        <v>16</v>
      </c>
      <c r="T296" s="9" t="s">
        <v>3456</v>
      </c>
      <c r="U296" s="9" t="s">
        <v>222</v>
      </c>
      <c r="V296" s="9" t="s">
        <v>3457</v>
      </c>
    </row>
    <row r="297" customFormat="false" ht="15" hidden="false" customHeight="false" outlineLevel="0" collapsed="false">
      <c r="A297" s="9" t="s">
        <v>3458</v>
      </c>
      <c r="B297" s="9" t="s">
        <v>3459</v>
      </c>
      <c r="C297" s="9" t="s">
        <v>3460</v>
      </c>
      <c r="D297" s="9" t="s">
        <v>23</v>
      </c>
      <c r="E297" s="9" t="s">
        <v>943</v>
      </c>
      <c r="F297" s="9" t="s">
        <v>161</v>
      </c>
      <c r="G297" s="9" t="s">
        <v>75</v>
      </c>
      <c r="H297" s="9" t="n">
        <v>1600</v>
      </c>
      <c r="I297" s="9"/>
      <c r="J297" s="9" t="s">
        <v>2889</v>
      </c>
      <c r="K297" s="9" t="s">
        <v>3461</v>
      </c>
      <c r="L297" s="9" t="s">
        <v>817</v>
      </c>
      <c r="M297" s="9" t="s">
        <v>3462</v>
      </c>
      <c r="N297" s="9" t="s">
        <v>179</v>
      </c>
      <c r="O297" s="9" t="s">
        <v>2819</v>
      </c>
      <c r="P297" s="9" t="s">
        <v>3463</v>
      </c>
      <c r="Q297" s="9" t="s">
        <v>3464</v>
      </c>
      <c r="R297" s="9" t="s">
        <v>628</v>
      </c>
      <c r="S297" s="9" t="s">
        <v>17</v>
      </c>
      <c r="T297" s="9" t="s">
        <v>3429</v>
      </c>
      <c r="U297" s="9" t="s">
        <v>222</v>
      </c>
      <c r="V297" s="9" t="s">
        <v>3465</v>
      </c>
    </row>
    <row r="298" customFormat="false" ht="15" hidden="false" customHeight="false" outlineLevel="0" collapsed="false">
      <c r="A298" s="9" t="s">
        <v>3466</v>
      </c>
      <c r="B298" s="9" t="s">
        <v>3467</v>
      </c>
      <c r="C298" s="9" t="s">
        <v>3468</v>
      </c>
      <c r="D298" s="9" t="s">
        <v>23</v>
      </c>
      <c r="E298" s="9" t="s">
        <v>943</v>
      </c>
      <c r="F298" s="9" t="s">
        <v>161</v>
      </c>
      <c r="G298" s="9" t="s">
        <v>75</v>
      </c>
      <c r="H298" s="9" t="n">
        <v>1500</v>
      </c>
      <c r="I298" s="9"/>
      <c r="J298" s="9" t="s">
        <v>2889</v>
      </c>
      <c r="K298" s="9" t="s">
        <v>3469</v>
      </c>
      <c r="L298" s="9" t="s">
        <v>3470</v>
      </c>
      <c r="M298" s="9" t="s">
        <v>3471</v>
      </c>
      <c r="N298" s="9" t="s">
        <v>3472</v>
      </c>
      <c r="O298" s="9" t="s">
        <v>2819</v>
      </c>
      <c r="P298" s="9" t="s">
        <v>3473</v>
      </c>
      <c r="Q298" s="9" t="s">
        <v>1267</v>
      </c>
      <c r="R298" s="9" t="s">
        <v>628</v>
      </c>
      <c r="S298" s="9" t="s">
        <v>17</v>
      </c>
      <c r="T298" s="9" t="s">
        <v>1001</v>
      </c>
      <c r="U298" s="9" t="s">
        <v>378</v>
      </c>
      <c r="V298" s="9"/>
    </row>
    <row r="299" customFormat="false" ht="15" hidden="false" customHeight="false" outlineLevel="0" collapsed="false">
      <c r="A299" s="9" t="s">
        <v>3474</v>
      </c>
      <c r="B299" s="9" t="s">
        <v>3475</v>
      </c>
      <c r="C299" s="9" t="s">
        <v>3476</v>
      </c>
      <c r="D299" s="9" t="s">
        <v>23</v>
      </c>
      <c r="E299" s="9" t="s">
        <v>943</v>
      </c>
      <c r="F299" s="9" t="s">
        <v>161</v>
      </c>
      <c r="G299" s="9" t="s">
        <v>75</v>
      </c>
      <c r="H299" s="9" t="n">
        <v>1700</v>
      </c>
      <c r="I299" s="9"/>
      <c r="J299" s="9" t="s">
        <v>2889</v>
      </c>
      <c r="K299" s="9" t="s">
        <v>3477</v>
      </c>
      <c r="L299" s="9" t="s">
        <v>817</v>
      </c>
      <c r="M299" s="9" t="s">
        <v>3478</v>
      </c>
      <c r="N299" s="9" t="s">
        <v>178</v>
      </c>
      <c r="O299" s="9" t="s">
        <v>2819</v>
      </c>
      <c r="P299" s="9" t="s">
        <v>3479</v>
      </c>
      <c r="Q299" s="9" t="s">
        <v>1267</v>
      </c>
      <c r="R299" s="9" t="s">
        <v>628</v>
      </c>
      <c r="S299" s="9" t="s">
        <v>17</v>
      </c>
      <c r="T299" s="9" t="s">
        <v>3322</v>
      </c>
      <c r="U299" s="9" t="s">
        <v>222</v>
      </c>
      <c r="V299" s="9" t="s">
        <v>3480</v>
      </c>
    </row>
    <row r="300" customFormat="false" ht="15" hidden="false" customHeight="false" outlineLevel="0" collapsed="false">
      <c r="A300" s="9" t="s">
        <v>3481</v>
      </c>
      <c r="B300" s="9" t="s">
        <v>3482</v>
      </c>
      <c r="C300" s="9" t="s">
        <v>3483</v>
      </c>
      <c r="D300" s="9" t="s">
        <v>23</v>
      </c>
      <c r="E300" s="9" t="s">
        <v>943</v>
      </c>
      <c r="F300" s="9" t="s">
        <v>161</v>
      </c>
      <c r="G300" s="9" t="s">
        <v>3484</v>
      </c>
      <c r="H300" s="9" t="n">
        <v>1800</v>
      </c>
      <c r="I300" s="9"/>
      <c r="J300" s="9" t="s">
        <v>2889</v>
      </c>
      <c r="K300" s="9" t="s">
        <v>3485</v>
      </c>
      <c r="L300" s="9" t="s">
        <v>3486</v>
      </c>
      <c r="M300" s="9" t="s">
        <v>3487</v>
      </c>
      <c r="N300" s="9" t="s">
        <v>3488</v>
      </c>
      <c r="O300" s="9" t="s">
        <v>2819</v>
      </c>
      <c r="P300" s="9" t="s">
        <v>3489</v>
      </c>
      <c r="Q300" s="9" t="s">
        <v>3034</v>
      </c>
      <c r="R300" s="9" t="s">
        <v>2952</v>
      </c>
      <c r="S300" s="9" t="s">
        <v>16</v>
      </c>
      <c r="T300" s="9" t="s">
        <v>3322</v>
      </c>
      <c r="U300" s="9" t="s">
        <v>222</v>
      </c>
      <c r="V300" s="9" t="s">
        <v>3490</v>
      </c>
    </row>
    <row r="301" customFormat="false" ht="15" hidden="false" customHeight="false" outlineLevel="0" collapsed="false">
      <c r="A301" s="9" t="s">
        <v>3491</v>
      </c>
      <c r="B301" s="9" t="s">
        <v>3492</v>
      </c>
      <c r="C301" s="9" t="s">
        <v>3493</v>
      </c>
      <c r="D301" s="9" t="s">
        <v>23</v>
      </c>
      <c r="E301" s="9" t="s">
        <v>943</v>
      </c>
      <c r="F301" s="9" t="s">
        <v>161</v>
      </c>
      <c r="G301" s="9" t="s">
        <v>75</v>
      </c>
      <c r="H301" s="9" t="n">
        <v>1300</v>
      </c>
      <c r="I301" s="9"/>
      <c r="J301" s="9" t="s">
        <v>3494</v>
      </c>
      <c r="K301" s="9" t="s">
        <v>3495</v>
      </c>
      <c r="L301" s="9" t="s">
        <v>3496</v>
      </c>
      <c r="M301" s="9" t="s">
        <v>3497</v>
      </c>
      <c r="N301" s="9" t="s">
        <v>2983</v>
      </c>
      <c r="O301" s="9" t="s">
        <v>2819</v>
      </c>
      <c r="P301" s="9" t="s">
        <v>3498</v>
      </c>
      <c r="Q301" s="9" t="s">
        <v>1267</v>
      </c>
      <c r="R301" s="9" t="s">
        <v>3499</v>
      </c>
      <c r="S301" s="9" t="s">
        <v>16</v>
      </c>
      <c r="T301" s="9" t="s">
        <v>2848</v>
      </c>
      <c r="U301" s="9" t="s">
        <v>222</v>
      </c>
      <c r="V301" s="9" t="s">
        <v>3500</v>
      </c>
    </row>
    <row r="302" customFormat="false" ht="15" hidden="false" customHeight="false" outlineLevel="0" collapsed="false">
      <c r="A302" s="9" t="s">
        <v>3501</v>
      </c>
      <c r="B302" s="9" t="s">
        <v>3502</v>
      </c>
      <c r="C302" s="9" t="s">
        <v>3503</v>
      </c>
      <c r="D302" s="9" t="s">
        <v>23</v>
      </c>
      <c r="E302" s="9" t="s">
        <v>943</v>
      </c>
      <c r="F302" s="9" t="s">
        <v>161</v>
      </c>
      <c r="G302" s="9" t="s">
        <v>75</v>
      </c>
      <c r="H302" s="9" t="n">
        <v>-500</v>
      </c>
      <c r="I302" s="9"/>
      <c r="J302" s="9" t="s">
        <v>3504</v>
      </c>
      <c r="K302" s="9" t="s">
        <v>3505</v>
      </c>
      <c r="L302" s="9" t="s">
        <v>3506</v>
      </c>
      <c r="M302" s="9" t="s">
        <v>3507</v>
      </c>
      <c r="N302" s="9" t="s">
        <v>176</v>
      </c>
      <c r="O302" s="9" t="s">
        <v>2819</v>
      </c>
      <c r="P302" s="9" t="s">
        <v>3508</v>
      </c>
      <c r="Q302" s="9" t="s">
        <v>1267</v>
      </c>
      <c r="R302" s="9" t="s">
        <v>3509</v>
      </c>
      <c r="S302" s="9" t="s">
        <v>17</v>
      </c>
      <c r="T302" s="9" t="s">
        <v>3510</v>
      </c>
      <c r="U302" s="9" t="s">
        <v>378</v>
      </c>
      <c r="V302" s="9" t="s">
        <v>3511</v>
      </c>
    </row>
    <row r="303" customFormat="false" ht="15" hidden="false" customHeight="false" outlineLevel="0" collapsed="false">
      <c r="A303" s="9" t="s">
        <v>3512</v>
      </c>
      <c r="B303" s="9" t="s">
        <v>3513</v>
      </c>
      <c r="C303" s="9" t="s">
        <v>3514</v>
      </c>
      <c r="D303" s="9" t="s">
        <v>23</v>
      </c>
      <c r="E303" s="9" t="s">
        <v>943</v>
      </c>
      <c r="F303" s="9" t="s">
        <v>161</v>
      </c>
      <c r="G303" s="9" t="s">
        <v>75</v>
      </c>
      <c r="H303" s="9" t="n">
        <v>-10000</v>
      </c>
      <c r="I303" s="9"/>
      <c r="J303" s="9" t="s">
        <v>3515</v>
      </c>
      <c r="K303" s="9" t="s">
        <v>3516</v>
      </c>
      <c r="L303" s="9" t="s">
        <v>3517</v>
      </c>
      <c r="M303" s="9" t="s">
        <v>3518</v>
      </c>
      <c r="N303" s="9" t="s">
        <v>3519</v>
      </c>
      <c r="O303" s="9" t="s">
        <v>2819</v>
      </c>
      <c r="P303" s="9" t="s">
        <v>3520</v>
      </c>
      <c r="Q303" s="9" t="s">
        <v>2846</v>
      </c>
      <c r="R303" s="9" t="s">
        <v>628</v>
      </c>
      <c r="S303" s="9" t="s">
        <v>17</v>
      </c>
      <c r="T303" s="9" t="s">
        <v>3205</v>
      </c>
      <c r="U303" s="9" t="s">
        <v>378</v>
      </c>
      <c r="V303" s="9" t="s">
        <v>3521</v>
      </c>
    </row>
    <row r="304" customFormat="false" ht="15" hidden="false" customHeight="false" outlineLevel="0" collapsed="false">
      <c r="A304" s="9" t="s">
        <v>3522</v>
      </c>
      <c r="B304" s="9" t="s">
        <v>3523</v>
      </c>
      <c r="C304" s="9" t="s">
        <v>3524</v>
      </c>
      <c r="D304" s="9" t="s">
        <v>23</v>
      </c>
      <c r="E304" s="9" t="s">
        <v>943</v>
      </c>
      <c r="F304" s="9" t="s">
        <v>161</v>
      </c>
      <c r="G304" s="9" t="s">
        <v>77</v>
      </c>
      <c r="H304" s="9" t="n">
        <v>1816</v>
      </c>
      <c r="I304" s="9"/>
      <c r="J304" s="9" t="s">
        <v>3525</v>
      </c>
      <c r="K304" s="9" t="s">
        <v>3526</v>
      </c>
      <c r="L304" s="9" t="s">
        <v>3527</v>
      </c>
      <c r="M304" s="9" t="s">
        <v>3528</v>
      </c>
      <c r="N304" s="9" t="s">
        <v>2939</v>
      </c>
      <c r="O304" s="9" t="s">
        <v>2819</v>
      </c>
      <c r="P304" s="9" t="s">
        <v>3529</v>
      </c>
      <c r="Q304" s="9" t="s">
        <v>1267</v>
      </c>
      <c r="R304" s="9" t="s">
        <v>3080</v>
      </c>
      <c r="S304" s="9" t="s">
        <v>16</v>
      </c>
      <c r="T304" s="9" t="s">
        <v>2848</v>
      </c>
      <c r="U304" s="9" t="s">
        <v>222</v>
      </c>
      <c r="V304" s="9" t="s">
        <v>3530</v>
      </c>
    </row>
    <row r="305" customFormat="false" ht="15" hidden="false" customHeight="false" outlineLevel="0" collapsed="false">
      <c r="A305" s="9" t="s">
        <v>3531</v>
      </c>
      <c r="B305" s="9" t="s">
        <v>3532</v>
      </c>
      <c r="C305" s="9" t="s">
        <v>3533</v>
      </c>
      <c r="D305" s="9" t="s">
        <v>23</v>
      </c>
      <c r="E305" s="9" t="s">
        <v>943</v>
      </c>
      <c r="F305" s="9" t="s">
        <v>161</v>
      </c>
      <c r="G305" s="9" t="s">
        <v>77</v>
      </c>
      <c r="H305" s="9" t="n">
        <v>1600</v>
      </c>
      <c r="I305" s="9"/>
      <c r="J305" s="9" t="s">
        <v>2889</v>
      </c>
      <c r="K305" s="9" t="s">
        <v>3534</v>
      </c>
      <c r="L305" s="9" t="s">
        <v>3535</v>
      </c>
      <c r="M305" s="9" t="s">
        <v>3536</v>
      </c>
      <c r="N305" s="9" t="s">
        <v>2844</v>
      </c>
      <c r="O305" s="9" t="s">
        <v>2819</v>
      </c>
      <c r="P305" s="9" t="s">
        <v>3537</v>
      </c>
      <c r="Q305" s="9" t="s">
        <v>1267</v>
      </c>
      <c r="R305" s="9" t="s">
        <v>2847</v>
      </c>
      <c r="S305" s="9" t="s">
        <v>16</v>
      </c>
      <c r="T305" s="9" t="s">
        <v>3538</v>
      </c>
      <c r="U305" s="9" t="s">
        <v>222</v>
      </c>
      <c r="V305" s="9" t="s">
        <v>3539</v>
      </c>
    </row>
    <row r="306" customFormat="false" ht="15" hidden="false" customHeight="false" outlineLevel="0" collapsed="false">
      <c r="A306" s="9" t="s">
        <v>3540</v>
      </c>
      <c r="B306" s="9" t="s">
        <v>3541</v>
      </c>
      <c r="C306" s="9" t="s">
        <v>3542</v>
      </c>
      <c r="D306" s="9" t="s">
        <v>23</v>
      </c>
      <c r="E306" s="9" t="s">
        <v>943</v>
      </c>
      <c r="F306" s="9" t="s">
        <v>161</v>
      </c>
      <c r="G306" s="9" t="s">
        <v>77</v>
      </c>
      <c r="H306" s="9" t="n">
        <v>1600</v>
      </c>
      <c r="I306" s="9"/>
      <c r="J306" s="9" t="s">
        <v>2889</v>
      </c>
      <c r="K306" s="9" t="s">
        <v>3543</v>
      </c>
      <c r="L306" s="9" t="s">
        <v>3544</v>
      </c>
      <c r="M306" s="9" t="s">
        <v>3545</v>
      </c>
      <c r="N306" s="9" t="s">
        <v>3069</v>
      </c>
      <c r="O306" s="9" t="s">
        <v>2819</v>
      </c>
      <c r="P306" s="9" t="s">
        <v>3546</v>
      </c>
      <c r="Q306" s="9" t="s">
        <v>1267</v>
      </c>
      <c r="R306" s="9" t="s">
        <v>3166</v>
      </c>
      <c r="S306" s="9" t="s">
        <v>17</v>
      </c>
      <c r="T306" s="9"/>
      <c r="U306" s="9" t="s">
        <v>378</v>
      </c>
      <c r="V306" s="9"/>
    </row>
    <row r="307" customFormat="false" ht="15" hidden="false" customHeight="false" outlineLevel="0" collapsed="false">
      <c r="A307" s="9" t="s">
        <v>3547</v>
      </c>
      <c r="B307" s="9" t="s">
        <v>3548</v>
      </c>
      <c r="C307" s="9" t="s">
        <v>3549</v>
      </c>
      <c r="D307" s="9" t="s">
        <v>23</v>
      </c>
      <c r="E307" s="9" t="s">
        <v>943</v>
      </c>
      <c r="F307" s="9" t="s">
        <v>161</v>
      </c>
      <c r="G307" s="9" t="s">
        <v>77</v>
      </c>
      <c r="H307" s="9" t="n">
        <v>1820</v>
      </c>
      <c r="I307" s="9"/>
      <c r="J307" s="9" t="s">
        <v>3550</v>
      </c>
      <c r="K307" s="9" t="s">
        <v>3551</v>
      </c>
      <c r="L307" s="9" t="s">
        <v>3552</v>
      </c>
      <c r="M307" s="9" t="s">
        <v>3553</v>
      </c>
      <c r="N307" s="9" t="s">
        <v>3069</v>
      </c>
      <c r="O307" s="9" t="s">
        <v>2819</v>
      </c>
      <c r="P307" s="9" t="s">
        <v>3554</v>
      </c>
      <c r="Q307" s="9" t="s">
        <v>1267</v>
      </c>
      <c r="R307" s="9" t="s">
        <v>2847</v>
      </c>
      <c r="S307" s="9" t="s">
        <v>17</v>
      </c>
      <c r="T307" s="9" t="s">
        <v>3456</v>
      </c>
      <c r="U307" s="9" t="s">
        <v>222</v>
      </c>
      <c r="V307" s="9"/>
    </row>
    <row r="308" customFormat="false" ht="15" hidden="false" customHeight="false" outlineLevel="0" collapsed="false">
      <c r="A308" s="9" t="s">
        <v>3555</v>
      </c>
      <c r="B308" s="9" t="s">
        <v>3556</v>
      </c>
      <c r="C308" s="9" t="s">
        <v>3557</v>
      </c>
      <c r="D308" s="9" t="s">
        <v>23</v>
      </c>
      <c r="E308" s="9" t="s">
        <v>943</v>
      </c>
      <c r="F308" s="9" t="s">
        <v>161</v>
      </c>
      <c r="G308" s="9" t="s">
        <v>77</v>
      </c>
      <c r="H308" s="9" t="n">
        <v>1600</v>
      </c>
      <c r="I308" s="9"/>
      <c r="J308" s="9" t="s">
        <v>2889</v>
      </c>
      <c r="K308" s="9" t="s">
        <v>3558</v>
      </c>
      <c r="L308" s="9" t="s">
        <v>3559</v>
      </c>
      <c r="M308" s="9" t="s">
        <v>3560</v>
      </c>
      <c r="N308" s="9" t="s">
        <v>3069</v>
      </c>
      <c r="O308" s="9" t="s">
        <v>2819</v>
      </c>
      <c r="P308" s="9" t="s">
        <v>3561</v>
      </c>
      <c r="Q308" s="9" t="s">
        <v>1267</v>
      </c>
      <c r="R308" s="9" t="s">
        <v>3166</v>
      </c>
      <c r="S308" s="9" t="s">
        <v>17</v>
      </c>
      <c r="T308" s="9"/>
      <c r="U308" s="9" t="s">
        <v>378</v>
      </c>
      <c r="V308" s="9"/>
    </row>
    <row r="309" customFormat="false" ht="15" hidden="false" customHeight="false" outlineLevel="0" collapsed="false">
      <c r="A309" s="9" t="s">
        <v>3562</v>
      </c>
      <c r="B309" s="9" t="s">
        <v>3563</v>
      </c>
      <c r="C309" s="9" t="s">
        <v>3564</v>
      </c>
      <c r="D309" s="9" t="s">
        <v>23</v>
      </c>
      <c r="E309" s="9" t="s">
        <v>943</v>
      </c>
      <c r="F309" s="9" t="s">
        <v>161</v>
      </c>
      <c r="G309" s="9" t="s">
        <v>77</v>
      </c>
      <c r="H309" s="9" t="n">
        <v>-20000</v>
      </c>
      <c r="I309" s="9"/>
      <c r="J309" s="9" t="s">
        <v>3565</v>
      </c>
      <c r="K309" s="9" t="s">
        <v>3566</v>
      </c>
      <c r="L309" s="9" t="s">
        <v>3567</v>
      </c>
      <c r="M309" s="9" t="s">
        <v>3568</v>
      </c>
      <c r="N309" s="9" t="s">
        <v>3218</v>
      </c>
      <c r="O309" s="9" t="s">
        <v>2819</v>
      </c>
      <c r="P309" s="9" t="s">
        <v>3569</v>
      </c>
      <c r="Q309" s="9" t="s">
        <v>3570</v>
      </c>
      <c r="R309" s="9" t="s">
        <v>2847</v>
      </c>
      <c r="S309" s="9" t="s">
        <v>16</v>
      </c>
      <c r="T309" s="9" t="s">
        <v>3571</v>
      </c>
      <c r="U309" s="9" t="s">
        <v>222</v>
      </c>
      <c r="V309" s="9" t="s">
        <v>3572</v>
      </c>
    </row>
    <row r="310" customFormat="false" ht="15" hidden="false" customHeight="false" outlineLevel="0" collapsed="false">
      <c r="A310" s="9" t="s">
        <v>3573</v>
      </c>
      <c r="B310" s="9" t="s">
        <v>3574</v>
      </c>
      <c r="C310" s="9" t="s">
        <v>3575</v>
      </c>
      <c r="D310" s="9" t="s">
        <v>23</v>
      </c>
      <c r="E310" s="9" t="s">
        <v>943</v>
      </c>
      <c r="F310" s="9" t="s">
        <v>161</v>
      </c>
      <c r="G310" s="9" t="s">
        <v>77</v>
      </c>
      <c r="H310" s="9" t="n">
        <v>-2000</v>
      </c>
      <c r="I310" s="9"/>
      <c r="J310" s="9" t="s">
        <v>3576</v>
      </c>
      <c r="K310" s="9" t="s">
        <v>3577</v>
      </c>
      <c r="L310" s="9" t="s">
        <v>3578</v>
      </c>
      <c r="M310" s="9" t="s">
        <v>3579</v>
      </c>
      <c r="N310" s="9" t="s">
        <v>3580</v>
      </c>
      <c r="O310" s="9" t="s">
        <v>2819</v>
      </c>
      <c r="P310" s="9" t="s">
        <v>3581</v>
      </c>
      <c r="Q310" s="9" t="s">
        <v>2832</v>
      </c>
      <c r="R310" s="9" t="s">
        <v>628</v>
      </c>
      <c r="S310" s="9" t="s">
        <v>17</v>
      </c>
      <c r="T310" s="9" t="s">
        <v>2848</v>
      </c>
      <c r="U310" s="9" t="s">
        <v>378</v>
      </c>
      <c r="V310" s="9" t="s">
        <v>3582</v>
      </c>
    </row>
    <row r="311" customFormat="false" ht="15" hidden="false" customHeight="false" outlineLevel="0" collapsed="false">
      <c r="A311" s="9" t="s">
        <v>3583</v>
      </c>
      <c r="B311" s="9" t="s">
        <v>3584</v>
      </c>
      <c r="C311" s="9" t="s">
        <v>3585</v>
      </c>
      <c r="D311" s="9" t="s">
        <v>23</v>
      </c>
      <c r="E311" s="9" t="s">
        <v>943</v>
      </c>
      <c r="F311" s="9" t="s">
        <v>161</v>
      </c>
      <c r="G311" s="9" t="s">
        <v>77</v>
      </c>
      <c r="H311" s="9" t="n">
        <v>1600</v>
      </c>
      <c r="I311" s="9"/>
      <c r="J311" s="9" t="s">
        <v>2889</v>
      </c>
      <c r="K311" s="9" t="s">
        <v>3586</v>
      </c>
      <c r="L311" s="9" t="s">
        <v>3587</v>
      </c>
      <c r="M311" s="9" t="s">
        <v>3588</v>
      </c>
      <c r="N311" s="9" t="s">
        <v>3069</v>
      </c>
      <c r="O311" s="9" t="s">
        <v>2819</v>
      </c>
      <c r="P311" s="9" t="s">
        <v>3589</v>
      </c>
      <c r="Q311" s="9" t="s">
        <v>3389</v>
      </c>
      <c r="R311" s="9" t="s">
        <v>628</v>
      </c>
      <c r="S311" s="9" t="s">
        <v>17</v>
      </c>
      <c r="T311" s="9" t="s">
        <v>3590</v>
      </c>
      <c r="U311" s="9" t="s">
        <v>222</v>
      </c>
      <c r="V311" s="9" t="s">
        <v>3591</v>
      </c>
    </row>
    <row r="312" customFormat="false" ht="15" hidden="false" customHeight="false" outlineLevel="0" collapsed="false">
      <c r="A312" s="9" t="s">
        <v>3592</v>
      </c>
      <c r="B312" s="9" t="s">
        <v>3593</v>
      </c>
      <c r="C312" s="9" t="s">
        <v>3593</v>
      </c>
      <c r="D312" s="9" t="s">
        <v>23</v>
      </c>
      <c r="E312" s="9" t="s">
        <v>943</v>
      </c>
      <c r="F312" s="9" t="s">
        <v>161</v>
      </c>
      <c r="G312" s="9" t="s">
        <v>79</v>
      </c>
      <c r="H312" s="9" t="n">
        <v>1500</v>
      </c>
      <c r="I312" s="9"/>
      <c r="J312" s="9" t="s">
        <v>3594</v>
      </c>
      <c r="K312" s="9" t="s">
        <v>3595</v>
      </c>
      <c r="L312" s="9" t="s">
        <v>3596</v>
      </c>
      <c r="M312" s="9" t="s">
        <v>3597</v>
      </c>
      <c r="N312" s="9" t="s">
        <v>2983</v>
      </c>
      <c r="O312" s="9" t="s">
        <v>2819</v>
      </c>
      <c r="P312" s="9" t="s">
        <v>3598</v>
      </c>
      <c r="Q312" s="9" t="s">
        <v>3599</v>
      </c>
      <c r="R312" s="9" t="s">
        <v>2952</v>
      </c>
      <c r="S312" s="9" t="s">
        <v>16</v>
      </c>
      <c r="T312" s="9" t="s">
        <v>2848</v>
      </c>
      <c r="U312" s="9" t="s">
        <v>222</v>
      </c>
      <c r="V312" s="9" t="s">
        <v>3600</v>
      </c>
    </row>
    <row r="313" customFormat="false" ht="15" hidden="false" customHeight="false" outlineLevel="0" collapsed="false">
      <c r="A313" s="9" t="s">
        <v>3601</v>
      </c>
      <c r="B313" s="9" t="s">
        <v>3602</v>
      </c>
      <c r="C313" s="9" t="s">
        <v>3602</v>
      </c>
      <c r="D313" s="9" t="s">
        <v>23</v>
      </c>
      <c r="E313" s="9" t="s">
        <v>943</v>
      </c>
      <c r="F313" s="9" t="s">
        <v>161</v>
      </c>
      <c r="G313" s="9" t="s">
        <v>79</v>
      </c>
      <c r="H313" s="9" t="n">
        <v>1800</v>
      </c>
      <c r="I313" s="9"/>
      <c r="J313" s="9" t="s">
        <v>2889</v>
      </c>
      <c r="K313" s="9" t="s">
        <v>3603</v>
      </c>
      <c r="L313" s="9" t="s">
        <v>3604</v>
      </c>
      <c r="M313" s="9" t="s">
        <v>3605</v>
      </c>
      <c r="N313" s="9" t="s">
        <v>173</v>
      </c>
      <c r="O313" s="9" t="s">
        <v>2819</v>
      </c>
      <c r="P313" s="9" t="s">
        <v>3606</v>
      </c>
      <c r="Q313" s="9" t="s">
        <v>2846</v>
      </c>
      <c r="R313" s="9" t="s">
        <v>3607</v>
      </c>
      <c r="S313" s="9" t="s">
        <v>16</v>
      </c>
      <c r="T313" s="9"/>
      <c r="U313" s="9" t="s">
        <v>222</v>
      </c>
      <c r="V313" s="9" t="s">
        <v>3608</v>
      </c>
    </row>
    <row r="314" customFormat="false" ht="15" hidden="false" customHeight="false" outlineLevel="0" collapsed="false">
      <c r="A314" s="9" t="s">
        <v>3609</v>
      </c>
      <c r="B314" s="9" t="s">
        <v>3610</v>
      </c>
      <c r="C314" s="9" t="s">
        <v>3610</v>
      </c>
      <c r="D314" s="9" t="s">
        <v>23</v>
      </c>
      <c r="E314" s="9" t="s">
        <v>943</v>
      </c>
      <c r="F314" s="9" t="s">
        <v>161</v>
      </c>
      <c r="G314" s="9" t="s">
        <v>79</v>
      </c>
      <c r="H314" s="9" t="n">
        <v>1600</v>
      </c>
      <c r="I314" s="9"/>
      <c r="J314" s="9" t="s">
        <v>3611</v>
      </c>
      <c r="K314" s="9" t="s">
        <v>3612</v>
      </c>
      <c r="L314" s="9" t="s">
        <v>817</v>
      </c>
      <c r="M314" s="9" t="s">
        <v>3613</v>
      </c>
      <c r="N314" s="9" t="s">
        <v>179</v>
      </c>
      <c r="O314" s="9" t="s">
        <v>2819</v>
      </c>
      <c r="P314" s="9" t="s">
        <v>3614</v>
      </c>
      <c r="Q314" s="9" t="s">
        <v>3615</v>
      </c>
      <c r="R314" s="9" t="s">
        <v>3616</v>
      </c>
      <c r="S314" s="9" t="s">
        <v>17</v>
      </c>
      <c r="T314" s="9"/>
      <c r="U314" s="9" t="s">
        <v>378</v>
      </c>
      <c r="V314" s="9" t="s">
        <v>3617</v>
      </c>
    </row>
    <row r="315" customFormat="false" ht="15" hidden="false" customHeight="false" outlineLevel="0" collapsed="false">
      <c r="A315" s="9" t="s">
        <v>3618</v>
      </c>
      <c r="B315" s="9" t="s">
        <v>3619</v>
      </c>
      <c r="C315" s="9" t="s">
        <v>3619</v>
      </c>
      <c r="D315" s="9" t="s">
        <v>23</v>
      </c>
      <c r="E315" s="9" t="s">
        <v>943</v>
      </c>
      <c r="F315" s="9" t="s">
        <v>161</v>
      </c>
      <c r="G315" s="9" t="s">
        <v>79</v>
      </c>
      <c r="H315" s="9" t="n">
        <v>1600</v>
      </c>
      <c r="I315" s="9"/>
      <c r="J315" s="9" t="s">
        <v>2889</v>
      </c>
      <c r="K315" s="9" t="s">
        <v>3620</v>
      </c>
      <c r="L315" s="9" t="s">
        <v>3621</v>
      </c>
      <c r="M315" s="9" t="s">
        <v>3622</v>
      </c>
      <c r="N315" s="9" t="s">
        <v>179</v>
      </c>
      <c r="O315" s="9" t="s">
        <v>2819</v>
      </c>
      <c r="P315" s="9" t="s">
        <v>3623</v>
      </c>
      <c r="Q315" s="9" t="s">
        <v>3175</v>
      </c>
      <c r="R315" s="9" t="s">
        <v>628</v>
      </c>
      <c r="S315" s="9" t="s">
        <v>17</v>
      </c>
      <c r="T315" s="9"/>
      <c r="U315" s="9" t="s">
        <v>378</v>
      </c>
      <c r="V315" s="9" t="s">
        <v>3624</v>
      </c>
    </row>
    <row r="316" customFormat="false" ht="15" hidden="false" customHeight="false" outlineLevel="0" collapsed="false">
      <c r="A316" s="9" t="s">
        <v>3625</v>
      </c>
      <c r="B316" s="9" t="s">
        <v>3626</v>
      </c>
      <c r="C316" s="9" t="s">
        <v>3627</v>
      </c>
      <c r="D316" s="9" t="s">
        <v>23</v>
      </c>
      <c r="E316" s="9" t="s">
        <v>943</v>
      </c>
      <c r="F316" s="9" t="s">
        <v>1759</v>
      </c>
      <c r="G316" s="9" t="s">
        <v>79</v>
      </c>
      <c r="H316" s="9" t="n">
        <v>1500</v>
      </c>
      <c r="I316" s="9"/>
      <c r="J316" s="9" t="s">
        <v>2889</v>
      </c>
      <c r="K316" s="9" t="s">
        <v>3628</v>
      </c>
      <c r="L316" s="9" t="s">
        <v>3629</v>
      </c>
      <c r="M316" s="9" t="s">
        <v>3630</v>
      </c>
      <c r="N316" s="9" t="s">
        <v>3631</v>
      </c>
      <c r="O316" s="9" t="s">
        <v>2819</v>
      </c>
      <c r="P316" s="9" t="s">
        <v>3632</v>
      </c>
      <c r="Q316" s="9" t="s">
        <v>1267</v>
      </c>
      <c r="R316" s="9" t="s">
        <v>628</v>
      </c>
      <c r="S316" s="9" t="s">
        <v>17</v>
      </c>
      <c r="T316" s="9" t="s">
        <v>3239</v>
      </c>
      <c r="U316" s="9" t="s">
        <v>378</v>
      </c>
      <c r="V316" s="9"/>
    </row>
    <row r="317" customFormat="false" ht="15" hidden="false" customHeight="false" outlineLevel="0" collapsed="false">
      <c r="A317" s="9" t="s">
        <v>3633</v>
      </c>
      <c r="B317" s="9" t="s">
        <v>3634</v>
      </c>
      <c r="C317" s="9" t="s">
        <v>3635</v>
      </c>
      <c r="D317" s="9" t="s">
        <v>23</v>
      </c>
      <c r="E317" s="9" t="s">
        <v>943</v>
      </c>
      <c r="F317" s="9" t="s">
        <v>161</v>
      </c>
      <c r="G317" s="9" t="s">
        <v>79</v>
      </c>
      <c r="H317" s="9" t="n">
        <v>1780</v>
      </c>
      <c r="I317" s="9"/>
      <c r="J317" s="9" t="s">
        <v>3636</v>
      </c>
      <c r="K317" s="9" t="s">
        <v>3637</v>
      </c>
      <c r="L317" s="9" t="s">
        <v>3638</v>
      </c>
      <c r="M317" s="9" t="s">
        <v>3639</v>
      </c>
      <c r="N317" s="9" t="s">
        <v>182</v>
      </c>
      <c r="O317" s="9" t="s">
        <v>2819</v>
      </c>
      <c r="P317" s="9" t="s">
        <v>3640</v>
      </c>
      <c r="Q317" s="9" t="s">
        <v>3389</v>
      </c>
      <c r="R317" s="9" t="s">
        <v>628</v>
      </c>
      <c r="S317" s="9" t="s">
        <v>17</v>
      </c>
      <c r="T317" s="9" t="s">
        <v>2953</v>
      </c>
      <c r="U317" s="9" t="s">
        <v>378</v>
      </c>
      <c r="V317" s="9" t="s">
        <v>3641</v>
      </c>
    </row>
    <row r="318" customFormat="false" ht="15" hidden="false" customHeight="false" outlineLevel="0" collapsed="false">
      <c r="A318" s="9" t="s">
        <v>3642</v>
      </c>
      <c r="B318" s="9" t="s">
        <v>3643</v>
      </c>
      <c r="C318" s="9" t="s">
        <v>3644</v>
      </c>
      <c r="D318" s="9" t="s">
        <v>23</v>
      </c>
      <c r="E318" s="9" t="s">
        <v>943</v>
      </c>
      <c r="F318" s="9" t="s">
        <v>162</v>
      </c>
      <c r="G318" s="9" t="s">
        <v>82</v>
      </c>
      <c r="H318" s="9" t="n">
        <v>1200</v>
      </c>
      <c r="I318" s="9"/>
      <c r="J318" s="9" t="s">
        <v>3645</v>
      </c>
      <c r="K318" s="9" t="s">
        <v>3646</v>
      </c>
      <c r="L318" s="9" t="s">
        <v>3647</v>
      </c>
      <c r="M318" s="9" t="s">
        <v>3648</v>
      </c>
      <c r="N318" s="9" t="s">
        <v>3649</v>
      </c>
      <c r="O318" s="9" t="s">
        <v>2819</v>
      </c>
      <c r="P318" s="9" t="s">
        <v>3650</v>
      </c>
      <c r="Q318" s="9" t="s">
        <v>2846</v>
      </c>
      <c r="R318" s="9" t="s">
        <v>3651</v>
      </c>
      <c r="S318" s="9" t="s">
        <v>15</v>
      </c>
      <c r="T318" s="9" t="s">
        <v>3538</v>
      </c>
      <c r="U318" s="9" t="s">
        <v>222</v>
      </c>
      <c r="V318" s="9" t="s">
        <v>3652</v>
      </c>
    </row>
    <row r="319" customFormat="false" ht="15" hidden="false" customHeight="false" outlineLevel="0" collapsed="false">
      <c r="A319" s="9" t="s">
        <v>3653</v>
      </c>
      <c r="B319" s="9" t="s">
        <v>3654</v>
      </c>
      <c r="C319" s="9" t="s">
        <v>3655</v>
      </c>
      <c r="D319" s="9" t="s">
        <v>23</v>
      </c>
      <c r="E319" s="9" t="s">
        <v>943</v>
      </c>
      <c r="F319" s="9" t="s">
        <v>162</v>
      </c>
      <c r="G319" s="9" t="s">
        <v>3656</v>
      </c>
      <c r="H319" s="9" t="n">
        <v>1200</v>
      </c>
      <c r="I319" s="9"/>
      <c r="J319" s="9" t="s">
        <v>3657</v>
      </c>
      <c r="K319" s="9" t="s">
        <v>3658</v>
      </c>
      <c r="L319" s="9" t="s">
        <v>3659</v>
      </c>
      <c r="M319" s="9" t="s">
        <v>3660</v>
      </c>
      <c r="N319" s="9" t="s">
        <v>3164</v>
      </c>
      <c r="O319" s="9" t="s">
        <v>2819</v>
      </c>
      <c r="P319" s="9" t="s">
        <v>3661</v>
      </c>
      <c r="Q319" s="9" t="s">
        <v>2846</v>
      </c>
      <c r="R319" s="9" t="s">
        <v>3662</v>
      </c>
      <c r="S319" s="9" t="s">
        <v>17</v>
      </c>
      <c r="T319" s="9" t="s">
        <v>3322</v>
      </c>
      <c r="U319" s="9" t="s">
        <v>222</v>
      </c>
      <c r="V319" s="9"/>
    </row>
    <row r="320" customFormat="false" ht="15" hidden="false" customHeight="false" outlineLevel="0" collapsed="false">
      <c r="A320" s="9" t="s">
        <v>3663</v>
      </c>
      <c r="B320" s="9" t="s">
        <v>3664</v>
      </c>
      <c r="C320" s="9" t="s">
        <v>3665</v>
      </c>
      <c r="D320" s="9" t="s">
        <v>23</v>
      </c>
      <c r="E320" s="9" t="s">
        <v>943</v>
      </c>
      <c r="F320" s="9" t="s">
        <v>162</v>
      </c>
      <c r="G320" s="9" t="s">
        <v>82</v>
      </c>
      <c r="H320" s="9" t="n">
        <v>1000</v>
      </c>
      <c r="I320" s="9"/>
      <c r="J320" s="9" t="s">
        <v>2889</v>
      </c>
      <c r="K320" s="9" t="s">
        <v>3666</v>
      </c>
      <c r="L320" s="9" t="s">
        <v>3667</v>
      </c>
      <c r="M320" s="9" t="s">
        <v>3668</v>
      </c>
      <c r="N320" s="9" t="s">
        <v>3008</v>
      </c>
      <c r="O320" s="9" t="s">
        <v>2819</v>
      </c>
      <c r="P320" s="9" t="s">
        <v>3669</v>
      </c>
      <c r="Q320" s="9" t="s">
        <v>3670</v>
      </c>
      <c r="R320" s="9" t="s">
        <v>3671</v>
      </c>
      <c r="S320" s="9" t="s">
        <v>16</v>
      </c>
      <c r="T320" s="9" t="s">
        <v>672</v>
      </c>
      <c r="U320" s="9" t="s">
        <v>222</v>
      </c>
      <c r="V320" s="9"/>
    </row>
    <row r="321" customFormat="false" ht="15" hidden="false" customHeight="false" outlineLevel="0" collapsed="false">
      <c r="A321" s="9" t="s">
        <v>3672</v>
      </c>
      <c r="B321" s="9" t="s">
        <v>3673</v>
      </c>
      <c r="C321" s="9" t="s">
        <v>3674</v>
      </c>
      <c r="D321" s="9" t="s">
        <v>23</v>
      </c>
      <c r="E321" s="9" t="s">
        <v>943</v>
      </c>
      <c r="F321" s="9" t="s">
        <v>162</v>
      </c>
      <c r="G321" s="9" t="s">
        <v>82</v>
      </c>
      <c r="H321" s="9" t="n">
        <v>1000</v>
      </c>
      <c r="I321" s="9"/>
      <c r="J321" s="9" t="s">
        <v>2889</v>
      </c>
      <c r="K321" s="9" t="s">
        <v>3675</v>
      </c>
      <c r="L321" s="9" t="s">
        <v>3676</v>
      </c>
      <c r="M321" s="9" t="s">
        <v>3677</v>
      </c>
      <c r="N321" s="9" t="s">
        <v>3678</v>
      </c>
      <c r="O321" s="9" t="s">
        <v>2819</v>
      </c>
      <c r="P321" s="9" t="s">
        <v>3679</v>
      </c>
      <c r="Q321" s="9" t="s">
        <v>2846</v>
      </c>
      <c r="R321" s="9" t="s">
        <v>3680</v>
      </c>
      <c r="S321" s="9" t="s">
        <v>17</v>
      </c>
      <c r="T321" s="9"/>
      <c r="U321" s="9" t="s">
        <v>222</v>
      </c>
      <c r="V321" s="9" t="s">
        <v>3681</v>
      </c>
    </row>
    <row r="322" customFormat="false" ht="15" hidden="false" customHeight="false" outlineLevel="0" collapsed="false">
      <c r="A322" s="9" t="s">
        <v>3682</v>
      </c>
      <c r="B322" s="9" t="s">
        <v>3683</v>
      </c>
      <c r="C322" s="9" t="s">
        <v>3684</v>
      </c>
      <c r="D322" s="9" t="s">
        <v>23</v>
      </c>
      <c r="E322" s="9" t="s">
        <v>943</v>
      </c>
      <c r="F322" s="9" t="s">
        <v>162</v>
      </c>
      <c r="G322" s="9" t="s">
        <v>82</v>
      </c>
      <c r="H322" s="9" t="n">
        <v>-7000</v>
      </c>
      <c r="I322" s="9"/>
      <c r="J322" s="9" t="s">
        <v>3685</v>
      </c>
      <c r="K322" s="9" t="s">
        <v>3686</v>
      </c>
      <c r="L322" s="9" t="s">
        <v>3687</v>
      </c>
      <c r="M322" s="9" t="s">
        <v>3688</v>
      </c>
      <c r="N322" s="9" t="s">
        <v>3689</v>
      </c>
      <c r="O322" s="9" t="s">
        <v>2819</v>
      </c>
      <c r="P322" s="9" t="s">
        <v>3690</v>
      </c>
      <c r="Q322" s="9" t="s">
        <v>2832</v>
      </c>
      <c r="R322" s="9" t="s">
        <v>3691</v>
      </c>
      <c r="S322" s="9" t="s">
        <v>17</v>
      </c>
      <c r="T322" s="9" t="s">
        <v>2953</v>
      </c>
      <c r="U322" s="9" t="s">
        <v>222</v>
      </c>
      <c r="V322" s="9" t="s">
        <v>3692</v>
      </c>
    </row>
    <row r="323" customFormat="false" ht="15" hidden="false" customHeight="false" outlineLevel="0" collapsed="false">
      <c r="A323" s="9" t="s">
        <v>3693</v>
      </c>
      <c r="B323" s="9" t="s">
        <v>3694</v>
      </c>
      <c r="C323" s="9" t="s">
        <v>3695</v>
      </c>
      <c r="D323" s="9" t="s">
        <v>23</v>
      </c>
      <c r="E323" s="9" t="s">
        <v>943</v>
      </c>
      <c r="F323" s="9" t="s">
        <v>162</v>
      </c>
      <c r="G323" s="9" t="s">
        <v>82</v>
      </c>
      <c r="H323" s="9" t="n">
        <v>1000</v>
      </c>
      <c r="I323" s="9"/>
      <c r="J323" s="9" t="s">
        <v>2889</v>
      </c>
      <c r="K323" s="9" t="s">
        <v>3696</v>
      </c>
      <c r="L323" s="9" t="s">
        <v>3697</v>
      </c>
      <c r="M323" s="9" t="s">
        <v>3698</v>
      </c>
      <c r="N323" s="9" t="s">
        <v>3699</v>
      </c>
      <c r="O323" s="9" t="s">
        <v>2819</v>
      </c>
      <c r="P323" s="9" t="s">
        <v>3700</v>
      </c>
      <c r="Q323" s="9" t="s">
        <v>2846</v>
      </c>
      <c r="R323" s="9" t="s">
        <v>3701</v>
      </c>
      <c r="S323" s="9" t="s">
        <v>17</v>
      </c>
      <c r="T323" s="9" t="s">
        <v>3429</v>
      </c>
      <c r="U323" s="9" t="s">
        <v>378</v>
      </c>
      <c r="V323" s="9"/>
    </row>
    <row r="324" customFormat="false" ht="15" hidden="false" customHeight="false" outlineLevel="0" collapsed="false">
      <c r="A324" s="9" t="s">
        <v>3702</v>
      </c>
      <c r="B324" s="9" t="s">
        <v>3703</v>
      </c>
      <c r="C324" s="9" t="s">
        <v>3703</v>
      </c>
      <c r="D324" s="9" t="s">
        <v>23</v>
      </c>
      <c r="E324" s="9" t="s">
        <v>943</v>
      </c>
      <c r="F324" s="9" t="s">
        <v>162</v>
      </c>
      <c r="G324" s="9" t="s">
        <v>3704</v>
      </c>
      <c r="H324" s="9" t="n">
        <v>1000</v>
      </c>
      <c r="I324" s="9"/>
      <c r="J324" s="9" t="s">
        <v>2889</v>
      </c>
      <c r="K324" s="9" t="s">
        <v>3705</v>
      </c>
      <c r="L324" s="9" t="s">
        <v>3706</v>
      </c>
      <c r="M324" s="9" t="s">
        <v>3707</v>
      </c>
      <c r="N324" s="9" t="s">
        <v>3708</v>
      </c>
      <c r="O324" s="9" t="s">
        <v>2819</v>
      </c>
      <c r="P324" s="9" t="s">
        <v>3709</v>
      </c>
      <c r="Q324" s="9" t="s">
        <v>2846</v>
      </c>
      <c r="R324" s="9" t="s">
        <v>628</v>
      </c>
      <c r="S324" s="9" t="s">
        <v>17</v>
      </c>
      <c r="T324" s="9"/>
      <c r="U324" s="9" t="s">
        <v>378</v>
      </c>
      <c r="V324" s="9"/>
    </row>
    <row r="325" customFormat="false" ht="15" hidden="false" customHeight="false" outlineLevel="0" collapsed="false">
      <c r="A325" s="9" t="s">
        <v>3710</v>
      </c>
      <c r="B325" s="9" t="s">
        <v>3711</v>
      </c>
      <c r="C325" s="9" t="s">
        <v>3712</v>
      </c>
      <c r="D325" s="9" t="s">
        <v>23</v>
      </c>
      <c r="E325" s="9" t="s">
        <v>943</v>
      </c>
      <c r="F325" s="9" t="s">
        <v>162</v>
      </c>
      <c r="G325" s="9" t="s">
        <v>84</v>
      </c>
      <c r="H325" s="9" t="n">
        <v>1000</v>
      </c>
      <c r="I325" s="9"/>
      <c r="J325" s="9" t="s">
        <v>2889</v>
      </c>
      <c r="K325" s="9" t="s">
        <v>3713</v>
      </c>
      <c r="L325" s="9" t="s">
        <v>3714</v>
      </c>
      <c r="M325" s="9" t="s">
        <v>3715</v>
      </c>
      <c r="N325" s="9" t="s">
        <v>3716</v>
      </c>
      <c r="O325" s="9" t="s">
        <v>2819</v>
      </c>
      <c r="P325" s="9" t="s">
        <v>3717</v>
      </c>
      <c r="Q325" s="9" t="s">
        <v>3670</v>
      </c>
      <c r="R325" s="9" t="s">
        <v>3718</v>
      </c>
      <c r="S325" s="9" t="s">
        <v>15</v>
      </c>
      <c r="T325" s="9" t="s">
        <v>3120</v>
      </c>
      <c r="U325" s="9" t="s">
        <v>222</v>
      </c>
      <c r="V325" s="9" t="s">
        <v>3719</v>
      </c>
    </row>
    <row r="326" customFormat="false" ht="15" hidden="false" customHeight="false" outlineLevel="0" collapsed="false">
      <c r="A326" s="9" t="s">
        <v>3720</v>
      </c>
      <c r="B326" s="9" t="s">
        <v>3721</v>
      </c>
      <c r="C326" s="9" t="s">
        <v>3722</v>
      </c>
      <c r="D326" s="9" t="s">
        <v>23</v>
      </c>
      <c r="E326" s="9" t="s">
        <v>943</v>
      </c>
      <c r="F326" s="9" t="s">
        <v>162</v>
      </c>
      <c r="G326" s="9" t="s">
        <v>84</v>
      </c>
      <c r="H326" s="9" t="n">
        <v>1000</v>
      </c>
      <c r="I326" s="9"/>
      <c r="J326" s="9" t="s">
        <v>2889</v>
      </c>
      <c r="K326" s="9" t="s">
        <v>3723</v>
      </c>
      <c r="L326" s="9" t="s">
        <v>3724</v>
      </c>
      <c r="M326" s="9" t="s">
        <v>3725</v>
      </c>
      <c r="N326" s="9" t="s">
        <v>3330</v>
      </c>
      <c r="O326" s="9" t="s">
        <v>2819</v>
      </c>
      <c r="P326" s="9" t="s">
        <v>3726</v>
      </c>
      <c r="Q326" s="9" t="s">
        <v>3670</v>
      </c>
      <c r="R326" s="9" t="s">
        <v>3727</v>
      </c>
      <c r="S326" s="9" t="s">
        <v>16</v>
      </c>
      <c r="T326" s="9" t="s">
        <v>3144</v>
      </c>
      <c r="U326" s="9" t="s">
        <v>222</v>
      </c>
      <c r="V326" s="9" t="s">
        <v>3728</v>
      </c>
    </row>
    <row r="327" customFormat="false" ht="15" hidden="false" customHeight="false" outlineLevel="0" collapsed="false">
      <c r="A327" s="9" t="s">
        <v>3729</v>
      </c>
      <c r="B327" s="9" t="s">
        <v>3730</v>
      </c>
      <c r="C327" s="9" t="s">
        <v>3731</v>
      </c>
      <c r="D327" s="9" t="s">
        <v>23</v>
      </c>
      <c r="E327" s="9" t="s">
        <v>943</v>
      </c>
      <c r="F327" s="9" t="s">
        <v>162</v>
      </c>
      <c r="G327" s="9" t="s">
        <v>84</v>
      </c>
      <c r="H327" s="9" t="n">
        <v>1000</v>
      </c>
      <c r="I327" s="9"/>
      <c r="J327" s="9" t="s">
        <v>2889</v>
      </c>
      <c r="K327" s="9" t="s">
        <v>3732</v>
      </c>
      <c r="L327" s="9" t="s">
        <v>3733</v>
      </c>
      <c r="M327" s="9" t="s">
        <v>3734</v>
      </c>
      <c r="N327" s="9" t="s">
        <v>3735</v>
      </c>
      <c r="O327" s="9" t="s">
        <v>2819</v>
      </c>
      <c r="P327" s="9" t="s">
        <v>3736</v>
      </c>
      <c r="Q327" s="9" t="s">
        <v>3737</v>
      </c>
      <c r="R327" s="9" t="s">
        <v>3738</v>
      </c>
      <c r="S327" s="9" t="s">
        <v>15</v>
      </c>
      <c r="T327" s="9" t="s">
        <v>3120</v>
      </c>
      <c r="U327" s="9" t="s">
        <v>222</v>
      </c>
      <c r="V327" s="9" t="s">
        <v>3739</v>
      </c>
    </row>
    <row r="328" customFormat="false" ht="15" hidden="false" customHeight="false" outlineLevel="0" collapsed="false">
      <c r="A328" s="9" t="s">
        <v>3740</v>
      </c>
      <c r="B328" s="9" t="s">
        <v>3741</v>
      </c>
      <c r="C328" s="9" t="s">
        <v>3742</v>
      </c>
      <c r="D328" s="9" t="s">
        <v>23</v>
      </c>
      <c r="E328" s="9" t="s">
        <v>943</v>
      </c>
      <c r="F328" s="9" t="s">
        <v>162</v>
      </c>
      <c r="G328" s="9" t="s">
        <v>84</v>
      </c>
      <c r="H328" s="9" t="n">
        <v>1000</v>
      </c>
      <c r="I328" s="9"/>
      <c r="J328" s="9" t="s">
        <v>2889</v>
      </c>
      <c r="K328" s="9" t="s">
        <v>3743</v>
      </c>
      <c r="L328" s="9" t="s">
        <v>3744</v>
      </c>
      <c r="M328" s="9" t="s">
        <v>3745</v>
      </c>
      <c r="N328" s="9" t="s">
        <v>3746</v>
      </c>
      <c r="O328" s="9" t="s">
        <v>2819</v>
      </c>
      <c r="P328" s="9" t="s">
        <v>3747</v>
      </c>
      <c r="Q328" s="9" t="s">
        <v>3670</v>
      </c>
      <c r="R328" s="9" t="s">
        <v>3748</v>
      </c>
      <c r="S328" s="9" t="s">
        <v>16</v>
      </c>
      <c r="T328" s="9" t="s">
        <v>3429</v>
      </c>
      <c r="U328" s="9" t="s">
        <v>222</v>
      </c>
      <c r="V328" s="9" t="s">
        <v>3749</v>
      </c>
    </row>
    <row r="329" customFormat="false" ht="15" hidden="false" customHeight="false" outlineLevel="0" collapsed="false">
      <c r="A329" s="9" t="s">
        <v>3750</v>
      </c>
      <c r="B329" s="9" t="s">
        <v>3751</v>
      </c>
      <c r="C329" s="9" t="s">
        <v>3752</v>
      </c>
      <c r="D329" s="9" t="s">
        <v>23</v>
      </c>
      <c r="E329" s="9" t="s">
        <v>943</v>
      </c>
      <c r="F329" s="9" t="s">
        <v>162</v>
      </c>
      <c r="G329" s="9" t="s">
        <v>84</v>
      </c>
      <c r="H329" s="9" t="n">
        <v>1000</v>
      </c>
      <c r="I329" s="9"/>
      <c r="J329" s="9" t="s">
        <v>2889</v>
      </c>
      <c r="K329" s="9" t="s">
        <v>3753</v>
      </c>
      <c r="L329" s="9" t="s">
        <v>3754</v>
      </c>
      <c r="M329" s="9" t="s">
        <v>3755</v>
      </c>
      <c r="N329" s="9" t="s">
        <v>3117</v>
      </c>
      <c r="O329" s="9" t="s">
        <v>2819</v>
      </c>
      <c r="P329" s="9" t="s">
        <v>3756</v>
      </c>
      <c r="Q329" s="9" t="s">
        <v>3670</v>
      </c>
      <c r="R329" s="9" t="s">
        <v>3757</v>
      </c>
      <c r="S329" s="9" t="s">
        <v>17</v>
      </c>
      <c r="T329" s="9"/>
      <c r="U329" s="9" t="s">
        <v>378</v>
      </c>
      <c r="V329" s="9"/>
    </row>
    <row r="330" customFormat="false" ht="15" hidden="false" customHeight="false" outlineLevel="0" collapsed="false">
      <c r="A330" s="9" t="s">
        <v>3758</v>
      </c>
      <c r="B330" s="9" t="s">
        <v>3759</v>
      </c>
      <c r="C330" s="9" t="s">
        <v>3760</v>
      </c>
      <c r="D330" s="9" t="s">
        <v>23</v>
      </c>
      <c r="E330" s="9" t="s">
        <v>943</v>
      </c>
      <c r="F330" s="9" t="s">
        <v>162</v>
      </c>
      <c r="G330" s="9" t="s">
        <v>84</v>
      </c>
      <c r="H330" s="9" t="n">
        <v>1000</v>
      </c>
      <c r="I330" s="9"/>
      <c r="J330" s="9" t="s">
        <v>2889</v>
      </c>
      <c r="K330" s="9" t="s">
        <v>3761</v>
      </c>
      <c r="L330" s="9" t="s">
        <v>3762</v>
      </c>
      <c r="M330" s="9" t="s">
        <v>3763</v>
      </c>
      <c r="N330" s="9" t="s">
        <v>3069</v>
      </c>
      <c r="O330" s="9" t="s">
        <v>2819</v>
      </c>
      <c r="P330" s="9" t="s">
        <v>3764</v>
      </c>
      <c r="Q330" s="9" t="s">
        <v>2846</v>
      </c>
      <c r="R330" s="9" t="s">
        <v>3757</v>
      </c>
      <c r="S330" s="9" t="s">
        <v>17</v>
      </c>
      <c r="T330" s="9" t="s">
        <v>2848</v>
      </c>
      <c r="U330" s="9" t="s">
        <v>222</v>
      </c>
      <c r="V330" s="9" t="s">
        <v>3765</v>
      </c>
    </row>
    <row r="331" customFormat="false" ht="15" hidden="false" customHeight="false" outlineLevel="0" collapsed="false">
      <c r="A331" s="9" t="s">
        <v>3766</v>
      </c>
      <c r="B331" s="9" t="s">
        <v>3767</v>
      </c>
      <c r="C331" s="9" t="s">
        <v>3768</v>
      </c>
      <c r="D331" s="9" t="s">
        <v>23</v>
      </c>
      <c r="E331" s="9" t="s">
        <v>943</v>
      </c>
      <c r="F331" s="9" t="s">
        <v>162</v>
      </c>
      <c r="G331" s="9" t="s">
        <v>86</v>
      </c>
      <c r="H331" s="9" t="n">
        <v>1500</v>
      </c>
      <c r="I331" s="9"/>
      <c r="J331" s="9" t="s">
        <v>2889</v>
      </c>
      <c r="K331" s="9" t="s">
        <v>3769</v>
      </c>
      <c r="L331" s="9" t="s">
        <v>3770</v>
      </c>
      <c r="M331" s="9" t="s">
        <v>3771</v>
      </c>
      <c r="N331" s="9" t="s">
        <v>3772</v>
      </c>
      <c r="O331" s="9" t="s">
        <v>2819</v>
      </c>
      <c r="P331" s="9" t="s">
        <v>3773</v>
      </c>
      <c r="Q331" s="9" t="s">
        <v>3774</v>
      </c>
      <c r="R331" s="9" t="s">
        <v>3775</v>
      </c>
      <c r="S331" s="9" t="s">
        <v>15</v>
      </c>
      <c r="T331" s="9" t="s">
        <v>3776</v>
      </c>
      <c r="U331" s="9" t="s">
        <v>222</v>
      </c>
      <c r="V331" s="9" t="s">
        <v>3777</v>
      </c>
    </row>
    <row r="332" customFormat="false" ht="15" hidden="false" customHeight="false" outlineLevel="0" collapsed="false">
      <c r="A332" s="9" t="s">
        <v>3778</v>
      </c>
      <c r="B332" s="9" t="s">
        <v>3779</v>
      </c>
      <c r="C332" s="9" t="s">
        <v>3780</v>
      </c>
      <c r="D332" s="9" t="s">
        <v>23</v>
      </c>
      <c r="E332" s="9" t="s">
        <v>943</v>
      </c>
      <c r="F332" s="9" t="s">
        <v>162</v>
      </c>
      <c r="G332" s="9" t="s">
        <v>86</v>
      </c>
      <c r="H332" s="9" t="n">
        <v>1300</v>
      </c>
      <c r="I332" s="9"/>
      <c r="J332" s="9" t="s">
        <v>3781</v>
      </c>
      <c r="K332" s="9" t="s">
        <v>3782</v>
      </c>
      <c r="L332" s="9" t="s">
        <v>3783</v>
      </c>
      <c r="M332" s="9" t="s">
        <v>3784</v>
      </c>
      <c r="N332" s="9" t="s">
        <v>3785</v>
      </c>
      <c r="O332" s="9" t="s">
        <v>2819</v>
      </c>
      <c r="P332" s="9" t="s">
        <v>3786</v>
      </c>
      <c r="Q332" s="9" t="s">
        <v>3670</v>
      </c>
      <c r="R332" s="9" t="s">
        <v>3787</v>
      </c>
      <c r="S332" s="9" t="s">
        <v>16</v>
      </c>
      <c r="T332" s="9" t="s">
        <v>859</v>
      </c>
      <c r="U332" s="9" t="s">
        <v>222</v>
      </c>
      <c r="V332" s="9" t="s">
        <v>3788</v>
      </c>
    </row>
    <row r="333" customFormat="false" ht="15" hidden="false" customHeight="false" outlineLevel="0" collapsed="false">
      <c r="A333" s="9" t="s">
        <v>3789</v>
      </c>
      <c r="B333" s="9" t="s">
        <v>3790</v>
      </c>
      <c r="C333" s="9" t="s">
        <v>3791</v>
      </c>
      <c r="D333" s="9" t="s">
        <v>23</v>
      </c>
      <c r="E333" s="9" t="s">
        <v>943</v>
      </c>
      <c r="F333" s="9" t="s">
        <v>162</v>
      </c>
      <c r="G333" s="9" t="s">
        <v>86</v>
      </c>
      <c r="H333" s="9" t="n">
        <v>1300</v>
      </c>
      <c r="I333" s="9"/>
      <c r="J333" s="9" t="s">
        <v>2889</v>
      </c>
      <c r="K333" s="9" t="s">
        <v>3792</v>
      </c>
      <c r="L333" s="9" t="s">
        <v>3793</v>
      </c>
      <c r="M333" s="9" t="s">
        <v>3794</v>
      </c>
      <c r="N333" s="9" t="s">
        <v>3164</v>
      </c>
      <c r="O333" s="9" t="s">
        <v>2819</v>
      </c>
      <c r="P333" s="9" t="s">
        <v>3795</v>
      </c>
      <c r="Q333" s="9" t="s">
        <v>3670</v>
      </c>
      <c r="R333" s="9" t="s">
        <v>3796</v>
      </c>
      <c r="S333" s="9" t="s">
        <v>16</v>
      </c>
      <c r="T333" s="9" t="s">
        <v>3429</v>
      </c>
      <c r="U333" s="9" t="s">
        <v>222</v>
      </c>
      <c r="V333" s="9" t="s">
        <v>3797</v>
      </c>
    </row>
    <row r="334" customFormat="false" ht="15" hidden="false" customHeight="false" outlineLevel="0" collapsed="false">
      <c r="A334" s="9" t="s">
        <v>3798</v>
      </c>
      <c r="B334" s="9" t="s">
        <v>3799</v>
      </c>
      <c r="C334" s="9" t="s">
        <v>3800</v>
      </c>
      <c r="D334" s="9" t="s">
        <v>23</v>
      </c>
      <c r="E334" s="9" t="s">
        <v>943</v>
      </c>
      <c r="F334" s="9" t="s">
        <v>162</v>
      </c>
      <c r="G334" s="9" t="s">
        <v>86</v>
      </c>
      <c r="H334" s="9" t="n">
        <v>1300</v>
      </c>
      <c r="I334" s="9"/>
      <c r="J334" s="9" t="s">
        <v>2889</v>
      </c>
      <c r="K334" s="9" t="s">
        <v>3801</v>
      </c>
      <c r="L334" s="9" t="s">
        <v>3802</v>
      </c>
      <c r="M334" s="9" t="s">
        <v>3803</v>
      </c>
      <c r="N334" s="9" t="s">
        <v>3804</v>
      </c>
      <c r="O334" s="9" t="s">
        <v>2819</v>
      </c>
      <c r="P334" s="9" t="s">
        <v>3805</v>
      </c>
      <c r="Q334" s="9" t="s">
        <v>2846</v>
      </c>
      <c r="R334" s="9" t="s">
        <v>3806</v>
      </c>
      <c r="S334" s="9" t="s">
        <v>16</v>
      </c>
      <c r="T334" s="9" t="s">
        <v>3205</v>
      </c>
      <c r="U334" s="9" t="s">
        <v>222</v>
      </c>
      <c r="V334" s="9" t="s">
        <v>3807</v>
      </c>
    </row>
    <row r="335" customFormat="false" ht="15" hidden="false" customHeight="false" outlineLevel="0" collapsed="false">
      <c r="A335" s="9" t="s">
        <v>3808</v>
      </c>
      <c r="B335" s="9" t="s">
        <v>3809</v>
      </c>
      <c r="C335" s="9" t="s">
        <v>3810</v>
      </c>
      <c r="D335" s="9" t="s">
        <v>23</v>
      </c>
      <c r="E335" s="9" t="s">
        <v>943</v>
      </c>
      <c r="F335" s="9" t="s">
        <v>162</v>
      </c>
      <c r="G335" s="9" t="s">
        <v>86</v>
      </c>
      <c r="H335" s="9" t="n">
        <v>1700</v>
      </c>
      <c r="I335" s="9"/>
      <c r="J335" s="9" t="s">
        <v>2889</v>
      </c>
      <c r="K335" s="9" t="s">
        <v>3811</v>
      </c>
      <c r="L335" s="9" t="s">
        <v>3812</v>
      </c>
      <c r="M335" s="9" t="s">
        <v>3813</v>
      </c>
      <c r="N335" s="9" t="s">
        <v>3814</v>
      </c>
      <c r="O335" s="9" t="s">
        <v>2819</v>
      </c>
      <c r="P335" s="9" t="s">
        <v>3815</v>
      </c>
      <c r="Q335" s="9" t="s">
        <v>3737</v>
      </c>
      <c r="R335" s="9" t="s">
        <v>3691</v>
      </c>
      <c r="S335" s="9" t="s">
        <v>16</v>
      </c>
      <c r="T335" s="9" t="s">
        <v>3816</v>
      </c>
      <c r="U335" s="9" t="s">
        <v>222</v>
      </c>
      <c r="V335" s="9" t="s">
        <v>3817</v>
      </c>
    </row>
    <row r="336" customFormat="false" ht="15" hidden="false" customHeight="false" outlineLevel="0" collapsed="false">
      <c r="A336" s="9" t="s">
        <v>3818</v>
      </c>
      <c r="B336" s="9" t="s">
        <v>3819</v>
      </c>
      <c r="C336" s="9" t="s">
        <v>3820</v>
      </c>
      <c r="D336" s="9" t="s">
        <v>23</v>
      </c>
      <c r="E336" s="9" t="s">
        <v>943</v>
      </c>
      <c r="F336" s="9" t="s">
        <v>162</v>
      </c>
      <c r="G336" s="9" t="s">
        <v>86</v>
      </c>
      <c r="H336" s="9" t="n">
        <v>1500</v>
      </c>
      <c r="I336" s="9"/>
      <c r="J336" s="9" t="s">
        <v>2889</v>
      </c>
      <c r="K336" s="9" t="s">
        <v>3821</v>
      </c>
      <c r="L336" s="9" t="s">
        <v>3822</v>
      </c>
      <c r="M336" s="9" t="s">
        <v>3823</v>
      </c>
      <c r="N336" s="9" t="s">
        <v>3218</v>
      </c>
      <c r="O336" s="9" t="s">
        <v>2819</v>
      </c>
      <c r="P336" s="9" t="s">
        <v>3824</v>
      </c>
      <c r="Q336" s="9" t="s">
        <v>2846</v>
      </c>
      <c r="R336" s="9" t="s">
        <v>628</v>
      </c>
      <c r="S336" s="9" t="s">
        <v>17</v>
      </c>
      <c r="T336" s="9"/>
      <c r="U336" s="9" t="s">
        <v>378</v>
      </c>
      <c r="V336" s="9" t="s">
        <v>3825</v>
      </c>
    </row>
    <row r="337" customFormat="false" ht="15" hidden="false" customHeight="false" outlineLevel="0" collapsed="false">
      <c r="A337" s="9" t="s">
        <v>3826</v>
      </c>
      <c r="B337" s="9" t="s">
        <v>3827</v>
      </c>
      <c r="C337" s="9" t="s">
        <v>3828</v>
      </c>
      <c r="D337" s="9" t="s">
        <v>23</v>
      </c>
      <c r="E337" s="9" t="s">
        <v>943</v>
      </c>
      <c r="F337" s="9" t="s">
        <v>162</v>
      </c>
      <c r="G337" s="9" t="s">
        <v>86</v>
      </c>
      <c r="H337" s="9" t="n">
        <v>1400</v>
      </c>
      <c r="I337" s="9"/>
      <c r="J337" s="9" t="s">
        <v>2889</v>
      </c>
      <c r="K337" s="9" t="s">
        <v>3829</v>
      </c>
      <c r="L337" s="9" t="s">
        <v>3830</v>
      </c>
      <c r="M337" s="9" t="s">
        <v>3831</v>
      </c>
      <c r="N337" s="9" t="s">
        <v>3832</v>
      </c>
      <c r="O337" s="9" t="s">
        <v>2819</v>
      </c>
      <c r="P337" s="9" t="s">
        <v>3833</v>
      </c>
      <c r="Q337" s="9" t="s">
        <v>2832</v>
      </c>
      <c r="R337" s="9" t="s">
        <v>628</v>
      </c>
      <c r="S337" s="9" t="s">
        <v>17</v>
      </c>
      <c r="T337" s="9"/>
      <c r="U337" s="9" t="s">
        <v>378</v>
      </c>
      <c r="V337" s="9"/>
    </row>
    <row r="338" customFormat="false" ht="15" hidden="false" customHeight="false" outlineLevel="0" collapsed="false">
      <c r="A338" s="9" t="s">
        <v>3834</v>
      </c>
      <c r="B338" s="9" t="s">
        <v>3835</v>
      </c>
      <c r="C338" s="9" t="s">
        <v>3836</v>
      </c>
      <c r="D338" s="9" t="s">
        <v>23</v>
      </c>
      <c r="E338" s="9" t="s">
        <v>943</v>
      </c>
      <c r="F338" s="9" t="s">
        <v>162</v>
      </c>
      <c r="G338" s="9" t="s">
        <v>86</v>
      </c>
      <c r="H338" s="9" t="n">
        <v>1700</v>
      </c>
      <c r="I338" s="9"/>
      <c r="J338" s="9" t="s">
        <v>2889</v>
      </c>
      <c r="K338" s="9" t="s">
        <v>3837</v>
      </c>
      <c r="L338" s="9" t="s">
        <v>3838</v>
      </c>
      <c r="M338" s="9" t="s">
        <v>3839</v>
      </c>
      <c r="N338" s="9" t="s">
        <v>177</v>
      </c>
      <c r="O338" s="9" t="s">
        <v>2819</v>
      </c>
      <c r="P338" s="9" t="s">
        <v>3840</v>
      </c>
      <c r="Q338" s="9" t="s">
        <v>2832</v>
      </c>
      <c r="R338" s="9" t="s">
        <v>628</v>
      </c>
      <c r="S338" s="9" t="s">
        <v>17</v>
      </c>
      <c r="T338" s="9"/>
      <c r="U338" s="9" t="s">
        <v>378</v>
      </c>
      <c r="V338" s="9" t="s">
        <v>3841</v>
      </c>
    </row>
    <row r="339" customFormat="false" ht="15" hidden="false" customHeight="false" outlineLevel="0" collapsed="false">
      <c r="A339" s="9" t="s">
        <v>3842</v>
      </c>
      <c r="B339" s="9" t="s">
        <v>3843</v>
      </c>
      <c r="C339" s="9" t="s">
        <v>3844</v>
      </c>
      <c r="D339" s="9" t="s">
        <v>23</v>
      </c>
      <c r="E339" s="9" t="s">
        <v>943</v>
      </c>
      <c r="F339" s="9" t="s">
        <v>162</v>
      </c>
      <c r="G339" s="9" t="s">
        <v>86</v>
      </c>
      <c r="H339" s="9" t="n">
        <v>1600</v>
      </c>
      <c r="I339" s="9"/>
      <c r="J339" s="9" t="s">
        <v>2889</v>
      </c>
      <c r="K339" s="9" t="s">
        <v>3845</v>
      </c>
      <c r="L339" s="9" t="s">
        <v>3846</v>
      </c>
      <c r="M339" s="9" t="s">
        <v>3847</v>
      </c>
      <c r="N339" s="9" t="s">
        <v>2962</v>
      </c>
      <c r="O339" s="9" t="s">
        <v>2819</v>
      </c>
      <c r="P339" s="9" t="s">
        <v>3848</v>
      </c>
      <c r="Q339" s="9" t="s">
        <v>3670</v>
      </c>
      <c r="R339" s="9" t="s">
        <v>628</v>
      </c>
      <c r="S339" s="9" t="s">
        <v>17</v>
      </c>
      <c r="T339" s="9" t="s">
        <v>3429</v>
      </c>
      <c r="U339" s="9" t="s">
        <v>378</v>
      </c>
      <c r="V339" s="9" t="s">
        <v>3849</v>
      </c>
    </row>
    <row r="340" customFormat="false" ht="15" hidden="false" customHeight="false" outlineLevel="0" collapsed="false">
      <c r="A340" s="9" t="s">
        <v>3850</v>
      </c>
      <c r="B340" s="9" t="s">
        <v>3851</v>
      </c>
      <c r="C340" s="9" t="s">
        <v>3852</v>
      </c>
      <c r="D340" s="9" t="s">
        <v>23</v>
      </c>
      <c r="E340" s="9" t="s">
        <v>943</v>
      </c>
      <c r="F340" s="9" t="s">
        <v>162</v>
      </c>
      <c r="G340" s="9" t="s">
        <v>86</v>
      </c>
      <c r="H340" s="9" t="n">
        <v>1500</v>
      </c>
      <c r="I340" s="9"/>
      <c r="J340" s="9" t="s">
        <v>2889</v>
      </c>
      <c r="K340" s="9" t="s">
        <v>3853</v>
      </c>
      <c r="L340" s="9" t="s">
        <v>3854</v>
      </c>
      <c r="M340" s="9" t="s">
        <v>3855</v>
      </c>
      <c r="N340" s="9" t="s">
        <v>3856</v>
      </c>
      <c r="O340" s="9" t="s">
        <v>2819</v>
      </c>
      <c r="P340" s="9" t="s">
        <v>3857</v>
      </c>
      <c r="Q340" s="9" t="s">
        <v>2832</v>
      </c>
      <c r="R340" s="9" t="s">
        <v>3858</v>
      </c>
      <c r="S340" s="9" t="s">
        <v>17</v>
      </c>
      <c r="T340" s="9"/>
      <c r="U340" s="9" t="s">
        <v>222</v>
      </c>
      <c r="V340" s="9" t="s">
        <v>3859</v>
      </c>
    </row>
    <row r="341" customFormat="false" ht="15" hidden="false" customHeight="false" outlineLevel="0" collapsed="false">
      <c r="A341" s="9" t="s">
        <v>3860</v>
      </c>
      <c r="B341" s="9" t="s">
        <v>3861</v>
      </c>
      <c r="C341" s="9" t="s">
        <v>3862</v>
      </c>
      <c r="D341" s="9" t="s">
        <v>23</v>
      </c>
      <c r="E341" s="9" t="s">
        <v>943</v>
      </c>
      <c r="F341" s="9" t="s">
        <v>162</v>
      </c>
      <c r="G341" s="9" t="s">
        <v>3863</v>
      </c>
      <c r="H341" s="9" t="n">
        <v>1500</v>
      </c>
      <c r="I341" s="9"/>
      <c r="J341" s="9" t="s">
        <v>2889</v>
      </c>
      <c r="K341" s="9" t="s">
        <v>3864</v>
      </c>
      <c r="L341" s="9" t="s">
        <v>3865</v>
      </c>
      <c r="M341" s="9" t="s">
        <v>3866</v>
      </c>
      <c r="N341" s="9" t="s">
        <v>3832</v>
      </c>
      <c r="O341" s="9" t="s">
        <v>2819</v>
      </c>
      <c r="P341" s="9" t="s">
        <v>3867</v>
      </c>
      <c r="Q341" s="9" t="s">
        <v>2846</v>
      </c>
      <c r="R341" s="9" t="s">
        <v>628</v>
      </c>
      <c r="S341" s="9" t="s">
        <v>17</v>
      </c>
      <c r="T341" s="9"/>
      <c r="U341" s="9" t="s">
        <v>378</v>
      </c>
      <c r="V341" s="9"/>
    </row>
    <row r="342" customFormat="false" ht="15" hidden="false" customHeight="false" outlineLevel="0" collapsed="false">
      <c r="A342" s="9" t="s">
        <v>3868</v>
      </c>
      <c r="B342" s="9" t="s">
        <v>3869</v>
      </c>
      <c r="C342" s="9" t="s">
        <v>3870</v>
      </c>
      <c r="D342" s="9" t="s">
        <v>23</v>
      </c>
      <c r="E342" s="9" t="s">
        <v>943</v>
      </c>
      <c r="F342" s="9" t="s">
        <v>162</v>
      </c>
      <c r="G342" s="9" t="s">
        <v>3871</v>
      </c>
      <c r="H342" s="9" t="n">
        <v>1500</v>
      </c>
      <c r="I342" s="9"/>
      <c r="J342" s="9" t="s">
        <v>2889</v>
      </c>
      <c r="K342" s="9" t="s">
        <v>3872</v>
      </c>
      <c r="L342" s="9" t="s">
        <v>3873</v>
      </c>
      <c r="M342" s="9" t="s">
        <v>3874</v>
      </c>
      <c r="N342" s="9" t="s">
        <v>3875</v>
      </c>
      <c r="O342" s="9" t="s">
        <v>2819</v>
      </c>
      <c r="P342" s="9" t="s">
        <v>3876</v>
      </c>
      <c r="Q342" s="9" t="s">
        <v>2846</v>
      </c>
      <c r="R342" s="9" t="s">
        <v>3877</v>
      </c>
      <c r="S342" s="9" t="s">
        <v>16</v>
      </c>
      <c r="T342" s="9" t="s">
        <v>2848</v>
      </c>
      <c r="U342" s="9" t="s">
        <v>222</v>
      </c>
      <c r="V342" s="9" t="s">
        <v>3878</v>
      </c>
    </row>
    <row r="343" customFormat="false" ht="15" hidden="false" customHeight="false" outlineLevel="0" collapsed="false">
      <c r="A343" s="9" t="s">
        <v>3879</v>
      </c>
      <c r="B343" s="9" t="s">
        <v>3880</v>
      </c>
      <c r="C343" s="9" t="s">
        <v>3881</v>
      </c>
      <c r="D343" s="9" t="s">
        <v>23</v>
      </c>
      <c r="E343" s="9" t="s">
        <v>943</v>
      </c>
      <c r="F343" s="9" t="s">
        <v>162</v>
      </c>
      <c r="G343" s="9" t="s">
        <v>88</v>
      </c>
      <c r="H343" s="9" t="n">
        <v>1500</v>
      </c>
      <c r="I343" s="9"/>
      <c r="J343" s="9" t="s">
        <v>2889</v>
      </c>
      <c r="K343" s="9" t="s">
        <v>3882</v>
      </c>
      <c r="L343" s="9" t="s">
        <v>3883</v>
      </c>
      <c r="M343" s="9" t="s">
        <v>3884</v>
      </c>
      <c r="N343" s="9" t="s">
        <v>3885</v>
      </c>
      <c r="O343" s="9" t="s">
        <v>2819</v>
      </c>
      <c r="P343" s="9" t="s">
        <v>3886</v>
      </c>
      <c r="Q343" s="9" t="s">
        <v>2832</v>
      </c>
      <c r="R343" s="9" t="s">
        <v>3887</v>
      </c>
      <c r="S343" s="9" t="s">
        <v>16</v>
      </c>
      <c r="T343" s="9" t="s">
        <v>3888</v>
      </c>
      <c r="U343" s="9" t="s">
        <v>222</v>
      </c>
      <c r="V343" s="9" t="s">
        <v>3889</v>
      </c>
    </row>
    <row r="344" customFormat="false" ht="15" hidden="false" customHeight="false" outlineLevel="0" collapsed="false">
      <c r="A344" s="9" t="s">
        <v>3890</v>
      </c>
      <c r="B344" s="9" t="s">
        <v>3891</v>
      </c>
      <c r="C344" s="9" t="s">
        <v>3892</v>
      </c>
      <c r="D344" s="9" t="s">
        <v>23</v>
      </c>
      <c r="E344" s="9" t="s">
        <v>943</v>
      </c>
      <c r="F344" s="9" t="s">
        <v>162</v>
      </c>
      <c r="G344" s="9" t="s">
        <v>88</v>
      </c>
      <c r="H344" s="9" t="n">
        <v>1450</v>
      </c>
      <c r="I344" s="9"/>
      <c r="J344" s="9" t="s">
        <v>3893</v>
      </c>
      <c r="K344" s="9" t="s">
        <v>3894</v>
      </c>
      <c r="L344" s="9" t="s">
        <v>3895</v>
      </c>
      <c r="M344" s="9" t="s">
        <v>3896</v>
      </c>
      <c r="N344" s="9" t="s">
        <v>3897</v>
      </c>
      <c r="O344" s="9" t="s">
        <v>2819</v>
      </c>
      <c r="P344" s="9" t="s">
        <v>3898</v>
      </c>
      <c r="Q344" s="9" t="s">
        <v>3670</v>
      </c>
      <c r="R344" s="9" t="s">
        <v>3899</v>
      </c>
      <c r="S344" s="9" t="s">
        <v>16</v>
      </c>
      <c r="T344" s="9" t="s">
        <v>3900</v>
      </c>
      <c r="U344" s="9" t="s">
        <v>222</v>
      </c>
      <c r="V344" s="9" t="s">
        <v>3901</v>
      </c>
    </row>
    <row r="345" customFormat="false" ht="15" hidden="false" customHeight="false" outlineLevel="0" collapsed="false">
      <c r="A345" s="9" t="s">
        <v>3902</v>
      </c>
      <c r="B345" s="9" t="s">
        <v>3903</v>
      </c>
      <c r="C345" s="9" t="s">
        <v>3904</v>
      </c>
      <c r="D345" s="9" t="s">
        <v>23</v>
      </c>
      <c r="E345" s="9" t="s">
        <v>943</v>
      </c>
      <c r="F345" s="9" t="s">
        <v>162</v>
      </c>
      <c r="G345" s="9" t="s">
        <v>3871</v>
      </c>
      <c r="H345" s="9" t="n">
        <v>1500</v>
      </c>
      <c r="I345" s="9"/>
      <c r="J345" s="9" t="s">
        <v>2889</v>
      </c>
      <c r="K345" s="9" t="s">
        <v>3905</v>
      </c>
      <c r="L345" s="9" t="s">
        <v>3906</v>
      </c>
      <c r="M345" s="9" t="s">
        <v>844</v>
      </c>
      <c r="N345" s="9" t="s">
        <v>174</v>
      </c>
      <c r="O345" s="9" t="s">
        <v>2819</v>
      </c>
      <c r="P345" s="9" t="s">
        <v>3907</v>
      </c>
      <c r="Q345" s="9" t="s">
        <v>2832</v>
      </c>
      <c r="R345" s="9" t="s">
        <v>3908</v>
      </c>
      <c r="S345" s="9" t="s">
        <v>17</v>
      </c>
      <c r="T345" s="9" t="s">
        <v>2848</v>
      </c>
      <c r="U345" s="9" t="s">
        <v>378</v>
      </c>
      <c r="V345" s="9" t="s">
        <v>3909</v>
      </c>
    </row>
    <row r="346" customFormat="false" ht="15" hidden="false" customHeight="false" outlineLevel="0" collapsed="false">
      <c r="A346" s="9" t="s">
        <v>3910</v>
      </c>
      <c r="B346" s="9" t="s">
        <v>3911</v>
      </c>
      <c r="C346" s="9" t="s">
        <v>3912</v>
      </c>
      <c r="D346" s="9" t="s">
        <v>23</v>
      </c>
      <c r="E346" s="9" t="s">
        <v>943</v>
      </c>
      <c r="F346" s="9" t="s">
        <v>162</v>
      </c>
      <c r="G346" s="9" t="s">
        <v>88</v>
      </c>
      <c r="H346" s="9" t="n">
        <v>1500</v>
      </c>
      <c r="I346" s="9"/>
      <c r="J346" s="9" t="s">
        <v>2889</v>
      </c>
      <c r="K346" s="9" t="s">
        <v>3913</v>
      </c>
      <c r="L346" s="9" t="s">
        <v>3914</v>
      </c>
      <c r="M346" s="9" t="s">
        <v>3915</v>
      </c>
      <c r="N346" s="9" t="s">
        <v>3804</v>
      </c>
      <c r="O346" s="9" t="s">
        <v>2819</v>
      </c>
      <c r="P346" s="9" t="s">
        <v>3916</v>
      </c>
      <c r="Q346" s="9" t="s">
        <v>2846</v>
      </c>
      <c r="R346" s="9" t="s">
        <v>628</v>
      </c>
      <c r="S346" s="9" t="s">
        <v>17</v>
      </c>
      <c r="T346" s="9"/>
      <c r="U346" s="9" t="s">
        <v>222</v>
      </c>
      <c r="V346" s="9"/>
    </row>
    <row r="347" customFormat="false" ht="15" hidden="false" customHeight="false" outlineLevel="0" collapsed="false">
      <c r="A347" s="9" t="s">
        <v>3917</v>
      </c>
      <c r="B347" s="9" t="s">
        <v>3918</v>
      </c>
      <c r="C347" s="9" t="s">
        <v>3919</v>
      </c>
      <c r="D347" s="9" t="s">
        <v>23</v>
      </c>
      <c r="E347" s="9" t="s">
        <v>943</v>
      </c>
      <c r="F347" s="9" t="s">
        <v>162</v>
      </c>
      <c r="G347" s="9" t="s">
        <v>88</v>
      </c>
      <c r="H347" s="9" t="n">
        <v>1500</v>
      </c>
      <c r="I347" s="9"/>
      <c r="J347" s="9" t="s">
        <v>2889</v>
      </c>
      <c r="K347" s="9" t="s">
        <v>3920</v>
      </c>
      <c r="L347" s="9" t="s">
        <v>3921</v>
      </c>
      <c r="M347" s="9" t="s">
        <v>3922</v>
      </c>
      <c r="N347" s="9" t="s">
        <v>3923</v>
      </c>
      <c r="O347" s="9" t="s">
        <v>2819</v>
      </c>
      <c r="P347" s="9" t="s">
        <v>3924</v>
      </c>
      <c r="Q347" s="9" t="s">
        <v>2846</v>
      </c>
      <c r="R347" s="9" t="s">
        <v>628</v>
      </c>
      <c r="S347" s="9" t="s">
        <v>17</v>
      </c>
      <c r="T347" s="9" t="s">
        <v>3322</v>
      </c>
      <c r="U347" s="9" t="s">
        <v>378</v>
      </c>
      <c r="V347" s="9"/>
    </row>
    <row r="348" customFormat="false" ht="15" hidden="false" customHeight="false" outlineLevel="0" collapsed="false">
      <c r="A348" s="9" t="s">
        <v>3925</v>
      </c>
      <c r="B348" s="9" t="s">
        <v>3926</v>
      </c>
      <c r="C348" s="9" t="s">
        <v>3927</v>
      </c>
      <c r="D348" s="9" t="s">
        <v>23</v>
      </c>
      <c r="E348" s="9" t="s">
        <v>943</v>
      </c>
      <c r="F348" s="9" t="s">
        <v>162</v>
      </c>
      <c r="G348" s="9" t="s">
        <v>88</v>
      </c>
      <c r="H348" s="9" t="n">
        <v>1700</v>
      </c>
      <c r="I348" s="9"/>
      <c r="J348" s="9" t="s">
        <v>2889</v>
      </c>
      <c r="K348" s="9" t="s">
        <v>3928</v>
      </c>
      <c r="L348" s="9" t="s">
        <v>3929</v>
      </c>
      <c r="M348" s="9" t="s">
        <v>3930</v>
      </c>
      <c r="N348" s="9" t="s">
        <v>174</v>
      </c>
      <c r="O348" s="9" t="s">
        <v>2819</v>
      </c>
      <c r="P348" s="9" t="s">
        <v>3931</v>
      </c>
      <c r="Q348" s="9" t="s">
        <v>2846</v>
      </c>
      <c r="R348" s="9" t="s">
        <v>3932</v>
      </c>
      <c r="S348" s="9" t="s">
        <v>17</v>
      </c>
      <c r="T348" s="9" t="s">
        <v>2848</v>
      </c>
      <c r="U348" s="9" t="s">
        <v>222</v>
      </c>
      <c r="V348" s="9" t="s">
        <v>3933</v>
      </c>
    </row>
    <row r="349" customFormat="false" ht="15" hidden="false" customHeight="false" outlineLevel="0" collapsed="false">
      <c r="A349" s="9" t="s">
        <v>3934</v>
      </c>
      <c r="B349" s="9" t="s">
        <v>3935</v>
      </c>
      <c r="C349" s="9" t="s">
        <v>3936</v>
      </c>
      <c r="D349" s="9" t="s">
        <v>23</v>
      </c>
      <c r="E349" s="9" t="s">
        <v>943</v>
      </c>
      <c r="F349" s="9" t="s">
        <v>162</v>
      </c>
      <c r="G349" s="9" t="s">
        <v>3937</v>
      </c>
      <c r="H349" s="9" t="n">
        <v>1700</v>
      </c>
      <c r="I349" s="9"/>
      <c r="J349" s="9" t="s">
        <v>2889</v>
      </c>
      <c r="K349" s="9" t="s">
        <v>3938</v>
      </c>
      <c r="L349" s="9" t="s">
        <v>3939</v>
      </c>
      <c r="M349" s="9" t="s">
        <v>3940</v>
      </c>
      <c r="N349" s="9" t="s">
        <v>175</v>
      </c>
      <c r="O349" s="9" t="s">
        <v>2819</v>
      </c>
      <c r="P349" s="9" t="s">
        <v>3941</v>
      </c>
      <c r="Q349" s="9" t="s">
        <v>3389</v>
      </c>
      <c r="R349" s="9" t="s">
        <v>3942</v>
      </c>
      <c r="S349" s="9" t="s">
        <v>16</v>
      </c>
      <c r="T349" s="9" t="s">
        <v>2953</v>
      </c>
      <c r="U349" s="9" t="s">
        <v>222</v>
      </c>
      <c r="V349" s="9" t="s">
        <v>3943</v>
      </c>
    </row>
    <row r="350" customFormat="false" ht="15" hidden="false" customHeight="false" outlineLevel="0" collapsed="false">
      <c r="A350" s="9" t="s">
        <v>3944</v>
      </c>
      <c r="B350" s="9" t="s">
        <v>3945</v>
      </c>
      <c r="C350" s="9" t="s">
        <v>3946</v>
      </c>
      <c r="D350" s="9" t="s">
        <v>23</v>
      </c>
      <c r="E350" s="9" t="s">
        <v>943</v>
      </c>
      <c r="F350" s="9" t="s">
        <v>162</v>
      </c>
      <c r="G350" s="9" t="s">
        <v>1551</v>
      </c>
      <c r="H350" s="9" t="n">
        <v>1700</v>
      </c>
      <c r="I350" s="9"/>
      <c r="J350" s="9" t="s">
        <v>2889</v>
      </c>
      <c r="K350" s="9" t="s">
        <v>3947</v>
      </c>
      <c r="L350" s="9" t="s">
        <v>3948</v>
      </c>
      <c r="M350" s="9" t="s">
        <v>3949</v>
      </c>
      <c r="N350" s="9" t="s">
        <v>174</v>
      </c>
      <c r="O350" s="9" t="s">
        <v>2819</v>
      </c>
      <c r="P350" s="9" t="s">
        <v>3950</v>
      </c>
      <c r="Q350" s="9" t="s">
        <v>2846</v>
      </c>
      <c r="R350" s="9" t="s">
        <v>3951</v>
      </c>
      <c r="S350" s="9" t="s">
        <v>17</v>
      </c>
      <c r="T350" s="9"/>
      <c r="U350" s="9" t="s">
        <v>222</v>
      </c>
      <c r="V350" s="9" t="s">
        <v>3952</v>
      </c>
    </row>
    <row r="351" customFormat="false" ht="15" hidden="false" customHeight="false" outlineLevel="0" collapsed="false">
      <c r="A351" s="9" t="s">
        <v>3953</v>
      </c>
      <c r="B351" s="9" t="s">
        <v>3954</v>
      </c>
      <c r="C351" s="9" t="s">
        <v>3955</v>
      </c>
      <c r="D351" s="9" t="s">
        <v>23</v>
      </c>
      <c r="E351" s="9" t="s">
        <v>943</v>
      </c>
      <c r="F351" s="9" t="s">
        <v>162</v>
      </c>
      <c r="G351" s="9" t="s">
        <v>3956</v>
      </c>
      <c r="H351" s="9" t="n">
        <v>1200</v>
      </c>
      <c r="I351" s="9"/>
      <c r="J351" s="9" t="s">
        <v>2889</v>
      </c>
      <c r="K351" s="9" t="s">
        <v>3957</v>
      </c>
      <c r="L351" s="9" t="s">
        <v>3958</v>
      </c>
      <c r="M351" s="9" t="s">
        <v>3959</v>
      </c>
      <c r="N351" s="9" t="s">
        <v>3960</v>
      </c>
      <c r="O351" s="9" t="s">
        <v>2819</v>
      </c>
      <c r="P351" s="9" t="s">
        <v>3961</v>
      </c>
      <c r="Q351" s="9" t="s">
        <v>2846</v>
      </c>
      <c r="R351" s="9" t="s">
        <v>3962</v>
      </c>
      <c r="S351" s="9" t="s">
        <v>16</v>
      </c>
      <c r="T351" s="9" t="s">
        <v>3963</v>
      </c>
      <c r="U351" s="9" t="s">
        <v>222</v>
      </c>
      <c r="V351" s="9" t="s">
        <v>3964</v>
      </c>
    </row>
    <row r="352" customFormat="false" ht="15" hidden="false" customHeight="false" outlineLevel="0" collapsed="false">
      <c r="A352" s="9" t="s">
        <v>3965</v>
      </c>
      <c r="B352" s="9" t="s">
        <v>3966</v>
      </c>
      <c r="C352" s="9" t="s">
        <v>3967</v>
      </c>
      <c r="D352" s="9" t="s">
        <v>23</v>
      </c>
      <c r="E352" s="9" t="s">
        <v>943</v>
      </c>
      <c r="F352" s="9" t="s">
        <v>162</v>
      </c>
      <c r="G352" s="9" t="s">
        <v>90</v>
      </c>
      <c r="H352" s="9" t="n">
        <v>-1000</v>
      </c>
      <c r="I352" s="9"/>
      <c r="J352" s="9" t="s">
        <v>3968</v>
      </c>
      <c r="K352" s="9" t="s">
        <v>3969</v>
      </c>
      <c r="L352" s="9" t="s">
        <v>3970</v>
      </c>
      <c r="M352" s="9" t="s">
        <v>3971</v>
      </c>
      <c r="N352" s="9" t="s">
        <v>3972</v>
      </c>
      <c r="O352" s="9" t="s">
        <v>2819</v>
      </c>
      <c r="P352" s="9" t="s">
        <v>3973</v>
      </c>
      <c r="Q352" s="9" t="s">
        <v>2846</v>
      </c>
      <c r="R352" s="9" t="s">
        <v>628</v>
      </c>
      <c r="S352" s="9" t="s">
        <v>17</v>
      </c>
      <c r="T352" s="9" t="s">
        <v>2848</v>
      </c>
      <c r="U352" s="9" t="s">
        <v>378</v>
      </c>
      <c r="V352" s="9" t="s">
        <v>3974</v>
      </c>
    </row>
    <row r="353" customFormat="false" ht="15" hidden="false" customHeight="false" outlineLevel="0" collapsed="false">
      <c r="A353" s="9" t="s">
        <v>3975</v>
      </c>
      <c r="B353" s="9" t="s">
        <v>3976</v>
      </c>
      <c r="C353" s="9" t="s">
        <v>3977</v>
      </c>
      <c r="D353" s="9" t="s">
        <v>23</v>
      </c>
      <c r="E353" s="9" t="s">
        <v>943</v>
      </c>
      <c r="F353" s="9" t="s">
        <v>162</v>
      </c>
      <c r="G353" s="9" t="s">
        <v>3956</v>
      </c>
      <c r="H353" s="9" t="n">
        <v>1200</v>
      </c>
      <c r="I353" s="9"/>
      <c r="J353" s="9" t="s">
        <v>2889</v>
      </c>
      <c r="K353" s="9" t="s">
        <v>3978</v>
      </c>
      <c r="L353" s="9" t="s">
        <v>3979</v>
      </c>
      <c r="M353" s="9" t="s">
        <v>3980</v>
      </c>
      <c r="N353" s="9" t="s">
        <v>3960</v>
      </c>
      <c r="O353" s="9" t="s">
        <v>2819</v>
      </c>
      <c r="P353" s="9" t="s">
        <v>3981</v>
      </c>
      <c r="Q353" s="9" t="s">
        <v>2846</v>
      </c>
      <c r="R353" s="9" t="s">
        <v>3962</v>
      </c>
      <c r="S353" s="9" t="s">
        <v>16</v>
      </c>
      <c r="T353" s="9" t="s">
        <v>3322</v>
      </c>
      <c r="U353" s="9" t="s">
        <v>378</v>
      </c>
      <c r="V353" s="9" t="s">
        <v>3982</v>
      </c>
    </row>
    <row r="354" customFormat="false" ht="15" hidden="false" customHeight="false" outlineLevel="0" collapsed="false">
      <c r="A354" s="9" t="s">
        <v>3983</v>
      </c>
      <c r="B354" s="9" t="s">
        <v>3984</v>
      </c>
      <c r="C354" s="9" t="s">
        <v>3985</v>
      </c>
      <c r="D354" s="9" t="s">
        <v>23</v>
      </c>
      <c r="E354" s="9" t="s">
        <v>943</v>
      </c>
      <c r="F354" s="9" t="s">
        <v>162</v>
      </c>
      <c r="G354" s="9" t="s">
        <v>3956</v>
      </c>
      <c r="H354" s="9" t="n">
        <v>-500</v>
      </c>
      <c r="I354" s="9"/>
      <c r="J354" s="9" t="s">
        <v>3986</v>
      </c>
      <c r="K354" s="9" t="s">
        <v>3987</v>
      </c>
      <c r="L354" s="9" t="s">
        <v>3988</v>
      </c>
      <c r="M354" s="9" t="s">
        <v>3989</v>
      </c>
      <c r="N354" s="9" t="s">
        <v>3923</v>
      </c>
      <c r="O354" s="9" t="s">
        <v>2819</v>
      </c>
      <c r="P354" s="9" t="s">
        <v>3990</v>
      </c>
      <c r="Q354" s="9" t="s">
        <v>2846</v>
      </c>
      <c r="R354" s="9" t="s">
        <v>628</v>
      </c>
      <c r="S354" s="9" t="s">
        <v>16</v>
      </c>
      <c r="T354" s="9" t="s">
        <v>2848</v>
      </c>
      <c r="U354" s="9" t="s">
        <v>378</v>
      </c>
      <c r="V354" s="9" t="s">
        <v>3991</v>
      </c>
    </row>
    <row r="355" customFormat="false" ht="15" hidden="false" customHeight="false" outlineLevel="0" collapsed="false">
      <c r="A355" s="9" t="s">
        <v>3992</v>
      </c>
      <c r="B355" s="9" t="s">
        <v>3993</v>
      </c>
      <c r="C355" s="9" t="s">
        <v>2065</v>
      </c>
      <c r="D355" s="9" t="s">
        <v>23</v>
      </c>
      <c r="E355" s="9" t="s">
        <v>943</v>
      </c>
      <c r="F355" s="9" t="s">
        <v>162</v>
      </c>
      <c r="G355" s="9" t="s">
        <v>3956</v>
      </c>
      <c r="H355" s="9" t="n">
        <v>-500</v>
      </c>
      <c r="I355" s="9"/>
      <c r="J355" s="9" t="s">
        <v>2889</v>
      </c>
      <c r="K355" s="9" t="s">
        <v>3994</v>
      </c>
      <c r="L355" s="9" t="s">
        <v>3995</v>
      </c>
      <c r="M355" s="9" t="s">
        <v>3996</v>
      </c>
      <c r="N355" s="9" t="s">
        <v>3997</v>
      </c>
      <c r="O355" s="9" t="s">
        <v>2819</v>
      </c>
      <c r="P355" s="9" t="s">
        <v>3998</v>
      </c>
      <c r="Q355" s="9" t="s">
        <v>2846</v>
      </c>
      <c r="R355" s="9" t="s">
        <v>628</v>
      </c>
      <c r="S355" s="9" t="s">
        <v>17</v>
      </c>
      <c r="T355" s="9" t="s">
        <v>3239</v>
      </c>
      <c r="U355" s="9" t="s">
        <v>378</v>
      </c>
      <c r="V355" s="9" t="s">
        <v>3999</v>
      </c>
    </row>
    <row r="356" customFormat="false" ht="15" hidden="false" customHeight="false" outlineLevel="0" collapsed="false">
      <c r="A356" s="9" t="s">
        <v>4000</v>
      </c>
      <c r="B356" s="9" t="s">
        <v>4001</v>
      </c>
      <c r="C356" s="9" t="s">
        <v>4002</v>
      </c>
      <c r="D356" s="9" t="s">
        <v>23</v>
      </c>
      <c r="E356" s="9" t="s">
        <v>943</v>
      </c>
      <c r="F356" s="9" t="s">
        <v>162</v>
      </c>
      <c r="G356" s="9" t="s">
        <v>3956</v>
      </c>
      <c r="H356" s="9" t="n">
        <v>1500</v>
      </c>
      <c r="I356" s="9"/>
      <c r="J356" s="9" t="s">
        <v>2889</v>
      </c>
      <c r="K356" s="9" t="s">
        <v>4003</v>
      </c>
      <c r="L356" s="9" t="s">
        <v>4004</v>
      </c>
      <c r="M356" s="9" t="s">
        <v>4005</v>
      </c>
      <c r="N356" s="9" t="s">
        <v>3488</v>
      </c>
      <c r="O356" s="9" t="s">
        <v>2819</v>
      </c>
      <c r="P356" s="9" t="s">
        <v>4006</v>
      </c>
      <c r="Q356" s="9" t="s">
        <v>3670</v>
      </c>
      <c r="R356" s="9" t="s">
        <v>628</v>
      </c>
      <c r="S356" s="9" t="s">
        <v>16</v>
      </c>
      <c r="T356" s="9" t="s">
        <v>4007</v>
      </c>
      <c r="U356" s="9" t="s">
        <v>222</v>
      </c>
      <c r="V356" s="9"/>
    </row>
    <row r="357" customFormat="false" ht="15" hidden="false" customHeight="false" outlineLevel="0" collapsed="false">
      <c r="A357" s="9" t="s">
        <v>4008</v>
      </c>
      <c r="B357" s="9" t="s">
        <v>4009</v>
      </c>
      <c r="C357" s="9" t="s">
        <v>4010</v>
      </c>
      <c r="D357" s="9" t="s">
        <v>23</v>
      </c>
      <c r="E357" s="9" t="s">
        <v>943</v>
      </c>
      <c r="F357" s="9" t="s">
        <v>162</v>
      </c>
      <c r="G357" s="9" t="s">
        <v>3956</v>
      </c>
      <c r="H357" s="9" t="n">
        <v>1500</v>
      </c>
      <c r="I357" s="9"/>
      <c r="J357" s="9" t="s">
        <v>2889</v>
      </c>
      <c r="K357" s="9" t="s">
        <v>4011</v>
      </c>
      <c r="L357" s="9" t="s">
        <v>4012</v>
      </c>
      <c r="M357" s="9" t="s">
        <v>4013</v>
      </c>
      <c r="N357" s="9" t="s">
        <v>3164</v>
      </c>
      <c r="O357" s="9" t="s">
        <v>2819</v>
      </c>
      <c r="P357" s="9" t="s">
        <v>4014</v>
      </c>
      <c r="Q357" s="9" t="s">
        <v>2846</v>
      </c>
      <c r="R357" s="9" t="s">
        <v>628</v>
      </c>
      <c r="S357" s="9" t="s">
        <v>17</v>
      </c>
      <c r="T357" s="9" t="s">
        <v>3322</v>
      </c>
      <c r="U357" s="9" t="s">
        <v>222</v>
      </c>
      <c r="V357" s="9"/>
    </row>
    <row r="358" customFormat="false" ht="15" hidden="false" customHeight="false" outlineLevel="0" collapsed="false">
      <c r="A358" s="9" t="s">
        <v>4015</v>
      </c>
      <c r="B358" s="9" t="s">
        <v>4016</v>
      </c>
      <c r="C358" s="9" t="s">
        <v>4017</v>
      </c>
      <c r="D358" s="9" t="s">
        <v>23</v>
      </c>
      <c r="E358" s="9" t="s">
        <v>943</v>
      </c>
      <c r="F358" s="9" t="s">
        <v>162</v>
      </c>
      <c r="G358" s="9" t="s">
        <v>90</v>
      </c>
      <c r="H358" s="9" t="n">
        <v>1500</v>
      </c>
      <c r="I358" s="9"/>
      <c r="J358" s="9" t="s">
        <v>2889</v>
      </c>
      <c r="K358" s="9" t="s">
        <v>4018</v>
      </c>
      <c r="L358" s="9" t="s">
        <v>4019</v>
      </c>
      <c r="M358" s="9" t="s">
        <v>4020</v>
      </c>
      <c r="N358" s="9" t="s">
        <v>174</v>
      </c>
      <c r="O358" s="9" t="s">
        <v>2819</v>
      </c>
      <c r="P358" s="9" t="s">
        <v>4021</v>
      </c>
      <c r="Q358" s="9" t="s">
        <v>2846</v>
      </c>
      <c r="R358" s="9" t="s">
        <v>628</v>
      </c>
      <c r="S358" s="9" t="s">
        <v>17</v>
      </c>
      <c r="T358" s="9" t="s">
        <v>4022</v>
      </c>
      <c r="U358" s="9" t="s">
        <v>222</v>
      </c>
      <c r="V358" s="9" t="s">
        <v>4023</v>
      </c>
    </row>
    <row r="359" customFormat="false" ht="15" hidden="false" customHeight="false" outlineLevel="0" collapsed="false">
      <c r="A359" s="9" t="s">
        <v>4024</v>
      </c>
      <c r="B359" s="9" t="s">
        <v>4025</v>
      </c>
      <c r="C359" s="9" t="s">
        <v>4026</v>
      </c>
      <c r="D359" s="9" t="s">
        <v>23</v>
      </c>
      <c r="E359" s="9" t="s">
        <v>943</v>
      </c>
      <c r="F359" s="9" t="s">
        <v>162</v>
      </c>
      <c r="G359" s="9" t="s">
        <v>90</v>
      </c>
      <c r="H359" s="9" t="n">
        <v>1300</v>
      </c>
      <c r="I359" s="9"/>
      <c r="J359" s="9" t="s">
        <v>2889</v>
      </c>
      <c r="K359" s="9" t="s">
        <v>4027</v>
      </c>
      <c r="L359" s="9" t="s">
        <v>4028</v>
      </c>
      <c r="M359" s="9" t="s">
        <v>4029</v>
      </c>
      <c r="N359" s="9" t="s">
        <v>175</v>
      </c>
      <c r="O359" s="9" t="s">
        <v>2819</v>
      </c>
      <c r="P359" s="9" t="s">
        <v>4030</v>
      </c>
      <c r="Q359" s="9" t="s">
        <v>2846</v>
      </c>
      <c r="R359" s="9" t="s">
        <v>628</v>
      </c>
      <c r="S359" s="9" t="s">
        <v>17</v>
      </c>
      <c r="T359" s="9"/>
      <c r="U359" s="9" t="s">
        <v>378</v>
      </c>
      <c r="V359" s="9" t="s">
        <v>4031</v>
      </c>
    </row>
    <row r="360" customFormat="false" ht="15" hidden="false" customHeight="false" outlineLevel="0" collapsed="false">
      <c r="A360" s="9" t="s">
        <v>4032</v>
      </c>
      <c r="B360" s="9" t="s">
        <v>4033</v>
      </c>
      <c r="C360" s="9" t="s">
        <v>4034</v>
      </c>
      <c r="D360" s="9" t="s">
        <v>23</v>
      </c>
      <c r="E360" s="9" t="s">
        <v>943</v>
      </c>
      <c r="F360" s="9" t="s">
        <v>162</v>
      </c>
      <c r="G360" s="9" t="s">
        <v>4035</v>
      </c>
      <c r="H360" s="9" t="n">
        <v>1500</v>
      </c>
      <c r="I360" s="9"/>
      <c r="J360" s="9" t="s">
        <v>2889</v>
      </c>
      <c r="K360" s="9" t="s">
        <v>4036</v>
      </c>
      <c r="L360" s="9" t="s">
        <v>4037</v>
      </c>
      <c r="M360" s="9" t="s">
        <v>4038</v>
      </c>
      <c r="N360" s="9" t="s">
        <v>175</v>
      </c>
      <c r="O360" s="9" t="s">
        <v>2819</v>
      </c>
      <c r="P360" s="9" t="s">
        <v>4039</v>
      </c>
      <c r="Q360" s="9" t="s">
        <v>2846</v>
      </c>
      <c r="R360" s="9" t="s">
        <v>628</v>
      </c>
      <c r="S360" s="9" t="s">
        <v>17</v>
      </c>
      <c r="T360" s="9"/>
      <c r="U360" s="9" t="s">
        <v>222</v>
      </c>
      <c r="V360" s="9"/>
    </row>
    <row r="361" customFormat="false" ht="15" hidden="false" customHeight="false" outlineLevel="0" collapsed="false">
      <c r="A361" s="9" t="s">
        <v>4040</v>
      </c>
      <c r="B361" s="9" t="s">
        <v>4041</v>
      </c>
      <c r="C361" s="9" t="s">
        <v>4042</v>
      </c>
      <c r="D361" s="9" t="s">
        <v>23</v>
      </c>
      <c r="E361" s="9" t="s">
        <v>943</v>
      </c>
      <c r="F361" s="9" t="s">
        <v>162</v>
      </c>
      <c r="G361" s="9" t="s">
        <v>92</v>
      </c>
      <c r="H361" s="9" t="n">
        <v>1500</v>
      </c>
      <c r="I361" s="9"/>
      <c r="J361" s="9" t="s">
        <v>2889</v>
      </c>
      <c r="K361" s="9" t="s">
        <v>4043</v>
      </c>
      <c r="L361" s="9" t="s">
        <v>4044</v>
      </c>
      <c r="M361" s="9" t="s">
        <v>4045</v>
      </c>
      <c r="N361" s="9" t="s">
        <v>174</v>
      </c>
      <c r="O361" s="9" t="s">
        <v>2819</v>
      </c>
      <c r="P361" s="9" t="s">
        <v>4046</v>
      </c>
      <c r="Q361" s="9" t="s">
        <v>2846</v>
      </c>
      <c r="R361" s="9" t="s">
        <v>4047</v>
      </c>
      <c r="S361" s="9" t="s">
        <v>16</v>
      </c>
      <c r="T361" s="9" t="s">
        <v>2848</v>
      </c>
      <c r="U361" s="9" t="s">
        <v>222</v>
      </c>
      <c r="V361" s="9" t="s">
        <v>4048</v>
      </c>
    </row>
    <row r="362" customFormat="false" ht="15" hidden="false" customHeight="false" outlineLevel="0" collapsed="false">
      <c r="A362" s="9" t="s">
        <v>4049</v>
      </c>
      <c r="B362" s="9" t="s">
        <v>4050</v>
      </c>
      <c r="C362" s="9" t="s">
        <v>4051</v>
      </c>
      <c r="D362" s="9" t="s">
        <v>23</v>
      </c>
      <c r="E362" s="9" t="s">
        <v>943</v>
      </c>
      <c r="F362" s="9" t="s">
        <v>162</v>
      </c>
      <c r="G362" s="9" t="s">
        <v>2190</v>
      </c>
      <c r="H362" s="9" t="n">
        <v>1500</v>
      </c>
      <c r="I362" s="9"/>
      <c r="J362" s="9" t="s">
        <v>2889</v>
      </c>
      <c r="K362" s="9" t="s">
        <v>4052</v>
      </c>
      <c r="L362" s="9" t="s">
        <v>4053</v>
      </c>
      <c r="M362" s="9" t="s">
        <v>4038</v>
      </c>
      <c r="N362" s="9" t="s">
        <v>175</v>
      </c>
      <c r="O362" s="9" t="s">
        <v>2819</v>
      </c>
      <c r="P362" s="9" t="s">
        <v>4054</v>
      </c>
      <c r="Q362" s="9" t="s">
        <v>2846</v>
      </c>
      <c r="R362" s="9" t="s">
        <v>628</v>
      </c>
      <c r="S362" s="9" t="s">
        <v>17</v>
      </c>
      <c r="T362" s="9"/>
      <c r="U362" s="9" t="s">
        <v>378</v>
      </c>
      <c r="V362" s="9"/>
    </row>
    <row r="363" customFormat="false" ht="15" hidden="false" customHeight="false" outlineLevel="0" collapsed="false">
      <c r="A363" s="9" t="s">
        <v>4055</v>
      </c>
      <c r="B363" s="9" t="s">
        <v>4056</v>
      </c>
      <c r="C363" s="9" t="s">
        <v>4056</v>
      </c>
      <c r="D363" s="9" t="s">
        <v>23</v>
      </c>
      <c r="E363" s="9" t="s">
        <v>943</v>
      </c>
      <c r="F363" s="9" t="s">
        <v>162</v>
      </c>
      <c r="G363" s="9" t="s">
        <v>92</v>
      </c>
      <c r="H363" s="9" t="n">
        <v>1500</v>
      </c>
      <c r="I363" s="9"/>
      <c r="J363" s="9" t="s">
        <v>2889</v>
      </c>
      <c r="K363" s="9" t="s">
        <v>4057</v>
      </c>
      <c r="L363" s="9" t="s">
        <v>4058</v>
      </c>
      <c r="M363" s="9" t="s">
        <v>4038</v>
      </c>
      <c r="N363" s="9" t="s">
        <v>175</v>
      </c>
      <c r="O363" s="9" t="s">
        <v>2819</v>
      </c>
      <c r="P363" s="9" t="s">
        <v>4059</v>
      </c>
      <c r="Q363" s="9" t="s">
        <v>2846</v>
      </c>
      <c r="R363" s="9" t="s">
        <v>628</v>
      </c>
      <c r="S363" s="9" t="s">
        <v>17</v>
      </c>
      <c r="T363" s="9"/>
      <c r="U363" s="9" t="s">
        <v>378</v>
      </c>
      <c r="V363" s="9"/>
    </row>
    <row r="364" customFormat="false" ht="15" hidden="false" customHeight="false" outlineLevel="0" collapsed="false">
      <c r="A364" s="9" t="s">
        <v>4060</v>
      </c>
      <c r="B364" s="9" t="s">
        <v>4061</v>
      </c>
      <c r="C364" s="9" t="s">
        <v>4062</v>
      </c>
      <c r="D364" s="9" t="s">
        <v>23</v>
      </c>
      <c r="E364" s="9" t="s">
        <v>943</v>
      </c>
      <c r="F364" s="9" t="s">
        <v>162</v>
      </c>
      <c r="G364" s="9" t="s">
        <v>92</v>
      </c>
      <c r="H364" s="9" t="n">
        <v>1500</v>
      </c>
      <c r="I364" s="9"/>
      <c r="J364" s="9" t="s">
        <v>2889</v>
      </c>
      <c r="K364" s="9" t="s">
        <v>4063</v>
      </c>
      <c r="L364" s="9" t="s">
        <v>4064</v>
      </c>
      <c r="M364" s="9" t="s">
        <v>4065</v>
      </c>
      <c r="N364" s="9" t="s">
        <v>174</v>
      </c>
      <c r="O364" s="9" t="s">
        <v>2819</v>
      </c>
      <c r="P364" s="9" t="s">
        <v>4066</v>
      </c>
      <c r="Q364" s="9" t="s">
        <v>2846</v>
      </c>
      <c r="R364" s="9" t="s">
        <v>628</v>
      </c>
      <c r="S364" s="9" t="s">
        <v>17</v>
      </c>
      <c r="T364" s="9"/>
      <c r="U364" s="9" t="s">
        <v>378</v>
      </c>
      <c r="V364" s="9"/>
    </row>
    <row r="365" customFormat="false" ht="15" hidden="false" customHeight="false" outlineLevel="0" collapsed="false">
      <c r="A365" s="9" t="s">
        <v>4067</v>
      </c>
      <c r="B365" s="9" t="s">
        <v>4068</v>
      </c>
      <c r="C365" s="9" t="s">
        <v>4069</v>
      </c>
      <c r="D365" s="9" t="s">
        <v>23</v>
      </c>
      <c r="E365" s="9" t="s">
        <v>943</v>
      </c>
      <c r="F365" s="9" t="s">
        <v>162</v>
      </c>
      <c r="G365" s="9" t="s">
        <v>92</v>
      </c>
      <c r="H365" s="9" t="n">
        <v>1500</v>
      </c>
      <c r="I365" s="9"/>
      <c r="J365" s="9" t="s">
        <v>2889</v>
      </c>
      <c r="K365" s="9" t="s">
        <v>4070</v>
      </c>
      <c r="L365" s="9" t="s">
        <v>3172</v>
      </c>
      <c r="M365" s="9" t="s">
        <v>4071</v>
      </c>
      <c r="N365" s="9" t="s">
        <v>3043</v>
      </c>
      <c r="O365" s="9" t="s">
        <v>2819</v>
      </c>
      <c r="P365" s="9" t="s">
        <v>4072</v>
      </c>
      <c r="Q365" s="9" t="s">
        <v>2846</v>
      </c>
      <c r="R365" s="9" t="s">
        <v>628</v>
      </c>
      <c r="S365" s="9" t="s">
        <v>17</v>
      </c>
      <c r="T365" s="9"/>
      <c r="U365" s="9" t="s">
        <v>378</v>
      </c>
      <c r="V365" s="9"/>
    </row>
    <row r="366" customFormat="false" ht="15" hidden="false" customHeight="false" outlineLevel="0" collapsed="false">
      <c r="A366" s="9" t="s">
        <v>4073</v>
      </c>
      <c r="B366" s="9" t="s">
        <v>4074</v>
      </c>
      <c r="C366" s="9" t="s">
        <v>4075</v>
      </c>
      <c r="D366" s="9" t="s">
        <v>23</v>
      </c>
      <c r="E366" s="9" t="s">
        <v>943</v>
      </c>
      <c r="F366" s="9" t="s">
        <v>162</v>
      </c>
      <c r="G366" s="9" t="s">
        <v>4076</v>
      </c>
      <c r="H366" s="9" t="n">
        <v>1635</v>
      </c>
      <c r="I366" s="9"/>
      <c r="J366" s="9" t="s">
        <v>4077</v>
      </c>
      <c r="K366" s="9" t="s">
        <v>4078</v>
      </c>
      <c r="L366" s="9" t="s">
        <v>4079</v>
      </c>
      <c r="M366" s="9" t="s">
        <v>4080</v>
      </c>
      <c r="N366" s="9" t="s">
        <v>4081</v>
      </c>
      <c r="O366" s="9" t="s">
        <v>2819</v>
      </c>
      <c r="P366" s="9" t="s">
        <v>4082</v>
      </c>
      <c r="Q366" s="9" t="s">
        <v>2832</v>
      </c>
      <c r="R366" s="9" t="s">
        <v>4083</v>
      </c>
      <c r="S366" s="9" t="s">
        <v>17</v>
      </c>
      <c r="T366" s="9" t="s">
        <v>4084</v>
      </c>
      <c r="U366" s="9" t="s">
        <v>222</v>
      </c>
      <c r="V366" s="9" t="s">
        <v>4085</v>
      </c>
    </row>
    <row r="367" customFormat="false" ht="15" hidden="false" customHeight="false" outlineLevel="0" collapsed="false">
      <c r="A367" s="9" t="s">
        <v>4086</v>
      </c>
      <c r="B367" s="9" t="s">
        <v>4087</v>
      </c>
      <c r="C367" s="9" t="s">
        <v>4088</v>
      </c>
      <c r="D367" s="9" t="s">
        <v>23</v>
      </c>
      <c r="E367" s="9" t="s">
        <v>943</v>
      </c>
      <c r="F367" s="9" t="s">
        <v>162</v>
      </c>
      <c r="G367" s="9" t="s">
        <v>94</v>
      </c>
      <c r="H367" s="9" t="n">
        <v>1200</v>
      </c>
      <c r="I367" s="9"/>
      <c r="J367" s="9" t="s">
        <v>2889</v>
      </c>
      <c r="K367" s="9" t="s">
        <v>4089</v>
      </c>
      <c r="L367" s="9" t="s">
        <v>4090</v>
      </c>
      <c r="M367" s="9" t="s">
        <v>4091</v>
      </c>
      <c r="N367" s="9" t="s">
        <v>179</v>
      </c>
      <c r="O367" s="9" t="s">
        <v>2819</v>
      </c>
      <c r="P367" s="9" t="s">
        <v>4092</v>
      </c>
      <c r="Q367" s="9" t="s">
        <v>2846</v>
      </c>
      <c r="R367" s="9" t="s">
        <v>628</v>
      </c>
      <c r="S367" s="9" t="s">
        <v>17</v>
      </c>
      <c r="T367" s="9" t="s">
        <v>235</v>
      </c>
      <c r="U367" s="9" t="s">
        <v>378</v>
      </c>
      <c r="V367" s="9" t="s">
        <v>4093</v>
      </c>
    </row>
    <row r="368" customFormat="false" ht="15" hidden="false" customHeight="false" outlineLevel="0" collapsed="false">
      <c r="A368" s="9" t="s">
        <v>4094</v>
      </c>
      <c r="B368" s="9" t="s">
        <v>4095</v>
      </c>
      <c r="C368" s="9" t="s">
        <v>4096</v>
      </c>
      <c r="D368" s="9" t="s">
        <v>23</v>
      </c>
      <c r="E368" s="9" t="s">
        <v>943</v>
      </c>
      <c r="F368" s="9" t="s">
        <v>162</v>
      </c>
      <c r="G368" s="9" t="s">
        <v>94</v>
      </c>
      <c r="H368" s="9" t="n">
        <v>1400</v>
      </c>
      <c r="I368" s="9"/>
      <c r="J368" s="9" t="s">
        <v>2889</v>
      </c>
      <c r="K368" s="9" t="s">
        <v>4097</v>
      </c>
      <c r="L368" s="9" t="s">
        <v>4098</v>
      </c>
      <c r="M368" s="9" t="s">
        <v>4099</v>
      </c>
      <c r="N368" s="9" t="s">
        <v>3472</v>
      </c>
      <c r="O368" s="9" t="s">
        <v>2819</v>
      </c>
      <c r="P368" s="9" t="s">
        <v>4100</v>
      </c>
      <c r="Q368" s="9" t="s">
        <v>2846</v>
      </c>
      <c r="R368" s="9" t="s">
        <v>628</v>
      </c>
      <c r="S368" s="9" t="s">
        <v>17</v>
      </c>
      <c r="T368" s="9"/>
      <c r="U368" s="9" t="s">
        <v>378</v>
      </c>
      <c r="V368" s="9"/>
    </row>
    <row r="369" customFormat="false" ht="15" hidden="false" customHeight="false" outlineLevel="0" collapsed="false">
      <c r="A369" s="9" t="s">
        <v>4101</v>
      </c>
      <c r="B369" s="9" t="s">
        <v>4102</v>
      </c>
      <c r="C369" s="9" t="s">
        <v>4103</v>
      </c>
      <c r="D369" s="9" t="s">
        <v>23</v>
      </c>
      <c r="E369" s="9" t="s">
        <v>943</v>
      </c>
      <c r="F369" s="9" t="s">
        <v>162</v>
      </c>
      <c r="G369" s="9" t="s">
        <v>94</v>
      </c>
      <c r="H369" s="9" t="n">
        <v>1655</v>
      </c>
      <c r="I369" s="9"/>
      <c r="J369" s="9" t="s">
        <v>4104</v>
      </c>
      <c r="K369" s="9" t="s">
        <v>4105</v>
      </c>
      <c r="L369" s="9" t="s">
        <v>4106</v>
      </c>
      <c r="M369" s="9" t="s">
        <v>4107</v>
      </c>
      <c r="N369" s="9" t="s">
        <v>4108</v>
      </c>
      <c r="O369" s="9" t="s">
        <v>2819</v>
      </c>
      <c r="P369" s="9" t="s">
        <v>4109</v>
      </c>
      <c r="Q369" s="9" t="s">
        <v>3389</v>
      </c>
      <c r="R369" s="9" t="s">
        <v>628</v>
      </c>
      <c r="S369" s="9" t="s">
        <v>17</v>
      </c>
      <c r="T369" s="9" t="s">
        <v>2953</v>
      </c>
      <c r="U369" s="9" t="s">
        <v>378</v>
      </c>
      <c r="V369" s="9" t="s">
        <v>4110</v>
      </c>
    </row>
    <row r="370" customFormat="false" ht="15" hidden="false" customHeight="false" outlineLevel="0" collapsed="false">
      <c r="A370" s="9" t="s">
        <v>4111</v>
      </c>
      <c r="B370" s="9" t="s">
        <v>4112</v>
      </c>
      <c r="C370" s="9" t="s">
        <v>4112</v>
      </c>
      <c r="D370" s="9" t="s">
        <v>23</v>
      </c>
      <c r="E370" s="9" t="s">
        <v>943</v>
      </c>
      <c r="F370" s="9" t="s">
        <v>162</v>
      </c>
      <c r="G370" s="9" t="s">
        <v>4113</v>
      </c>
      <c r="H370" s="9" t="n">
        <v>1500</v>
      </c>
      <c r="I370" s="9"/>
      <c r="J370" s="9" t="s">
        <v>2889</v>
      </c>
      <c r="K370" s="9" t="s">
        <v>4114</v>
      </c>
      <c r="L370" s="9" t="s">
        <v>4115</v>
      </c>
      <c r="M370" s="9" t="s">
        <v>4116</v>
      </c>
      <c r="N370" s="9" t="s">
        <v>3708</v>
      </c>
      <c r="O370" s="9" t="s">
        <v>2819</v>
      </c>
      <c r="P370" s="9" t="s">
        <v>4117</v>
      </c>
      <c r="Q370" s="9" t="s">
        <v>2846</v>
      </c>
      <c r="R370" s="9" t="s">
        <v>628</v>
      </c>
      <c r="S370" s="9" t="s">
        <v>16</v>
      </c>
      <c r="T370" s="9" t="s">
        <v>4118</v>
      </c>
      <c r="U370" s="9" t="s">
        <v>222</v>
      </c>
      <c r="V370" s="9" t="s">
        <v>4119</v>
      </c>
    </row>
    <row r="371" customFormat="false" ht="15" hidden="false" customHeight="false" outlineLevel="0" collapsed="false">
      <c r="A371" s="9" t="s">
        <v>4120</v>
      </c>
      <c r="B371" s="9" t="s">
        <v>4121</v>
      </c>
      <c r="C371" s="9" t="s">
        <v>4122</v>
      </c>
      <c r="D371" s="9" t="s">
        <v>23</v>
      </c>
      <c r="E371" s="9" t="s">
        <v>943</v>
      </c>
      <c r="F371" s="9" t="s">
        <v>162</v>
      </c>
      <c r="G371" s="9" t="s">
        <v>4123</v>
      </c>
      <c r="H371" s="9" t="n">
        <v>1400</v>
      </c>
      <c r="I371" s="9"/>
      <c r="J371" s="9" t="s">
        <v>4124</v>
      </c>
      <c r="K371" s="9" t="s">
        <v>4125</v>
      </c>
      <c r="L371" s="9" t="s">
        <v>4126</v>
      </c>
      <c r="M371" s="9" t="s">
        <v>4127</v>
      </c>
      <c r="N371" s="9" t="s">
        <v>3772</v>
      </c>
      <c r="O371" s="9" t="s">
        <v>2819</v>
      </c>
      <c r="P371" s="9" t="s">
        <v>4128</v>
      </c>
      <c r="Q371" s="9" t="s">
        <v>2846</v>
      </c>
      <c r="R371" s="9" t="s">
        <v>4129</v>
      </c>
      <c r="S371" s="9" t="s">
        <v>15</v>
      </c>
      <c r="T371" s="9" t="s">
        <v>2848</v>
      </c>
      <c r="U371" s="9" t="s">
        <v>222</v>
      </c>
      <c r="V371" s="9" t="s">
        <v>4130</v>
      </c>
    </row>
    <row r="372" customFormat="false" ht="15" hidden="false" customHeight="false" outlineLevel="0" collapsed="false">
      <c r="A372" s="9" t="s">
        <v>4131</v>
      </c>
      <c r="B372" s="9" t="s">
        <v>4132</v>
      </c>
      <c r="C372" s="9" t="s">
        <v>4133</v>
      </c>
      <c r="D372" s="9" t="s">
        <v>23</v>
      </c>
      <c r="E372" s="9" t="s">
        <v>943</v>
      </c>
      <c r="F372" s="9" t="s">
        <v>162</v>
      </c>
      <c r="G372" s="9" t="s">
        <v>96</v>
      </c>
      <c r="H372" s="9" t="n">
        <v>1000</v>
      </c>
      <c r="I372" s="9"/>
      <c r="J372" s="9" t="s">
        <v>2889</v>
      </c>
      <c r="K372" s="9" t="s">
        <v>4134</v>
      </c>
      <c r="L372" s="9" t="s">
        <v>4135</v>
      </c>
      <c r="M372" s="9" t="s">
        <v>4136</v>
      </c>
      <c r="N372" s="9" t="s">
        <v>3164</v>
      </c>
      <c r="O372" s="9" t="s">
        <v>2819</v>
      </c>
      <c r="P372" s="9" t="s">
        <v>4137</v>
      </c>
      <c r="Q372" s="9" t="s">
        <v>3670</v>
      </c>
      <c r="R372" s="9" t="s">
        <v>628</v>
      </c>
      <c r="S372" s="9" t="s">
        <v>16</v>
      </c>
      <c r="T372" s="9" t="s">
        <v>3429</v>
      </c>
      <c r="U372" s="9" t="s">
        <v>222</v>
      </c>
      <c r="V372" s="9" t="s">
        <v>4138</v>
      </c>
    </row>
    <row r="373" customFormat="false" ht="15" hidden="false" customHeight="false" outlineLevel="0" collapsed="false">
      <c r="A373" s="9" t="s">
        <v>4139</v>
      </c>
      <c r="B373" s="9" t="s">
        <v>4140</v>
      </c>
      <c r="C373" s="9" t="s">
        <v>4141</v>
      </c>
      <c r="D373" s="9" t="s">
        <v>23</v>
      </c>
      <c r="E373" s="9" t="s">
        <v>943</v>
      </c>
      <c r="F373" s="9" t="s">
        <v>162</v>
      </c>
      <c r="G373" s="9" t="s">
        <v>4123</v>
      </c>
      <c r="H373" s="9" t="n">
        <v>1500</v>
      </c>
      <c r="I373" s="9"/>
      <c r="J373" s="9" t="s">
        <v>2889</v>
      </c>
      <c r="K373" s="9" t="s">
        <v>4142</v>
      </c>
      <c r="L373" s="9" t="s">
        <v>4143</v>
      </c>
      <c r="M373" s="9" t="s">
        <v>4144</v>
      </c>
      <c r="N373" s="9" t="s">
        <v>3069</v>
      </c>
      <c r="O373" s="9" t="s">
        <v>2819</v>
      </c>
      <c r="P373" s="9" t="s">
        <v>4145</v>
      </c>
      <c r="Q373" s="9" t="s">
        <v>2846</v>
      </c>
      <c r="R373" s="9" t="s">
        <v>628</v>
      </c>
      <c r="S373" s="9" t="s">
        <v>16</v>
      </c>
      <c r="T373" s="9" t="s">
        <v>2848</v>
      </c>
      <c r="U373" s="9" t="s">
        <v>222</v>
      </c>
      <c r="V373" s="9" t="s">
        <v>4146</v>
      </c>
    </row>
    <row r="374" customFormat="false" ht="15" hidden="false" customHeight="false" outlineLevel="0" collapsed="false">
      <c r="A374" s="9" t="s">
        <v>4147</v>
      </c>
      <c r="B374" s="9" t="s">
        <v>4148</v>
      </c>
      <c r="C374" s="9" t="s">
        <v>4149</v>
      </c>
      <c r="D374" s="9" t="s">
        <v>23</v>
      </c>
      <c r="E374" s="9" t="s">
        <v>943</v>
      </c>
      <c r="F374" s="9" t="s">
        <v>162</v>
      </c>
      <c r="G374" s="9" t="s">
        <v>96</v>
      </c>
      <c r="H374" s="9" t="n">
        <v>1500</v>
      </c>
      <c r="I374" s="9"/>
      <c r="J374" s="9" t="s">
        <v>2889</v>
      </c>
      <c r="K374" s="9" t="s">
        <v>4150</v>
      </c>
      <c r="L374" s="9" t="s">
        <v>4151</v>
      </c>
      <c r="M374" s="9" t="s">
        <v>4152</v>
      </c>
      <c r="N374" s="9" t="s">
        <v>3923</v>
      </c>
      <c r="O374" s="9" t="s">
        <v>2819</v>
      </c>
      <c r="P374" s="9" t="s">
        <v>4153</v>
      </c>
      <c r="Q374" s="9" t="s">
        <v>2846</v>
      </c>
      <c r="R374" s="9" t="s">
        <v>628</v>
      </c>
      <c r="S374" s="9" t="s">
        <v>17</v>
      </c>
      <c r="T374" s="9" t="s">
        <v>170</v>
      </c>
      <c r="U374" s="9" t="s">
        <v>378</v>
      </c>
      <c r="V374" s="9"/>
    </row>
    <row r="375" customFormat="false" ht="15" hidden="false" customHeight="false" outlineLevel="0" collapsed="false">
      <c r="A375" s="9" t="s">
        <v>4154</v>
      </c>
      <c r="B375" s="9" t="s">
        <v>4155</v>
      </c>
      <c r="C375" s="9" t="s">
        <v>4156</v>
      </c>
      <c r="D375" s="9" t="s">
        <v>23</v>
      </c>
      <c r="E375" s="9" t="s">
        <v>943</v>
      </c>
      <c r="F375" s="9" t="s">
        <v>162</v>
      </c>
      <c r="G375" s="9" t="s">
        <v>4157</v>
      </c>
      <c r="H375" s="9" t="n">
        <v>1500</v>
      </c>
      <c r="I375" s="9"/>
      <c r="J375" s="9" t="s">
        <v>2889</v>
      </c>
      <c r="K375" s="9" t="s">
        <v>4158</v>
      </c>
      <c r="L375" s="9" t="s">
        <v>4159</v>
      </c>
      <c r="M375" s="9" t="s">
        <v>4160</v>
      </c>
      <c r="N375" s="9" t="s">
        <v>3164</v>
      </c>
      <c r="O375" s="9" t="s">
        <v>2819</v>
      </c>
      <c r="P375" s="9" t="s">
        <v>4161</v>
      </c>
      <c r="Q375" s="9" t="s">
        <v>2846</v>
      </c>
      <c r="R375" s="9" t="s">
        <v>628</v>
      </c>
      <c r="S375" s="9" t="s">
        <v>17</v>
      </c>
      <c r="T375" s="9"/>
      <c r="U375" s="9" t="s">
        <v>378</v>
      </c>
      <c r="V375" s="9"/>
    </row>
    <row r="376" customFormat="false" ht="15" hidden="false" customHeight="false" outlineLevel="0" collapsed="false">
      <c r="A376" s="9" t="s">
        <v>4162</v>
      </c>
      <c r="B376" s="9" t="s">
        <v>4163</v>
      </c>
      <c r="C376" s="9" t="s">
        <v>4164</v>
      </c>
      <c r="D376" s="9" t="s">
        <v>23</v>
      </c>
      <c r="E376" s="9" t="s">
        <v>943</v>
      </c>
      <c r="F376" s="9" t="s">
        <v>162</v>
      </c>
      <c r="G376" s="9" t="s">
        <v>4157</v>
      </c>
      <c r="H376" s="9" t="n">
        <v>1500</v>
      </c>
      <c r="I376" s="9"/>
      <c r="J376" s="9" t="s">
        <v>2889</v>
      </c>
      <c r="K376" s="9" t="s">
        <v>4165</v>
      </c>
      <c r="L376" s="9" t="s">
        <v>4166</v>
      </c>
      <c r="M376" s="9" t="s">
        <v>4167</v>
      </c>
      <c r="N376" s="9" t="s">
        <v>179</v>
      </c>
      <c r="O376" s="9" t="s">
        <v>2819</v>
      </c>
      <c r="P376" s="9" t="s">
        <v>4168</v>
      </c>
      <c r="Q376" s="9" t="s">
        <v>3670</v>
      </c>
      <c r="R376" s="9" t="s">
        <v>628</v>
      </c>
      <c r="S376" s="9" t="s">
        <v>17</v>
      </c>
      <c r="T376" s="9"/>
      <c r="U376" s="9" t="s">
        <v>378</v>
      </c>
      <c r="V376" s="9"/>
    </row>
    <row r="377" customFormat="false" ht="15" hidden="false" customHeight="false" outlineLevel="0" collapsed="false">
      <c r="A377" s="9" t="s">
        <v>4169</v>
      </c>
      <c r="B377" s="9" t="s">
        <v>4170</v>
      </c>
      <c r="C377" s="9" t="s">
        <v>4171</v>
      </c>
      <c r="D377" s="9" t="s">
        <v>23</v>
      </c>
      <c r="E377" s="9" t="s">
        <v>943</v>
      </c>
      <c r="F377" s="9" t="s">
        <v>162</v>
      </c>
      <c r="G377" s="9" t="s">
        <v>96</v>
      </c>
      <c r="H377" s="9" t="n">
        <v>1000</v>
      </c>
      <c r="I377" s="9"/>
      <c r="J377" s="9" t="s">
        <v>2889</v>
      </c>
      <c r="K377" s="9" t="s">
        <v>4172</v>
      </c>
      <c r="L377" s="9" t="s">
        <v>4173</v>
      </c>
      <c r="M377" s="9" t="s">
        <v>4174</v>
      </c>
      <c r="N377" s="9" t="s">
        <v>4175</v>
      </c>
      <c r="O377" s="9" t="s">
        <v>2819</v>
      </c>
      <c r="P377" s="9" t="s">
        <v>4176</v>
      </c>
      <c r="Q377" s="9" t="s">
        <v>2846</v>
      </c>
      <c r="R377" s="9" t="s">
        <v>628</v>
      </c>
      <c r="S377" s="9" t="s">
        <v>17</v>
      </c>
      <c r="T377" s="9"/>
      <c r="U377" s="9" t="s">
        <v>378</v>
      </c>
      <c r="V377" s="9"/>
    </row>
    <row r="378" customFormat="false" ht="15" hidden="false" customHeight="false" outlineLevel="0" collapsed="false">
      <c r="A378" s="9" t="s">
        <v>4177</v>
      </c>
      <c r="B378" s="9" t="s">
        <v>4178</v>
      </c>
      <c r="C378" s="9" t="s">
        <v>4179</v>
      </c>
      <c r="D378" s="9" t="s">
        <v>23</v>
      </c>
      <c r="E378" s="9" t="s">
        <v>943</v>
      </c>
      <c r="F378" s="9" t="s">
        <v>162</v>
      </c>
      <c r="G378" s="9" t="s">
        <v>98</v>
      </c>
      <c r="H378" s="9" t="n">
        <v>1500</v>
      </c>
      <c r="I378" s="9"/>
      <c r="J378" s="9" t="s">
        <v>2889</v>
      </c>
      <c r="K378" s="9" t="s">
        <v>4180</v>
      </c>
      <c r="L378" s="9" t="s">
        <v>4181</v>
      </c>
      <c r="M378" s="9" t="s">
        <v>4182</v>
      </c>
      <c r="N378" s="9" t="s">
        <v>3069</v>
      </c>
      <c r="O378" s="9" t="s">
        <v>2819</v>
      </c>
      <c r="P378" s="9" t="s">
        <v>4183</v>
      </c>
      <c r="Q378" s="9" t="s">
        <v>2846</v>
      </c>
      <c r="R378" s="9" t="s">
        <v>628</v>
      </c>
      <c r="S378" s="9" t="s">
        <v>16</v>
      </c>
      <c r="T378" s="9" t="s">
        <v>1001</v>
      </c>
      <c r="U378" s="9" t="s">
        <v>222</v>
      </c>
      <c r="V378" s="9"/>
    </row>
    <row r="379" customFormat="false" ht="15" hidden="false" customHeight="false" outlineLevel="0" collapsed="false">
      <c r="A379" s="9" t="s">
        <v>4184</v>
      </c>
      <c r="B379" s="9" t="s">
        <v>4185</v>
      </c>
      <c r="C379" s="9" t="s">
        <v>4186</v>
      </c>
      <c r="D379" s="9" t="s">
        <v>23</v>
      </c>
      <c r="E379" s="9" t="s">
        <v>943</v>
      </c>
      <c r="F379" s="9" t="s">
        <v>162</v>
      </c>
      <c r="G379" s="9" t="s">
        <v>98</v>
      </c>
      <c r="H379" s="9" t="n">
        <v>1500</v>
      </c>
      <c r="I379" s="9"/>
      <c r="J379" s="9" t="s">
        <v>2889</v>
      </c>
      <c r="K379" s="9" t="s">
        <v>4187</v>
      </c>
      <c r="L379" s="9" t="s">
        <v>4188</v>
      </c>
      <c r="M379" s="9" t="s">
        <v>4189</v>
      </c>
      <c r="N379" s="9" t="s">
        <v>3164</v>
      </c>
      <c r="O379" s="9" t="s">
        <v>2819</v>
      </c>
      <c r="P379" s="9" t="s">
        <v>4190</v>
      </c>
      <c r="Q379" s="9" t="s">
        <v>2846</v>
      </c>
      <c r="R379" s="9" t="s">
        <v>3607</v>
      </c>
      <c r="S379" s="9" t="s">
        <v>17</v>
      </c>
      <c r="T379" s="9"/>
      <c r="U379" s="9" t="s">
        <v>222</v>
      </c>
      <c r="V379" s="9" t="s">
        <v>4191</v>
      </c>
    </row>
    <row r="380" customFormat="false" ht="15" hidden="false" customHeight="false" outlineLevel="0" collapsed="false">
      <c r="A380" s="9" t="s">
        <v>4192</v>
      </c>
      <c r="B380" s="9" t="s">
        <v>4193</v>
      </c>
      <c r="C380" s="9" t="s">
        <v>4193</v>
      </c>
      <c r="D380" s="9" t="s">
        <v>23</v>
      </c>
      <c r="E380" s="9" t="s">
        <v>943</v>
      </c>
      <c r="F380" s="9" t="s">
        <v>162</v>
      </c>
      <c r="G380" s="9" t="s">
        <v>98</v>
      </c>
      <c r="H380" s="9" t="n">
        <v>1000</v>
      </c>
      <c r="I380" s="9"/>
      <c r="J380" s="9" t="s">
        <v>2889</v>
      </c>
      <c r="K380" s="9" t="s">
        <v>4194</v>
      </c>
      <c r="L380" s="9" t="s">
        <v>4195</v>
      </c>
      <c r="M380" s="9" t="s">
        <v>4196</v>
      </c>
      <c r="N380" s="9" t="s">
        <v>4197</v>
      </c>
      <c r="O380" s="9" t="s">
        <v>2819</v>
      </c>
      <c r="P380" s="9" t="s">
        <v>4198</v>
      </c>
      <c r="Q380" s="9" t="s">
        <v>2846</v>
      </c>
      <c r="R380" s="9" t="s">
        <v>628</v>
      </c>
      <c r="S380" s="9" t="s">
        <v>17</v>
      </c>
      <c r="T380" s="9" t="s">
        <v>3205</v>
      </c>
      <c r="U380" s="9" t="s">
        <v>222</v>
      </c>
      <c r="V380" s="9"/>
    </row>
    <row r="381" customFormat="false" ht="15" hidden="false" customHeight="false" outlineLevel="0" collapsed="false">
      <c r="A381" s="9" t="s">
        <v>4199</v>
      </c>
      <c r="B381" s="9" t="s">
        <v>4200</v>
      </c>
      <c r="C381" s="9" t="s">
        <v>4200</v>
      </c>
      <c r="D381" s="9" t="s">
        <v>23</v>
      </c>
      <c r="E381" s="9" t="s">
        <v>943</v>
      </c>
      <c r="F381" s="9" t="s">
        <v>162</v>
      </c>
      <c r="G381" s="9" t="s">
        <v>98</v>
      </c>
      <c r="H381" s="9" t="n">
        <v>1500</v>
      </c>
      <c r="I381" s="9"/>
      <c r="J381" s="9" t="s">
        <v>2889</v>
      </c>
      <c r="K381" s="9" t="s">
        <v>4201</v>
      </c>
      <c r="L381" s="9" t="s">
        <v>4202</v>
      </c>
      <c r="M381" s="9" t="s">
        <v>4203</v>
      </c>
      <c r="N381" s="9" t="s">
        <v>174</v>
      </c>
      <c r="O381" s="9" t="s">
        <v>2819</v>
      </c>
      <c r="P381" s="9" t="s">
        <v>4204</v>
      </c>
      <c r="Q381" s="9" t="s">
        <v>2832</v>
      </c>
      <c r="R381" s="9" t="s">
        <v>628</v>
      </c>
      <c r="S381" s="9" t="s">
        <v>17</v>
      </c>
      <c r="T381" s="9"/>
      <c r="U381" s="9" t="s">
        <v>378</v>
      </c>
      <c r="V381" s="9" t="s">
        <v>4205</v>
      </c>
    </row>
    <row r="382" customFormat="false" ht="15" hidden="false" customHeight="false" outlineLevel="0" collapsed="false">
      <c r="A382" s="9" t="s">
        <v>4206</v>
      </c>
      <c r="B382" s="9" t="s">
        <v>4207</v>
      </c>
      <c r="C382" s="9" t="s">
        <v>4207</v>
      </c>
      <c r="D382" s="9" t="s">
        <v>23</v>
      </c>
      <c r="E382" s="9" t="s">
        <v>943</v>
      </c>
      <c r="F382" s="9" t="s">
        <v>162</v>
      </c>
      <c r="G382" s="9" t="s">
        <v>98</v>
      </c>
      <c r="H382" s="9" t="n">
        <v>1500</v>
      </c>
      <c r="I382" s="9"/>
      <c r="J382" s="9" t="s">
        <v>2889</v>
      </c>
      <c r="K382" s="9" t="s">
        <v>4208</v>
      </c>
      <c r="L382" s="9" t="s">
        <v>4209</v>
      </c>
      <c r="M382" s="9" t="s">
        <v>4210</v>
      </c>
      <c r="N382" s="9" t="s">
        <v>4211</v>
      </c>
      <c r="O382" s="9" t="s">
        <v>2819</v>
      </c>
      <c r="P382" s="9" t="s">
        <v>4212</v>
      </c>
      <c r="Q382" s="9" t="s">
        <v>2846</v>
      </c>
      <c r="R382" s="9" t="s">
        <v>628</v>
      </c>
      <c r="S382" s="9" t="s">
        <v>16</v>
      </c>
      <c r="T382" s="9" t="s">
        <v>4213</v>
      </c>
      <c r="U382" s="9" t="s">
        <v>222</v>
      </c>
      <c r="V382" s="9" t="s">
        <v>4214</v>
      </c>
    </row>
    <row r="383" customFormat="false" ht="15" hidden="false" customHeight="false" outlineLevel="0" collapsed="false">
      <c r="A383" s="9" t="s">
        <v>4215</v>
      </c>
      <c r="B383" s="9" t="s">
        <v>4216</v>
      </c>
      <c r="C383" s="9" t="s">
        <v>4216</v>
      </c>
      <c r="D383" s="9" t="s">
        <v>23</v>
      </c>
      <c r="E383" s="9" t="s">
        <v>943</v>
      </c>
      <c r="F383" s="9" t="s">
        <v>162</v>
      </c>
      <c r="G383" s="9" t="s">
        <v>98</v>
      </c>
      <c r="H383" s="9" t="n">
        <v>1500</v>
      </c>
      <c r="I383" s="9"/>
      <c r="J383" s="9" t="s">
        <v>2889</v>
      </c>
      <c r="K383" s="9" t="s">
        <v>4217</v>
      </c>
      <c r="L383" s="9" t="s">
        <v>4218</v>
      </c>
      <c r="M383" s="9" t="s">
        <v>4219</v>
      </c>
      <c r="N383" s="9" t="s">
        <v>179</v>
      </c>
      <c r="O383" s="9" t="s">
        <v>2819</v>
      </c>
      <c r="P383" s="9" t="s">
        <v>4220</v>
      </c>
      <c r="Q383" s="9" t="s">
        <v>2846</v>
      </c>
      <c r="R383" s="9" t="s">
        <v>628</v>
      </c>
      <c r="S383" s="9" t="s">
        <v>17</v>
      </c>
      <c r="T383" s="9" t="s">
        <v>235</v>
      </c>
      <c r="U383" s="9" t="s">
        <v>378</v>
      </c>
      <c r="V383" s="9" t="s">
        <v>4221</v>
      </c>
    </row>
    <row r="384" customFormat="false" ht="15" hidden="false" customHeight="false" outlineLevel="0" collapsed="false">
      <c r="A384" s="9" t="s">
        <v>4222</v>
      </c>
      <c r="B384" s="9" t="s">
        <v>4223</v>
      </c>
      <c r="C384" s="9" t="s">
        <v>4224</v>
      </c>
      <c r="D384" s="9" t="s">
        <v>23</v>
      </c>
      <c r="E384" s="9" t="s">
        <v>943</v>
      </c>
      <c r="F384" s="9" t="s">
        <v>162</v>
      </c>
      <c r="G384" s="9" t="s">
        <v>98</v>
      </c>
      <c r="H384" s="9" t="n">
        <v>1500</v>
      </c>
      <c r="I384" s="9"/>
      <c r="J384" s="9" t="s">
        <v>2889</v>
      </c>
      <c r="K384" s="9" t="s">
        <v>4225</v>
      </c>
      <c r="L384" s="9" t="s">
        <v>4226</v>
      </c>
      <c r="M384" s="9" t="s">
        <v>4227</v>
      </c>
      <c r="N384" s="9" t="s">
        <v>4228</v>
      </c>
      <c r="O384" s="9" t="s">
        <v>2819</v>
      </c>
      <c r="P384" s="9" t="s">
        <v>4229</v>
      </c>
      <c r="Q384" s="9" t="s">
        <v>2846</v>
      </c>
      <c r="R384" s="9" t="s">
        <v>3607</v>
      </c>
      <c r="S384" s="9" t="s">
        <v>17</v>
      </c>
      <c r="T384" s="9"/>
      <c r="U384" s="9" t="s">
        <v>378</v>
      </c>
      <c r="V384" s="9"/>
    </row>
    <row r="385" customFormat="false" ht="15" hidden="false" customHeight="false" outlineLevel="0" collapsed="false">
      <c r="A385" s="9" t="s">
        <v>4230</v>
      </c>
      <c r="B385" s="9" t="s">
        <v>4231</v>
      </c>
      <c r="C385" s="9" t="s">
        <v>4232</v>
      </c>
      <c r="D385" s="9" t="s">
        <v>23</v>
      </c>
      <c r="E385" s="9" t="s">
        <v>943</v>
      </c>
      <c r="F385" s="9" t="s">
        <v>162</v>
      </c>
      <c r="G385" s="9" t="s">
        <v>98</v>
      </c>
      <c r="H385" s="9" t="n">
        <v>1500</v>
      </c>
      <c r="I385" s="9"/>
      <c r="J385" s="9" t="s">
        <v>2889</v>
      </c>
      <c r="K385" s="9" t="s">
        <v>4233</v>
      </c>
      <c r="L385" s="9" t="s">
        <v>4234</v>
      </c>
      <c r="M385" s="9" t="s">
        <v>4235</v>
      </c>
      <c r="N385" s="9" t="s">
        <v>175</v>
      </c>
      <c r="O385" s="9" t="s">
        <v>2819</v>
      </c>
      <c r="P385" s="9" t="s">
        <v>4236</v>
      </c>
      <c r="Q385" s="9" t="s">
        <v>2846</v>
      </c>
      <c r="R385" s="9" t="s">
        <v>628</v>
      </c>
      <c r="S385" s="9" t="s">
        <v>17</v>
      </c>
      <c r="T385" s="9"/>
      <c r="U385" s="9" t="s">
        <v>378</v>
      </c>
      <c r="V385" s="9"/>
    </row>
    <row r="386" customFormat="false" ht="15" hidden="false" customHeight="false" outlineLevel="0" collapsed="false">
      <c r="A386" s="9" t="s">
        <v>4237</v>
      </c>
      <c r="B386" s="9" t="s">
        <v>4238</v>
      </c>
      <c r="C386" s="9" t="s">
        <v>4238</v>
      </c>
      <c r="D386" s="9" t="s">
        <v>23</v>
      </c>
      <c r="E386" s="9" t="s">
        <v>943</v>
      </c>
      <c r="F386" s="9" t="s">
        <v>162</v>
      </c>
      <c r="G386" s="9" t="s">
        <v>4239</v>
      </c>
      <c r="H386" s="9" t="n">
        <v>1500</v>
      </c>
      <c r="I386" s="9"/>
      <c r="J386" s="9" t="s">
        <v>2889</v>
      </c>
      <c r="K386" s="9" t="s">
        <v>4240</v>
      </c>
      <c r="L386" s="9" t="s">
        <v>4241</v>
      </c>
      <c r="M386" s="9" t="s">
        <v>4242</v>
      </c>
      <c r="N386" s="9" t="s">
        <v>175</v>
      </c>
      <c r="O386" s="9" t="s">
        <v>2819</v>
      </c>
      <c r="P386" s="9" t="s">
        <v>4243</v>
      </c>
      <c r="Q386" s="9" t="s">
        <v>2846</v>
      </c>
      <c r="R386" s="9" t="s">
        <v>628</v>
      </c>
      <c r="S386" s="9" t="s">
        <v>17</v>
      </c>
      <c r="T386" s="9"/>
      <c r="U386" s="9" t="s">
        <v>378</v>
      </c>
      <c r="V386" s="9"/>
    </row>
    <row r="387" customFormat="false" ht="15" hidden="false" customHeight="false" outlineLevel="0" collapsed="false">
      <c r="A387" s="9" t="s">
        <v>4244</v>
      </c>
      <c r="B387" s="9" t="s">
        <v>4245</v>
      </c>
      <c r="C387" s="9" t="s">
        <v>4246</v>
      </c>
      <c r="D387" s="9" t="s">
        <v>23</v>
      </c>
      <c r="E387" s="9" t="s">
        <v>943</v>
      </c>
      <c r="F387" s="9" t="s">
        <v>162</v>
      </c>
      <c r="G387" s="9" t="s">
        <v>4247</v>
      </c>
      <c r="H387" s="9" t="n">
        <v>1700</v>
      </c>
      <c r="I387" s="9"/>
      <c r="J387" s="9" t="s">
        <v>2889</v>
      </c>
      <c r="K387" s="9" t="s">
        <v>4248</v>
      </c>
      <c r="L387" s="9" t="s">
        <v>4249</v>
      </c>
      <c r="M387" s="9" t="s">
        <v>4250</v>
      </c>
      <c r="N387" s="9" t="s">
        <v>4251</v>
      </c>
      <c r="O387" s="9" t="s">
        <v>2819</v>
      </c>
      <c r="P387" s="9" t="s">
        <v>4252</v>
      </c>
      <c r="Q387" s="9" t="s">
        <v>3389</v>
      </c>
      <c r="R387" s="9" t="s">
        <v>628</v>
      </c>
      <c r="S387" s="9" t="s">
        <v>17</v>
      </c>
      <c r="T387" s="9" t="s">
        <v>2953</v>
      </c>
      <c r="U387" s="9" t="s">
        <v>378</v>
      </c>
      <c r="V387" s="9" t="s">
        <v>4253</v>
      </c>
    </row>
    <row r="388" customFormat="false" ht="15" hidden="false" customHeight="false" outlineLevel="0" collapsed="false">
      <c r="A388" s="9" t="s">
        <v>4254</v>
      </c>
      <c r="B388" s="9" t="s">
        <v>4255</v>
      </c>
      <c r="C388" s="9" t="s">
        <v>4256</v>
      </c>
      <c r="D388" s="9" t="s">
        <v>23</v>
      </c>
      <c r="E388" s="9" t="s">
        <v>943</v>
      </c>
      <c r="F388" s="9" t="s">
        <v>4257</v>
      </c>
      <c r="G388" s="9" t="s">
        <v>4258</v>
      </c>
      <c r="H388" s="9" t="n">
        <v>1921</v>
      </c>
      <c r="I388" s="9"/>
      <c r="J388" s="9" t="s">
        <v>4259</v>
      </c>
      <c r="K388" s="9" t="s">
        <v>4260</v>
      </c>
      <c r="L388" s="9" t="s">
        <v>4261</v>
      </c>
      <c r="M388" s="9" t="s">
        <v>4262</v>
      </c>
      <c r="N388" s="9" t="s">
        <v>4263</v>
      </c>
      <c r="O388" s="9" t="s">
        <v>2819</v>
      </c>
      <c r="P388" s="9" t="s">
        <v>4264</v>
      </c>
      <c r="Q388" s="9" t="s">
        <v>3389</v>
      </c>
      <c r="R388" s="9" t="s">
        <v>3962</v>
      </c>
      <c r="S388" s="9" t="s">
        <v>16</v>
      </c>
      <c r="T388" s="9" t="s">
        <v>4265</v>
      </c>
      <c r="U388" s="9" t="s">
        <v>222</v>
      </c>
      <c r="V388" s="9" t="s">
        <v>4266</v>
      </c>
    </row>
    <row r="389" customFormat="false" ht="15" hidden="false" customHeight="false" outlineLevel="0" collapsed="false">
      <c r="A389" s="9" t="s">
        <v>4267</v>
      </c>
      <c r="B389" s="9" t="s">
        <v>4268</v>
      </c>
      <c r="C389" s="9" t="s">
        <v>4269</v>
      </c>
      <c r="D389" s="9" t="s">
        <v>23</v>
      </c>
      <c r="E389" s="9" t="s">
        <v>943</v>
      </c>
      <c r="F389" s="9" t="s">
        <v>163</v>
      </c>
      <c r="G389" s="9" t="s">
        <v>103</v>
      </c>
      <c r="H389" s="9" t="n">
        <v>1500</v>
      </c>
      <c r="I389" s="9"/>
      <c r="J389" s="9" t="s">
        <v>2889</v>
      </c>
      <c r="K389" s="9" t="s">
        <v>4270</v>
      </c>
      <c r="L389" s="9" t="s">
        <v>4271</v>
      </c>
      <c r="M389" s="9" t="s">
        <v>4272</v>
      </c>
      <c r="N389" s="9" t="s">
        <v>3069</v>
      </c>
      <c r="O389" s="9" t="s">
        <v>2819</v>
      </c>
      <c r="P389" s="9" t="s">
        <v>4273</v>
      </c>
      <c r="Q389" s="9" t="s">
        <v>2846</v>
      </c>
      <c r="R389" s="9" t="s">
        <v>3340</v>
      </c>
      <c r="S389" s="9" t="s">
        <v>16</v>
      </c>
      <c r="T389" s="9" t="s">
        <v>2848</v>
      </c>
      <c r="U389" s="9" t="s">
        <v>378</v>
      </c>
      <c r="V389" s="9" t="s">
        <v>4274</v>
      </c>
    </row>
    <row r="390" customFormat="false" ht="15" hidden="false" customHeight="false" outlineLevel="0" collapsed="false">
      <c r="A390" s="9" t="s">
        <v>4275</v>
      </c>
      <c r="B390" s="9" t="s">
        <v>4276</v>
      </c>
      <c r="C390" s="9" t="s">
        <v>4277</v>
      </c>
      <c r="D390" s="9" t="s">
        <v>23</v>
      </c>
      <c r="E390" s="9" t="s">
        <v>943</v>
      </c>
      <c r="F390" s="9" t="s">
        <v>163</v>
      </c>
      <c r="G390" s="9" t="s">
        <v>103</v>
      </c>
      <c r="H390" s="9" t="n">
        <v>1500</v>
      </c>
      <c r="I390" s="9"/>
      <c r="J390" s="9" t="s">
        <v>2889</v>
      </c>
      <c r="K390" s="9" t="s">
        <v>4278</v>
      </c>
      <c r="L390" s="9" t="s">
        <v>4279</v>
      </c>
      <c r="M390" s="9" t="s">
        <v>4280</v>
      </c>
      <c r="N390" s="9" t="s">
        <v>3580</v>
      </c>
      <c r="O390" s="9" t="s">
        <v>2819</v>
      </c>
      <c r="P390" s="9" t="s">
        <v>4281</v>
      </c>
      <c r="Q390" s="9" t="s">
        <v>2846</v>
      </c>
      <c r="R390" s="9" t="s">
        <v>628</v>
      </c>
      <c r="S390" s="9" t="s">
        <v>17</v>
      </c>
      <c r="T390" s="9" t="s">
        <v>3090</v>
      </c>
      <c r="U390" s="9" t="s">
        <v>222</v>
      </c>
      <c r="V390" s="9"/>
    </row>
    <row r="391" customFormat="false" ht="15" hidden="false" customHeight="false" outlineLevel="0" collapsed="false">
      <c r="A391" s="9" t="s">
        <v>4282</v>
      </c>
      <c r="B391" s="9" t="s">
        <v>4283</v>
      </c>
      <c r="C391" s="9" t="s">
        <v>4284</v>
      </c>
      <c r="D391" s="9" t="s">
        <v>23</v>
      </c>
      <c r="E391" s="9" t="s">
        <v>943</v>
      </c>
      <c r="F391" s="9" t="s">
        <v>4285</v>
      </c>
      <c r="G391" s="9" t="s">
        <v>4286</v>
      </c>
      <c r="H391" s="9" t="n">
        <v>1200</v>
      </c>
      <c r="I391" s="9"/>
      <c r="J391" s="9" t="s">
        <v>2889</v>
      </c>
      <c r="K391" s="9" t="s">
        <v>4287</v>
      </c>
      <c r="L391" s="9" t="s">
        <v>4288</v>
      </c>
      <c r="M391" s="9" t="s">
        <v>4289</v>
      </c>
      <c r="N391" s="9" t="s">
        <v>3164</v>
      </c>
      <c r="O391" s="9" t="s">
        <v>2819</v>
      </c>
      <c r="P391" s="9" t="s">
        <v>4290</v>
      </c>
      <c r="Q391" s="9" t="s">
        <v>1267</v>
      </c>
      <c r="R391" s="9" t="s">
        <v>628</v>
      </c>
      <c r="S391" s="9" t="s">
        <v>17</v>
      </c>
      <c r="T391" s="9"/>
      <c r="U391" s="9" t="s">
        <v>378</v>
      </c>
      <c r="V391" s="9"/>
    </row>
    <row r="392" customFormat="false" ht="15" hidden="false" customHeight="false" outlineLevel="0" collapsed="false">
      <c r="A392" s="9" t="s">
        <v>4291</v>
      </c>
      <c r="B392" s="9" t="s">
        <v>4292</v>
      </c>
      <c r="C392" s="9" t="s">
        <v>4293</v>
      </c>
      <c r="D392" s="9" t="s">
        <v>23</v>
      </c>
      <c r="E392" s="9" t="s">
        <v>943</v>
      </c>
      <c r="F392" s="9" t="s">
        <v>163</v>
      </c>
      <c r="G392" s="9" t="s">
        <v>103</v>
      </c>
      <c r="H392" s="9" t="n">
        <v>1500</v>
      </c>
      <c r="I392" s="9"/>
      <c r="J392" s="9" t="s">
        <v>2889</v>
      </c>
      <c r="K392" s="9" t="s">
        <v>4294</v>
      </c>
      <c r="L392" s="9" t="s">
        <v>4295</v>
      </c>
      <c r="M392" s="9" t="s">
        <v>4296</v>
      </c>
      <c r="N392" s="9" t="s">
        <v>4297</v>
      </c>
      <c r="O392" s="9" t="s">
        <v>2819</v>
      </c>
      <c r="P392" s="9" t="s">
        <v>4298</v>
      </c>
      <c r="Q392" s="9" t="s">
        <v>2846</v>
      </c>
      <c r="R392" s="9" t="s">
        <v>628</v>
      </c>
      <c r="S392" s="9" t="s">
        <v>17</v>
      </c>
      <c r="T392" s="9" t="s">
        <v>3239</v>
      </c>
      <c r="U392" s="9" t="s">
        <v>378</v>
      </c>
      <c r="V392" s="9"/>
    </row>
    <row r="393" customFormat="false" ht="15" hidden="false" customHeight="false" outlineLevel="0" collapsed="false">
      <c r="A393" s="9" t="s">
        <v>4299</v>
      </c>
      <c r="B393" s="9" t="s">
        <v>4300</v>
      </c>
      <c r="C393" s="9" t="s">
        <v>4301</v>
      </c>
      <c r="D393" s="9" t="s">
        <v>23</v>
      </c>
      <c r="E393" s="9" t="s">
        <v>943</v>
      </c>
      <c r="F393" s="9" t="s">
        <v>163</v>
      </c>
      <c r="G393" s="9" t="s">
        <v>4302</v>
      </c>
      <c r="H393" s="9" t="n">
        <v>1200</v>
      </c>
      <c r="I393" s="9"/>
      <c r="J393" s="9" t="s">
        <v>2889</v>
      </c>
      <c r="K393" s="9" t="s">
        <v>4303</v>
      </c>
      <c r="L393" s="9" t="s">
        <v>4304</v>
      </c>
      <c r="M393" s="9" t="s">
        <v>4305</v>
      </c>
      <c r="N393" s="9" t="s">
        <v>4306</v>
      </c>
      <c r="O393" s="9" t="s">
        <v>2819</v>
      </c>
      <c r="P393" s="9" t="s">
        <v>4307</v>
      </c>
      <c r="Q393" s="9" t="s">
        <v>1267</v>
      </c>
      <c r="R393" s="9" t="s">
        <v>628</v>
      </c>
      <c r="S393" s="9" t="s">
        <v>17</v>
      </c>
      <c r="T393" s="9" t="s">
        <v>3239</v>
      </c>
      <c r="U393" s="9" t="s">
        <v>222</v>
      </c>
      <c r="V393" s="9"/>
    </row>
    <row r="394" customFormat="false" ht="15" hidden="false" customHeight="false" outlineLevel="0" collapsed="false">
      <c r="A394" s="9" t="s">
        <v>4308</v>
      </c>
      <c r="B394" s="9" t="s">
        <v>4309</v>
      </c>
      <c r="C394" s="9" t="s">
        <v>4310</v>
      </c>
      <c r="D394" s="9" t="s">
        <v>23</v>
      </c>
      <c r="E394" s="9" t="s">
        <v>943</v>
      </c>
      <c r="F394" s="9" t="s">
        <v>163</v>
      </c>
      <c r="G394" s="9" t="s">
        <v>103</v>
      </c>
      <c r="H394" s="9" t="n">
        <v>1000</v>
      </c>
      <c r="I394" s="9"/>
      <c r="J394" s="9" t="s">
        <v>2889</v>
      </c>
      <c r="K394" s="9" t="s">
        <v>4311</v>
      </c>
      <c r="L394" s="9" t="s">
        <v>4312</v>
      </c>
      <c r="M394" s="9" t="s">
        <v>4313</v>
      </c>
      <c r="N394" s="9" t="s">
        <v>174</v>
      </c>
      <c r="O394" s="9" t="s">
        <v>2819</v>
      </c>
      <c r="P394" s="9" t="s">
        <v>4314</v>
      </c>
      <c r="Q394" s="9" t="s">
        <v>2846</v>
      </c>
      <c r="R394" s="9" t="s">
        <v>3607</v>
      </c>
      <c r="S394" s="9" t="s">
        <v>17</v>
      </c>
      <c r="T394" s="9" t="s">
        <v>2848</v>
      </c>
      <c r="U394" s="9" t="s">
        <v>222</v>
      </c>
      <c r="V394" s="9" t="s">
        <v>4315</v>
      </c>
    </row>
    <row r="395" customFormat="false" ht="15" hidden="false" customHeight="false" outlineLevel="0" collapsed="false">
      <c r="A395" s="9" t="s">
        <v>4316</v>
      </c>
      <c r="B395" s="9" t="s">
        <v>4317</v>
      </c>
      <c r="C395" s="9" t="s">
        <v>4318</v>
      </c>
      <c r="D395" s="9" t="s">
        <v>23</v>
      </c>
      <c r="E395" s="9" t="s">
        <v>943</v>
      </c>
      <c r="F395" s="9" t="s">
        <v>163</v>
      </c>
      <c r="G395" s="9" t="s">
        <v>103</v>
      </c>
      <c r="H395" s="9" t="n">
        <v>1000</v>
      </c>
      <c r="I395" s="9"/>
      <c r="J395" s="9" t="s">
        <v>2889</v>
      </c>
      <c r="K395" s="9" t="s">
        <v>4319</v>
      </c>
      <c r="L395" s="9" t="s">
        <v>4320</v>
      </c>
      <c r="M395" s="9" t="s">
        <v>4152</v>
      </c>
      <c r="N395" s="9" t="s">
        <v>174</v>
      </c>
      <c r="O395" s="9" t="s">
        <v>2819</v>
      </c>
      <c r="P395" s="9" t="s">
        <v>4321</v>
      </c>
      <c r="Q395" s="9" t="s">
        <v>2846</v>
      </c>
      <c r="R395" s="9" t="s">
        <v>628</v>
      </c>
      <c r="S395" s="9" t="s">
        <v>17</v>
      </c>
      <c r="T395" s="9" t="s">
        <v>2848</v>
      </c>
      <c r="U395" s="9" t="s">
        <v>222</v>
      </c>
      <c r="V395" s="9" t="s">
        <v>4322</v>
      </c>
    </row>
    <row r="396" customFormat="false" ht="15" hidden="false" customHeight="false" outlineLevel="0" collapsed="false">
      <c r="A396" s="9" t="s">
        <v>4323</v>
      </c>
      <c r="B396" s="9" t="s">
        <v>4324</v>
      </c>
      <c r="C396" s="9" t="s">
        <v>4325</v>
      </c>
      <c r="D396" s="9" t="s">
        <v>23</v>
      </c>
      <c r="E396" s="9" t="s">
        <v>943</v>
      </c>
      <c r="F396" s="9" t="s">
        <v>663</v>
      </c>
      <c r="G396" s="9" t="s">
        <v>2268</v>
      </c>
      <c r="H396" s="9" t="n">
        <v>600</v>
      </c>
      <c r="I396" s="9"/>
      <c r="J396" s="9" t="s">
        <v>4326</v>
      </c>
      <c r="K396" s="9" t="s">
        <v>4327</v>
      </c>
      <c r="L396" s="9" t="s">
        <v>4328</v>
      </c>
      <c r="M396" s="9" t="s">
        <v>4329</v>
      </c>
      <c r="N396" s="9" t="s">
        <v>3365</v>
      </c>
      <c r="O396" s="9" t="s">
        <v>2819</v>
      </c>
      <c r="P396" s="9" t="s">
        <v>4330</v>
      </c>
      <c r="Q396" s="9" t="s">
        <v>3293</v>
      </c>
      <c r="R396" s="9" t="s">
        <v>4331</v>
      </c>
      <c r="S396" s="9" t="s">
        <v>15</v>
      </c>
      <c r="T396" s="9" t="s">
        <v>629</v>
      </c>
      <c r="U396" s="9" t="s">
        <v>222</v>
      </c>
      <c r="V396" s="9" t="s">
        <v>4332</v>
      </c>
    </row>
    <row r="397" customFormat="false" ht="15" hidden="false" customHeight="false" outlineLevel="0" collapsed="false">
      <c r="A397" s="9" t="s">
        <v>4333</v>
      </c>
      <c r="B397" s="9" t="s">
        <v>4334</v>
      </c>
      <c r="C397" s="9" t="s">
        <v>4335</v>
      </c>
      <c r="D397" s="9" t="s">
        <v>23</v>
      </c>
      <c r="E397" s="9" t="s">
        <v>943</v>
      </c>
      <c r="F397" s="9" t="s">
        <v>164</v>
      </c>
      <c r="G397" s="9" t="s">
        <v>111</v>
      </c>
      <c r="H397" s="9" t="n">
        <v>1500</v>
      </c>
      <c r="I397" s="9"/>
      <c r="J397" s="9" t="s">
        <v>4336</v>
      </c>
      <c r="K397" s="9" t="s">
        <v>4337</v>
      </c>
      <c r="L397" s="9" t="s">
        <v>4338</v>
      </c>
      <c r="M397" s="9" t="s">
        <v>4339</v>
      </c>
      <c r="N397" s="9" t="s">
        <v>2962</v>
      </c>
      <c r="O397" s="9" t="s">
        <v>2819</v>
      </c>
      <c r="P397" s="9" t="s">
        <v>4340</v>
      </c>
      <c r="Q397" s="9" t="s">
        <v>2846</v>
      </c>
      <c r="R397" s="9" t="s">
        <v>4341</v>
      </c>
      <c r="S397" s="9" t="s">
        <v>17</v>
      </c>
      <c r="T397" s="9" t="s">
        <v>2953</v>
      </c>
      <c r="U397" s="9" t="s">
        <v>378</v>
      </c>
      <c r="V397" s="9" t="s">
        <v>4342</v>
      </c>
    </row>
    <row r="398" customFormat="false" ht="15" hidden="false" customHeight="false" outlineLevel="0" collapsed="false">
      <c r="A398" s="9" t="s">
        <v>4343</v>
      </c>
      <c r="B398" s="9" t="s">
        <v>4344</v>
      </c>
      <c r="C398" s="9" t="s">
        <v>4345</v>
      </c>
      <c r="D398" s="9" t="s">
        <v>23</v>
      </c>
      <c r="E398" s="9" t="s">
        <v>943</v>
      </c>
      <c r="F398" s="9" t="s">
        <v>164</v>
      </c>
      <c r="G398" s="9" t="s">
        <v>111</v>
      </c>
      <c r="H398" s="9" t="n">
        <v>400</v>
      </c>
      <c r="I398" s="9"/>
      <c r="J398" s="9" t="s">
        <v>4346</v>
      </c>
      <c r="K398" s="9" t="s">
        <v>4347</v>
      </c>
      <c r="L398" s="9" t="s">
        <v>4348</v>
      </c>
      <c r="M398" s="9" t="s">
        <v>4349</v>
      </c>
      <c r="N398" s="9" t="s">
        <v>4350</v>
      </c>
      <c r="O398" s="9" t="s">
        <v>2819</v>
      </c>
      <c r="P398" s="9" t="s">
        <v>4351</v>
      </c>
      <c r="Q398" s="9" t="s">
        <v>1267</v>
      </c>
      <c r="R398" s="9" t="s">
        <v>4352</v>
      </c>
      <c r="S398" s="9" t="s">
        <v>16</v>
      </c>
      <c r="T398" s="9" t="s">
        <v>4353</v>
      </c>
      <c r="U398" s="9" t="s">
        <v>222</v>
      </c>
      <c r="V398" s="9" t="s">
        <v>4354</v>
      </c>
    </row>
    <row r="399" customFormat="false" ht="15" hidden="false" customHeight="false" outlineLevel="0" collapsed="false">
      <c r="A399" s="9" t="s">
        <v>4355</v>
      </c>
      <c r="B399" s="9" t="s">
        <v>4356</v>
      </c>
      <c r="C399" s="9" t="s">
        <v>4357</v>
      </c>
      <c r="D399" s="9" t="s">
        <v>23</v>
      </c>
      <c r="E399" s="9" t="s">
        <v>943</v>
      </c>
      <c r="F399" s="9" t="s">
        <v>164</v>
      </c>
      <c r="G399" s="9" t="s">
        <v>111</v>
      </c>
      <c r="H399" s="9" t="n">
        <v>1500</v>
      </c>
      <c r="I399" s="9"/>
      <c r="J399" s="9" t="s">
        <v>2889</v>
      </c>
      <c r="K399" s="9" t="s">
        <v>4358</v>
      </c>
      <c r="L399" s="9" t="s">
        <v>4359</v>
      </c>
      <c r="M399" s="9" t="s">
        <v>4360</v>
      </c>
      <c r="N399" s="9" t="s">
        <v>174</v>
      </c>
      <c r="O399" s="9" t="s">
        <v>2819</v>
      </c>
      <c r="P399" s="9" t="s">
        <v>4361</v>
      </c>
      <c r="Q399" s="9" t="s">
        <v>2846</v>
      </c>
      <c r="R399" s="9" t="s">
        <v>628</v>
      </c>
      <c r="S399" s="9" t="s">
        <v>17</v>
      </c>
      <c r="T399" s="9"/>
      <c r="U399" s="9" t="s">
        <v>378</v>
      </c>
      <c r="V399" s="9" t="s">
        <v>4362</v>
      </c>
    </row>
    <row r="400" customFormat="false" ht="15" hidden="false" customHeight="false" outlineLevel="0" collapsed="false">
      <c r="A400" s="9" t="s">
        <v>4363</v>
      </c>
      <c r="B400" s="9" t="s">
        <v>4364</v>
      </c>
      <c r="C400" s="9" t="s">
        <v>4365</v>
      </c>
      <c r="D400" s="9" t="s">
        <v>23</v>
      </c>
      <c r="E400" s="9" t="s">
        <v>943</v>
      </c>
      <c r="F400" s="9" t="s">
        <v>164</v>
      </c>
      <c r="G400" s="9" t="s">
        <v>111</v>
      </c>
      <c r="H400" s="9" t="n">
        <v>900</v>
      </c>
      <c r="I400" s="9"/>
      <c r="J400" s="9" t="s">
        <v>2889</v>
      </c>
      <c r="K400" s="9" t="s">
        <v>4366</v>
      </c>
      <c r="L400" s="9" t="s">
        <v>4367</v>
      </c>
      <c r="M400" s="9" t="s">
        <v>4368</v>
      </c>
      <c r="N400" s="9" t="s">
        <v>3164</v>
      </c>
      <c r="O400" s="9" t="s">
        <v>2819</v>
      </c>
      <c r="P400" s="9" t="s">
        <v>4369</v>
      </c>
      <c r="Q400" s="9" t="s">
        <v>1267</v>
      </c>
      <c r="R400" s="9" t="s">
        <v>4341</v>
      </c>
      <c r="S400" s="9" t="s">
        <v>17</v>
      </c>
      <c r="T400" s="9"/>
      <c r="U400" s="9" t="s">
        <v>378</v>
      </c>
      <c r="V400" s="9" t="s">
        <v>4370</v>
      </c>
    </row>
    <row r="401" customFormat="false" ht="15" hidden="false" customHeight="false" outlineLevel="0" collapsed="false">
      <c r="A401" s="9" t="s">
        <v>4371</v>
      </c>
      <c r="B401" s="9" t="s">
        <v>4372</v>
      </c>
      <c r="C401" s="9" t="s">
        <v>4373</v>
      </c>
      <c r="D401" s="9" t="s">
        <v>23</v>
      </c>
      <c r="E401" s="9" t="s">
        <v>943</v>
      </c>
      <c r="F401" s="9" t="s">
        <v>663</v>
      </c>
      <c r="G401" s="9" t="s">
        <v>4374</v>
      </c>
      <c r="H401" s="9" t="n">
        <v>1800</v>
      </c>
      <c r="I401" s="9"/>
      <c r="J401" s="9" t="s">
        <v>4375</v>
      </c>
      <c r="K401" s="9" t="s">
        <v>4376</v>
      </c>
      <c r="L401" s="9" t="s">
        <v>4377</v>
      </c>
      <c r="M401" s="9" t="s">
        <v>4378</v>
      </c>
      <c r="N401" s="9" t="s">
        <v>4379</v>
      </c>
      <c r="O401" s="9" t="s">
        <v>2819</v>
      </c>
      <c r="P401" s="9" t="s">
        <v>4380</v>
      </c>
      <c r="Q401" s="9" t="s">
        <v>2832</v>
      </c>
      <c r="R401" s="9" t="s">
        <v>4381</v>
      </c>
      <c r="S401" s="9" t="s">
        <v>16</v>
      </c>
      <c r="T401" s="9" t="s">
        <v>4382</v>
      </c>
      <c r="U401" s="9" t="s">
        <v>222</v>
      </c>
      <c r="V401" s="9" t="s">
        <v>4383</v>
      </c>
    </row>
    <row r="402" customFormat="false" ht="15" hidden="false" customHeight="false" outlineLevel="0" collapsed="false">
      <c r="A402" s="9" t="s">
        <v>4384</v>
      </c>
      <c r="B402" s="9" t="s">
        <v>4385</v>
      </c>
      <c r="C402" s="9" t="s">
        <v>4386</v>
      </c>
      <c r="D402" s="9" t="s">
        <v>23</v>
      </c>
      <c r="E402" s="9" t="s">
        <v>943</v>
      </c>
      <c r="F402" s="9" t="s">
        <v>164</v>
      </c>
      <c r="G402" s="9" t="s">
        <v>114</v>
      </c>
      <c r="H402" s="9" t="n">
        <v>1500</v>
      </c>
      <c r="I402" s="9"/>
      <c r="J402" s="9" t="s">
        <v>2889</v>
      </c>
      <c r="K402" s="9" t="s">
        <v>4387</v>
      </c>
      <c r="L402" s="9" t="s">
        <v>4388</v>
      </c>
      <c r="M402" s="9" t="s">
        <v>4389</v>
      </c>
      <c r="N402" s="9" t="s">
        <v>3354</v>
      </c>
      <c r="O402" s="9" t="s">
        <v>2819</v>
      </c>
      <c r="P402" s="9" t="s">
        <v>4390</v>
      </c>
      <c r="Q402" s="9" t="s">
        <v>2832</v>
      </c>
      <c r="R402" s="9" t="s">
        <v>628</v>
      </c>
      <c r="S402" s="9" t="s">
        <v>17</v>
      </c>
      <c r="T402" s="9" t="s">
        <v>2873</v>
      </c>
      <c r="U402" s="9" t="s">
        <v>378</v>
      </c>
      <c r="V402" s="9"/>
    </row>
    <row r="403" customFormat="false" ht="15" hidden="false" customHeight="false" outlineLevel="0" collapsed="false">
      <c r="A403" s="9" t="s">
        <v>4391</v>
      </c>
      <c r="B403" s="9" t="s">
        <v>4392</v>
      </c>
      <c r="C403" s="9" t="s">
        <v>4392</v>
      </c>
      <c r="D403" s="9" t="s">
        <v>23</v>
      </c>
      <c r="E403" s="9" t="s">
        <v>943</v>
      </c>
      <c r="F403" s="9" t="s">
        <v>164</v>
      </c>
      <c r="G403" s="9" t="s">
        <v>4393</v>
      </c>
      <c r="H403" s="9" t="n">
        <v>1500</v>
      </c>
      <c r="I403" s="9"/>
      <c r="J403" s="9" t="s">
        <v>2889</v>
      </c>
      <c r="K403" s="9" t="s">
        <v>4394</v>
      </c>
      <c r="L403" s="9" t="s">
        <v>4395</v>
      </c>
      <c r="M403" s="9" t="s">
        <v>4396</v>
      </c>
      <c r="N403" s="9" t="s">
        <v>174</v>
      </c>
      <c r="O403" s="9" t="s">
        <v>2819</v>
      </c>
      <c r="P403" s="9" t="s">
        <v>4397</v>
      </c>
      <c r="Q403" s="9" t="s">
        <v>2846</v>
      </c>
      <c r="R403" s="9" t="s">
        <v>628</v>
      </c>
      <c r="S403" s="9" t="s">
        <v>17</v>
      </c>
      <c r="T403" s="9"/>
      <c r="U403" s="9" t="s">
        <v>378</v>
      </c>
      <c r="V403" s="9"/>
    </row>
    <row r="404" customFormat="false" ht="15" hidden="false" customHeight="false" outlineLevel="0" collapsed="false">
      <c r="A404" s="9" t="s">
        <v>4398</v>
      </c>
      <c r="B404" s="9" t="s">
        <v>4399</v>
      </c>
      <c r="C404" s="9" t="s">
        <v>4400</v>
      </c>
      <c r="D404" s="9" t="s">
        <v>23</v>
      </c>
      <c r="E404" s="9" t="s">
        <v>943</v>
      </c>
      <c r="F404" s="9" t="s">
        <v>164</v>
      </c>
      <c r="G404" s="9" t="s">
        <v>114</v>
      </c>
      <c r="H404" s="9" t="n">
        <v>200</v>
      </c>
      <c r="I404" s="9"/>
      <c r="J404" s="9" t="s">
        <v>4401</v>
      </c>
      <c r="K404" s="9" t="s">
        <v>4402</v>
      </c>
      <c r="L404" s="9" t="s">
        <v>4403</v>
      </c>
      <c r="M404" s="9" t="s">
        <v>4404</v>
      </c>
      <c r="N404" s="9" t="s">
        <v>175</v>
      </c>
      <c r="O404" s="9" t="s">
        <v>2819</v>
      </c>
      <c r="P404" s="9" t="s">
        <v>4405</v>
      </c>
      <c r="Q404" s="9" t="s">
        <v>2846</v>
      </c>
      <c r="R404" s="9" t="s">
        <v>3607</v>
      </c>
      <c r="S404" s="9" t="s">
        <v>17</v>
      </c>
      <c r="T404" s="9"/>
      <c r="U404" s="9" t="s">
        <v>222</v>
      </c>
      <c r="V404" s="9" t="s">
        <v>4406</v>
      </c>
    </row>
    <row r="405" customFormat="false" ht="15" hidden="false" customHeight="false" outlineLevel="0" collapsed="false">
      <c r="A405" s="9" t="s">
        <v>4407</v>
      </c>
      <c r="B405" s="9" t="s">
        <v>4408</v>
      </c>
      <c r="C405" s="9" t="s">
        <v>4409</v>
      </c>
      <c r="D405" s="9" t="s">
        <v>23</v>
      </c>
      <c r="E405" s="9" t="s">
        <v>943</v>
      </c>
      <c r="F405" s="9" t="s">
        <v>164</v>
      </c>
      <c r="G405" s="9" t="s">
        <v>114</v>
      </c>
      <c r="H405" s="9" t="n">
        <v>1500</v>
      </c>
      <c r="I405" s="9"/>
      <c r="J405" s="9" t="s">
        <v>2889</v>
      </c>
      <c r="K405" s="9" t="s">
        <v>4410</v>
      </c>
      <c r="L405" s="9" t="s">
        <v>4411</v>
      </c>
      <c r="M405" s="9" t="s">
        <v>4412</v>
      </c>
      <c r="N405" s="9" t="s">
        <v>173</v>
      </c>
      <c r="O405" s="9" t="s">
        <v>2819</v>
      </c>
      <c r="P405" s="9" t="s">
        <v>4413</v>
      </c>
      <c r="Q405" s="9" t="s">
        <v>2846</v>
      </c>
      <c r="R405" s="9" t="s">
        <v>628</v>
      </c>
      <c r="S405" s="9" t="s">
        <v>17</v>
      </c>
      <c r="T405" s="9"/>
      <c r="U405" s="9" t="s">
        <v>378</v>
      </c>
      <c r="V405" s="9"/>
    </row>
    <row r="406" customFormat="false" ht="15" hidden="false" customHeight="false" outlineLevel="0" collapsed="false">
      <c r="A406" s="9" t="s">
        <v>4414</v>
      </c>
      <c r="B406" s="9" t="s">
        <v>4415</v>
      </c>
      <c r="C406" s="9" t="s">
        <v>4415</v>
      </c>
      <c r="D406" s="9" t="s">
        <v>23</v>
      </c>
      <c r="E406" s="9" t="s">
        <v>943</v>
      </c>
      <c r="F406" s="9" t="s">
        <v>164</v>
      </c>
      <c r="G406" s="9" t="s">
        <v>116</v>
      </c>
      <c r="H406" s="9" t="n">
        <v>1500</v>
      </c>
      <c r="I406" s="9"/>
      <c r="J406" s="9" t="s">
        <v>2889</v>
      </c>
      <c r="K406" s="9" t="s">
        <v>4416</v>
      </c>
      <c r="L406" s="9" t="s">
        <v>4417</v>
      </c>
      <c r="M406" s="9" t="s">
        <v>4418</v>
      </c>
      <c r="N406" s="9" t="s">
        <v>2962</v>
      </c>
      <c r="O406" s="9" t="s">
        <v>2819</v>
      </c>
      <c r="P406" s="9" t="s">
        <v>4419</v>
      </c>
      <c r="Q406" s="9" t="s">
        <v>3428</v>
      </c>
      <c r="R406" s="9" t="s">
        <v>4420</v>
      </c>
      <c r="S406" s="9" t="s">
        <v>16</v>
      </c>
      <c r="T406" s="9" t="s">
        <v>3429</v>
      </c>
      <c r="U406" s="9" t="s">
        <v>222</v>
      </c>
      <c r="V406" s="9" t="s">
        <v>4421</v>
      </c>
    </row>
    <row r="407" customFormat="false" ht="15" hidden="false" customHeight="false" outlineLevel="0" collapsed="false">
      <c r="A407" s="9" t="s">
        <v>4422</v>
      </c>
      <c r="B407" s="9" t="s">
        <v>4423</v>
      </c>
      <c r="C407" s="9" t="s">
        <v>4424</v>
      </c>
      <c r="D407" s="9" t="s">
        <v>23</v>
      </c>
      <c r="E407" s="9" t="s">
        <v>943</v>
      </c>
      <c r="F407" s="9" t="s">
        <v>164</v>
      </c>
      <c r="G407" s="9" t="s">
        <v>116</v>
      </c>
      <c r="H407" s="9" t="n">
        <v>1000</v>
      </c>
      <c r="I407" s="9"/>
      <c r="J407" s="9" t="s">
        <v>2889</v>
      </c>
      <c r="K407" s="9" t="s">
        <v>4425</v>
      </c>
      <c r="L407" s="9" t="s">
        <v>4426</v>
      </c>
      <c r="M407" s="9" t="s">
        <v>4427</v>
      </c>
      <c r="N407" s="9" t="s">
        <v>4428</v>
      </c>
      <c r="O407" s="9" t="s">
        <v>2819</v>
      </c>
      <c r="P407" s="9" t="s">
        <v>4429</v>
      </c>
      <c r="Q407" s="9" t="s">
        <v>2846</v>
      </c>
      <c r="R407" s="9" t="s">
        <v>4430</v>
      </c>
      <c r="S407" s="9" t="s">
        <v>16</v>
      </c>
      <c r="T407" s="9" t="s">
        <v>3205</v>
      </c>
      <c r="U407" s="9" t="s">
        <v>222</v>
      </c>
      <c r="V407" s="9"/>
    </row>
    <row r="408" customFormat="false" ht="15" hidden="false" customHeight="false" outlineLevel="0" collapsed="false">
      <c r="A408" s="9" t="s">
        <v>4431</v>
      </c>
      <c r="B408" s="9" t="s">
        <v>4432</v>
      </c>
      <c r="C408" s="9" t="s">
        <v>4432</v>
      </c>
      <c r="D408" s="9" t="s">
        <v>23</v>
      </c>
      <c r="E408" s="9" t="s">
        <v>943</v>
      </c>
      <c r="F408" s="9" t="s">
        <v>164</v>
      </c>
      <c r="G408" s="9" t="s">
        <v>116</v>
      </c>
      <c r="H408" s="9" t="n">
        <v>1500</v>
      </c>
      <c r="I408" s="9"/>
      <c r="J408" s="9" t="s">
        <v>2889</v>
      </c>
      <c r="K408" s="9" t="s">
        <v>4433</v>
      </c>
      <c r="L408" s="9" t="s">
        <v>4434</v>
      </c>
      <c r="M408" s="9" t="s">
        <v>4435</v>
      </c>
      <c r="N408" s="9" t="s">
        <v>3218</v>
      </c>
      <c r="O408" s="9" t="s">
        <v>2819</v>
      </c>
      <c r="P408" s="9" t="s">
        <v>4436</v>
      </c>
      <c r="Q408" s="9" t="s">
        <v>3670</v>
      </c>
      <c r="R408" s="9" t="s">
        <v>628</v>
      </c>
      <c r="S408" s="9" t="s">
        <v>16</v>
      </c>
      <c r="T408" s="9" t="s">
        <v>2848</v>
      </c>
      <c r="U408" s="9" t="s">
        <v>222</v>
      </c>
      <c r="V408" s="9" t="s">
        <v>4437</v>
      </c>
    </row>
    <row r="409" customFormat="false" ht="15" hidden="false" customHeight="false" outlineLevel="0" collapsed="false">
      <c r="A409" s="9" t="s">
        <v>4438</v>
      </c>
      <c r="B409" s="9" t="s">
        <v>4439</v>
      </c>
      <c r="C409" s="9" t="s">
        <v>4440</v>
      </c>
      <c r="D409" s="9" t="s">
        <v>23</v>
      </c>
      <c r="E409" s="9" t="s">
        <v>943</v>
      </c>
      <c r="F409" s="9" t="s">
        <v>164</v>
      </c>
      <c r="G409" s="9" t="s">
        <v>116</v>
      </c>
      <c r="H409" s="9" t="n">
        <v>1500</v>
      </c>
      <c r="I409" s="9"/>
      <c r="J409" s="9" t="s">
        <v>2889</v>
      </c>
      <c r="K409" s="9" t="s">
        <v>4441</v>
      </c>
      <c r="L409" s="9" t="s">
        <v>4442</v>
      </c>
      <c r="M409" s="9" t="s">
        <v>4443</v>
      </c>
      <c r="N409" s="9" t="s">
        <v>3997</v>
      </c>
      <c r="O409" s="9" t="s">
        <v>2819</v>
      </c>
      <c r="P409" s="9" t="s">
        <v>4444</v>
      </c>
      <c r="Q409" s="9" t="s">
        <v>1267</v>
      </c>
      <c r="R409" s="9" t="s">
        <v>4430</v>
      </c>
      <c r="S409" s="9" t="s">
        <v>16</v>
      </c>
      <c r="T409" s="9" t="s">
        <v>3239</v>
      </c>
      <c r="U409" s="9" t="s">
        <v>222</v>
      </c>
      <c r="V409" s="9"/>
    </row>
    <row r="410" customFormat="false" ht="15" hidden="false" customHeight="false" outlineLevel="0" collapsed="false">
      <c r="A410" s="9" t="s">
        <v>4445</v>
      </c>
      <c r="B410" s="9" t="s">
        <v>4446</v>
      </c>
      <c r="C410" s="9" t="s">
        <v>4446</v>
      </c>
      <c r="D410" s="9" t="s">
        <v>23</v>
      </c>
      <c r="E410" s="9" t="s">
        <v>943</v>
      </c>
      <c r="F410" s="9" t="s">
        <v>164</v>
      </c>
      <c r="G410" s="9" t="s">
        <v>116</v>
      </c>
      <c r="H410" s="9" t="n">
        <v>1600</v>
      </c>
      <c r="I410" s="9"/>
      <c r="J410" s="9" t="s">
        <v>4447</v>
      </c>
      <c r="K410" s="9" t="s">
        <v>4448</v>
      </c>
      <c r="L410" s="9" t="s">
        <v>4449</v>
      </c>
      <c r="M410" s="9" t="s">
        <v>4450</v>
      </c>
      <c r="N410" s="9" t="s">
        <v>3785</v>
      </c>
      <c r="O410" s="9" t="s">
        <v>2819</v>
      </c>
      <c r="P410" s="9" t="s">
        <v>4451</v>
      </c>
      <c r="Q410" s="9" t="s">
        <v>3670</v>
      </c>
      <c r="R410" s="9" t="s">
        <v>628</v>
      </c>
      <c r="S410" s="9" t="s">
        <v>16</v>
      </c>
      <c r="T410" s="9" t="s">
        <v>3429</v>
      </c>
      <c r="U410" s="9" t="s">
        <v>222</v>
      </c>
      <c r="V410" s="9"/>
    </row>
    <row r="411" customFormat="false" ht="15" hidden="false" customHeight="false" outlineLevel="0" collapsed="false">
      <c r="A411" s="9" t="s">
        <v>4452</v>
      </c>
      <c r="B411" s="9" t="s">
        <v>4453</v>
      </c>
      <c r="C411" s="9" t="s">
        <v>4454</v>
      </c>
      <c r="D411" s="9" t="s">
        <v>23</v>
      </c>
      <c r="E411" s="9" t="s">
        <v>943</v>
      </c>
      <c r="F411" s="9" t="s">
        <v>164</v>
      </c>
      <c r="G411" s="9" t="s">
        <v>116</v>
      </c>
      <c r="H411" s="9" t="n">
        <v>1500</v>
      </c>
      <c r="I411" s="9"/>
      <c r="J411" s="9" t="s">
        <v>2889</v>
      </c>
      <c r="K411" s="9" t="s">
        <v>4455</v>
      </c>
      <c r="L411" s="9" t="s">
        <v>4456</v>
      </c>
      <c r="M411" s="9" t="s">
        <v>4457</v>
      </c>
      <c r="N411" s="9" t="s">
        <v>174</v>
      </c>
      <c r="O411" s="9" t="s">
        <v>2819</v>
      </c>
      <c r="P411" s="9" t="s">
        <v>4458</v>
      </c>
      <c r="Q411" s="9" t="s">
        <v>2846</v>
      </c>
      <c r="R411" s="9" t="s">
        <v>628</v>
      </c>
      <c r="S411" s="9" t="s">
        <v>17</v>
      </c>
      <c r="T411" s="9" t="s">
        <v>2848</v>
      </c>
      <c r="U411" s="9" t="s">
        <v>222</v>
      </c>
      <c r="V411" s="9" t="s">
        <v>4459</v>
      </c>
    </row>
    <row r="412" customFormat="false" ht="15" hidden="false" customHeight="false" outlineLevel="0" collapsed="false">
      <c r="A412" s="9" t="s">
        <v>4460</v>
      </c>
      <c r="B412" s="9" t="s">
        <v>4461</v>
      </c>
      <c r="C412" s="9" t="s">
        <v>4462</v>
      </c>
      <c r="D412" s="9" t="s">
        <v>23</v>
      </c>
      <c r="E412" s="9" t="s">
        <v>943</v>
      </c>
      <c r="F412" s="9" t="s">
        <v>164</v>
      </c>
      <c r="G412" s="9" t="s">
        <v>116</v>
      </c>
      <c r="H412" s="9" t="n">
        <v>1300</v>
      </c>
      <c r="I412" s="9"/>
      <c r="J412" s="9" t="s">
        <v>2889</v>
      </c>
      <c r="K412" s="9" t="s">
        <v>4463</v>
      </c>
      <c r="L412" s="9" t="s">
        <v>4464</v>
      </c>
      <c r="M412" s="9" t="s">
        <v>4465</v>
      </c>
      <c r="N412" s="9" t="s">
        <v>3580</v>
      </c>
      <c r="O412" s="9" t="s">
        <v>2819</v>
      </c>
      <c r="P412" s="9" t="s">
        <v>4466</v>
      </c>
      <c r="Q412" s="9" t="s">
        <v>1267</v>
      </c>
      <c r="R412" s="9" t="s">
        <v>628</v>
      </c>
      <c r="S412" s="9" t="s">
        <v>17</v>
      </c>
      <c r="T412" s="9"/>
      <c r="U412" s="9" t="s">
        <v>222</v>
      </c>
      <c r="V412" s="9"/>
    </row>
    <row r="413" customFormat="false" ht="15" hidden="false" customHeight="false" outlineLevel="0" collapsed="false">
      <c r="A413" s="9" t="s">
        <v>4467</v>
      </c>
      <c r="B413" s="9" t="s">
        <v>4468</v>
      </c>
      <c r="C413" s="9" t="s">
        <v>4469</v>
      </c>
      <c r="D413" s="9" t="s">
        <v>23</v>
      </c>
      <c r="E413" s="9" t="s">
        <v>943</v>
      </c>
      <c r="F413" s="9" t="s">
        <v>2495</v>
      </c>
      <c r="G413" s="9" t="s">
        <v>4470</v>
      </c>
      <c r="H413" s="9" t="n">
        <v>1</v>
      </c>
      <c r="I413" s="9"/>
      <c r="J413" s="9" t="s">
        <v>4471</v>
      </c>
      <c r="K413" s="9" t="s">
        <v>4472</v>
      </c>
      <c r="L413" s="9" t="s">
        <v>4473</v>
      </c>
      <c r="M413" s="9" t="s">
        <v>4474</v>
      </c>
      <c r="N413" s="9" t="s">
        <v>3365</v>
      </c>
      <c r="O413" s="9" t="s">
        <v>2819</v>
      </c>
      <c r="P413" s="9" t="s">
        <v>4475</v>
      </c>
      <c r="Q413" s="9" t="s">
        <v>4476</v>
      </c>
      <c r="R413" s="9" t="s">
        <v>4477</v>
      </c>
      <c r="S413" s="9" t="s">
        <v>17</v>
      </c>
      <c r="T413" s="9" t="s">
        <v>1546</v>
      </c>
      <c r="U413" s="9" t="s">
        <v>222</v>
      </c>
      <c r="V413" s="9" t="s">
        <v>4478</v>
      </c>
    </row>
    <row r="414" customFormat="false" ht="15" hidden="false" customHeight="false" outlineLevel="0" collapsed="false">
      <c r="A414" s="9" t="s">
        <v>4479</v>
      </c>
      <c r="B414" s="9" t="s">
        <v>4480</v>
      </c>
      <c r="C414" s="9" t="s">
        <v>4481</v>
      </c>
      <c r="D414" s="9" t="s">
        <v>23</v>
      </c>
      <c r="E414" s="9" t="s">
        <v>943</v>
      </c>
      <c r="F414" s="9" t="s">
        <v>2495</v>
      </c>
      <c r="G414" s="9" t="s">
        <v>676</v>
      </c>
      <c r="H414" s="9" t="n">
        <v>100</v>
      </c>
      <c r="I414" s="9"/>
      <c r="J414" s="9" t="s">
        <v>4482</v>
      </c>
      <c r="K414" s="9" t="s">
        <v>4483</v>
      </c>
      <c r="L414" s="9" t="s">
        <v>4484</v>
      </c>
      <c r="M414" s="9" t="s">
        <v>4485</v>
      </c>
      <c r="N414" s="9" t="s">
        <v>4486</v>
      </c>
      <c r="O414" s="9" t="s">
        <v>2819</v>
      </c>
      <c r="P414" s="9" t="s">
        <v>4487</v>
      </c>
      <c r="Q414" s="9" t="s">
        <v>3389</v>
      </c>
      <c r="R414" s="9" t="s">
        <v>628</v>
      </c>
      <c r="S414" s="9" t="s">
        <v>17</v>
      </c>
      <c r="T414" s="9" t="s">
        <v>2953</v>
      </c>
      <c r="U414" s="9" t="s">
        <v>378</v>
      </c>
      <c r="V414" s="9" t="s">
        <v>4488</v>
      </c>
    </row>
    <row r="415" customFormat="false" ht="15" hidden="false" customHeight="false" outlineLevel="0" collapsed="false">
      <c r="A415" s="9" t="s">
        <v>4489</v>
      </c>
      <c r="B415" s="9" t="s">
        <v>4490</v>
      </c>
      <c r="C415" s="9" t="s">
        <v>4491</v>
      </c>
      <c r="D415" s="9" t="s">
        <v>23</v>
      </c>
      <c r="E415" s="9" t="s">
        <v>943</v>
      </c>
      <c r="F415" s="9" t="s">
        <v>2495</v>
      </c>
      <c r="G415" s="9" t="s">
        <v>4492</v>
      </c>
      <c r="H415" s="9" t="n">
        <v>1100</v>
      </c>
      <c r="I415" s="9"/>
      <c r="J415" s="9" t="s">
        <v>4493</v>
      </c>
      <c r="K415" s="9" t="s">
        <v>4494</v>
      </c>
      <c r="L415" s="9" t="s">
        <v>4338</v>
      </c>
      <c r="M415" s="9" t="s">
        <v>4495</v>
      </c>
      <c r="N415" s="9" t="s">
        <v>4350</v>
      </c>
      <c r="O415" s="9" t="s">
        <v>2819</v>
      </c>
      <c r="P415" s="9" t="s">
        <v>4496</v>
      </c>
      <c r="Q415" s="9" t="s">
        <v>3154</v>
      </c>
      <c r="R415" s="9" t="s">
        <v>628</v>
      </c>
      <c r="S415" s="9" t="s">
        <v>17</v>
      </c>
      <c r="T415" s="9" t="s">
        <v>2873</v>
      </c>
      <c r="U415" s="9" t="s">
        <v>222</v>
      </c>
      <c r="V415" s="9" t="s">
        <v>4497</v>
      </c>
    </row>
    <row r="416" customFormat="false" ht="15" hidden="false" customHeight="false" outlineLevel="0" collapsed="false">
      <c r="A416" s="9" t="s">
        <v>4498</v>
      </c>
      <c r="B416" s="9" t="s">
        <v>4499</v>
      </c>
      <c r="C416" s="9" t="s">
        <v>4500</v>
      </c>
      <c r="D416" s="9" t="s">
        <v>23</v>
      </c>
      <c r="E416" s="9" t="s">
        <v>943</v>
      </c>
      <c r="F416" s="9" t="s">
        <v>166</v>
      </c>
      <c r="G416" s="9" t="s">
        <v>122</v>
      </c>
      <c r="H416" s="9" t="n">
        <v>1000</v>
      </c>
      <c r="I416" s="9"/>
      <c r="J416" s="9" t="s">
        <v>4501</v>
      </c>
      <c r="K416" s="9" t="s">
        <v>4502</v>
      </c>
      <c r="L416" s="9" t="s">
        <v>4503</v>
      </c>
      <c r="M416" s="9" t="s">
        <v>4504</v>
      </c>
      <c r="N416" s="9" t="s">
        <v>4505</v>
      </c>
      <c r="O416" s="9" t="s">
        <v>2819</v>
      </c>
      <c r="P416" s="9" t="s">
        <v>4506</v>
      </c>
      <c r="Q416" s="9" t="s">
        <v>2832</v>
      </c>
      <c r="R416" s="9" t="s">
        <v>628</v>
      </c>
      <c r="S416" s="9" t="s">
        <v>17</v>
      </c>
      <c r="T416" s="9" t="s">
        <v>388</v>
      </c>
      <c r="U416" s="9" t="s">
        <v>222</v>
      </c>
      <c r="V416" s="9" t="s">
        <v>4507</v>
      </c>
    </row>
    <row r="417" customFormat="false" ht="15" hidden="false" customHeight="false" outlineLevel="0" collapsed="false">
      <c r="A417" s="9" t="s">
        <v>4508</v>
      </c>
      <c r="B417" s="9" t="s">
        <v>4509</v>
      </c>
      <c r="C417" s="9" t="s">
        <v>4510</v>
      </c>
      <c r="D417" s="9" t="s">
        <v>23</v>
      </c>
      <c r="E417" s="9" t="s">
        <v>943</v>
      </c>
      <c r="F417" s="9" t="s">
        <v>166</v>
      </c>
      <c r="G417" s="9" t="s">
        <v>4511</v>
      </c>
      <c r="H417" s="9" t="n">
        <v>1000</v>
      </c>
      <c r="I417" s="9"/>
      <c r="J417" s="9" t="s">
        <v>2889</v>
      </c>
      <c r="K417" s="9" t="s">
        <v>4512</v>
      </c>
      <c r="L417" s="9" t="s">
        <v>4513</v>
      </c>
      <c r="M417" s="9" t="s">
        <v>4514</v>
      </c>
      <c r="N417" s="9" t="s">
        <v>4515</v>
      </c>
      <c r="O417" s="9" t="s">
        <v>2819</v>
      </c>
      <c r="P417" s="9" t="s">
        <v>4516</v>
      </c>
      <c r="Q417" s="9" t="s">
        <v>3389</v>
      </c>
      <c r="R417" s="9" t="s">
        <v>3340</v>
      </c>
      <c r="S417" s="9" t="s">
        <v>16</v>
      </c>
      <c r="T417" s="9" t="s">
        <v>2848</v>
      </c>
      <c r="U417" s="9" t="s">
        <v>222</v>
      </c>
      <c r="V417" s="9"/>
    </row>
    <row r="418" customFormat="false" ht="15" hidden="false" customHeight="false" outlineLevel="0" collapsed="false">
      <c r="A418" s="9" t="s">
        <v>4517</v>
      </c>
      <c r="B418" s="9" t="s">
        <v>4518</v>
      </c>
      <c r="C418" s="9" t="s">
        <v>4519</v>
      </c>
      <c r="D418" s="9" t="s">
        <v>23</v>
      </c>
      <c r="E418" s="9" t="s">
        <v>943</v>
      </c>
      <c r="F418" s="9" t="s">
        <v>166</v>
      </c>
      <c r="G418" s="9" t="s">
        <v>126</v>
      </c>
      <c r="H418" s="9" t="n">
        <v>1017</v>
      </c>
      <c r="I418" s="9"/>
      <c r="J418" s="9" t="s">
        <v>4520</v>
      </c>
      <c r="K418" s="9" t="s">
        <v>4521</v>
      </c>
      <c r="L418" s="9" t="s">
        <v>4522</v>
      </c>
      <c r="M418" s="9" t="s">
        <v>4523</v>
      </c>
      <c r="N418" s="9" t="s">
        <v>3972</v>
      </c>
      <c r="O418" s="9" t="s">
        <v>2819</v>
      </c>
      <c r="P418" s="9" t="s">
        <v>4524</v>
      </c>
      <c r="Q418" s="9" t="s">
        <v>1267</v>
      </c>
      <c r="R418" s="9" t="s">
        <v>628</v>
      </c>
      <c r="S418" s="9" t="s">
        <v>17</v>
      </c>
      <c r="T418" s="9"/>
      <c r="U418" s="9" t="s">
        <v>378</v>
      </c>
      <c r="V418" s="9" t="s">
        <v>4525</v>
      </c>
    </row>
    <row r="419" customFormat="false" ht="15" hidden="false" customHeight="false" outlineLevel="0" collapsed="false">
      <c r="A419" s="9" t="s">
        <v>4526</v>
      </c>
      <c r="B419" s="9" t="s">
        <v>4527</v>
      </c>
      <c r="C419" s="9" t="s">
        <v>4528</v>
      </c>
      <c r="D419" s="9" t="s">
        <v>23</v>
      </c>
      <c r="E419" s="9" t="s">
        <v>943</v>
      </c>
      <c r="F419" s="9" t="s">
        <v>165</v>
      </c>
      <c r="G419" s="9" t="s">
        <v>126</v>
      </c>
      <c r="H419" s="9" t="n">
        <v>-500</v>
      </c>
      <c r="I419" s="9"/>
      <c r="J419" s="9" t="s">
        <v>2889</v>
      </c>
      <c r="K419" s="9" t="s">
        <v>4529</v>
      </c>
      <c r="L419" s="9" t="s">
        <v>4530</v>
      </c>
      <c r="M419" s="9" t="s">
        <v>4531</v>
      </c>
      <c r="N419" s="9" t="s">
        <v>3237</v>
      </c>
      <c r="O419" s="9" t="s">
        <v>2819</v>
      </c>
      <c r="P419" s="9" t="s">
        <v>4532</v>
      </c>
      <c r="Q419" s="9" t="s">
        <v>3034</v>
      </c>
      <c r="R419" s="9" t="s">
        <v>628</v>
      </c>
      <c r="S419" s="9" t="s">
        <v>17</v>
      </c>
      <c r="T419" s="9" t="s">
        <v>3239</v>
      </c>
      <c r="U419" s="9" t="s">
        <v>378</v>
      </c>
      <c r="V419" s="9"/>
    </row>
    <row r="420" customFormat="false" ht="15" hidden="false" customHeight="false" outlineLevel="0" collapsed="false">
      <c r="A420" s="9" t="s">
        <v>4533</v>
      </c>
      <c r="B420" s="9" t="s">
        <v>4534</v>
      </c>
      <c r="C420" s="9" t="s">
        <v>4535</v>
      </c>
      <c r="D420" s="9" t="s">
        <v>23</v>
      </c>
      <c r="E420" s="9" t="s">
        <v>943</v>
      </c>
      <c r="F420" s="9" t="s">
        <v>166</v>
      </c>
      <c r="G420" s="9" t="s">
        <v>126</v>
      </c>
      <c r="H420" s="9" t="n">
        <v>1900</v>
      </c>
      <c r="I420" s="9"/>
      <c r="J420" s="9" t="s">
        <v>4536</v>
      </c>
      <c r="K420" s="9" t="s">
        <v>4537</v>
      </c>
      <c r="L420" s="9" t="s">
        <v>4538</v>
      </c>
      <c r="M420" s="9" t="s">
        <v>4539</v>
      </c>
      <c r="N420" s="9" t="s">
        <v>3069</v>
      </c>
      <c r="O420" s="9" t="s">
        <v>2819</v>
      </c>
      <c r="P420" s="9" t="s">
        <v>4540</v>
      </c>
      <c r="Q420" s="9" t="s">
        <v>4541</v>
      </c>
      <c r="R420" s="9" t="s">
        <v>4542</v>
      </c>
      <c r="S420" s="9" t="s">
        <v>16</v>
      </c>
      <c r="T420" s="9" t="s">
        <v>4382</v>
      </c>
      <c r="U420" s="9" t="s">
        <v>222</v>
      </c>
      <c r="V420" s="9" t="s">
        <v>4543</v>
      </c>
    </row>
    <row r="421" customFormat="false" ht="15" hidden="false" customHeight="false" outlineLevel="0" collapsed="false">
      <c r="A421" s="9" t="s">
        <v>4544</v>
      </c>
      <c r="B421" s="9" t="s">
        <v>4545</v>
      </c>
      <c r="C421" s="9" t="s">
        <v>4546</v>
      </c>
      <c r="D421" s="9" t="s">
        <v>23</v>
      </c>
      <c r="E421" s="9" t="s">
        <v>943</v>
      </c>
      <c r="F421" s="9" t="s">
        <v>166</v>
      </c>
      <c r="G421" s="9" t="s">
        <v>4547</v>
      </c>
      <c r="H421" s="9" t="n">
        <v>1500</v>
      </c>
      <c r="I421" s="9"/>
      <c r="J421" s="9" t="s">
        <v>4548</v>
      </c>
      <c r="K421" s="9" t="s">
        <v>4549</v>
      </c>
      <c r="L421" s="9" t="s">
        <v>4550</v>
      </c>
      <c r="M421" s="9" t="s">
        <v>4551</v>
      </c>
      <c r="N421" s="9" t="s">
        <v>3069</v>
      </c>
      <c r="O421" s="9" t="s">
        <v>2819</v>
      </c>
      <c r="P421" s="9" t="s">
        <v>4552</v>
      </c>
      <c r="Q421" s="9" t="s">
        <v>2832</v>
      </c>
      <c r="R421" s="9" t="s">
        <v>628</v>
      </c>
      <c r="S421" s="9" t="s">
        <v>17</v>
      </c>
      <c r="T421" s="9" t="s">
        <v>2848</v>
      </c>
      <c r="U421" s="9" t="s">
        <v>378</v>
      </c>
      <c r="V421" s="9"/>
    </row>
    <row r="422" customFormat="false" ht="15" hidden="false" customHeight="false" outlineLevel="0" collapsed="false">
      <c r="A422" s="9" t="s">
        <v>4553</v>
      </c>
      <c r="B422" s="9" t="s">
        <v>4554</v>
      </c>
      <c r="C422" s="9" t="s">
        <v>4555</v>
      </c>
      <c r="D422" s="9" t="s">
        <v>23</v>
      </c>
      <c r="E422" s="9" t="s">
        <v>943</v>
      </c>
      <c r="F422" s="9" t="s">
        <v>166</v>
      </c>
      <c r="G422" s="9" t="s">
        <v>2471</v>
      </c>
      <c r="H422" s="9" t="n">
        <v>1000</v>
      </c>
      <c r="I422" s="9"/>
      <c r="J422" s="9" t="s">
        <v>2889</v>
      </c>
      <c r="K422" s="9" t="s">
        <v>4556</v>
      </c>
      <c r="L422" s="9" t="s">
        <v>4557</v>
      </c>
      <c r="M422" s="9" t="s">
        <v>4558</v>
      </c>
      <c r="N422" s="9" t="s">
        <v>4505</v>
      </c>
      <c r="O422" s="9" t="s">
        <v>2819</v>
      </c>
      <c r="P422" s="9" t="s">
        <v>4559</v>
      </c>
      <c r="Q422" s="9" t="s">
        <v>1267</v>
      </c>
      <c r="R422" s="9" t="s">
        <v>628</v>
      </c>
      <c r="S422" s="9" t="s">
        <v>16</v>
      </c>
      <c r="T422" s="9" t="s">
        <v>2848</v>
      </c>
      <c r="U422" s="9" t="s">
        <v>222</v>
      </c>
      <c r="V422" s="9" t="s">
        <v>4560</v>
      </c>
    </row>
    <row r="423" customFormat="false" ht="15" hidden="false" customHeight="false" outlineLevel="0" collapsed="false">
      <c r="A423" s="9" t="s">
        <v>4561</v>
      </c>
      <c r="B423" s="9" t="s">
        <v>4562</v>
      </c>
      <c r="C423" s="9" t="s">
        <v>4563</v>
      </c>
      <c r="D423" s="9" t="s">
        <v>23</v>
      </c>
      <c r="E423" s="9" t="s">
        <v>943</v>
      </c>
      <c r="F423" s="9" t="s">
        <v>163</v>
      </c>
      <c r="G423" s="9" t="s">
        <v>105</v>
      </c>
      <c r="H423" s="9" t="n">
        <v>1600</v>
      </c>
      <c r="I423" s="9"/>
      <c r="J423" s="9" t="s">
        <v>4564</v>
      </c>
      <c r="K423" s="9" t="s">
        <v>4565</v>
      </c>
      <c r="L423" s="9" t="s">
        <v>4566</v>
      </c>
      <c r="M423" s="9" t="s">
        <v>4567</v>
      </c>
      <c r="N423" s="9" t="s">
        <v>4568</v>
      </c>
      <c r="O423" s="9" t="s">
        <v>1424</v>
      </c>
      <c r="P423" s="9" t="s">
        <v>4569</v>
      </c>
      <c r="Q423" s="9" t="s">
        <v>1267</v>
      </c>
      <c r="R423" s="9" t="s">
        <v>4570</v>
      </c>
      <c r="S423" s="9" t="s">
        <v>17</v>
      </c>
      <c r="T423" s="9" t="s">
        <v>4571</v>
      </c>
      <c r="U423" s="9" t="s">
        <v>378</v>
      </c>
      <c r="V423" s="9" t="s">
        <v>4572</v>
      </c>
    </row>
    <row r="424" customFormat="false" ht="15" hidden="false" customHeight="false" outlineLevel="0" collapsed="false">
      <c r="A424" s="9" t="s">
        <v>4573</v>
      </c>
      <c r="B424" s="9" t="s">
        <v>4574</v>
      </c>
      <c r="C424" s="9" t="s">
        <v>4575</v>
      </c>
      <c r="D424" s="9" t="s">
        <v>23</v>
      </c>
      <c r="E424" s="9" t="s">
        <v>943</v>
      </c>
      <c r="F424" s="9" t="s">
        <v>4257</v>
      </c>
      <c r="G424" s="9" t="s">
        <v>4576</v>
      </c>
      <c r="H424" s="9" t="n">
        <v>1860</v>
      </c>
      <c r="I424" s="9"/>
      <c r="J424" s="9" t="s">
        <v>4577</v>
      </c>
      <c r="K424" s="9" t="s">
        <v>4578</v>
      </c>
      <c r="L424" s="9" t="s">
        <v>4579</v>
      </c>
      <c r="M424" s="9" t="s">
        <v>4580</v>
      </c>
      <c r="N424" s="9" t="s">
        <v>3856</v>
      </c>
      <c r="O424" s="9" t="s">
        <v>1424</v>
      </c>
      <c r="P424" s="9" t="s">
        <v>4581</v>
      </c>
      <c r="Q424" s="9" t="s">
        <v>3389</v>
      </c>
      <c r="R424" s="9" t="s">
        <v>628</v>
      </c>
      <c r="S424" s="9" t="s">
        <v>17</v>
      </c>
      <c r="T424" s="9" t="s">
        <v>2999</v>
      </c>
      <c r="U424" s="9" t="s">
        <v>378</v>
      </c>
      <c r="V424" s="9" t="s">
        <v>4582</v>
      </c>
    </row>
    <row r="425" customFormat="false" ht="15" hidden="false" customHeight="false" outlineLevel="0" collapsed="false">
      <c r="A425" s="9" t="s">
        <v>4583</v>
      </c>
      <c r="B425" s="9" t="s">
        <v>4584</v>
      </c>
      <c r="C425" s="9" t="s">
        <v>4585</v>
      </c>
      <c r="D425" s="9" t="s">
        <v>23</v>
      </c>
      <c r="E425" s="9" t="s">
        <v>943</v>
      </c>
      <c r="F425" s="9" t="s">
        <v>163</v>
      </c>
      <c r="G425" s="9" t="s">
        <v>105</v>
      </c>
      <c r="H425" s="9" t="n">
        <v>1400</v>
      </c>
      <c r="I425" s="9" t="n">
        <v>1894</v>
      </c>
      <c r="J425" s="9" t="s">
        <v>4586</v>
      </c>
      <c r="K425" s="9" t="s">
        <v>4587</v>
      </c>
      <c r="L425" s="9" t="s">
        <v>4588</v>
      </c>
      <c r="M425" s="9" t="s">
        <v>4589</v>
      </c>
      <c r="N425" s="9" t="s">
        <v>3519</v>
      </c>
      <c r="O425" s="9" t="s">
        <v>4590</v>
      </c>
      <c r="P425" s="9" t="s">
        <v>4591</v>
      </c>
      <c r="Q425" s="9" t="s">
        <v>234</v>
      </c>
      <c r="R425" s="9" t="s">
        <v>628</v>
      </c>
      <c r="S425" s="9" t="s">
        <v>17</v>
      </c>
      <c r="T425" s="9" t="s">
        <v>2953</v>
      </c>
      <c r="U425" s="9" t="s">
        <v>378</v>
      </c>
      <c r="V425" s="9" t="s">
        <v>4592</v>
      </c>
    </row>
    <row r="426" customFormat="false" ht="15" hidden="false" customHeight="false" outlineLevel="0" collapsed="false">
      <c r="A426" s="9" t="s">
        <v>4593</v>
      </c>
      <c r="B426" s="9" t="s">
        <v>4594</v>
      </c>
      <c r="C426" s="9" t="s">
        <v>4595</v>
      </c>
      <c r="D426" s="9" t="s">
        <v>23</v>
      </c>
      <c r="E426" s="9" t="s">
        <v>943</v>
      </c>
      <c r="F426" s="9" t="s">
        <v>163</v>
      </c>
      <c r="G426" s="9" t="s">
        <v>4596</v>
      </c>
      <c r="H426" s="9" t="n">
        <v>1200</v>
      </c>
      <c r="I426" s="9"/>
      <c r="J426" s="9" t="s">
        <v>4597</v>
      </c>
      <c r="K426" s="9" t="s">
        <v>4598</v>
      </c>
      <c r="L426" s="9" t="s">
        <v>4599</v>
      </c>
      <c r="M426" s="9" t="s">
        <v>4600</v>
      </c>
      <c r="N426" s="9" t="s">
        <v>2893</v>
      </c>
      <c r="O426" s="9" t="s">
        <v>2819</v>
      </c>
      <c r="P426" s="9" t="s">
        <v>4601</v>
      </c>
      <c r="Q426" s="9" t="s">
        <v>3670</v>
      </c>
      <c r="R426" s="9" t="s">
        <v>4602</v>
      </c>
      <c r="S426" s="9" t="s">
        <v>15</v>
      </c>
      <c r="T426" s="9" t="s">
        <v>3816</v>
      </c>
      <c r="U426" s="9" t="s">
        <v>222</v>
      </c>
      <c r="V426" s="9" t="s">
        <v>4603</v>
      </c>
    </row>
    <row r="427" customFormat="false" ht="15" hidden="false" customHeight="false" outlineLevel="0" collapsed="false">
      <c r="A427" s="9" t="s">
        <v>4604</v>
      </c>
      <c r="B427" s="9" t="s">
        <v>4605</v>
      </c>
      <c r="C427" s="9" t="s">
        <v>4606</v>
      </c>
      <c r="D427" s="9" t="s">
        <v>23</v>
      </c>
      <c r="E427" s="9" t="s">
        <v>943</v>
      </c>
      <c r="F427" s="9" t="s">
        <v>163</v>
      </c>
      <c r="G427" s="9" t="s">
        <v>107</v>
      </c>
      <c r="H427" s="9" t="n">
        <v>1429</v>
      </c>
      <c r="I427" s="9"/>
      <c r="J427" s="9" t="s">
        <v>4607</v>
      </c>
      <c r="K427" s="9" t="s">
        <v>4608</v>
      </c>
      <c r="L427" s="9" t="s">
        <v>4609</v>
      </c>
      <c r="M427" s="9" t="s">
        <v>4610</v>
      </c>
      <c r="N427" s="9" t="s">
        <v>2882</v>
      </c>
      <c r="O427" s="9" t="s">
        <v>2819</v>
      </c>
      <c r="P427" s="9" t="s">
        <v>4611</v>
      </c>
      <c r="Q427" s="9" t="s">
        <v>2846</v>
      </c>
      <c r="R427" s="9" t="s">
        <v>3962</v>
      </c>
      <c r="S427" s="9" t="s">
        <v>16</v>
      </c>
      <c r="T427" s="9" t="s">
        <v>2848</v>
      </c>
      <c r="U427" s="9" t="s">
        <v>222</v>
      </c>
      <c r="V427" s="9" t="s">
        <v>4612</v>
      </c>
    </row>
    <row r="428" customFormat="false" ht="15" hidden="false" customHeight="false" outlineLevel="0" collapsed="false">
      <c r="A428" s="9" t="s">
        <v>4613</v>
      </c>
      <c r="B428" s="9" t="s">
        <v>4614</v>
      </c>
      <c r="C428" s="9" t="s">
        <v>4615</v>
      </c>
      <c r="D428" s="9" t="s">
        <v>23</v>
      </c>
      <c r="E428" s="9" t="s">
        <v>943</v>
      </c>
      <c r="F428" s="9" t="s">
        <v>163</v>
      </c>
      <c r="G428" s="9" t="s">
        <v>107</v>
      </c>
      <c r="H428" s="9" t="n">
        <v>1600</v>
      </c>
      <c r="I428" s="9"/>
      <c r="J428" s="9" t="s">
        <v>4616</v>
      </c>
      <c r="K428" s="9" t="s">
        <v>4617</v>
      </c>
      <c r="L428" s="9" t="s">
        <v>4618</v>
      </c>
      <c r="M428" s="9" t="s">
        <v>4619</v>
      </c>
      <c r="N428" s="9" t="s">
        <v>4620</v>
      </c>
      <c r="O428" s="9" t="s">
        <v>4621</v>
      </c>
      <c r="P428" s="9" t="s">
        <v>4622</v>
      </c>
      <c r="Q428" s="9" t="s">
        <v>1267</v>
      </c>
      <c r="R428" s="9" t="s">
        <v>628</v>
      </c>
      <c r="S428" s="9" t="s">
        <v>17</v>
      </c>
      <c r="T428" s="9" t="s">
        <v>2953</v>
      </c>
      <c r="U428" s="9" t="s">
        <v>378</v>
      </c>
      <c r="V428" s="9" t="s">
        <v>4623</v>
      </c>
    </row>
    <row r="429" customFormat="false" ht="15" hidden="false" customHeight="false" outlineLevel="0" collapsed="false">
      <c r="A429" s="9" t="s">
        <v>4624</v>
      </c>
      <c r="B429" s="9" t="s">
        <v>4625</v>
      </c>
      <c r="C429" s="9" t="s">
        <v>4626</v>
      </c>
      <c r="D429" s="9" t="s">
        <v>23</v>
      </c>
      <c r="E429" s="9" t="s">
        <v>943</v>
      </c>
      <c r="F429" s="9" t="s">
        <v>169</v>
      </c>
      <c r="G429" s="9" t="s">
        <v>120</v>
      </c>
      <c r="H429" s="9" t="n">
        <v>1500</v>
      </c>
      <c r="I429" s="9"/>
      <c r="J429" s="9" t="s">
        <v>2889</v>
      </c>
      <c r="K429" s="9" t="s">
        <v>4627</v>
      </c>
      <c r="L429" s="9" t="s">
        <v>4628</v>
      </c>
      <c r="M429" s="9" t="s">
        <v>4629</v>
      </c>
      <c r="N429" s="9" t="s">
        <v>2893</v>
      </c>
      <c r="O429" s="9" t="s">
        <v>2819</v>
      </c>
      <c r="P429" s="9" t="s">
        <v>4630</v>
      </c>
      <c r="Q429" s="9" t="s">
        <v>3670</v>
      </c>
      <c r="R429" s="9" t="s">
        <v>628</v>
      </c>
      <c r="S429" s="9" t="s">
        <v>17</v>
      </c>
      <c r="T429" s="9" t="s">
        <v>2848</v>
      </c>
      <c r="U429" s="9" t="s">
        <v>378</v>
      </c>
      <c r="V429" s="9"/>
    </row>
    <row r="430" customFormat="false" ht="15" hidden="false" customHeight="false" outlineLevel="0" collapsed="false">
      <c r="A430" s="9" t="s">
        <v>4631</v>
      </c>
      <c r="B430" s="9" t="s">
        <v>4632</v>
      </c>
      <c r="C430" s="9" t="s">
        <v>4632</v>
      </c>
      <c r="D430" s="9" t="s">
        <v>23</v>
      </c>
      <c r="E430" s="9" t="s">
        <v>943</v>
      </c>
      <c r="F430" s="9" t="s">
        <v>164</v>
      </c>
      <c r="G430" s="9" t="s">
        <v>109</v>
      </c>
      <c r="H430" s="9" t="n">
        <v>1500</v>
      </c>
      <c r="I430" s="9"/>
      <c r="J430" s="9" t="s">
        <v>4633</v>
      </c>
      <c r="K430" s="9" t="s">
        <v>4634</v>
      </c>
      <c r="L430" s="9" t="s">
        <v>4635</v>
      </c>
      <c r="M430" s="9" t="s">
        <v>4636</v>
      </c>
      <c r="N430" s="9" t="s">
        <v>4350</v>
      </c>
      <c r="O430" s="9" t="s">
        <v>2819</v>
      </c>
      <c r="P430" s="9" t="s">
        <v>4637</v>
      </c>
      <c r="Q430" s="9" t="s">
        <v>2846</v>
      </c>
      <c r="R430" s="9" t="s">
        <v>628</v>
      </c>
      <c r="S430" s="9" t="s">
        <v>16</v>
      </c>
      <c r="T430" s="9" t="s">
        <v>3456</v>
      </c>
      <c r="U430" s="9" t="s">
        <v>222</v>
      </c>
      <c r="V430" s="9" t="s">
        <v>4638</v>
      </c>
    </row>
    <row r="431" customFormat="false" ht="15" hidden="false" customHeight="false" outlineLevel="0" collapsed="false">
      <c r="A431" s="9" t="s">
        <v>4639</v>
      </c>
      <c r="B431" s="9" t="s">
        <v>4640</v>
      </c>
      <c r="C431" s="9" t="s">
        <v>4641</v>
      </c>
      <c r="D431" s="9" t="s">
        <v>23</v>
      </c>
      <c r="E431" s="9" t="s">
        <v>943</v>
      </c>
      <c r="F431" s="9" t="s">
        <v>164</v>
      </c>
      <c r="G431" s="9" t="s">
        <v>109</v>
      </c>
      <c r="H431" s="9" t="n">
        <v>1500</v>
      </c>
      <c r="I431" s="9"/>
      <c r="J431" s="9" t="s">
        <v>2889</v>
      </c>
      <c r="K431" s="9" t="s">
        <v>4642</v>
      </c>
      <c r="L431" s="9" t="s">
        <v>4643</v>
      </c>
      <c r="M431" s="9" t="s">
        <v>4644</v>
      </c>
      <c r="N431" s="9" t="s">
        <v>4350</v>
      </c>
      <c r="O431" s="9" t="s">
        <v>2819</v>
      </c>
      <c r="P431" s="9" t="s">
        <v>4645</v>
      </c>
      <c r="Q431" s="9" t="s">
        <v>2846</v>
      </c>
      <c r="R431" s="9" t="s">
        <v>628</v>
      </c>
      <c r="S431" s="9" t="s">
        <v>16</v>
      </c>
      <c r="T431" s="9" t="s">
        <v>313</v>
      </c>
      <c r="U431" s="9" t="s">
        <v>378</v>
      </c>
      <c r="V431" s="9" t="s">
        <v>4646</v>
      </c>
    </row>
    <row r="432" customFormat="false" ht="15" hidden="false" customHeight="false" outlineLevel="0" collapsed="false">
      <c r="A432" s="9" t="s">
        <v>4647</v>
      </c>
      <c r="B432" s="9" t="s">
        <v>4648</v>
      </c>
      <c r="C432" s="9" t="s">
        <v>4649</v>
      </c>
      <c r="D432" s="9" t="s">
        <v>23</v>
      </c>
      <c r="E432" s="9" t="s">
        <v>943</v>
      </c>
      <c r="F432" s="9" t="s">
        <v>164</v>
      </c>
      <c r="G432" s="9" t="s">
        <v>109</v>
      </c>
      <c r="H432" s="9" t="n">
        <v>1500</v>
      </c>
      <c r="I432" s="9"/>
      <c r="J432" s="9" t="s">
        <v>2889</v>
      </c>
      <c r="K432" s="9" t="s">
        <v>4650</v>
      </c>
      <c r="L432" s="9" t="s">
        <v>4651</v>
      </c>
      <c r="M432" s="9" t="s">
        <v>4652</v>
      </c>
      <c r="N432" s="9" t="s">
        <v>4653</v>
      </c>
      <c r="O432" s="9" t="s">
        <v>2819</v>
      </c>
      <c r="P432" s="9" t="s">
        <v>4654</v>
      </c>
      <c r="Q432" s="9" t="s">
        <v>2846</v>
      </c>
      <c r="R432" s="9" t="s">
        <v>628</v>
      </c>
      <c r="S432" s="9" t="s">
        <v>17</v>
      </c>
      <c r="T432" s="9" t="s">
        <v>3391</v>
      </c>
      <c r="U432" s="9" t="s">
        <v>378</v>
      </c>
      <c r="V432" s="9" t="s">
        <v>4655</v>
      </c>
    </row>
    <row r="433" customFormat="false" ht="15" hidden="false" customHeight="false" outlineLevel="0" collapsed="false">
      <c r="A433" s="9" t="s">
        <v>4656</v>
      </c>
      <c r="B433" s="9" t="s">
        <v>4657</v>
      </c>
      <c r="C433" s="9" t="s">
        <v>4658</v>
      </c>
      <c r="D433" s="9" t="s">
        <v>23</v>
      </c>
      <c r="E433" s="9" t="s">
        <v>943</v>
      </c>
      <c r="F433" s="9" t="s">
        <v>164</v>
      </c>
      <c r="G433" s="9" t="s">
        <v>109</v>
      </c>
      <c r="H433" s="9" t="n">
        <v>1200</v>
      </c>
      <c r="I433" s="9"/>
      <c r="J433" s="9" t="s">
        <v>2889</v>
      </c>
      <c r="K433" s="9" t="s">
        <v>4659</v>
      </c>
      <c r="L433" s="9" t="s">
        <v>4660</v>
      </c>
      <c r="M433" s="9" t="s">
        <v>4661</v>
      </c>
      <c r="N433" s="9" t="s">
        <v>3069</v>
      </c>
      <c r="O433" s="9" t="s">
        <v>2819</v>
      </c>
      <c r="P433" s="9" t="s">
        <v>4662</v>
      </c>
      <c r="Q433" s="9" t="s">
        <v>1267</v>
      </c>
      <c r="R433" s="9" t="s">
        <v>628</v>
      </c>
      <c r="S433" s="9" t="s">
        <v>17</v>
      </c>
      <c r="T433" s="9" t="s">
        <v>2848</v>
      </c>
      <c r="U433" s="9" t="s">
        <v>222</v>
      </c>
      <c r="V433" s="9" t="s">
        <v>4663</v>
      </c>
    </row>
    <row r="434" customFormat="false" ht="15" hidden="false" customHeight="false" outlineLevel="0" collapsed="false">
      <c r="A434" s="9" t="s">
        <v>4664</v>
      </c>
      <c r="B434" s="9" t="s">
        <v>4665</v>
      </c>
      <c r="C434" s="9" t="s">
        <v>4666</v>
      </c>
      <c r="D434" s="9" t="s">
        <v>23</v>
      </c>
      <c r="E434" s="9" t="s">
        <v>943</v>
      </c>
      <c r="F434" s="9" t="s">
        <v>164</v>
      </c>
      <c r="G434" s="9" t="s">
        <v>1342</v>
      </c>
      <c r="H434" s="9" t="n">
        <v>1500</v>
      </c>
      <c r="I434" s="9"/>
      <c r="J434" s="9" t="s">
        <v>2889</v>
      </c>
      <c r="K434" s="9" t="s">
        <v>4667</v>
      </c>
      <c r="L434" s="9" t="s">
        <v>4668</v>
      </c>
      <c r="M434" s="9" t="s">
        <v>4669</v>
      </c>
      <c r="N434" s="9" t="s">
        <v>3259</v>
      </c>
      <c r="O434" s="9" t="s">
        <v>2819</v>
      </c>
      <c r="P434" s="9" t="s">
        <v>4670</v>
      </c>
      <c r="Q434" s="9" t="s">
        <v>4671</v>
      </c>
      <c r="R434" s="9" t="s">
        <v>4672</v>
      </c>
      <c r="S434" s="9" t="s">
        <v>16</v>
      </c>
      <c r="T434" s="9" t="s">
        <v>3429</v>
      </c>
      <c r="U434" s="9" t="s">
        <v>222</v>
      </c>
      <c r="V434" s="9" t="s">
        <v>4673</v>
      </c>
    </row>
    <row r="435" customFormat="false" ht="15" hidden="false" customHeight="false" outlineLevel="0" collapsed="false">
      <c r="A435" s="9" t="s">
        <v>4674</v>
      </c>
      <c r="B435" s="9" t="s">
        <v>4675</v>
      </c>
      <c r="C435" s="9" t="s">
        <v>4676</v>
      </c>
      <c r="D435" s="9" t="s">
        <v>23</v>
      </c>
      <c r="E435" s="9" t="s">
        <v>943</v>
      </c>
      <c r="F435" s="9" t="s">
        <v>164</v>
      </c>
      <c r="G435" s="9" t="s">
        <v>109</v>
      </c>
      <c r="H435" s="9" t="n">
        <v>33</v>
      </c>
      <c r="I435" s="9"/>
      <c r="J435" s="9" t="s">
        <v>4677</v>
      </c>
      <c r="K435" s="9" t="s">
        <v>4678</v>
      </c>
      <c r="L435" s="9" t="s">
        <v>4679</v>
      </c>
      <c r="M435" s="9" t="s">
        <v>4680</v>
      </c>
      <c r="N435" s="9" t="s">
        <v>3354</v>
      </c>
      <c r="O435" s="9" t="s">
        <v>2819</v>
      </c>
      <c r="P435" s="9" t="s">
        <v>4681</v>
      </c>
      <c r="Q435" s="9" t="s">
        <v>1267</v>
      </c>
      <c r="R435" s="9" t="s">
        <v>628</v>
      </c>
      <c r="S435" s="9" t="s">
        <v>17</v>
      </c>
      <c r="T435" s="9" t="s">
        <v>2848</v>
      </c>
      <c r="U435" s="9" t="s">
        <v>378</v>
      </c>
      <c r="V435" s="9" t="s">
        <v>4682</v>
      </c>
    </row>
    <row r="436" customFormat="false" ht="15" hidden="false" customHeight="false" outlineLevel="0" collapsed="false">
      <c r="A436" s="9" t="s">
        <v>4683</v>
      </c>
      <c r="B436" s="9" t="s">
        <v>4684</v>
      </c>
      <c r="C436" s="9" t="s">
        <v>4685</v>
      </c>
      <c r="D436" s="9" t="s">
        <v>23</v>
      </c>
      <c r="E436" s="9" t="s">
        <v>943</v>
      </c>
      <c r="F436" s="9" t="s">
        <v>164</v>
      </c>
      <c r="G436" s="9" t="s">
        <v>109</v>
      </c>
      <c r="H436" s="9" t="n">
        <v>1500</v>
      </c>
      <c r="I436" s="9"/>
      <c r="J436" s="9" t="s">
        <v>2889</v>
      </c>
      <c r="K436" s="9" t="s">
        <v>4686</v>
      </c>
      <c r="L436" s="9" t="s">
        <v>4687</v>
      </c>
      <c r="M436" s="9" t="s">
        <v>4688</v>
      </c>
      <c r="N436" s="9" t="s">
        <v>3746</v>
      </c>
      <c r="O436" s="9" t="s">
        <v>2819</v>
      </c>
      <c r="P436" s="9" t="s">
        <v>4689</v>
      </c>
      <c r="Q436" s="9" t="s">
        <v>2846</v>
      </c>
      <c r="R436" s="9" t="s">
        <v>628</v>
      </c>
      <c r="S436" s="9" t="s">
        <v>17</v>
      </c>
      <c r="T436" s="9" t="s">
        <v>388</v>
      </c>
      <c r="U436" s="9" t="s">
        <v>378</v>
      </c>
      <c r="V436" s="9" t="s">
        <v>4690</v>
      </c>
    </row>
    <row r="437" customFormat="false" ht="15" hidden="false" customHeight="false" outlineLevel="0" collapsed="false">
      <c r="A437" s="9" t="s">
        <v>4691</v>
      </c>
      <c r="B437" s="9" t="s">
        <v>4692</v>
      </c>
      <c r="C437" s="9" t="s">
        <v>4693</v>
      </c>
      <c r="D437" s="9" t="s">
        <v>23</v>
      </c>
      <c r="E437" s="9" t="s">
        <v>943</v>
      </c>
      <c r="F437" s="9" t="s">
        <v>164</v>
      </c>
      <c r="G437" s="9" t="s">
        <v>109</v>
      </c>
      <c r="H437" s="9" t="n">
        <v>1500</v>
      </c>
      <c r="I437" s="9"/>
      <c r="J437" s="9" t="s">
        <v>4694</v>
      </c>
      <c r="K437" s="9" t="s">
        <v>4695</v>
      </c>
      <c r="L437" s="9" t="s">
        <v>4696</v>
      </c>
      <c r="M437" s="9" t="s">
        <v>4697</v>
      </c>
      <c r="N437" s="9" t="s">
        <v>3972</v>
      </c>
      <c r="O437" s="9" t="s">
        <v>2819</v>
      </c>
      <c r="P437" s="9" t="s">
        <v>4698</v>
      </c>
      <c r="Q437" s="9" t="s">
        <v>3389</v>
      </c>
      <c r="R437" s="9" t="s">
        <v>628</v>
      </c>
      <c r="S437" s="9" t="s">
        <v>17</v>
      </c>
      <c r="T437" s="9" t="s">
        <v>4265</v>
      </c>
      <c r="U437" s="9" t="s">
        <v>378</v>
      </c>
      <c r="V437" s="9" t="s">
        <v>4699</v>
      </c>
    </row>
    <row r="438" customFormat="false" ht="15" hidden="false" customHeight="false" outlineLevel="0" collapsed="false">
      <c r="A438" s="9" t="s">
        <v>4700</v>
      </c>
      <c r="B438" s="9" t="s">
        <v>4701</v>
      </c>
      <c r="C438" s="9" t="s">
        <v>4701</v>
      </c>
      <c r="D438" s="9" t="s">
        <v>23</v>
      </c>
      <c r="E438" s="9" t="s">
        <v>943</v>
      </c>
      <c r="F438" s="9" t="s">
        <v>164</v>
      </c>
      <c r="G438" s="9" t="s">
        <v>109</v>
      </c>
      <c r="H438" s="9" t="n">
        <v>1500</v>
      </c>
      <c r="I438" s="9"/>
      <c r="J438" s="9" t="s">
        <v>2889</v>
      </c>
      <c r="K438" s="9" t="s">
        <v>4702</v>
      </c>
      <c r="L438" s="9" t="s">
        <v>4703</v>
      </c>
      <c r="M438" s="9" t="s">
        <v>4704</v>
      </c>
      <c r="N438" s="9" t="s">
        <v>3972</v>
      </c>
      <c r="O438" s="9" t="s">
        <v>2819</v>
      </c>
      <c r="P438" s="9" t="s">
        <v>4705</v>
      </c>
      <c r="Q438" s="9" t="s">
        <v>2846</v>
      </c>
      <c r="R438" s="9" t="s">
        <v>628</v>
      </c>
      <c r="S438" s="9" t="s">
        <v>17</v>
      </c>
      <c r="T438" s="9" t="s">
        <v>2848</v>
      </c>
      <c r="U438" s="9" t="s">
        <v>378</v>
      </c>
      <c r="V438" s="9"/>
    </row>
    <row r="439" customFormat="false" ht="15" hidden="false" customHeight="false" outlineLevel="0" collapsed="false">
      <c r="A439" s="9" t="s">
        <v>4706</v>
      </c>
      <c r="B439" s="9" t="s">
        <v>4707</v>
      </c>
      <c r="C439" s="9" t="s">
        <v>4708</v>
      </c>
      <c r="D439" s="9" t="s">
        <v>23</v>
      </c>
      <c r="E439" s="9" t="s">
        <v>943</v>
      </c>
      <c r="F439" s="9" t="s">
        <v>164</v>
      </c>
      <c r="G439" s="9" t="s">
        <v>109</v>
      </c>
      <c r="H439" s="9" t="n">
        <v>1500</v>
      </c>
      <c r="I439" s="9"/>
      <c r="J439" s="9" t="s">
        <v>2889</v>
      </c>
      <c r="K439" s="9" t="s">
        <v>4709</v>
      </c>
      <c r="L439" s="9" t="s">
        <v>4710</v>
      </c>
      <c r="M439" s="9" t="s">
        <v>4711</v>
      </c>
      <c r="N439" s="9" t="s">
        <v>3164</v>
      </c>
      <c r="O439" s="9" t="s">
        <v>2819</v>
      </c>
      <c r="P439" s="9" t="s">
        <v>4712</v>
      </c>
      <c r="Q439" s="9" t="s">
        <v>4713</v>
      </c>
      <c r="R439" s="9" t="s">
        <v>628</v>
      </c>
      <c r="S439" s="9" t="s">
        <v>17</v>
      </c>
      <c r="T439" s="9" t="s">
        <v>672</v>
      </c>
      <c r="U439" s="9" t="s">
        <v>378</v>
      </c>
      <c r="V439" s="9"/>
    </row>
    <row r="440" customFormat="false" ht="15" hidden="false" customHeight="false" outlineLevel="0" collapsed="false">
      <c r="A440" s="9" t="s">
        <v>4714</v>
      </c>
      <c r="B440" s="9" t="s">
        <v>4715</v>
      </c>
      <c r="C440" s="9" t="s">
        <v>4716</v>
      </c>
      <c r="D440" s="9" t="s">
        <v>23</v>
      </c>
      <c r="E440" s="9" t="s">
        <v>943</v>
      </c>
      <c r="F440" s="9" t="s">
        <v>2336</v>
      </c>
      <c r="G440" s="9" t="s">
        <v>2337</v>
      </c>
      <c r="H440" s="9" t="n">
        <v>1000</v>
      </c>
      <c r="I440" s="9"/>
      <c r="J440" s="9" t="s">
        <v>2889</v>
      </c>
      <c r="K440" s="9" t="s">
        <v>4717</v>
      </c>
      <c r="L440" s="9" t="s">
        <v>4718</v>
      </c>
      <c r="M440" s="9" t="s">
        <v>4719</v>
      </c>
      <c r="N440" s="9" t="s">
        <v>3689</v>
      </c>
      <c r="O440" s="9" t="s">
        <v>2819</v>
      </c>
      <c r="P440" s="9" t="s">
        <v>4720</v>
      </c>
      <c r="Q440" s="9" t="s">
        <v>1267</v>
      </c>
      <c r="R440" s="9" t="s">
        <v>628</v>
      </c>
      <c r="S440" s="9" t="s">
        <v>17</v>
      </c>
      <c r="T440" s="9" t="s">
        <v>1001</v>
      </c>
      <c r="U440" s="9" t="s">
        <v>378</v>
      </c>
      <c r="V440" s="9" t="s">
        <v>4721</v>
      </c>
    </row>
    <row r="441" customFormat="false" ht="15" hidden="false" customHeight="false" outlineLevel="0" collapsed="false">
      <c r="A441" s="9" t="s">
        <v>4722</v>
      </c>
      <c r="B441" s="9" t="s">
        <v>4723</v>
      </c>
      <c r="C441" s="9" t="s">
        <v>4724</v>
      </c>
      <c r="D441" s="9" t="s">
        <v>23</v>
      </c>
      <c r="E441" s="9" t="s">
        <v>943</v>
      </c>
      <c r="F441" s="9" t="s">
        <v>164</v>
      </c>
      <c r="G441" s="9" t="s">
        <v>1342</v>
      </c>
      <c r="H441" s="9" t="n">
        <v>1500</v>
      </c>
      <c r="I441" s="9"/>
      <c r="J441" s="9" t="s">
        <v>2889</v>
      </c>
      <c r="K441" s="9" t="s">
        <v>4725</v>
      </c>
      <c r="L441" s="9" t="s">
        <v>4726</v>
      </c>
      <c r="M441" s="9" t="s">
        <v>4727</v>
      </c>
      <c r="N441" s="9" t="s">
        <v>3960</v>
      </c>
      <c r="O441" s="9" t="s">
        <v>2819</v>
      </c>
      <c r="P441" s="9" t="s">
        <v>4728</v>
      </c>
      <c r="Q441" s="9" t="s">
        <v>2832</v>
      </c>
      <c r="R441" s="9" t="s">
        <v>628</v>
      </c>
      <c r="S441" s="9" t="s">
        <v>17</v>
      </c>
      <c r="T441" s="9" t="s">
        <v>2848</v>
      </c>
      <c r="U441" s="9" t="s">
        <v>378</v>
      </c>
      <c r="V441" s="9" t="s">
        <v>4729</v>
      </c>
    </row>
    <row r="442" customFormat="false" ht="15" hidden="false" customHeight="false" outlineLevel="0" collapsed="false">
      <c r="A442" s="9" t="s">
        <v>4730</v>
      </c>
      <c r="B442" s="9" t="s">
        <v>4731</v>
      </c>
      <c r="C442" s="9" t="s">
        <v>4732</v>
      </c>
      <c r="D442" s="9" t="s">
        <v>23</v>
      </c>
      <c r="E442" s="9" t="s">
        <v>943</v>
      </c>
      <c r="F442" s="9" t="s">
        <v>169</v>
      </c>
      <c r="G442" s="9" t="s">
        <v>118</v>
      </c>
      <c r="H442" s="9" t="n">
        <v>1456</v>
      </c>
      <c r="I442" s="9"/>
      <c r="J442" s="9" t="s">
        <v>4733</v>
      </c>
      <c r="K442" s="9" t="s">
        <v>4734</v>
      </c>
      <c r="L442" s="9" t="s">
        <v>4735</v>
      </c>
      <c r="M442" s="9" t="s">
        <v>4736</v>
      </c>
      <c r="N442" s="9" t="s">
        <v>2844</v>
      </c>
      <c r="O442" s="9" t="s">
        <v>2819</v>
      </c>
      <c r="P442" s="9" t="s">
        <v>4737</v>
      </c>
      <c r="Q442" s="9" t="s">
        <v>3389</v>
      </c>
      <c r="R442" s="9" t="s">
        <v>3607</v>
      </c>
      <c r="S442" s="9" t="s">
        <v>16</v>
      </c>
      <c r="T442" s="9" t="s">
        <v>4738</v>
      </c>
      <c r="U442" s="9" t="s">
        <v>222</v>
      </c>
      <c r="V442" s="9" t="s">
        <v>4739</v>
      </c>
    </row>
    <row r="443" customFormat="false" ht="15" hidden="false" customHeight="false" outlineLevel="0" collapsed="false">
      <c r="A443" s="9" t="s">
        <v>4740</v>
      </c>
      <c r="B443" s="9" t="s">
        <v>4741</v>
      </c>
      <c r="C443" s="9" t="s">
        <v>4741</v>
      </c>
      <c r="D443" s="9" t="s">
        <v>23</v>
      </c>
      <c r="E443" s="9" t="s">
        <v>943</v>
      </c>
      <c r="F443" s="9" t="s">
        <v>169</v>
      </c>
      <c r="G443" s="9" t="s">
        <v>118</v>
      </c>
      <c r="H443" s="9" t="n">
        <v>1500</v>
      </c>
      <c r="I443" s="9"/>
      <c r="J443" s="9" t="s">
        <v>2889</v>
      </c>
      <c r="K443" s="9" t="s">
        <v>4742</v>
      </c>
      <c r="L443" s="9" t="s">
        <v>4743</v>
      </c>
      <c r="M443" s="9" t="s">
        <v>4744</v>
      </c>
      <c r="N443" s="9" t="s">
        <v>3580</v>
      </c>
      <c r="O443" s="9" t="s">
        <v>2819</v>
      </c>
      <c r="P443" s="9" t="s">
        <v>4745</v>
      </c>
      <c r="Q443" s="9" t="s">
        <v>1267</v>
      </c>
      <c r="R443" s="9" t="s">
        <v>3607</v>
      </c>
      <c r="S443" s="9" t="s">
        <v>16</v>
      </c>
      <c r="T443" s="9" t="s">
        <v>2848</v>
      </c>
      <c r="U443" s="9" t="s">
        <v>222</v>
      </c>
      <c r="V443" s="9" t="s">
        <v>4746</v>
      </c>
    </row>
    <row r="444" customFormat="false" ht="15" hidden="false" customHeight="false" outlineLevel="0" collapsed="false">
      <c r="A444" s="9" t="s">
        <v>4747</v>
      </c>
      <c r="B444" s="9" t="s">
        <v>4748</v>
      </c>
      <c r="C444" s="9" t="s">
        <v>4749</v>
      </c>
      <c r="D444" s="9" t="s">
        <v>23</v>
      </c>
      <c r="E444" s="9" t="s">
        <v>943</v>
      </c>
      <c r="F444" s="9" t="s">
        <v>4750</v>
      </c>
      <c r="G444" s="9" t="s">
        <v>4751</v>
      </c>
      <c r="H444" s="9" t="n">
        <v>1000</v>
      </c>
      <c r="I444" s="9"/>
      <c r="J444" s="9" t="s">
        <v>4752</v>
      </c>
      <c r="K444" s="9" t="s">
        <v>4753</v>
      </c>
      <c r="L444" s="9" t="s">
        <v>4754</v>
      </c>
      <c r="M444" s="9" t="s">
        <v>4755</v>
      </c>
      <c r="N444" s="9" t="s">
        <v>4756</v>
      </c>
      <c r="O444" s="9" t="s">
        <v>2819</v>
      </c>
      <c r="P444" s="9" t="s">
        <v>4757</v>
      </c>
      <c r="Q444" s="9" t="s">
        <v>1267</v>
      </c>
      <c r="R444" s="9" t="s">
        <v>3340</v>
      </c>
      <c r="S444" s="9" t="s">
        <v>16</v>
      </c>
      <c r="T444" s="9" t="s">
        <v>2848</v>
      </c>
      <c r="U444" s="9" t="s">
        <v>222</v>
      </c>
      <c r="V444" s="9" t="s">
        <v>4758</v>
      </c>
    </row>
    <row r="445" customFormat="false" ht="15" hidden="false" customHeight="false" outlineLevel="0" collapsed="false">
      <c r="A445" s="9" t="s">
        <v>4759</v>
      </c>
      <c r="B445" s="9" t="s">
        <v>4760</v>
      </c>
      <c r="C445" s="9" t="s">
        <v>4761</v>
      </c>
      <c r="D445" s="9" t="s">
        <v>23</v>
      </c>
      <c r="E445" s="9" t="s">
        <v>943</v>
      </c>
      <c r="F445" s="9" t="s">
        <v>169</v>
      </c>
      <c r="G445" s="9" t="s">
        <v>4762</v>
      </c>
      <c r="H445" s="9" t="n">
        <v>1500</v>
      </c>
      <c r="I445" s="9"/>
      <c r="J445" s="9" t="s">
        <v>2889</v>
      </c>
      <c r="K445" s="9" t="s">
        <v>4763</v>
      </c>
      <c r="L445" s="9" t="s">
        <v>4764</v>
      </c>
      <c r="M445" s="9" t="s">
        <v>4765</v>
      </c>
      <c r="N445" s="9" t="s">
        <v>3164</v>
      </c>
      <c r="O445" s="9" t="s">
        <v>2819</v>
      </c>
      <c r="P445" s="9" t="s">
        <v>4766</v>
      </c>
      <c r="Q445" s="9" t="s">
        <v>3389</v>
      </c>
      <c r="R445" s="9" t="s">
        <v>628</v>
      </c>
      <c r="S445" s="9" t="s">
        <v>17</v>
      </c>
      <c r="T445" s="9" t="s">
        <v>2848</v>
      </c>
      <c r="U445" s="9" t="s">
        <v>378</v>
      </c>
      <c r="V445" s="9" t="s">
        <v>4767</v>
      </c>
    </row>
    <row r="446" customFormat="false" ht="15" hidden="false" customHeight="false" outlineLevel="0" collapsed="false">
      <c r="A446" s="9" t="s">
        <v>4768</v>
      </c>
      <c r="B446" s="9" t="s">
        <v>4769</v>
      </c>
      <c r="C446" s="9" t="s">
        <v>4770</v>
      </c>
      <c r="D446" s="9" t="s">
        <v>23</v>
      </c>
      <c r="E446" s="9" t="s">
        <v>943</v>
      </c>
      <c r="F446" s="9" t="s">
        <v>169</v>
      </c>
      <c r="G446" s="9" t="s">
        <v>118</v>
      </c>
      <c r="H446" s="9" t="n">
        <v>1600</v>
      </c>
      <c r="I446" s="9"/>
      <c r="J446" s="9" t="s">
        <v>2889</v>
      </c>
      <c r="K446" s="9" t="s">
        <v>4771</v>
      </c>
      <c r="L446" s="9" t="s">
        <v>4772</v>
      </c>
      <c r="M446" s="9" t="s">
        <v>4773</v>
      </c>
      <c r="N446" s="9" t="s">
        <v>3972</v>
      </c>
      <c r="O446" s="9" t="s">
        <v>2819</v>
      </c>
      <c r="P446" s="9" t="s">
        <v>4774</v>
      </c>
      <c r="Q446" s="9" t="s">
        <v>1267</v>
      </c>
      <c r="R446" s="9" t="s">
        <v>628</v>
      </c>
      <c r="S446" s="9" t="s">
        <v>17</v>
      </c>
      <c r="T446" s="9" t="s">
        <v>388</v>
      </c>
      <c r="U446" s="9" t="s">
        <v>378</v>
      </c>
      <c r="V446" s="9"/>
    </row>
    <row r="447" customFormat="false" ht="15" hidden="false" customHeight="false" outlineLevel="0" collapsed="false">
      <c r="A447" s="9" t="s">
        <v>4775</v>
      </c>
      <c r="B447" s="9" t="s">
        <v>4776</v>
      </c>
      <c r="C447" s="9" t="s">
        <v>4777</v>
      </c>
      <c r="D447" s="9" t="s">
        <v>23</v>
      </c>
      <c r="E447" s="9" t="s">
        <v>943</v>
      </c>
      <c r="F447" s="9" t="s">
        <v>169</v>
      </c>
      <c r="G447" s="9" t="s">
        <v>4778</v>
      </c>
      <c r="H447" s="9" t="n">
        <v>1200</v>
      </c>
      <c r="I447" s="9"/>
      <c r="J447" s="9" t="s">
        <v>4779</v>
      </c>
      <c r="K447" s="9" t="s">
        <v>4780</v>
      </c>
      <c r="L447" s="9" t="s">
        <v>4781</v>
      </c>
      <c r="M447" s="9" t="s">
        <v>4782</v>
      </c>
      <c r="N447" s="9" t="s">
        <v>4783</v>
      </c>
      <c r="O447" s="9" t="s">
        <v>2819</v>
      </c>
      <c r="P447" s="9" t="s">
        <v>4784</v>
      </c>
      <c r="Q447" s="9" t="s">
        <v>3034</v>
      </c>
      <c r="R447" s="9" t="s">
        <v>4785</v>
      </c>
      <c r="S447" s="9" t="s">
        <v>16</v>
      </c>
      <c r="T447" s="9" t="s">
        <v>554</v>
      </c>
      <c r="U447" s="9" t="s">
        <v>222</v>
      </c>
      <c r="V447" s="9" t="s">
        <v>4786</v>
      </c>
    </row>
    <row r="448" customFormat="false" ht="15" hidden="false" customHeight="false" outlineLevel="0" collapsed="false">
      <c r="A448" s="9" t="s">
        <v>4787</v>
      </c>
      <c r="B448" s="9" t="s">
        <v>4788</v>
      </c>
      <c r="C448" s="9" t="s">
        <v>4789</v>
      </c>
      <c r="D448" s="9" t="s">
        <v>23</v>
      </c>
      <c r="E448" s="9" t="s">
        <v>943</v>
      </c>
      <c r="F448" s="9" t="s">
        <v>169</v>
      </c>
      <c r="G448" s="9" t="s">
        <v>118</v>
      </c>
      <c r="H448" s="9" t="n">
        <v>1300</v>
      </c>
      <c r="I448" s="9"/>
      <c r="J448" s="9" t="s">
        <v>2889</v>
      </c>
      <c r="K448" s="9" t="s">
        <v>4790</v>
      </c>
      <c r="L448" s="9" t="s">
        <v>4791</v>
      </c>
      <c r="M448" s="9" t="s">
        <v>4792</v>
      </c>
      <c r="N448" s="9" t="s">
        <v>3923</v>
      </c>
      <c r="O448" s="9" t="s">
        <v>2819</v>
      </c>
      <c r="P448" s="9" t="s">
        <v>4793</v>
      </c>
      <c r="Q448" s="9" t="s">
        <v>1267</v>
      </c>
      <c r="R448" s="9" t="s">
        <v>628</v>
      </c>
      <c r="S448" s="9" t="s">
        <v>17</v>
      </c>
      <c r="T448" s="9" t="s">
        <v>4794</v>
      </c>
      <c r="U448" s="9" t="s">
        <v>378</v>
      </c>
      <c r="V448" s="9" t="s">
        <v>4795</v>
      </c>
    </row>
    <row r="449" customFormat="false" ht="15" hidden="false" customHeight="false" outlineLevel="0" collapsed="false">
      <c r="A449" s="9" t="s">
        <v>4796</v>
      </c>
      <c r="B449" s="9" t="s">
        <v>4797</v>
      </c>
      <c r="C449" s="9" t="s">
        <v>4798</v>
      </c>
      <c r="D449" s="9" t="s">
        <v>23</v>
      </c>
      <c r="E449" s="9" t="s">
        <v>943</v>
      </c>
      <c r="F449" s="9" t="s">
        <v>169</v>
      </c>
      <c r="G449" s="9" t="s">
        <v>120</v>
      </c>
      <c r="H449" s="9" t="n">
        <v>1500</v>
      </c>
      <c r="I449" s="9"/>
      <c r="J449" s="9" t="s">
        <v>2889</v>
      </c>
      <c r="K449" s="9" t="s">
        <v>4799</v>
      </c>
      <c r="L449" s="9" t="s">
        <v>4800</v>
      </c>
      <c r="M449" s="9" t="s">
        <v>4801</v>
      </c>
      <c r="N449" s="9" t="s">
        <v>4802</v>
      </c>
      <c r="O449" s="9" t="s">
        <v>2819</v>
      </c>
      <c r="P449" s="9" t="s">
        <v>4803</v>
      </c>
      <c r="Q449" s="9" t="s">
        <v>2846</v>
      </c>
      <c r="R449" s="9" t="s">
        <v>628</v>
      </c>
      <c r="S449" s="9" t="s">
        <v>17</v>
      </c>
      <c r="T449" s="9" t="s">
        <v>2848</v>
      </c>
      <c r="U449" s="9" t="s">
        <v>378</v>
      </c>
      <c r="V449" s="9" t="s">
        <v>4804</v>
      </c>
    </row>
    <row r="450" customFormat="false" ht="15" hidden="false" customHeight="false" outlineLevel="0" collapsed="false">
      <c r="A450" s="9" t="s">
        <v>4805</v>
      </c>
      <c r="B450" s="9" t="s">
        <v>4806</v>
      </c>
      <c r="C450" s="9" t="s">
        <v>4806</v>
      </c>
      <c r="D450" s="9" t="s">
        <v>23</v>
      </c>
      <c r="E450" s="9" t="s">
        <v>943</v>
      </c>
      <c r="F450" s="9" t="s">
        <v>169</v>
      </c>
      <c r="G450" s="9" t="s">
        <v>120</v>
      </c>
      <c r="H450" s="9" t="n">
        <v>1500</v>
      </c>
      <c r="I450" s="9"/>
      <c r="J450" s="9" t="s">
        <v>2889</v>
      </c>
      <c r="K450" s="9" t="s">
        <v>4807</v>
      </c>
      <c r="L450" s="9" t="s">
        <v>4808</v>
      </c>
      <c r="M450" s="9" t="s">
        <v>4809</v>
      </c>
      <c r="N450" s="9" t="s">
        <v>3580</v>
      </c>
      <c r="O450" s="9" t="s">
        <v>2819</v>
      </c>
      <c r="P450" s="9" t="s">
        <v>4810</v>
      </c>
      <c r="Q450" s="9" t="s">
        <v>2846</v>
      </c>
      <c r="R450" s="9" t="s">
        <v>628</v>
      </c>
      <c r="S450" s="9" t="s">
        <v>17</v>
      </c>
      <c r="T450" s="9" t="s">
        <v>388</v>
      </c>
      <c r="U450" s="9" t="s">
        <v>378</v>
      </c>
      <c r="V450" s="9"/>
    </row>
    <row r="451" customFormat="false" ht="15" hidden="false" customHeight="false" outlineLevel="0" collapsed="false">
      <c r="A451" s="9" t="s">
        <v>4811</v>
      </c>
      <c r="B451" s="9" t="s">
        <v>4812</v>
      </c>
      <c r="C451" s="9" t="s">
        <v>4813</v>
      </c>
      <c r="D451" s="9" t="s">
        <v>23</v>
      </c>
      <c r="E451" s="9" t="s">
        <v>943</v>
      </c>
      <c r="F451" s="9" t="s">
        <v>169</v>
      </c>
      <c r="G451" s="9" t="s">
        <v>120</v>
      </c>
      <c r="H451" s="9" t="n">
        <v>1300</v>
      </c>
      <c r="I451" s="9"/>
      <c r="J451" s="9" t="s">
        <v>2889</v>
      </c>
      <c r="K451" s="9" t="s">
        <v>4814</v>
      </c>
      <c r="L451" s="9" t="s">
        <v>4815</v>
      </c>
      <c r="M451" s="9" t="s">
        <v>4816</v>
      </c>
      <c r="N451" s="9" t="s">
        <v>2939</v>
      </c>
      <c r="O451" s="9" t="s">
        <v>2819</v>
      </c>
      <c r="P451" s="9" t="s">
        <v>4817</v>
      </c>
      <c r="Q451" s="9" t="s">
        <v>2846</v>
      </c>
      <c r="R451" s="9" t="s">
        <v>628</v>
      </c>
      <c r="S451" s="9" t="s">
        <v>17</v>
      </c>
      <c r="T451" s="9"/>
      <c r="U451" s="9" t="s">
        <v>378</v>
      </c>
      <c r="V451" s="9"/>
    </row>
    <row r="452" customFormat="false" ht="15" hidden="false" customHeight="false" outlineLevel="0" collapsed="false">
      <c r="A452" s="9" t="s">
        <v>4818</v>
      </c>
      <c r="B452" s="9" t="s">
        <v>4819</v>
      </c>
      <c r="C452" s="9" t="s">
        <v>4820</v>
      </c>
      <c r="D452" s="9" t="s">
        <v>23</v>
      </c>
      <c r="E452" s="9" t="s">
        <v>943</v>
      </c>
      <c r="F452" s="9" t="s">
        <v>169</v>
      </c>
      <c r="G452" s="9" t="s">
        <v>120</v>
      </c>
      <c r="H452" s="9" t="n">
        <v>1500</v>
      </c>
      <c r="I452" s="9"/>
      <c r="J452" s="9" t="s">
        <v>2889</v>
      </c>
      <c r="K452" s="9" t="s">
        <v>4821</v>
      </c>
      <c r="L452" s="9" t="s">
        <v>4822</v>
      </c>
      <c r="M452" s="9" t="s">
        <v>4823</v>
      </c>
      <c r="N452" s="9" t="s">
        <v>180</v>
      </c>
      <c r="O452" s="9" t="s">
        <v>2819</v>
      </c>
      <c r="P452" s="9" t="s">
        <v>4824</v>
      </c>
      <c r="Q452" s="9" t="s">
        <v>2846</v>
      </c>
      <c r="R452" s="9" t="s">
        <v>628</v>
      </c>
      <c r="S452" s="9" t="s">
        <v>17</v>
      </c>
      <c r="T452" s="9"/>
      <c r="U452" s="9" t="s">
        <v>378</v>
      </c>
      <c r="V452" s="9" t="s">
        <v>4825</v>
      </c>
    </row>
    <row r="453" customFormat="false" ht="15" hidden="false" customHeight="false" outlineLevel="0" collapsed="false">
      <c r="A453" s="9" t="s">
        <v>4826</v>
      </c>
      <c r="B453" s="9" t="s">
        <v>4827</v>
      </c>
      <c r="C453" s="9" t="s">
        <v>4828</v>
      </c>
      <c r="D453" s="9" t="s">
        <v>23</v>
      </c>
      <c r="E453" s="9" t="s">
        <v>943</v>
      </c>
      <c r="F453" s="9" t="s">
        <v>169</v>
      </c>
      <c r="G453" s="9" t="s">
        <v>4829</v>
      </c>
      <c r="H453" s="9" t="n">
        <v>1500</v>
      </c>
      <c r="I453" s="9"/>
      <c r="J453" s="9" t="s">
        <v>2889</v>
      </c>
      <c r="K453" s="9" t="s">
        <v>4830</v>
      </c>
      <c r="L453" s="9" t="s">
        <v>4831</v>
      </c>
      <c r="M453" s="9" t="s">
        <v>4832</v>
      </c>
      <c r="N453" s="9" t="s">
        <v>3708</v>
      </c>
      <c r="O453" s="9" t="s">
        <v>2819</v>
      </c>
      <c r="P453" s="9" t="s">
        <v>4833</v>
      </c>
      <c r="Q453" s="9" t="s">
        <v>2846</v>
      </c>
      <c r="R453" s="9" t="s">
        <v>628</v>
      </c>
      <c r="S453" s="9" t="s">
        <v>17</v>
      </c>
      <c r="T453" s="9" t="s">
        <v>2848</v>
      </c>
      <c r="U453" s="9" t="s">
        <v>378</v>
      </c>
      <c r="V453" s="9"/>
    </row>
    <row r="454" customFormat="false" ht="15" hidden="false" customHeight="false" outlineLevel="0" collapsed="false">
      <c r="A454" s="9" t="s">
        <v>4834</v>
      </c>
      <c r="B454" s="9" t="s">
        <v>4835</v>
      </c>
      <c r="C454" s="9" t="s">
        <v>4836</v>
      </c>
      <c r="D454" s="9" t="s">
        <v>23</v>
      </c>
      <c r="E454" s="9" t="s">
        <v>943</v>
      </c>
      <c r="F454" s="9" t="s">
        <v>166</v>
      </c>
      <c r="G454" s="9" t="s">
        <v>128</v>
      </c>
      <c r="H454" s="9" t="n">
        <v>1000</v>
      </c>
      <c r="I454" s="9"/>
      <c r="J454" s="9" t="s">
        <v>4837</v>
      </c>
      <c r="K454" s="9" t="s">
        <v>4838</v>
      </c>
      <c r="L454" s="9" t="s">
        <v>4839</v>
      </c>
      <c r="M454" s="9" t="s">
        <v>4840</v>
      </c>
      <c r="N454" s="9" t="s">
        <v>4841</v>
      </c>
      <c r="O454" s="9" t="s">
        <v>2819</v>
      </c>
      <c r="P454" s="9" t="s">
        <v>4842</v>
      </c>
      <c r="Q454" s="9" t="s">
        <v>2846</v>
      </c>
      <c r="R454" s="9" t="s">
        <v>628</v>
      </c>
      <c r="S454" s="9" t="s">
        <v>17</v>
      </c>
      <c r="T454" s="9"/>
      <c r="U454" s="9" t="s">
        <v>378</v>
      </c>
      <c r="V454" s="9" t="s">
        <v>4843</v>
      </c>
    </row>
    <row r="455" customFormat="false" ht="15" hidden="false" customHeight="false" outlineLevel="0" collapsed="false">
      <c r="A455" s="9" t="s">
        <v>4844</v>
      </c>
      <c r="B455" s="9" t="s">
        <v>4845</v>
      </c>
      <c r="C455" s="9" t="s">
        <v>4846</v>
      </c>
      <c r="D455" s="9" t="s">
        <v>23</v>
      </c>
      <c r="E455" s="9" t="s">
        <v>943</v>
      </c>
      <c r="F455" s="9" t="s">
        <v>166</v>
      </c>
      <c r="G455" s="9" t="s">
        <v>128</v>
      </c>
      <c r="H455" s="9" t="n">
        <v>1000</v>
      </c>
      <c r="I455" s="9"/>
      <c r="J455" s="9" t="s">
        <v>2889</v>
      </c>
      <c r="K455" s="9" t="s">
        <v>4847</v>
      </c>
      <c r="L455" s="9" t="s">
        <v>4848</v>
      </c>
      <c r="M455" s="9" t="s">
        <v>4849</v>
      </c>
      <c r="N455" s="9" t="s">
        <v>3804</v>
      </c>
      <c r="O455" s="9" t="s">
        <v>2819</v>
      </c>
      <c r="P455" s="9" t="s">
        <v>4850</v>
      </c>
      <c r="Q455" s="9" t="s">
        <v>2846</v>
      </c>
      <c r="R455" s="9" t="s">
        <v>628</v>
      </c>
      <c r="S455" s="9" t="s">
        <v>17</v>
      </c>
      <c r="T455" s="9" t="s">
        <v>388</v>
      </c>
      <c r="U455" s="9" t="s">
        <v>378</v>
      </c>
      <c r="V455" s="9" t="s">
        <v>4851</v>
      </c>
    </row>
    <row r="456" customFormat="false" ht="15" hidden="false" customHeight="false" outlineLevel="0" collapsed="false">
      <c r="A456" s="9" t="s">
        <v>4852</v>
      </c>
      <c r="B456" s="9" t="s">
        <v>4853</v>
      </c>
      <c r="C456" s="9" t="s">
        <v>4854</v>
      </c>
      <c r="D456" s="9" t="s">
        <v>23</v>
      </c>
      <c r="E456" s="9" t="s">
        <v>943</v>
      </c>
      <c r="F456" s="9" t="s">
        <v>166</v>
      </c>
      <c r="G456" s="9" t="s">
        <v>124</v>
      </c>
      <c r="H456" s="9" t="n">
        <v>1700</v>
      </c>
      <c r="I456" s="9"/>
      <c r="J456" s="9" t="s">
        <v>4855</v>
      </c>
      <c r="K456" s="9" t="s">
        <v>4856</v>
      </c>
      <c r="L456" s="9" t="s">
        <v>4857</v>
      </c>
      <c r="M456" s="9" t="s">
        <v>4858</v>
      </c>
      <c r="N456" s="9" t="s">
        <v>4505</v>
      </c>
      <c r="O456" s="9" t="s">
        <v>2819</v>
      </c>
      <c r="P456" s="9" t="s">
        <v>4859</v>
      </c>
      <c r="Q456" s="9" t="s">
        <v>2846</v>
      </c>
      <c r="R456" s="9" t="s">
        <v>3340</v>
      </c>
      <c r="S456" s="9" t="s">
        <v>16</v>
      </c>
      <c r="T456" s="9" t="s">
        <v>2848</v>
      </c>
      <c r="U456" s="9" t="s">
        <v>222</v>
      </c>
      <c r="V456" s="9"/>
    </row>
    <row r="457" customFormat="false" ht="15" hidden="false" customHeight="false" outlineLevel="0" collapsed="false">
      <c r="A457" s="9" t="s">
        <v>4860</v>
      </c>
      <c r="B457" s="9" t="s">
        <v>4861</v>
      </c>
      <c r="C457" s="9" t="s">
        <v>4861</v>
      </c>
      <c r="D457" s="9" t="s">
        <v>23</v>
      </c>
      <c r="E457" s="9" t="s">
        <v>943</v>
      </c>
      <c r="F457" s="9" t="s">
        <v>166</v>
      </c>
      <c r="G457" s="9" t="s">
        <v>124</v>
      </c>
      <c r="H457" s="9" t="n">
        <v>1500</v>
      </c>
      <c r="I457" s="9"/>
      <c r="J457" s="9" t="s">
        <v>2889</v>
      </c>
      <c r="K457" s="9" t="s">
        <v>4862</v>
      </c>
      <c r="L457" s="9" t="s">
        <v>4863</v>
      </c>
      <c r="M457" s="9" t="s">
        <v>4864</v>
      </c>
      <c r="N457" s="9" t="s">
        <v>4505</v>
      </c>
      <c r="O457" s="9" t="s">
        <v>2819</v>
      </c>
      <c r="P457" s="9" t="s">
        <v>4865</v>
      </c>
      <c r="Q457" s="9" t="s">
        <v>2846</v>
      </c>
      <c r="R457" s="9" t="s">
        <v>628</v>
      </c>
      <c r="S457" s="9" t="s">
        <v>17</v>
      </c>
      <c r="T457" s="9" t="s">
        <v>2848</v>
      </c>
      <c r="U457" s="9" t="s">
        <v>378</v>
      </c>
      <c r="V457" s="9"/>
    </row>
    <row r="458" customFormat="false" ht="15" hidden="false" customHeight="false" outlineLevel="0" collapsed="false">
      <c r="A458" s="9" t="s">
        <v>4866</v>
      </c>
      <c r="B458" s="9" t="s">
        <v>4867</v>
      </c>
      <c r="C458" s="9" t="s">
        <v>4868</v>
      </c>
      <c r="D458" s="9" t="s">
        <v>23</v>
      </c>
      <c r="E458" s="9" t="s">
        <v>943</v>
      </c>
      <c r="F458" s="9" t="s">
        <v>166</v>
      </c>
      <c r="G458" s="9" t="s">
        <v>608</v>
      </c>
      <c r="H458" s="9" t="n">
        <v>1000</v>
      </c>
      <c r="I458" s="9"/>
      <c r="J458" s="9" t="s">
        <v>2889</v>
      </c>
      <c r="K458" s="9" t="s">
        <v>4869</v>
      </c>
      <c r="L458" s="9" t="s">
        <v>4870</v>
      </c>
      <c r="M458" s="9" t="s">
        <v>4871</v>
      </c>
      <c r="N458" s="9" t="s">
        <v>3972</v>
      </c>
      <c r="O458" s="9" t="s">
        <v>2819</v>
      </c>
      <c r="P458" s="9" t="s">
        <v>4872</v>
      </c>
      <c r="Q458" s="9" t="s">
        <v>1267</v>
      </c>
      <c r="R458" s="9" t="s">
        <v>628</v>
      </c>
      <c r="S458" s="9" t="s">
        <v>17</v>
      </c>
      <c r="T458" s="9" t="s">
        <v>2848</v>
      </c>
      <c r="U458" s="9" t="s">
        <v>378</v>
      </c>
      <c r="V458" s="9"/>
    </row>
    <row r="459" customFormat="false" ht="15" hidden="false" customHeight="false" outlineLevel="0" collapsed="false">
      <c r="A459" s="9" t="s">
        <v>4873</v>
      </c>
      <c r="B459" s="9" t="s">
        <v>4874</v>
      </c>
      <c r="C459" s="9" t="s">
        <v>4875</v>
      </c>
      <c r="D459" s="9" t="s">
        <v>23</v>
      </c>
      <c r="E459" s="9" t="s">
        <v>943</v>
      </c>
      <c r="F459" s="9" t="s">
        <v>166</v>
      </c>
      <c r="G459" s="9" t="s">
        <v>4876</v>
      </c>
      <c r="H459" s="9" t="n">
        <v>1700</v>
      </c>
      <c r="I459" s="9"/>
      <c r="J459" s="9" t="s">
        <v>2889</v>
      </c>
      <c r="K459" s="9" t="s">
        <v>4877</v>
      </c>
      <c r="L459" s="9" t="s">
        <v>4878</v>
      </c>
      <c r="M459" s="9" t="s">
        <v>4879</v>
      </c>
      <c r="N459" s="9" t="s">
        <v>4505</v>
      </c>
      <c r="O459" s="9" t="s">
        <v>2819</v>
      </c>
      <c r="P459" s="9" t="s">
        <v>4880</v>
      </c>
      <c r="Q459" s="9" t="s">
        <v>2846</v>
      </c>
      <c r="R459" s="9" t="s">
        <v>628</v>
      </c>
      <c r="S459" s="9" t="s">
        <v>17</v>
      </c>
      <c r="T459" s="9" t="s">
        <v>2848</v>
      </c>
      <c r="U459" s="9" t="s">
        <v>378</v>
      </c>
      <c r="V459" s="9"/>
    </row>
    <row r="460" customFormat="false" ht="15" hidden="false" customHeight="false" outlineLevel="0" collapsed="false">
      <c r="A460" s="9" t="s">
        <v>4881</v>
      </c>
      <c r="B460" s="9" t="s">
        <v>4882</v>
      </c>
      <c r="C460" s="9" t="s">
        <v>4883</v>
      </c>
      <c r="D460" s="9" t="s">
        <v>23</v>
      </c>
      <c r="E460" s="9" t="s">
        <v>943</v>
      </c>
      <c r="F460" s="9" t="s">
        <v>4884</v>
      </c>
      <c r="G460" s="9" t="s">
        <v>124</v>
      </c>
      <c r="H460" s="9" t="n">
        <v>-500</v>
      </c>
      <c r="I460" s="9"/>
      <c r="J460" s="9" t="s">
        <v>4885</v>
      </c>
      <c r="K460" s="9" t="s">
        <v>4886</v>
      </c>
      <c r="L460" s="9" t="s">
        <v>4887</v>
      </c>
      <c r="M460" s="9" t="s">
        <v>4888</v>
      </c>
      <c r="N460" s="9" t="s">
        <v>3218</v>
      </c>
      <c r="O460" s="9" t="s">
        <v>2819</v>
      </c>
      <c r="P460" s="9" t="s">
        <v>4889</v>
      </c>
      <c r="Q460" s="9" t="s">
        <v>3034</v>
      </c>
      <c r="R460" s="9" t="s">
        <v>628</v>
      </c>
      <c r="S460" s="9" t="s">
        <v>17</v>
      </c>
      <c r="T460" s="9" t="s">
        <v>672</v>
      </c>
      <c r="U460" s="9" t="s">
        <v>378</v>
      </c>
      <c r="V460" s="9" t="s">
        <v>4890</v>
      </c>
    </row>
    <row r="461" customFormat="false" ht="15" hidden="false" customHeight="false" outlineLevel="0" collapsed="false">
      <c r="A461" s="9" t="s">
        <v>4891</v>
      </c>
      <c r="B461" s="9" t="s">
        <v>4892</v>
      </c>
      <c r="C461" s="9" t="s">
        <v>4893</v>
      </c>
      <c r="D461" s="9" t="s">
        <v>23</v>
      </c>
      <c r="E461" s="9" t="s">
        <v>943</v>
      </c>
      <c r="F461" s="9" t="s">
        <v>2495</v>
      </c>
      <c r="G461" s="9" t="s">
        <v>4894</v>
      </c>
      <c r="H461" s="9" t="n">
        <v>-500</v>
      </c>
      <c r="I461" s="9"/>
      <c r="J461" s="9" t="s">
        <v>2889</v>
      </c>
      <c r="K461" s="9" t="s">
        <v>4895</v>
      </c>
      <c r="L461" s="9" t="s">
        <v>4896</v>
      </c>
      <c r="M461" s="9" t="s">
        <v>4897</v>
      </c>
      <c r="N461" s="9" t="s">
        <v>4898</v>
      </c>
      <c r="O461" s="9" t="s">
        <v>2819</v>
      </c>
      <c r="P461" s="9" t="s">
        <v>4899</v>
      </c>
      <c r="Q461" s="9" t="s">
        <v>4541</v>
      </c>
      <c r="R461" s="9" t="s">
        <v>4900</v>
      </c>
      <c r="S461" s="9" t="s">
        <v>15</v>
      </c>
      <c r="T461" s="9" t="s">
        <v>4901</v>
      </c>
      <c r="U461" s="9" t="s">
        <v>222</v>
      </c>
      <c r="V461" s="9" t="s">
        <v>4902</v>
      </c>
    </row>
    <row r="462" customFormat="false" ht="15" hidden="false" customHeight="false" outlineLevel="0" collapsed="false">
      <c r="A462" s="9" t="s">
        <v>4903</v>
      </c>
      <c r="B462" s="9" t="s">
        <v>4904</v>
      </c>
      <c r="C462" s="9" t="s">
        <v>4905</v>
      </c>
      <c r="D462" s="9" t="s">
        <v>23</v>
      </c>
      <c r="E462" s="9" t="s">
        <v>943</v>
      </c>
      <c r="F462" s="9" t="s">
        <v>165</v>
      </c>
      <c r="G462" s="9" t="s">
        <v>132</v>
      </c>
      <c r="H462" s="9" t="n">
        <v>-500</v>
      </c>
      <c r="I462" s="9"/>
      <c r="J462" s="9" t="s">
        <v>2889</v>
      </c>
      <c r="K462" s="9" t="s">
        <v>4906</v>
      </c>
      <c r="L462" s="9" t="s">
        <v>4907</v>
      </c>
      <c r="M462" s="9" t="s">
        <v>4908</v>
      </c>
      <c r="N462" s="9" t="s">
        <v>4909</v>
      </c>
      <c r="O462" s="9" t="s">
        <v>2819</v>
      </c>
      <c r="P462" s="9" t="s">
        <v>4910</v>
      </c>
      <c r="Q462" s="9" t="s">
        <v>1267</v>
      </c>
      <c r="R462" s="9" t="s">
        <v>628</v>
      </c>
      <c r="S462" s="9" t="s">
        <v>16</v>
      </c>
      <c r="T462" s="9"/>
      <c r="U462" s="9" t="s">
        <v>222</v>
      </c>
      <c r="V462" s="9" t="s">
        <v>4911</v>
      </c>
    </row>
    <row r="463" customFormat="false" ht="15" hidden="false" customHeight="false" outlineLevel="0" collapsed="false">
      <c r="A463" s="9" t="s">
        <v>4912</v>
      </c>
      <c r="B463" s="9" t="s">
        <v>4913</v>
      </c>
      <c r="C463" s="9" t="s">
        <v>4914</v>
      </c>
      <c r="D463" s="9" t="s">
        <v>23</v>
      </c>
      <c r="E463" s="9" t="s">
        <v>943</v>
      </c>
      <c r="F463" s="9" t="s">
        <v>166</v>
      </c>
      <c r="G463" s="9" t="s">
        <v>132</v>
      </c>
      <c r="H463" s="9" t="n">
        <v>1000</v>
      </c>
      <c r="I463" s="9"/>
      <c r="J463" s="9" t="s">
        <v>2889</v>
      </c>
      <c r="K463" s="9" t="s">
        <v>4915</v>
      </c>
      <c r="L463" s="9" t="s">
        <v>4916</v>
      </c>
      <c r="M463" s="9" t="s">
        <v>4917</v>
      </c>
      <c r="N463" s="9" t="s">
        <v>4918</v>
      </c>
      <c r="O463" s="9" t="s">
        <v>2819</v>
      </c>
      <c r="P463" s="9" t="s">
        <v>4919</v>
      </c>
      <c r="Q463" s="9" t="s">
        <v>1267</v>
      </c>
      <c r="R463" s="9" t="s">
        <v>628</v>
      </c>
      <c r="S463" s="9" t="s">
        <v>16</v>
      </c>
      <c r="T463" s="9"/>
      <c r="U463" s="9" t="s">
        <v>222</v>
      </c>
      <c r="V463" s="9" t="s">
        <v>4920</v>
      </c>
    </row>
    <row r="464" customFormat="false" ht="15" hidden="false" customHeight="false" outlineLevel="0" collapsed="false">
      <c r="A464" s="9" t="s">
        <v>4921</v>
      </c>
      <c r="B464" s="9" t="s">
        <v>4922</v>
      </c>
      <c r="C464" s="9" t="s">
        <v>4923</v>
      </c>
      <c r="D464" s="9" t="s">
        <v>23</v>
      </c>
      <c r="E464" s="9" t="s">
        <v>943</v>
      </c>
      <c r="F464" s="9" t="s">
        <v>167</v>
      </c>
      <c r="G464" s="9" t="s">
        <v>4924</v>
      </c>
      <c r="H464" s="9" t="n">
        <v>-1000</v>
      </c>
      <c r="I464" s="9"/>
      <c r="J464" s="9" t="s">
        <v>4925</v>
      </c>
      <c r="K464" s="9" t="s">
        <v>4926</v>
      </c>
      <c r="L464" s="9" t="s">
        <v>4927</v>
      </c>
      <c r="M464" s="9" t="s">
        <v>4928</v>
      </c>
      <c r="N464" s="9" t="s">
        <v>4929</v>
      </c>
      <c r="O464" s="9" t="s">
        <v>2819</v>
      </c>
      <c r="P464" s="9" t="s">
        <v>4930</v>
      </c>
      <c r="Q464" s="9" t="s">
        <v>3737</v>
      </c>
      <c r="R464" s="9" t="s">
        <v>4931</v>
      </c>
      <c r="S464" s="9" t="s">
        <v>15</v>
      </c>
      <c r="T464" s="9" t="s">
        <v>3144</v>
      </c>
      <c r="U464" s="9" t="s">
        <v>222</v>
      </c>
      <c r="V464" s="9" t="s">
        <v>4932</v>
      </c>
    </row>
    <row r="465" customFormat="false" ht="15" hidden="false" customHeight="false" outlineLevel="0" collapsed="false">
      <c r="A465" s="9" t="s">
        <v>4933</v>
      </c>
      <c r="B465" s="9" t="s">
        <v>4934</v>
      </c>
      <c r="C465" s="9" t="s">
        <v>4935</v>
      </c>
      <c r="D465" s="9" t="s">
        <v>23</v>
      </c>
      <c r="E465" s="9" t="s">
        <v>943</v>
      </c>
      <c r="F465" s="9" t="s">
        <v>167</v>
      </c>
      <c r="G465" s="9" t="s">
        <v>4924</v>
      </c>
      <c r="H465" s="9" t="n">
        <v>1500</v>
      </c>
      <c r="I465" s="9"/>
      <c r="J465" s="9" t="s">
        <v>2889</v>
      </c>
      <c r="K465" s="9" t="s">
        <v>4936</v>
      </c>
      <c r="L465" s="9" t="s">
        <v>4937</v>
      </c>
      <c r="M465" s="9" t="s">
        <v>4938</v>
      </c>
      <c r="N465" s="9" t="s">
        <v>3069</v>
      </c>
      <c r="O465" s="9" t="s">
        <v>2819</v>
      </c>
      <c r="P465" s="9" t="s">
        <v>4939</v>
      </c>
      <c r="Q465" s="9" t="s">
        <v>1267</v>
      </c>
      <c r="R465" s="9" t="s">
        <v>4940</v>
      </c>
      <c r="S465" s="9" t="s">
        <v>17</v>
      </c>
      <c r="T465" s="9"/>
      <c r="U465" s="9" t="s">
        <v>378</v>
      </c>
      <c r="V465" s="9"/>
    </row>
    <row r="466" customFormat="false" ht="15" hidden="false" customHeight="false" outlineLevel="0" collapsed="false">
      <c r="A466" s="9" t="s">
        <v>4941</v>
      </c>
      <c r="B466" s="9" t="s">
        <v>4942</v>
      </c>
      <c r="C466" s="9" t="s">
        <v>4943</v>
      </c>
      <c r="D466" s="9" t="s">
        <v>23</v>
      </c>
      <c r="E466" s="9" t="s">
        <v>943</v>
      </c>
      <c r="F466" s="9" t="s">
        <v>167</v>
      </c>
      <c r="G466" s="9" t="s">
        <v>4944</v>
      </c>
      <c r="H466" s="9" t="n">
        <v>1000</v>
      </c>
      <c r="I466" s="9"/>
      <c r="J466" s="9" t="s">
        <v>2889</v>
      </c>
      <c r="K466" s="9" t="s">
        <v>4945</v>
      </c>
      <c r="L466" s="9" t="s">
        <v>4946</v>
      </c>
      <c r="M466" s="9" t="s">
        <v>4947</v>
      </c>
      <c r="N466" s="9" t="s">
        <v>2962</v>
      </c>
      <c r="O466" s="9" t="s">
        <v>2819</v>
      </c>
      <c r="P466" s="9" t="s">
        <v>4948</v>
      </c>
      <c r="Q466" s="9" t="s">
        <v>1267</v>
      </c>
      <c r="R466" s="9" t="s">
        <v>4949</v>
      </c>
      <c r="S466" s="9" t="s">
        <v>17</v>
      </c>
      <c r="T466" s="9" t="s">
        <v>3391</v>
      </c>
      <c r="U466" s="9" t="s">
        <v>378</v>
      </c>
      <c r="V466" s="9"/>
    </row>
    <row r="467" customFormat="false" ht="15" hidden="false" customHeight="false" outlineLevel="0" collapsed="false">
      <c r="A467" s="9" t="s">
        <v>4950</v>
      </c>
      <c r="B467" s="9" t="s">
        <v>4951</v>
      </c>
      <c r="C467" s="9" t="s">
        <v>4952</v>
      </c>
      <c r="D467" s="9" t="s">
        <v>23</v>
      </c>
      <c r="E467" s="9" t="s">
        <v>943</v>
      </c>
      <c r="F467" s="9" t="s">
        <v>921</v>
      </c>
      <c r="G467" s="9" t="s">
        <v>4953</v>
      </c>
      <c r="H467" s="9" t="n">
        <v>1000</v>
      </c>
      <c r="I467" s="9"/>
      <c r="J467" s="9" t="s">
        <v>4954</v>
      </c>
      <c r="K467" s="9" t="s">
        <v>4955</v>
      </c>
      <c r="L467" s="9" t="s">
        <v>4956</v>
      </c>
      <c r="M467" s="9" t="s">
        <v>4957</v>
      </c>
      <c r="N467" s="9" t="s">
        <v>4958</v>
      </c>
      <c r="O467" s="9" t="s">
        <v>2819</v>
      </c>
      <c r="P467" s="9" t="s">
        <v>4959</v>
      </c>
      <c r="Q467" s="9" t="s">
        <v>3389</v>
      </c>
      <c r="R467" s="9" t="s">
        <v>4960</v>
      </c>
      <c r="S467" s="9" t="s">
        <v>15</v>
      </c>
      <c r="T467" s="9" t="s">
        <v>2999</v>
      </c>
      <c r="U467" s="9" t="s">
        <v>222</v>
      </c>
      <c r="V467" s="9" t="s">
        <v>4961</v>
      </c>
    </row>
    <row r="468" customFormat="false" ht="15" hidden="false" customHeight="false" outlineLevel="0" collapsed="false">
      <c r="A468" s="9" t="s">
        <v>4962</v>
      </c>
      <c r="B468" s="9" t="s">
        <v>4963</v>
      </c>
      <c r="C468" s="9" t="s">
        <v>4964</v>
      </c>
      <c r="D468" s="9" t="s">
        <v>23</v>
      </c>
      <c r="E468" s="9" t="s">
        <v>943</v>
      </c>
      <c r="F468" s="9" t="s">
        <v>167</v>
      </c>
      <c r="G468" s="9" t="s">
        <v>2684</v>
      </c>
      <c r="H468" s="9" t="n">
        <v>1500</v>
      </c>
      <c r="I468" s="9"/>
      <c r="J468" s="9" t="s">
        <v>2889</v>
      </c>
      <c r="K468" s="9" t="s">
        <v>4965</v>
      </c>
      <c r="L468" s="9" t="s">
        <v>817</v>
      </c>
      <c r="M468" s="9" t="s">
        <v>4966</v>
      </c>
      <c r="N468" s="9" t="s">
        <v>3519</v>
      </c>
      <c r="O468" s="9" t="s">
        <v>2819</v>
      </c>
      <c r="P468" s="9" t="s">
        <v>4967</v>
      </c>
      <c r="Q468" s="9" t="s">
        <v>3389</v>
      </c>
      <c r="R468" s="9" t="s">
        <v>4949</v>
      </c>
      <c r="S468" s="9" t="s">
        <v>17</v>
      </c>
      <c r="T468" s="9" t="s">
        <v>2953</v>
      </c>
      <c r="U468" s="9" t="s">
        <v>378</v>
      </c>
      <c r="V468" s="9"/>
    </row>
    <row r="469" customFormat="false" ht="15" hidden="false" customHeight="false" outlineLevel="0" collapsed="false">
      <c r="A469" s="9" t="s">
        <v>4968</v>
      </c>
      <c r="B469" s="9" t="s">
        <v>4969</v>
      </c>
      <c r="C469" s="9" t="s">
        <v>4970</v>
      </c>
      <c r="D469" s="9" t="s">
        <v>23</v>
      </c>
      <c r="E469" s="9" t="s">
        <v>943</v>
      </c>
      <c r="F469" s="9" t="s">
        <v>167</v>
      </c>
      <c r="G469" s="9" t="s">
        <v>138</v>
      </c>
      <c r="H469" s="9" t="n">
        <v>1400</v>
      </c>
      <c r="I469" s="9"/>
      <c r="J469" s="9" t="s">
        <v>2889</v>
      </c>
      <c r="K469" s="9" t="s">
        <v>4971</v>
      </c>
      <c r="L469" s="9" t="s">
        <v>4972</v>
      </c>
      <c r="M469" s="9" t="s">
        <v>4973</v>
      </c>
      <c r="N469" s="9" t="s">
        <v>182</v>
      </c>
      <c r="O469" s="9" t="s">
        <v>2819</v>
      </c>
      <c r="P469" s="9" t="s">
        <v>4974</v>
      </c>
      <c r="Q469" s="9" t="s">
        <v>3389</v>
      </c>
      <c r="R469" s="9" t="s">
        <v>4975</v>
      </c>
      <c r="S469" s="9" t="s">
        <v>17</v>
      </c>
      <c r="T469" s="9"/>
      <c r="U469" s="9" t="s">
        <v>378</v>
      </c>
      <c r="V469" s="9"/>
    </row>
    <row r="470" customFormat="false" ht="15" hidden="false" customHeight="false" outlineLevel="0" collapsed="false">
      <c r="A470" s="9" t="s">
        <v>4976</v>
      </c>
      <c r="B470" s="9" t="s">
        <v>4977</v>
      </c>
      <c r="C470" s="9" t="s">
        <v>4978</v>
      </c>
      <c r="D470" s="9" t="s">
        <v>23</v>
      </c>
      <c r="E470" s="9" t="s">
        <v>943</v>
      </c>
      <c r="F470" s="9" t="s">
        <v>167</v>
      </c>
      <c r="G470" s="9" t="s">
        <v>138</v>
      </c>
      <c r="H470" s="9" t="n">
        <v>600</v>
      </c>
      <c r="I470" s="9"/>
      <c r="J470" s="9" t="s">
        <v>2889</v>
      </c>
      <c r="K470" s="9" t="s">
        <v>4979</v>
      </c>
      <c r="L470" s="9" t="s">
        <v>4980</v>
      </c>
      <c r="M470" s="9" t="s">
        <v>4981</v>
      </c>
      <c r="N470" s="9" t="s">
        <v>3218</v>
      </c>
      <c r="O470" s="9" t="s">
        <v>2819</v>
      </c>
      <c r="P470" s="9" t="s">
        <v>4982</v>
      </c>
      <c r="Q470" s="9" t="s">
        <v>1267</v>
      </c>
      <c r="R470" s="9" t="s">
        <v>4949</v>
      </c>
      <c r="S470" s="9" t="s">
        <v>17</v>
      </c>
      <c r="T470" s="9"/>
      <c r="U470" s="9" t="s">
        <v>222</v>
      </c>
      <c r="V470" s="9"/>
    </row>
    <row r="471" customFormat="false" ht="15" hidden="false" customHeight="false" outlineLevel="0" collapsed="false">
      <c r="A471" s="9" t="s">
        <v>4983</v>
      </c>
      <c r="B471" s="9" t="s">
        <v>4984</v>
      </c>
      <c r="C471" s="9" t="s">
        <v>4985</v>
      </c>
      <c r="D471" s="9" t="s">
        <v>23</v>
      </c>
      <c r="E471" s="9" t="s">
        <v>943</v>
      </c>
      <c r="F471" s="9" t="s">
        <v>167</v>
      </c>
      <c r="G471" s="9" t="s">
        <v>138</v>
      </c>
      <c r="H471" s="9" t="n">
        <v>1000</v>
      </c>
      <c r="I471" s="9"/>
      <c r="J471" s="9" t="s">
        <v>2889</v>
      </c>
      <c r="K471" s="9" t="s">
        <v>4986</v>
      </c>
      <c r="L471" s="9" t="s">
        <v>817</v>
      </c>
      <c r="M471" s="9" t="s">
        <v>4987</v>
      </c>
      <c r="N471" s="9" t="s">
        <v>4228</v>
      </c>
      <c r="O471" s="9" t="s">
        <v>2819</v>
      </c>
      <c r="P471" s="9" t="s">
        <v>4988</v>
      </c>
      <c r="Q471" s="9" t="s">
        <v>1267</v>
      </c>
      <c r="R471" s="9" t="s">
        <v>4949</v>
      </c>
      <c r="S471" s="9" t="s">
        <v>17</v>
      </c>
      <c r="T471" s="9" t="s">
        <v>1001</v>
      </c>
      <c r="U471" s="9" t="s">
        <v>378</v>
      </c>
      <c r="V471" s="9"/>
    </row>
    <row r="472" customFormat="false" ht="15" hidden="false" customHeight="false" outlineLevel="0" collapsed="false">
      <c r="A472" s="9" t="s">
        <v>4989</v>
      </c>
      <c r="B472" s="9" t="s">
        <v>4990</v>
      </c>
      <c r="C472" s="9" t="s">
        <v>4991</v>
      </c>
      <c r="D472" s="9" t="s">
        <v>23</v>
      </c>
      <c r="E472" s="9" t="s">
        <v>943</v>
      </c>
      <c r="F472" s="9" t="s">
        <v>167</v>
      </c>
      <c r="G472" s="9" t="s">
        <v>138</v>
      </c>
      <c r="H472" s="9" t="n">
        <v>1700</v>
      </c>
      <c r="I472" s="9"/>
      <c r="J472" s="9" t="s">
        <v>2889</v>
      </c>
      <c r="K472" s="9" t="s">
        <v>4992</v>
      </c>
      <c r="L472" s="9" t="s">
        <v>4993</v>
      </c>
      <c r="M472" s="9" t="s">
        <v>4994</v>
      </c>
      <c r="N472" s="9" t="s">
        <v>176</v>
      </c>
      <c r="O472" s="9" t="s">
        <v>2819</v>
      </c>
      <c r="P472" s="9" t="s">
        <v>4995</v>
      </c>
      <c r="Q472" s="9" t="s">
        <v>3389</v>
      </c>
      <c r="R472" s="9" t="s">
        <v>628</v>
      </c>
      <c r="S472" s="9" t="s">
        <v>17</v>
      </c>
      <c r="T472" s="9" t="s">
        <v>2953</v>
      </c>
      <c r="U472" s="9" t="s">
        <v>378</v>
      </c>
      <c r="V472" s="9" t="s">
        <v>4996</v>
      </c>
    </row>
    <row r="473" customFormat="false" ht="15" hidden="false" customHeight="false" outlineLevel="0" collapsed="false">
      <c r="A473" s="9" t="s">
        <v>4997</v>
      </c>
      <c r="B473" s="9" t="s">
        <v>4998</v>
      </c>
      <c r="C473" s="9" t="s">
        <v>4999</v>
      </c>
      <c r="D473" s="9" t="s">
        <v>23</v>
      </c>
      <c r="E473" s="9" t="s">
        <v>943</v>
      </c>
      <c r="F473" s="9" t="s">
        <v>167</v>
      </c>
      <c r="G473" s="9" t="s">
        <v>138</v>
      </c>
      <c r="H473" s="9" t="n">
        <v>500</v>
      </c>
      <c r="I473" s="9"/>
      <c r="J473" s="9" t="s">
        <v>2889</v>
      </c>
      <c r="K473" s="9" t="s">
        <v>5000</v>
      </c>
      <c r="L473" s="9" t="s">
        <v>5001</v>
      </c>
      <c r="M473" s="9" t="s">
        <v>5002</v>
      </c>
      <c r="N473" s="9" t="s">
        <v>174</v>
      </c>
      <c r="O473" s="9" t="s">
        <v>2819</v>
      </c>
      <c r="P473" s="9" t="s">
        <v>5003</v>
      </c>
      <c r="Q473" s="9" t="s">
        <v>1267</v>
      </c>
      <c r="R473" s="9" t="s">
        <v>4949</v>
      </c>
      <c r="S473" s="9" t="s">
        <v>17</v>
      </c>
      <c r="T473" s="9" t="s">
        <v>2848</v>
      </c>
      <c r="U473" s="9" t="s">
        <v>378</v>
      </c>
      <c r="V473" s="9"/>
    </row>
    <row r="474" customFormat="false" ht="15" hidden="false" customHeight="false" outlineLevel="0" collapsed="false">
      <c r="A474" s="9" t="s">
        <v>5004</v>
      </c>
      <c r="B474" s="9" t="s">
        <v>5005</v>
      </c>
      <c r="C474" s="9" t="s">
        <v>5006</v>
      </c>
      <c r="D474" s="9" t="s">
        <v>23</v>
      </c>
      <c r="E474" s="9" t="s">
        <v>943</v>
      </c>
      <c r="F474" s="9" t="s">
        <v>167</v>
      </c>
      <c r="G474" s="9" t="s">
        <v>140</v>
      </c>
      <c r="H474" s="9" t="n">
        <v>1500</v>
      </c>
      <c r="I474" s="9"/>
      <c r="J474" s="9" t="s">
        <v>2889</v>
      </c>
      <c r="K474" s="9" t="s">
        <v>5007</v>
      </c>
      <c r="L474" s="9" t="s">
        <v>5008</v>
      </c>
      <c r="M474" s="9" t="s">
        <v>5009</v>
      </c>
      <c r="N474" s="9" t="s">
        <v>5010</v>
      </c>
      <c r="O474" s="9" t="s">
        <v>2819</v>
      </c>
      <c r="P474" s="9" t="s">
        <v>5011</v>
      </c>
      <c r="Q474" s="9" t="s">
        <v>1267</v>
      </c>
      <c r="R474" s="9" t="s">
        <v>628</v>
      </c>
      <c r="S474" s="9" t="s">
        <v>17</v>
      </c>
      <c r="T474" s="9" t="s">
        <v>2953</v>
      </c>
      <c r="U474" s="9" t="s">
        <v>378</v>
      </c>
      <c r="V474" s="9"/>
    </row>
    <row r="475" customFormat="false" ht="15" hidden="false" customHeight="false" outlineLevel="0" collapsed="false">
      <c r="A475" s="9" t="s">
        <v>5012</v>
      </c>
      <c r="B475" s="9" t="s">
        <v>5013</v>
      </c>
      <c r="C475" s="9" t="s">
        <v>5014</v>
      </c>
      <c r="D475" s="9" t="s">
        <v>23</v>
      </c>
      <c r="E475" s="9" t="s">
        <v>943</v>
      </c>
      <c r="F475" s="9" t="s">
        <v>167</v>
      </c>
      <c r="G475" s="9" t="s">
        <v>140</v>
      </c>
      <c r="H475" s="9" t="n">
        <v>1500</v>
      </c>
      <c r="I475" s="9"/>
      <c r="J475" s="9" t="s">
        <v>2889</v>
      </c>
      <c r="K475" s="9" t="s">
        <v>5015</v>
      </c>
      <c r="L475" s="9" t="s">
        <v>5016</v>
      </c>
      <c r="M475" s="9" t="s">
        <v>5017</v>
      </c>
      <c r="N475" s="9" t="s">
        <v>4175</v>
      </c>
      <c r="O475" s="9" t="s">
        <v>2819</v>
      </c>
      <c r="P475" s="9" t="s">
        <v>5018</v>
      </c>
      <c r="Q475" s="9" t="s">
        <v>3389</v>
      </c>
      <c r="R475" s="9" t="s">
        <v>628</v>
      </c>
      <c r="S475" s="9" t="s">
        <v>17</v>
      </c>
      <c r="T475" s="9"/>
      <c r="U475" s="9" t="s">
        <v>378</v>
      </c>
      <c r="V475" s="9"/>
    </row>
    <row r="476" customFormat="false" ht="15" hidden="false" customHeight="false" outlineLevel="0" collapsed="false">
      <c r="A476" s="9" t="s">
        <v>5019</v>
      </c>
      <c r="B476" s="9" t="s">
        <v>5020</v>
      </c>
      <c r="C476" s="9" t="s">
        <v>5021</v>
      </c>
      <c r="D476" s="9" t="s">
        <v>23</v>
      </c>
      <c r="E476" s="9" t="s">
        <v>943</v>
      </c>
      <c r="F476" s="9" t="s">
        <v>167</v>
      </c>
      <c r="G476" s="9" t="s">
        <v>140</v>
      </c>
      <c r="H476" s="9" t="n">
        <v>500</v>
      </c>
      <c r="I476" s="9"/>
      <c r="J476" s="9" t="s">
        <v>2889</v>
      </c>
      <c r="K476" s="9" t="s">
        <v>5022</v>
      </c>
      <c r="L476" s="9" t="s">
        <v>5023</v>
      </c>
      <c r="M476" s="9" t="s">
        <v>5024</v>
      </c>
      <c r="N476" s="9" t="s">
        <v>3972</v>
      </c>
      <c r="O476" s="9" t="s">
        <v>2819</v>
      </c>
      <c r="P476" s="9" t="s">
        <v>5025</v>
      </c>
      <c r="Q476" s="9" t="s">
        <v>3389</v>
      </c>
      <c r="R476" s="9" t="s">
        <v>4949</v>
      </c>
      <c r="S476" s="9" t="s">
        <v>17</v>
      </c>
      <c r="T476" s="9" t="s">
        <v>2848</v>
      </c>
      <c r="U476" s="9" t="s">
        <v>378</v>
      </c>
      <c r="V476" s="9" t="s">
        <v>5026</v>
      </c>
    </row>
    <row r="477" customFormat="false" ht="15" hidden="false" customHeight="false" outlineLevel="0" collapsed="false">
      <c r="A477" s="9" t="s">
        <v>5027</v>
      </c>
      <c r="B477" s="9" t="s">
        <v>5028</v>
      </c>
      <c r="C477" s="9" t="s">
        <v>5029</v>
      </c>
      <c r="D477" s="9" t="s">
        <v>23</v>
      </c>
      <c r="E477" s="9" t="s">
        <v>943</v>
      </c>
      <c r="F477" s="9" t="s">
        <v>167</v>
      </c>
      <c r="G477" s="9" t="s">
        <v>5030</v>
      </c>
      <c r="H477" s="9" t="n">
        <v>-500</v>
      </c>
      <c r="I477" s="9"/>
      <c r="J477" s="9" t="s">
        <v>5031</v>
      </c>
      <c r="K477" s="9" t="s">
        <v>5032</v>
      </c>
      <c r="L477" s="9" t="s">
        <v>5033</v>
      </c>
      <c r="M477" s="9" t="s">
        <v>5034</v>
      </c>
      <c r="N477" s="9" t="s">
        <v>5035</v>
      </c>
      <c r="O477" s="9" t="s">
        <v>2819</v>
      </c>
      <c r="P477" s="9" t="s">
        <v>5036</v>
      </c>
      <c r="Q477" s="9" t="s">
        <v>1267</v>
      </c>
      <c r="R477" s="9" t="s">
        <v>5037</v>
      </c>
      <c r="S477" s="9" t="s">
        <v>17</v>
      </c>
      <c r="T477" s="9" t="s">
        <v>388</v>
      </c>
      <c r="U477" s="9" t="s">
        <v>378</v>
      </c>
      <c r="V477" s="9" t="s">
        <v>5038</v>
      </c>
    </row>
    <row r="478" customFormat="false" ht="15" hidden="false" customHeight="false" outlineLevel="0" collapsed="false">
      <c r="A478" s="9" t="s">
        <v>5039</v>
      </c>
      <c r="B478" s="9" t="s">
        <v>5040</v>
      </c>
      <c r="C478" s="9" t="s">
        <v>5041</v>
      </c>
      <c r="D478" s="9" t="s">
        <v>23</v>
      </c>
      <c r="E478" s="9" t="s">
        <v>943</v>
      </c>
      <c r="F478" s="9" t="s">
        <v>167</v>
      </c>
      <c r="G478" s="9" t="s">
        <v>140</v>
      </c>
      <c r="H478" s="9" t="n">
        <v>500</v>
      </c>
      <c r="I478" s="9"/>
      <c r="J478" s="9" t="s">
        <v>2889</v>
      </c>
      <c r="K478" s="9" t="s">
        <v>5042</v>
      </c>
      <c r="L478" s="9" t="s">
        <v>5043</v>
      </c>
      <c r="M478" s="9" t="s">
        <v>5044</v>
      </c>
      <c r="N478" s="9" t="s">
        <v>3972</v>
      </c>
      <c r="O478" s="9" t="s">
        <v>2819</v>
      </c>
      <c r="P478" s="9" t="s">
        <v>5045</v>
      </c>
      <c r="Q478" s="9" t="s">
        <v>1267</v>
      </c>
      <c r="R478" s="9" t="s">
        <v>5046</v>
      </c>
      <c r="S478" s="9" t="s">
        <v>17</v>
      </c>
      <c r="T478" s="9" t="s">
        <v>357</v>
      </c>
      <c r="U478" s="9" t="s">
        <v>378</v>
      </c>
      <c r="V478" s="9"/>
    </row>
    <row r="479" customFormat="false" ht="15" hidden="false" customHeight="false" outlineLevel="0" collapsed="false">
      <c r="A479" s="9" t="s">
        <v>5047</v>
      </c>
      <c r="B479" s="9" t="s">
        <v>5048</v>
      </c>
      <c r="C479" s="9" t="s">
        <v>5049</v>
      </c>
      <c r="D479" s="9" t="s">
        <v>23</v>
      </c>
      <c r="E479" s="9" t="s">
        <v>943</v>
      </c>
      <c r="F479" s="9" t="s">
        <v>167</v>
      </c>
      <c r="G479" s="9" t="s">
        <v>5050</v>
      </c>
      <c r="H479" s="9" t="n">
        <v>-500</v>
      </c>
      <c r="I479" s="9"/>
      <c r="J479" s="9" t="s">
        <v>5051</v>
      </c>
      <c r="K479" s="9" t="s">
        <v>5052</v>
      </c>
      <c r="L479" s="9" t="s">
        <v>5053</v>
      </c>
      <c r="M479" s="9" t="s">
        <v>5054</v>
      </c>
      <c r="N479" s="9" t="s">
        <v>5055</v>
      </c>
      <c r="O479" s="9" t="s">
        <v>2819</v>
      </c>
      <c r="P479" s="9" t="s">
        <v>5056</v>
      </c>
      <c r="Q479" s="9" t="s">
        <v>1267</v>
      </c>
      <c r="R479" s="9" t="s">
        <v>5057</v>
      </c>
      <c r="S479" s="9" t="s">
        <v>16</v>
      </c>
      <c r="T479" s="9" t="s">
        <v>170</v>
      </c>
      <c r="U479" s="9" t="s">
        <v>222</v>
      </c>
      <c r="V479" s="9" t="s">
        <v>5058</v>
      </c>
    </row>
    <row r="480" customFormat="false" ht="15" hidden="false" customHeight="false" outlineLevel="0" collapsed="false">
      <c r="A480" s="9" t="s">
        <v>5059</v>
      </c>
      <c r="B480" s="9" t="s">
        <v>5060</v>
      </c>
      <c r="C480" s="9" t="s">
        <v>5061</v>
      </c>
      <c r="D480" s="9" t="s">
        <v>23</v>
      </c>
      <c r="E480" s="9" t="s">
        <v>943</v>
      </c>
      <c r="F480" s="9" t="s">
        <v>167</v>
      </c>
      <c r="G480" s="9" t="s">
        <v>142</v>
      </c>
      <c r="H480" s="9" t="n">
        <v>1425</v>
      </c>
      <c r="I480" s="9"/>
      <c r="J480" s="9" t="s">
        <v>5062</v>
      </c>
      <c r="K480" s="9" t="s">
        <v>5063</v>
      </c>
      <c r="L480" s="9" t="s">
        <v>5064</v>
      </c>
      <c r="M480" s="9" t="s">
        <v>5065</v>
      </c>
      <c r="N480" s="9" t="s">
        <v>4620</v>
      </c>
      <c r="O480" s="9" t="s">
        <v>2819</v>
      </c>
      <c r="P480" s="9" t="s">
        <v>5066</v>
      </c>
      <c r="Q480" s="9" t="s">
        <v>3389</v>
      </c>
      <c r="R480" s="9" t="s">
        <v>4975</v>
      </c>
      <c r="S480" s="9" t="s">
        <v>17</v>
      </c>
      <c r="T480" s="9" t="s">
        <v>2953</v>
      </c>
      <c r="U480" s="9" t="s">
        <v>378</v>
      </c>
      <c r="V480" s="9" t="s">
        <v>5067</v>
      </c>
    </row>
    <row r="481" customFormat="false" ht="15" hidden="false" customHeight="false" outlineLevel="0" collapsed="false">
      <c r="A481" s="9" t="s">
        <v>5068</v>
      </c>
      <c r="B481" s="9" t="s">
        <v>5069</v>
      </c>
      <c r="C481" s="9" t="s">
        <v>5070</v>
      </c>
      <c r="D481" s="9" t="s">
        <v>23</v>
      </c>
      <c r="E481" s="9" t="s">
        <v>943</v>
      </c>
      <c r="F481" s="9" t="s">
        <v>5071</v>
      </c>
      <c r="G481" s="9" t="s">
        <v>2697</v>
      </c>
      <c r="H481" s="9" t="n">
        <v>1500</v>
      </c>
      <c r="I481" s="9" t="n">
        <v>1614</v>
      </c>
      <c r="J481" s="9" t="s">
        <v>5072</v>
      </c>
      <c r="K481" s="9" t="s">
        <v>5073</v>
      </c>
      <c r="L481" s="9" t="s">
        <v>5074</v>
      </c>
      <c r="M481" s="9" t="s">
        <v>5075</v>
      </c>
      <c r="N481" s="9" t="s">
        <v>3580</v>
      </c>
      <c r="O481" s="9" t="s">
        <v>2819</v>
      </c>
      <c r="P481" s="9" t="s">
        <v>5076</v>
      </c>
      <c r="Q481" s="9" t="s">
        <v>246</v>
      </c>
      <c r="R481" s="9" t="s">
        <v>4949</v>
      </c>
      <c r="S481" s="9" t="s">
        <v>17</v>
      </c>
      <c r="T481" s="9" t="s">
        <v>2953</v>
      </c>
      <c r="U481" s="9" t="s">
        <v>378</v>
      </c>
      <c r="V481" s="9" t="s">
        <v>5077</v>
      </c>
    </row>
    <row r="482" customFormat="false" ht="15" hidden="false" customHeight="false" outlineLevel="0" collapsed="false">
      <c r="A482" s="9" t="s">
        <v>5078</v>
      </c>
      <c r="B482" s="9" t="s">
        <v>5079</v>
      </c>
      <c r="C482" s="9" t="s">
        <v>5080</v>
      </c>
      <c r="D482" s="9" t="s">
        <v>23</v>
      </c>
      <c r="E482" s="9" t="s">
        <v>943</v>
      </c>
      <c r="F482" s="9" t="s">
        <v>5071</v>
      </c>
      <c r="G482" s="9" t="s">
        <v>5081</v>
      </c>
      <c r="H482" s="9" t="n">
        <v>1000</v>
      </c>
      <c r="I482" s="9"/>
      <c r="J482" s="9" t="s">
        <v>5082</v>
      </c>
      <c r="K482" s="9" t="s">
        <v>5083</v>
      </c>
      <c r="L482" s="9" t="s">
        <v>5084</v>
      </c>
      <c r="M482" s="9" t="s">
        <v>5085</v>
      </c>
      <c r="N482" s="9" t="s">
        <v>3365</v>
      </c>
      <c r="O482" s="9" t="s">
        <v>2819</v>
      </c>
      <c r="P482" s="9" t="s">
        <v>5086</v>
      </c>
      <c r="Q482" s="9" t="s">
        <v>4541</v>
      </c>
      <c r="R482" s="9" t="s">
        <v>5087</v>
      </c>
      <c r="S482" s="9" t="s">
        <v>17</v>
      </c>
      <c r="T482" s="9" t="s">
        <v>3429</v>
      </c>
      <c r="U482" s="9" t="s">
        <v>378</v>
      </c>
      <c r="V482" s="9" t="s">
        <v>5088</v>
      </c>
    </row>
    <row r="483" customFormat="false" ht="15" hidden="false" customHeight="false" outlineLevel="0" collapsed="false">
      <c r="A483" s="9" t="s">
        <v>5089</v>
      </c>
      <c r="B483" s="9" t="s">
        <v>5090</v>
      </c>
      <c r="C483" s="9" t="s">
        <v>5091</v>
      </c>
      <c r="D483" s="9" t="s">
        <v>23</v>
      </c>
      <c r="E483" s="9" t="s">
        <v>943</v>
      </c>
      <c r="F483" s="9" t="s">
        <v>1897</v>
      </c>
      <c r="G483" s="9" t="s">
        <v>2697</v>
      </c>
      <c r="H483" s="9" t="n">
        <v>-500</v>
      </c>
      <c r="I483" s="9" t="n">
        <v>1500</v>
      </c>
      <c r="J483" s="9" t="s">
        <v>5092</v>
      </c>
      <c r="K483" s="9" t="s">
        <v>5093</v>
      </c>
      <c r="L483" s="9" t="s">
        <v>5094</v>
      </c>
      <c r="M483" s="9" t="s">
        <v>5095</v>
      </c>
      <c r="N483" s="9" t="s">
        <v>5096</v>
      </c>
      <c r="O483" s="9" t="s">
        <v>2819</v>
      </c>
      <c r="P483" s="9" t="s">
        <v>5097</v>
      </c>
      <c r="Q483" s="9" t="s">
        <v>5098</v>
      </c>
      <c r="R483" s="9" t="s">
        <v>628</v>
      </c>
      <c r="S483" s="9" t="s">
        <v>17</v>
      </c>
      <c r="T483" s="9" t="s">
        <v>3429</v>
      </c>
      <c r="U483" s="9" t="s">
        <v>378</v>
      </c>
      <c r="V483" s="9" t="s">
        <v>5099</v>
      </c>
    </row>
    <row r="484" customFormat="false" ht="15" hidden="false" customHeight="false" outlineLevel="0" collapsed="false">
      <c r="A484" s="9" t="s">
        <v>5100</v>
      </c>
      <c r="B484" s="9" t="s">
        <v>5101</v>
      </c>
      <c r="C484" s="9" t="s">
        <v>5102</v>
      </c>
      <c r="D484" s="9" t="s">
        <v>23</v>
      </c>
      <c r="E484" s="9" t="s">
        <v>943</v>
      </c>
      <c r="F484" s="9" t="s">
        <v>167</v>
      </c>
      <c r="G484" s="9" t="s">
        <v>134</v>
      </c>
      <c r="H484" s="9" t="n">
        <v>1450</v>
      </c>
      <c r="I484" s="9"/>
      <c r="J484" s="9" t="s">
        <v>5103</v>
      </c>
      <c r="K484" s="9" t="s">
        <v>5104</v>
      </c>
      <c r="L484" s="9" t="s">
        <v>5105</v>
      </c>
      <c r="M484" s="9" t="s">
        <v>5106</v>
      </c>
      <c r="N484" s="9" t="s">
        <v>3164</v>
      </c>
      <c r="O484" s="9" t="s">
        <v>2819</v>
      </c>
      <c r="P484" s="9" t="s">
        <v>5107</v>
      </c>
      <c r="Q484" s="9" t="s">
        <v>1267</v>
      </c>
      <c r="R484" s="9" t="s">
        <v>4949</v>
      </c>
      <c r="S484" s="9" t="s">
        <v>17</v>
      </c>
      <c r="T484" s="9" t="s">
        <v>2848</v>
      </c>
      <c r="U484" s="9" t="s">
        <v>378</v>
      </c>
      <c r="V484" s="9"/>
    </row>
    <row r="485" customFormat="false" ht="15" hidden="false" customHeight="false" outlineLevel="0" collapsed="false">
      <c r="A485" s="9" t="s">
        <v>5108</v>
      </c>
      <c r="B485" s="9" t="s">
        <v>5109</v>
      </c>
      <c r="C485" s="9" t="s">
        <v>5110</v>
      </c>
      <c r="D485" s="9" t="s">
        <v>23</v>
      </c>
      <c r="E485" s="9" t="s">
        <v>943</v>
      </c>
      <c r="F485" s="9" t="s">
        <v>167</v>
      </c>
      <c r="G485" s="9" t="s">
        <v>5111</v>
      </c>
      <c r="H485" s="9" t="n">
        <v>1500</v>
      </c>
      <c r="I485" s="9"/>
      <c r="J485" s="9" t="s">
        <v>2889</v>
      </c>
      <c r="K485" s="9" t="s">
        <v>5112</v>
      </c>
      <c r="L485" s="9" t="s">
        <v>5113</v>
      </c>
      <c r="M485" s="9" t="s">
        <v>5114</v>
      </c>
      <c r="N485" s="9" t="s">
        <v>3580</v>
      </c>
      <c r="O485" s="9" t="s">
        <v>2819</v>
      </c>
      <c r="P485" s="9" t="s">
        <v>5115</v>
      </c>
      <c r="Q485" s="9" t="s">
        <v>1267</v>
      </c>
      <c r="R485" s="9" t="s">
        <v>4949</v>
      </c>
      <c r="S485" s="9" t="s">
        <v>17</v>
      </c>
      <c r="T485" s="9" t="s">
        <v>2848</v>
      </c>
      <c r="U485" s="9" t="s">
        <v>378</v>
      </c>
      <c r="V485" s="9"/>
    </row>
    <row r="486" customFormat="false" ht="15" hidden="false" customHeight="false" outlineLevel="0" collapsed="false">
      <c r="A486" s="9" t="s">
        <v>5116</v>
      </c>
      <c r="B486" s="9" t="s">
        <v>5117</v>
      </c>
      <c r="C486" s="9" t="s">
        <v>5118</v>
      </c>
      <c r="D486" s="9" t="s">
        <v>23</v>
      </c>
      <c r="E486" s="9" t="s">
        <v>943</v>
      </c>
      <c r="F486" s="9" t="s">
        <v>167</v>
      </c>
      <c r="G486" s="9" t="s">
        <v>5111</v>
      </c>
      <c r="H486" s="9" t="n">
        <v>1000</v>
      </c>
      <c r="I486" s="9"/>
      <c r="J486" s="9" t="s">
        <v>2889</v>
      </c>
      <c r="K486" s="9" t="s">
        <v>5119</v>
      </c>
      <c r="L486" s="9" t="s">
        <v>5120</v>
      </c>
      <c r="M486" s="9" t="s">
        <v>5121</v>
      </c>
      <c r="N486" s="9" t="s">
        <v>3923</v>
      </c>
      <c r="O486" s="9" t="s">
        <v>2819</v>
      </c>
      <c r="P486" s="9" t="s">
        <v>5122</v>
      </c>
      <c r="Q486" s="9" t="s">
        <v>1267</v>
      </c>
      <c r="R486" s="9" t="s">
        <v>4949</v>
      </c>
      <c r="S486" s="9" t="s">
        <v>17</v>
      </c>
      <c r="T486" s="9"/>
      <c r="U486" s="9" t="s">
        <v>378</v>
      </c>
      <c r="V486" s="9"/>
    </row>
    <row r="487" customFormat="false" ht="15" hidden="false" customHeight="false" outlineLevel="0" collapsed="false">
      <c r="A487" s="9" t="s">
        <v>5123</v>
      </c>
      <c r="B487" s="9" t="s">
        <v>5124</v>
      </c>
      <c r="C487" s="9" t="s">
        <v>5125</v>
      </c>
      <c r="D487" s="9" t="s">
        <v>23</v>
      </c>
      <c r="E487" s="9" t="s">
        <v>943</v>
      </c>
      <c r="F487" s="9" t="s">
        <v>167</v>
      </c>
      <c r="G487" s="9" t="s">
        <v>144</v>
      </c>
      <c r="H487" s="9" t="n">
        <v>1500</v>
      </c>
      <c r="I487" s="9"/>
      <c r="J487" s="9" t="s">
        <v>2889</v>
      </c>
      <c r="K487" s="9" t="s">
        <v>5126</v>
      </c>
      <c r="L487" s="9" t="s">
        <v>5127</v>
      </c>
      <c r="M487" s="9" t="s">
        <v>5128</v>
      </c>
      <c r="N487" s="9" t="s">
        <v>5129</v>
      </c>
      <c r="O487" s="9" t="s">
        <v>2819</v>
      </c>
      <c r="P487" s="9" t="s">
        <v>5130</v>
      </c>
      <c r="Q487" s="9" t="s">
        <v>1267</v>
      </c>
      <c r="R487" s="9" t="s">
        <v>4949</v>
      </c>
      <c r="S487" s="9" t="s">
        <v>17</v>
      </c>
      <c r="T487" s="9"/>
      <c r="U487" s="9" t="s">
        <v>222</v>
      </c>
      <c r="V487" s="9" t="s">
        <v>5131</v>
      </c>
    </row>
    <row r="488" customFormat="false" ht="15" hidden="false" customHeight="false" outlineLevel="0" collapsed="false">
      <c r="A488" s="9" t="s">
        <v>5132</v>
      </c>
      <c r="B488" s="9" t="s">
        <v>5133</v>
      </c>
      <c r="C488" s="9" t="s">
        <v>5134</v>
      </c>
      <c r="D488" s="9" t="s">
        <v>23</v>
      </c>
      <c r="E488" s="9" t="s">
        <v>943</v>
      </c>
      <c r="F488" s="9" t="s">
        <v>5135</v>
      </c>
      <c r="G488" s="9" t="s">
        <v>144</v>
      </c>
      <c r="H488" s="9" t="n">
        <v>1400</v>
      </c>
      <c r="I488" s="9"/>
      <c r="J488" s="9" t="s">
        <v>5136</v>
      </c>
      <c r="K488" s="9" t="s">
        <v>5137</v>
      </c>
      <c r="L488" s="9" t="s">
        <v>5138</v>
      </c>
      <c r="M488" s="9" t="s">
        <v>5139</v>
      </c>
      <c r="N488" s="9" t="s">
        <v>3069</v>
      </c>
      <c r="O488" s="9" t="s">
        <v>2819</v>
      </c>
      <c r="P488" s="9" t="s">
        <v>5140</v>
      </c>
      <c r="Q488" s="9" t="s">
        <v>2832</v>
      </c>
      <c r="R488" s="9" t="s">
        <v>4949</v>
      </c>
      <c r="S488" s="9" t="s">
        <v>17</v>
      </c>
      <c r="T488" s="9" t="s">
        <v>2873</v>
      </c>
      <c r="U488" s="9" t="s">
        <v>378</v>
      </c>
      <c r="V488" s="9" t="s">
        <v>5141</v>
      </c>
    </row>
    <row r="489" customFormat="false" ht="15" hidden="false" customHeight="false" outlineLevel="0" collapsed="false">
      <c r="A489" s="9" t="s">
        <v>5142</v>
      </c>
      <c r="B489" s="9" t="s">
        <v>5143</v>
      </c>
      <c r="C489" s="9" t="s">
        <v>5144</v>
      </c>
      <c r="D489" s="9" t="s">
        <v>23</v>
      </c>
      <c r="E489" s="9" t="s">
        <v>943</v>
      </c>
      <c r="F489" s="9" t="s">
        <v>5135</v>
      </c>
      <c r="G489" s="9" t="s">
        <v>144</v>
      </c>
      <c r="H489" s="9" t="n">
        <v>1630</v>
      </c>
      <c r="I489" s="9"/>
      <c r="J489" s="9" t="s">
        <v>5145</v>
      </c>
      <c r="K489" s="9" t="s">
        <v>5146</v>
      </c>
      <c r="L489" s="9" t="s">
        <v>5147</v>
      </c>
      <c r="M489" s="9" t="s">
        <v>5148</v>
      </c>
      <c r="N489" s="9" t="s">
        <v>3218</v>
      </c>
      <c r="O489" s="9" t="s">
        <v>2819</v>
      </c>
      <c r="P489" s="9" t="s">
        <v>5149</v>
      </c>
      <c r="Q489" s="9" t="s">
        <v>3389</v>
      </c>
      <c r="R489" s="9" t="s">
        <v>628</v>
      </c>
      <c r="S489" s="9" t="s">
        <v>17</v>
      </c>
      <c r="T489" s="9" t="s">
        <v>2873</v>
      </c>
      <c r="U489" s="9" t="s">
        <v>378</v>
      </c>
      <c r="V489" s="9" t="s">
        <v>5150</v>
      </c>
    </row>
    <row r="490" customFormat="false" ht="15" hidden="false" customHeight="false" outlineLevel="0" collapsed="false">
      <c r="A490" s="9" t="s">
        <v>5151</v>
      </c>
      <c r="B490" s="9" t="s">
        <v>5152</v>
      </c>
      <c r="C490" s="9" t="s">
        <v>5153</v>
      </c>
      <c r="D490" s="9" t="s">
        <v>23</v>
      </c>
      <c r="E490" s="9" t="s">
        <v>943</v>
      </c>
      <c r="F490" s="9" t="s">
        <v>167</v>
      </c>
      <c r="G490" s="9" t="s">
        <v>5154</v>
      </c>
      <c r="H490" s="9" t="n">
        <v>1000</v>
      </c>
      <c r="I490" s="9"/>
      <c r="J490" s="9" t="s">
        <v>2889</v>
      </c>
      <c r="K490" s="9" t="s">
        <v>5155</v>
      </c>
      <c r="L490" s="9" t="s">
        <v>5156</v>
      </c>
      <c r="M490" s="9" t="s">
        <v>5157</v>
      </c>
      <c r="N490" s="9" t="s">
        <v>3237</v>
      </c>
      <c r="O490" s="9" t="s">
        <v>2819</v>
      </c>
      <c r="P490" s="9" t="s">
        <v>5158</v>
      </c>
      <c r="Q490" s="9" t="s">
        <v>4541</v>
      </c>
      <c r="R490" s="9" t="s">
        <v>4949</v>
      </c>
      <c r="S490" s="9" t="s">
        <v>17</v>
      </c>
      <c r="T490" s="9" t="s">
        <v>1546</v>
      </c>
      <c r="U490" s="9" t="s">
        <v>378</v>
      </c>
      <c r="V490" s="9" t="s">
        <v>5159</v>
      </c>
    </row>
    <row r="491" customFormat="false" ht="15" hidden="false" customHeight="false" outlineLevel="0" collapsed="false">
      <c r="A491" s="9" t="s">
        <v>5160</v>
      </c>
      <c r="B491" s="9" t="s">
        <v>5161</v>
      </c>
      <c r="C491" s="9" t="s">
        <v>5162</v>
      </c>
      <c r="D491" s="9" t="s">
        <v>23</v>
      </c>
      <c r="E491" s="9" t="s">
        <v>943</v>
      </c>
      <c r="F491" s="9" t="s">
        <v>168</v>
      </c>
      <c r="G491" s="9" t="s">
        <v>148</v>
      </c>
      <c r="H491" s="9" t="n">
        <v>-5000</v>
      </c>
      <c r="I491" s="9"/>
      <c r="J491" s="9" t="s">
        <v>5163</v>
      </c>
      <c r="K491" s="9" t="s">
        <v>5164</v>
      </c>
      <c r="L491" s="9" t="s">
        <v>5165</v>
      </c>
      <c r="M491" s="9" t="s">
        <v>5166</v>
      </c>
      <c r="N491" s="9" t="s">
        <v>5167</v>
      </c>
      <c r="O491" s="9" t="s">
        <v>2819</v>
      </c>
      <c r="P491" s="9" t="s">
        <v>5168</v>
      </c>
      <c r="Q491" s="9" t="s">
        <v>3670</v>
      </c>
      <c r="R491" s="9" t="s">
        <v>5169</v>
      </c>
      <c r="S491" s="9" t="s">
        <v>15</v>
      </c>
      <c r="T491" s="9" t="s">
        <v>3120</v>
      </c>
      <c r="U491" s="9" t="s">
        <v>222</v>
      </c>
      <c r="V491" s="9" t="s">
        <v>5170</v>
      </c>
    </row>
    <row r="492" customFormat="false" ht="15" hidden="false" customHeight="false" outlineLevel="0" collapsed="false">
      <c r="A492" s="9" t="s">
        <v>5171</v>
      </c>
      <c r="B492" s="9" t="s">
        <v>5172</v>
      </c>
      <c r="C492" s="9" t="s">
        <v>5173</v>
      </c>
      <c r="D492" s="9" t="s">
        <v>23</v>
      </c>
      <c r="E492" s="9" t="s">
        <v>943</v>
      </c>
      <c r="F492" s="9" t="s">
        <v>168</v>
      </c>
      <c r="G492" s="9" t="s">
        <v>148</v>
      </c>
      <c r="H492" s="9" t="n">
        <v>-20000</v>
      </c>
      <c r="I492" s="9"/>
      <c r="J492" s="9" t="s">
        <v>5174</v>
      </c>
      <c r="K492" s="9" t="s">
        <v>5175</v>
      </c>
      <c r="L492" s="9" t="s">
        <v>5176</v>
      </c>
      <c r="M492" s="9" t="s">
        <v>5177</v>
      </c>
      <c r="N492" s="9" t="s">
        <v>5178</v>
      </c>
      <c r="O492" s="9" t="s">
        <v>2819</v>
      </c>
      <c r="P492" s="9" t="s">
        <v>5179</v>
      </c>
      <c r="Q492" s="9" t="s">
        <v>3670</v>
      </c>
      <c r="R492" s="9" t="s">
        <v>5180</v>
      </c>
      <c r="S492" s="9" t="s">
        <v>16</v>
      </c>
      <c r="T492" s="9" t="s">
        <v>5181</v>
      </c>
      <c r="U492" s="9" t="s">
        <v>222</v>
      </c>
      <c r="V492" s="9" t="s">
        <v>5182</v>
      </c>
    </row>
    <row r="493" customFormat="false" ht="15" hidden="false" customHeight="false" outlineLevel="0" collapsed="false">
      <c r="A493" s="9" t="s">
        <v>5183</v>
      </c>
      <c r="B493" s="9" t="s">
        <v>5184</v>
      </c>
      <c r="C493" s="9" t="s">
        <v>5184</v>
      </c>
      <c r="D493" s="9" t="s">
        <v>23</v>
      </c>
      <c r="E493" s="9" t="s">
        <v>943</v>
      </c>
      <c r="F493" s="9" t="s">
        <v>168</v>
      </c>
      <c r="G493" s="9" t="s">
        <v>148</v>
      </c>
      <c r="H493" s="9" t="n">
        <v>-20000</v>
      </c>
      <c r="I493" s="9"/>
      <c r="J493" s="9" t="s">
        <v>5185</v>
      </c>
      <c r="K493" s="9" t="s">
        <v>5186</v>
      </c>
      <c r="L493" s="9" t="s">
        <v>5187</v>
      </c>
      <c r="M493" s="9" t="s">
        <v>5188</v>
      </c>
      <c r="N493" s="9" t="s">
        <v>3237</v>
      </c>
      <c r="O493" s="9" t="s">
        <v>2819</v>
      </c>
      <c r="P493" s="9" t="s">
        <v>5189</v>
      </c>
      <c r="Q493" s="9" t="s">
        <v>3670</v>
      </c>
      <c r="R493" s="9" t="s">
        <v>5190</v>
      </c>
      <c r="S493" s="9" t="s">
        <v>16</v>
      </c>
      <c r="T493" s="9" t="s">
        <v>5191</v>
      </c>
      <c r="U493" s="9" t="s">
        <v>222</v>
      </c>
      <c r="V493" s="9" t="s">
        <v>5192</v>
      </c>
    </row>
    <row r="494" customFormat="false" ht="15" hidden="false" customHeight="false" outlineLevel="0" collapsed="false">
      <c r="A494" s="9" t="s">
        <v>5193</v>
      </c>
      <c r="B494" s="9" t="s">
        <v>5194</v>
      </c>
      <c r="C494" s="9" t="s">
        <v>5194</v>
      </c>
      <c r="D494" s="9" t="s">
        <v>23</v>
      </c>
      <c r="E494" s="9" t="s">
        <v>943</v>
      </c>
      <c r="F494" s="9" t="s">
        <v>168</v>
      </c>
      <c r="G494" s="9" t="s">
        <v>148</v>
      </c>
      <c r="H494" s="9" t="n">
        <v>-20000</v>
      </c>
      <c r="I494" s="9"/>
      <c r="J494" s="9" t="s">
        <v>5195</v>
      </c>
      <c r="K494" s="9" t="s">
        <v>5196</v>
      </c>
      <c r="L494" s="9" t="s">
        <v>5197</v>
      </c>
      <c r="M494" s="9" t="s">
        <v>5198</v>
      </c>
      <c r="N494" s="9" t="s">
        <v>179</v>
      </c>
      <c r="O494" s="9" t="s">
        <v>2819</v>
      </c>
      <c r="P494" s="9" t="s">
        <v>5199</v>
      </c>
      <c r="Q494" s="9" t="s">
        <v>3670</v>
      </c>
      <c r="R494" s="9" t="s">
        <v>5200</v>
      </c>
      <c r="S494" s="9" t="s">
        <v>16</v>
      </c>
      <c r="T494" s="9" t="s">
        <v>313</v>
      </c>
      <c r="U494" s="9" t="s">
        <v>222</v>
      </c>
      <c r="V494" s="9" t="s">
        <v>5201</v>
      </c>
    </row>
    <row r="495" customFormat="false" ht="15" hidden="false" customHeight="false" outlineLevel="0" collapsed="false">
      <c r="A495" s="9" t="s">
        <v>5202</v>
      </c>
      <c r="B495" s="9" t="s">
        <v>5203</v>
      </c>
      <c r="C495" s="9" t="s">
        <v>5204</v>
      </c>
      <c r="D495" s="9" t="s">
        <v>23</v>
      </c>
      <c r="E495" s="9" t="s">
        <v>943</v>
      </c>
      <c r="F495" s="9" t="s">
        <v>168</v>
      </c>
      <c r="G495" s="9" t="s">
        <v>148</v>
      </c>
      <c r="H495" s="9" t="n">
        <v>-20000</v>
      </c>
      <c r="I495" s="9"/>
      <c r="J495" s="9" t="s">
        <v>5185</v>
      </c>
      <c r="K495" s="9" t="s">
        <v>5205</v>
      </c>
      <c r="L495" s="9" t="s">
        <v>5206</v>
      </c>
      <c r="M495" s="9" t="s">
        <v>5207</v>
      </c>
      <c r="N495" s="9" t="s">
        <v>3785</v>
      </c>
      <c r="O495" s="9" t="s">
        <v>2819</v>
      </c>
      <c r="P495" s="9" t="s">
        <v>5208</v>
      </c>
      <c r="Q495" s="9" t="s">
        <v>3670</v>
      </c>
      <c r="R495" s="9" t="s">
        <v>5209</v>
      </c>
      <c r="S495" s="9" t="s">
        <v>16</v>
      </c>
      <c r="T495" s="9" t="s">
        <v>3205</v>
      </c>
      <c r="U495" s="9" t="s">
        <v>222</v>
      </c>
      <c r="V495" s="9" t="s">
        <v>5210</v>
      </c>
    </row>
    <row r="496" customFormat="false" ht="15" hidden="false" customHeight="false" outlineLevel="0" collapsed="false">
      <c r="A496" s="9" t="s">
        <v>5211</v>
      </c>
      <c r="B496" s="9" t="s">
        <v>5212</v>
      </c>
      <c r="C496" s="9" t="s">
        <v>5212</v>
      </c>
      <c r="D496" s="9" t="s">
        <v>23</v>
      </c>
      <c r="E496" s="9" t="s">
        <v>943</v>
      </c>
      <c r="F496" s="9" t="s">
        <v>168</v>
      </c>
      <c r="G496" s="9" t="s">
        <v>148</v>
      </c>
      <c r="H496" s="9" t="n">
        <v>-4600</v>
      </c>
      <c r="I496" s="9"/>
      <c r="J496" s="9" t="s">
        <v>5213</v>
      </c>
      <c r="K496" s="9" t="s">
        <v>5214</v>
      </c>
      <c r="L496" s="9" t="s">
        <v>5215</v>
      </c>
      <c r="M496" s="9" t="s">
        <v>5216</v>
      </c>
      <c r="N496" s="9" t="s">
        <v>5217</v>
      </c>
      <c r="O496" s="9" t="s">
        <v>2819</v>
      </c>
      <c r="P496" s="9" t="s">
        <v>5218</v>
      </c>
      <c r="Q496" s="9" t="s">
        <v>3570</v>
      </c>
      <c r="R496" s="9" t="s">
        <v>5219</v>
      </c>
      <c r="S496" s="9" t="s">
        <v>16</v>
      </c>
      <c r="T496" s="9" t="s">
        <v>5220</v>
      </c>
      <c r="U496" s="9" t="s">
        <v>222</v>
      </c>
      <c r="V496" s="9" t="s">
        <v>5221</v>
      </c>
    </row>
    <row r="497" customFormat="false" ht="15" hidden="false" customHeight="false" outlineLevel="0" collapsed="false">
      <c r="A497" s="9" t="s">
        <v>5222</v>
      </c>
      <c r="B497" s="9" t="s">
        <v>5223</v>
      </c>
      <c r="C497" s="9" t="s">
        <v>5224</v>
      </c>
      <c r="D497" s="9" t="s">
        <v>23</v>
      </c>
      <c r="E497" s="9" t="s">
        <v>943</v>
      </c>
      <c r="F497" s="9" t="s">
        <v>168</v>
      </c>
      <c r="G497" s="9" t="s">
        <v>148</v>
      </c>
      <c r="H497" s="9" t="n">
        <v>-20000</v>
      </c>
      <c r="I497" s="9"/>
      <c r="J497" s="9" t="s">
        <v>5225</v>
      </c>
      <c r="K497" s="9" t="s">
        <v>5226</v>
      </c>
      <c r="L497" s="9" t="s">
        <v>5227</v>
      </c>
      <c r="M497" s="9" t="s">
        <v>5228</v>
      </c>
      <c r="N497" s="9" t="s">
        <v>3785</v>
      </c>
      <c r="O497" s="9" t="s">
        <v>2819</v>
      </c>
      <c r="P497" s="9" t="s">
        <v>5229</v>
      </c>
      <c r="Q497" s="9" t="s">
        <v>3670</v>
      </c>
      <c r="R497" s="9" t="s">
        <v>5230</v>
      </c>
      <c r="S497" s="9" t="s">
        <v>16</v>
      </c>
      <c r="T497" s="9" t="s">
        <v>388</v>
      </c>
      <c r="U497" s="9" t="s">
        <v>222</v>
      </c>
      <c r="V497" s="9" t="s">
        <v>5231</v>
      </c>
    </row>
    <row r="498" customFormat="false" ht="15" hidden="false" customHeight="false" outlineLevel="0" collapsed="false">
      <c r="A498" s="9" t="s">
        <v>5232</v>
      </c>
      <c r="B498" s="9" t="s">
        <v>5233</v>
      </c>
      <c r="C498" s="9" t="s">
        <v>5233</v>
      </c>
      <c r="D498" s="9" t="s">
        <v>23</v>
      </c>
      <c r="E498" s="9" t="s">
        <v>943</v>
      </c>
      <c r="F498" s="9" t="s">
        <v>168</v>
      </c>
      <c r="G498" s="9" t="s">
        <v>148</v>
      </c>
      <c r="H498" s="9" t="n">
        <v>-5000</v>
      </c>
      <c r="I498" s="9"/>
      <c r="J498" s="9" t="s">
        <v>5234</v>
      </c>
      <c r="K498" s="9" t="s">
        <v>5235</v>
      </c>
      <c r="L498" s="9" t="s">
        <v>5236</v>
      </c>
      <c r="M498" s="9" t="s">
        <v>5237</v>
      </c>
      <c r="N498" s="9" t="s">
        <v>3218</v>
      </c>
      <c r="O498" s="9" t="s">
        <v>2819</v>
      </c>
      <c r="P498" s="9" t="s">
        <v>5238</v>
      </c>
      <c r="Q498" s="9" t="s">
        <v>4713</v>
      </c>
      <c r="R498" s="9" t="s">
        <v>5239</v>
      </c>
      <c r="S498" s="9" t="s">
        <v>16</v>
      </c>
      <c r="T498" s="9" t="s">
        <v>672</v>
      </c>
      <c r="U498" s="9" t="s">
        <v>222</v>
      </c>
      <c r="V498" s="9" t="s">
        <v>5240</v>
      </c>
    </row>
    <row r="499" customFormat="false" ht="15" hidden="false" customHeight="false" outlineLevel="0" collapsed="false">
      <c r="A499" s="9" t="s">
        <v>5241</v>
      </c>
      <c r="B499" s="9" t="s">
        <v>5242</v>
      </c>
      <c r="C499" s="9" t="s">
        <v>5243</v>
      </c>
      <c r="D499" s="9" t="s">
        <v>23</v>
      </c>
      <c r="E499" s="9" t="s">
        <v>943</v>
      </c>
      <c r="F499" s="9" t="s">
        <v>168</v>
      </c>
      <c r="G499" s="9" t="s">
        <v>880</v>
      </c>
      <c r="H499" s="9" t="n">
        <v>-500</v>
      </c>
      <c r="I499" s="9"/>
      <c r="J499" s="9" t="s">
        <v>2889</v>
      </c>
      <c r="K499" s="9" t="s">
        <v>5244</v>
      </c>
      <c r="L499" s="9" t="s">
        <v>5245</v>
      </c>
      <c r="M499" s="9" t="s">
        <v>5246</v>
      </c>
      <c r="N499" s="9" t="s">
        <v>5247</v>
      </c>
      <c r="O499" s="9" t="s">
        <v>2819</v>
      </c>
      <c r="P499" s="9" t="s">
        <v>5248</v>
      </c>
      <c r="Q499" s="9" t="s">
        <v>3670</v>
      </c>
      <c r="R499" s="9" t="s">
        <v>5249</v>
      </c>
      <c r="S499" s="9" t="s">
        <v>16</v>
      </c>
      <c r="T499" s="9" t="s">
        <v>3429</v>
      </c>
      <c r="U499" s="9" t="s">
        <v>222</v>
      </c>
      <c r="V499" s="9" t="s">
        <v>5250</v>
      </c>
    </row>
    <row r="500" customFormat="false" ht="15" hidden="false" customHeight="false" outlineLevel="0" collapsed="false">
      <c r="A500" s="9" t="s">
        <v>5251</v>
      </c>
      <c r="B500" s="9" t="s">
        <v>5252</v>
      </c>
      <c r="C500" s="9" t="s">
        <v>5252</v>
      </c>
      <c r="D500" s="9" t="s">
        <v>23</v>
      </c>
      <c r="E500" s="9" t="s">
        <v>943</v>
      </c>
      <c r="F500" s="9" t="s">
        <v>168</v>
      </c>
      <c r="G500" s="9" t="s">
        <v>148</v>
      </c>
      <c r="H500" s="9" t="n">
        <v>-20000</v>
      </c>
      <c r="I500" s="9"/>
      <c r="J500" s="9" t="s">
        <v>5185</v>
      </c>
      <c r="K500" s="9" t="s">
        <v>5253</v>
      </c>
      <c r="L500" s="9" t="s">
        <v>5254</v>
      </c>
      <c r="M500" s="9" t="s">
        <v>5255</v>
      </c>
      <c r="N500" s="9" t="s">
        <v>3437</v>
      </c>
      <c r="O500" s="9" t="s">
        <v>2819</v>
      </c>
      <c r="P500" s="9" t="s">
        <v>5256</v>
      </c>
      <c r="Q500" s="9" t="s">
        <v>2846</v>
      </c>
      <c r="R500" s="9" t="s">
        <v>5257</v>
      </c>
      <c r="S500" s="9" t="s">
        <v>17</v>
      </c>
      <c r="T500" s="9"/>
      <c r="U500" s="9" t="s">
        <v>378</v>
      </c>
      <c r="V500" s="9"/>
    </row>
    <row r="501" customFormat="false" ht="15" hidden="false" customHeight="false" outlineLevel="0" collapsed="false">
      <c r="A501" s="9" t="s">
        <v>5258</v>
      </c>
      <c r="B501" s="9" t="s">
        <v>5259</v>
      </c>
      <c r="C501" s="9" t="s">
        <v>5260</v>
      </c>
      <c r="D501" s="9" t="s">
        <v>23</v>
      </c>
      <c r="E501" s="9" t="s">
        <v>943</v>
      </c>
      <c r="F501" s="9" t="s">
        <v>168</v>
      </c>
      <c r="G501" s="9" t="s">
        <v>148</v>
      </c>
      <c r="H501" s="9" t="n">
        <v>-20000</v>
      </c>
      <c r="I501" s="9"/>
      <c r="J501" s="9" t="s">
        <v>5185</v>
      </c>
      <c r="K501" s="9" t="s">
        <v>5261</v>
      </c>
      <c r="L501" s="9" t="s">
        <v>5262</v>
      </c>
      <c r="M501" s="9" t="s">
        <v>5263</v>
      </c>
      <c r="N501" s="9" t="s">
        <v>3960</v>
      </c>
      <c r="O501" s="9" t="s">
        <v>2819</v>
      </c>
      <c r="P501" s="9" t="s">
        <v>5264</v>
      </c>
      <c r="Q501" s="9" t="s">
        <v>2832</v>
      </c>
      <c r="R501" s="9" t="s">
        <v>5200</v>
      </c>
      <c r="S501" s="9" t="s">
        <v>17</v>
      </c>
      <c r="T501" s="9" t="s">
        <v>2953</v>
      </c>
      <c r="U501" s="9" t="s">
        <v>378</v>
      </c>
      <c r="V501" s="9" t="s">
        <v>5265</v>
      </c>
    </row>
    <row r="502" customFormat="false" ht="15" hidden="false" customHeight="false" outlineLevel="0" collapsed="false">
      <c r="A502" s="9" t="s">
        <v>5266</v>
      </c>
      <c r="B502" s="9" t="s">
        <v>5267</v>
      </c>
      <c r="C502" s="9" t="s">
        <v>5268</v>
      </c>
      <c r="D502" s="9" t="s">
        <v>23</v>
      </c>
      <c r="E502" s="9" t="s">
        <v>943</v>
      </c>
      <c r="F502" s="9" t="s">
        <v>168</v>
      </c>
      <c r="G502" s="9" t="s">
        <v>148</v>
      </c>
      <c r="H502" s="9" t="n">
        <v>-35000</v>
      </c>
      <c r="I502" s="9"/>
      <c r="J502" s="9" t="s">
        <v>5269</v>
      </c>
      <c r="K502" s="9" t="s">
        <v>5270</v>
      </c>
      <c r="L502" s="9" t="s">
        <v>5271</v>
      </c>
      <c r="M502" s="9" t="s">
        <v>5272</v>
      </c>
      <c r="N502" s="9" t="s">
        <v>3708</v>
      </c>
      <c r="O502" s="9" t="s">
        <v>2819</v>
      </c>
      <c r="P502" s="9" t="s">
        <v>5273</v>
      </c>
      <c r="Q502" s="9" t="s">
        <v>2832</v>
      </c>
      <c r="R502" s="9" t="s">
        <v>5200</v>
      </c>
      <c r="S502" s="9" t="s">
        <v>17</v>
      </c>
      <c r="T502" s="9" t="s">
        <v>235</v>
      </c>
      <c r="U502" s="9" t="s">
        <v>222</v>
      </c>
      <c r="V502" s="9" t="s">
        <v>5274</v>
      </c>
    </row>
    <row r="503" customFormat="false" ht="15" hidden="false" customHeight="false" outlineLevel="0" collapsed="false">
      <c r="A503" s="9" t="s">
        <v>5275</v>
      </c>
      <c r="B503" s="9" t="s">
        <v>5276</v>
      </c>
      <c r="C503" s="9" t="s">
        <v>5276</v>
      </c>
      <c r="D503" s="9" t="s">
        <v>23</v>
      </c>
      <c r="E503" s="9" t="s">
        <v>943</v>
      </c>
      <c r="F503" s="9" t="s">
        <v>5277</v>
      </c>
      <c r="G503" s="9" t="s">
        <v>5278</v>
      </c>
      <c r="H503" s="9" t="n">
        <v>1500</v>
      </c>
      <c r="I503" s="9"/>
      <c r="J503" s="9" t="s">
        <v>2889</v>
      </c>
      <c r="K503" s="9" t="s">
        <v>5279</v>
      </c>
      <c r="L503" s="9" t="s">
        <v>5280</v>
      </c>
      <c r="M503" s="9" t="s">
        <v>5281</v>
      </c>
      <c r="N503" s="9" t="s">
        <v>5282</v>
      </c>
      <c r="O503" s="9" t="s">
        <v>2819</v>
      </c>
      <c r="P503" s="9" t="s">
        <v>5283</v>
      </c>
      <c r="Q503" s="9" t="s">
        <v>3570</v>
      </c>
      <c r="R503" s="9" t="s">
        <v>5284</v>
      </c>
      <c r="S503" s="9" t="s">
        <v>16</v>
      </c>
      <c r="T503" s="9" t="s">
        <v>3429</v>
      </c>
      <c r="U503" s="9" t="s">
        <v>222</v>
      </c>
      <c r="V503" s="9" t="s">
        <v>5285</v>
      </c>
    </row>
    <row r="504" customFormat="false" ht="15" hidden="false" customHeight="false" outlineLevel="0" collapsed="false">
      <c r="A504" s="9" t="s">
        <v>5286</v>
      </c>
      <c r="B504" s="9" t="s">
        <v>5287</v>
      </c>
      <c r="C504" s="9" t="s">
        <v>5288</v>
      </c>
      <c r="D504" s="9" t="s">
        <v>23</v>
      </c>
      <c r="E504" s="9" t="s">
        <v>943</v>
      </c>
      <c r="F504" s="9" t="s">
        <v>168</v>
      </c>
      <c r="G504" s="9" t="s">
        <v>150</v>
      </c>
      <c r="H504" s="9" t="n">
        <v>1500</v>
      </c>
      <c r="I504" s="9"/>
      <c r="J504" s="9" t="s">
        <v>2889</v>
      </c>
      <c r="K504" s="9" t="s">
        <v>5289</v>
      </c>
      <c r="L504" s="9" t="s">
        <v>5290</v>
      </c>
      <c r="M504" s="9" t="s">
        <v>5291</v>
      </c>
      <c r="N504" s="9" t="s">
        <v>3202</v>
      </c>
      <c r="O504" s="9" t="s">
        <v>2819</v>
      </c>
      <c r="P504" s="9" t="s">
        <v>5292</v>
      </c>
      <c r="Q504" s="9" t="s">
        <v>3670</v>
      </c>
      <c r="R504" s="9" t="s">
        <v>628</v>
      </c>
      <c r="S504" s="9" t="s">
        <v>17</v>
      </c>
      <c r="T504" s="9" t="s">
        <v>672</v>
      </c>
      <c r="U504" s="9" t="s">
        <v>378</v>
      </c>
      <c r="V504" s="9" t="s">
        <v>5293</v>
      </c>
    </row>
    <row r="505" customFormat="false" ht="15" hidden="false" customHeight="false" outlineLevel="0" collapsed="false">
      <c r="A505" s="9" t="s">
        <v>5294</v>
      </c>
      <c r="B505" s="9" t="s">
        <v>5295</v>
      </c>
      <c r="C505" s="9" t="s">
        <v>5295</v>
      </c>
      <c r="D505" s="9" t="s">
        <v>23</v>
      </c>
      <c r="E505" s="9" t="s">
        <v>943</v>
      </c>
      <c r="F505" s="9" t="s">
        <v>168</v>
      </c>
      <c r="G505" s="9" t="s">
        <v>150</v>
      </c>
      <c r="H505" s="9" t="n">
        <v>1500</v>
      </c>
      <c r="I505" s="9"/>
      <c r="J505" s="9" t="s">
        <v>2889</v>
      </c>
      <c r="K505" s="9" t="s">
        <v>5296</v>
      </c>
      <c r="L505" s="9" t="s">
        <v>5297</v>
      </c>
      <c r="M505" s="9" t="s">
        <v>5298</v>
      </c>
      <c r="N505" s="9" t="s">
        <v>3043</v>
      </c>
      <c r="O505" s="9" t="s">
        <v>2819</v>
      </c>
      <c r="P505" s="9" t="s">
        <v>5299</v>
      </c>
      <c r="Q505" s="9" t="s">
        <v>5300</v>
      </c>
      <c r="R505" s="9" t="s">
        <v>3340</v>
      </c>
      <c r="S505" s="9" t="s">
        <v>16</v>
      </c>
      <c r="T505" s="9" t="s">
        <v>5301</v>
      </c>
      <c r="U505" s="9" t="s">
        <v>222</v>
      </c>
      <c r="V505" s="9" t="s">
        <v>5302</v>
      </c>
    </row>
    <row r="506" customFormat="false" ht="15" hidden="false" customHeight="false" outlineLevel="0" collapsed="false">
      <c r="A506" s="9" t="s">
        <v>5303</v>
      </c>
      <c r="B506" s="9" t="s">
        <v>5304</v>
      </c>
      <c r="C506" s="9" t="s">
        <v>5305</v>
      </c>
      <c r="D506" s="9" t="s">
        <v>23</v>
      </c>
      <c r="E506" s="9" t="s">
        <v>943</v>
      </c>
      <c r="F506" s="9" t="s">
        <v>168</v>
      </c>
      <c r="G506" s="9" t="s">
        <v>150</v>
      </c>
      <c r="H506" s="9" t="n">
        <v>1500</v>
      </c>
      <c r="I506" s="9"/>
      <c r="J506" s="9" t="s">
        <v>2889</v>
      </c>
      <c r="K506" s="9" t="s">
        <v>5306</v>
      </c>
      <c r="L506" s="9" t="s">
        <v>5307</v>
      </c>
      <c r="M506" s="9" t="s">
        <v>5308</v>
      </c>
      <c r="N506" s="9" t="s">
        <v>5309</v>
      </c>
      <c r="O506" s="9" t="s">
        <v>2819</v>
      </c>
      <c r="P506" s="9" t="s">
        <v>5310</v>
      </c>
      <c r="Q506" s="9" t="s">
        <v>2846</v>
      </c>
      <c r="R506" s="9" t="s">
        <v>2847</v>
      </c>
      <c r="S506" s="9" t="s">
        <v>16</v>
      </c>
      <c r="T506" s="9" t="s">
        <v>5311</v>
      </c>
      <c r="U506" s="9" t="s">
        <v>222</v>
      </c>
      <c r="V506" s="9" t="s">
        <v>5312</v>
      </c>
    </row>
    <row r="507" customFormat="false" ht="15" hidden="false" customHeight="false" outlineLevel="0" collapsed="false">
      <c r="A507" s="9" t="s">
        <v>5313</v>
      </c>
      <c r="B507" s="9" t="s">
        <v>5314</v>
      </c>
      <c r="C507" s="9" t="s">
        <v>5314</v>
      </c>
      <c r="D507" s="9" t="s">
        <v>23</v>
      </c>
      <c r="E507" s="9" t="s">
        <v>943</v>
      </c>
      <c r="F507" s="9" t="s">
        <v>168</v>
      </c>
      <c r="G507" s="9" t="s">
        <v>150</v>
      </c>
      <c r="H507" s="9" t="n">
        <v>-1000</v>
      </c>
      <c r="I507" s="9"/>
      <c r="J507" s="9" t="s">
        <v>5315</v>
      </c>
      <c r="K507" s="9" t="s">
        <v>5316</v>
      </c>
      <c r="L507" s="9" t="s">
        <v>5317</v>
      </c>
      <c r="M507" s="9" t="s">
        <v>5318</v>
      </c>
      <c r="N507" s="9" t="s">
        <v>5035</v>
      </c>
      <c r="O507" s="9" t="s">
        <v>2819</v>
      </c>
      <c r="P507" s="9" t="s">
        <v>5319</v>
      </c>
      <c r="Q507" s="9" t="s">
        <v>3670</v>
      </c>
      <c r="R507" s="9" t="s">
        <v>5320</v>
      </c>
      <c r="S507" s="9" t="s">
        <v>16</v>
      </c>
      <c r="T507" s="9" t="s">
        <v>3429</v>
      </c>
      <c r="U507" s="9" t="s">
        <v>222</v>
      </c>
      <c r="V507" s="9"/>
    </row>
    <row r="508" customFormat="false" ht="15" hidden="false" customHeight="false" outlineLevel="0" collapsed="false">
      <c r="A508" s="9" t="s">
        <v>5321</v>
      </c>
      <c r="B508" s="9" t="s">
        <v>5322</v>
      </c>
      <c r="C508" s="9" t="s">
        <v>5323</v>
      </c>
      <c r="D508" s="9" t="s">
        <v>23</v>
      </c>
      <c r="E508" s="9" t="s">
        <v>943</v>
      </c>
      <c r="F508" s="9" t="s">
        <v>168</v>
      </c>
      <c r="G508" s="9" t="s">
        <v>150</v>
      </c>
      <c r="H508" s="9" t="n">
        <v>1500</v>
      </c>
      <c r="I508" s="9"/>
      <c r="J508" s="9" t="s">
        <v>2889</v>
      </c>
      <c r="K508" s="9" t="s">
        <v>5324</v>
      </c>
      <c r="L508" s="9" t="s">
        <v>5325</v>
      </c>
      <c r="M508" s="9" t="s">
        <v>5326</v>
      </c>
      <c r="N508" s="9" t="s">
        <v>5327</v>
      </c>
      <c r="O508" s="9" t="s">
        <v>2819</v>
      </c>
      <c r="P508" s="9" t="s">
        <v>5328</v>
      </c>
      <c r="Q508" s="9" t="s">
        <v>3670</v>
      </c>
      <c r="R508" s="9" t="s">
        <v>2847</v>
      </c>
      <c r="S508" s="9" t="s">
        <v>17</v>
      </c>
      <c r="T508" s="9" t="s">
        <v>170</v>
      </c>
      <c r="U508" s="9" t="s">
        <v>378</v>
      </c>
      <c r="V508" s="9"/>
    </row>
    <row r="509" customFormat="false" ht="15" hidden="false" customHeight="false" outlineLevel="0" collapsed="false">
      <c r="A509" s="9" t="s">
        <v>5329</v>
      </c>
      <c r="B509" s="9" t="s">
        <v>5330</v>
      </c>
      <c r="C509" s="9" t="s">
        <v>5330</v>
      </c>
      <c r="D509" s="9" t="s">
        <v>23</v>
      </c>
      <c r="E509" s="9" t="s">
        <v>943</v>
      </c>
      <c r="F509" s="9" t="s">
        <v>168</v>
      </c>
      <c r="G509" s="9" t="s">
        <v>150</v>
      </c>
      <c r="H509" s="9" t="n">
        <v>1500</v>
      </c>
      <c r="I509" s="9"/>
      <c r="J509" s="9" t="s">
        <v>2889</v>
      </c>
      <c r="K509" s="9" t="s">
        <v>5331</v>
      </c>
      <c r="L509" s="9" t="s">
        <v>5332</v>
      </c>
      <c r="M509" s="9" t="s">
        <v>5333</v>
      </c>
      <c r="N509" s="9" t="s">
        <v>3043</v>
      </c>
      <c r="O509" s="9" t="s">
        <v>2819</v>
      </c>
      <c r="P509" s="9" t="s">
        <v>5334</v>
      </c>
      <c r="Q509" s="9" t="s">
        <v>3670</v>
      </c>
      <c r="R509" s="9" t="s">
        <v>628</v>
      </c>
      <c r="S509" s="9" t="s">
        <v>17</v>
      </c>
      <c r="T509" s="9" t="s">
        <v>4084</v>
      </c>
      <c r="U509" s="9" t="s">
        <v>378</v>
      </c>
      <c r="V509" s="9"/>
    </row>
    <row r="510" customFormat="false" ht="15" hidden="false" customHeight="false" outlineLevel="0" collapsed="false">
      <c r="A510" s="9" t="s">
        <v>5335</v>
      </c>
      <c r="B510" s="9" t="s">
        <v>5336</v>
      </c>
      <c r="C510" s="9" t="s">
        <v>5337</v>
      </c>
      <c r="D510" s="9" t="s">
        <v>23</v>
      </c>
      <c r="E510" s="9" t="s">
        <v>943</v>
      </c>
      <c r="F510" s="9" t="s">
        <v>168</v>
      </c>
      <c r="G510" s="9" t="s">
        <v>150</v>
      </c>
      <c r="H510" s="9" t="n">
        <v>1500</v>
      </c>
      <c r="I510" s="9"/>
      <c r="J510" s="9" t="s">
        <v>2889</v>
      </c>
      <c r="K510" s="9" t="s">
        <v>5338</v>
      </c>
      <c r="L510" s="9" t="s">
        <v>5339</v>
      </c>
      <c r="M510" s="9" t="s">
        <v>5340</v>
      </c>
      <c r="N510" s="9" t="s">
        <v>5341</v>
      </c>
      <c r="O510" s="9" t="s">
        <v>2819</v>
      </c>
      <c r="P510" s="9" t="s">
        <v>5342</v>
      </c>
      <c r="Q510" s="9" t="s">
        <v>2846</v>
      </c>
      <c r="R510" s="9" t="s">
        <v>2847</v>
      </c>
      <c r="S510" s="9" t="s">
        <v>17</v>
      </c>
      <c r="T510" s="9" t="s">
        <v>170</v>
      </c>
      <c r="U510" s="9" t="s">
        <v>378</v>
      </c>
      <c r="V510" s="9" t="s">
        <v>5343</v>
      </c>
    </row>
    <row r="511" customFormat="false" ht="15" hidden="false" customHeight="false" outlineLevel="0" collapsed="false">
      <c r="A511" s="9" t="s">
        <v>5344</v>
      </c>
      <c r="B511" s="9" t="s">
        <v>5345</v>
      </c>
      <c r="C511" s="9" t="s">
        <v>5346</v>
      </c>
      <c r="D511" s="9" t="s">
        <v>23</v>
      </c>
      <c r="E511" s="9" t="s">
        <v>943</v>
      </c>
      <c r="F511" s="9" t="s">
        <v>168</v>
      </c>
      <c r="G511" s="9" t="s">
        <v>2775</v>
      </c>
      <c r="H511" s="9" t="n">
        <v>-1000</v>
      </c>
      <c r="I511" s="9"/>
      <c r="J511" s="9" t="s">
        <v>5347</v>
      </c>
      <c r="K511" s="9" t="s">
        <v>5348</v>
      </c>
      <c r="L511" s="9" t="s">
        <v>5349</v>
      </c>
      <c r="M511" s="9" t="s">
        <v>5350</v>
      </c>
      <c r="N511" s="9" t="s">
        <v>5351</v>
      </c>
      <c r="O511" s="9" t="s">
        <v>2819</v>
      </c>
      <c r="P511" s="9" t="s">
        <v>5352</v>
      </c>
      <c r="Q511" s="9" t="s">
        <v>2846</v>
      </c>
      <c r="R511" s="9" t="s">
        <v>5353</v>
      </c>
      <c r="S511" s="9" t="s">
        <v>16</v>
      </c>
      <c r="T511" s="9" t="s">
        <v>170</v>
      </c>
      <c r="U511" s="9" t="s">
        <v>222</v>
      </c>
      <c r="V511" s="9" t="s">
        <v>5354</v>
      </c>
    </row>
    <row r="512" customFormat="false" ht="15" hidden="false" customHeight="false" outlineLevel="0" collapsed="false">
      <c r="A512" s="9" t="s">
        <v>5355</v>
      </c>
      <c r="B512" s="9" t="s">
        <v>5356</v>
      </c>
      <c r="C512" s="9" t="s">
        <v>5357</v>
      </c>
      <c r="D512" s="9" t="s">
        <v>23</v>
      </c>
      <c r="E512" s="9" t="s">
        <v>943</v>
      </c>
      <c r="F512" s="9" t="s">
        <v>168</v>
      </c>
      <c r="G512" s="9" t="s">
        <v>150</v>
      </c>
      <c r="H512" s="9" t="n">
        <v>-1000</v>
      </c>
      <c r="I512" s="9"/>
      <c r="J512" s="9" t="s">
        <v>5347</v>
      </c>
      <c r="K512" s="9" t="s">
        <v>5358</v>
      </c>
      <c r="L512" s="9" t="s">
        <v>5359</v>
      </c>
      <c r="M512" s="9" t="s">
        <v>5360</v>
      </c>
      <c r="N512" s="9" t="s">
        <v>5361</v>
      </c>
      <c r="O512" s="9" t="s">
        <v>2819</v>
      </c>
      <c r="P512" s="9" t="s">
        <v>5362</v>
      </c>
      <c r="Q512" s="9" t="s">
        <v>3670</v>
      </c>
      <c r="R512" s="9" t="s">
        <v>5363</v>
      </c>
      <c r="S512" s="9" t="s">
        <v>16</v>
      </c>
      <c r="T512" s="9" t="s">
        <v>4084</v>
      </c>
      <c r="U512" s="9" t="s">
        <v>222</v>
      </c>
      <c r="V512" s="9" t="s">
        <v>5364</v>
      </c>
    </row>
    <row r="513" customFormat="false" ht="15" hidden="false" customHeight="false" outlineLevel="0" collapsed="false">
      <c r="A513" s="9" t="s">
        <v>5365</v>
      </c>
      <c r="B513" s="9" t="s">
        <v>5366</v>
      </c>
      <c r="C513" s="9" t="s">
        <v>5367</v>
      </c>
      <c r="D513" s="9" t="s">
        <v>23</v>
      </c>
      <c r="E513" s="9" t="s">
        <v>943</v>
      </c>
      <c r="F513" s="9" t="s">
        <v>168</v>
      </c>
      <c r="G513" s="9" t="s">
        <v>150</v>
      </c>
      <c r="H513" s="9" t="n">
        <v>1500</v>
      </c>
      <c r="I513" s="9"/>
      <c r="J513" s="9" t="s">
        <v>2889</v>
      </c>
      <c r="K513" s="9" t="s">
        <v>5368</v>
      </c>
      <c r="L513" s="9" t="s">
        <v>5369</v>
      </c>
      <c r="M513" s="9" t="s">
        <v>5370</v>
      </c>
      <c r="N513" s="9" t="s">
        <v>178</v>
      </c>
      <c r="O513" s="9" t="s">
        <v>2819</v>
      </c>
      <c r="P513" s="9" t="s">
        <v>5371</v>
      </c>
      <c r="Q513" s="9" t="s">
        <v>2846</v>
      </c>
      <c r="R513" s="9" t="s">
        <v>3166</v>
      </c>
      <c r="S513" s="9" t="s">
        <v>17</v>
      </c>
      <c r="T513" s="9" t="s">
        <v>170</v>
      </c>
      <c r="U513" s="9" t="s">
        <v>378</v>
      </c>
      <c r="V513" s="9"/>
    </row>
    <row r="514" customFormat="false" ht="15" hidden="false" customHeight="false" outlineLevel="0" collapsed="false">
      <c r="A514" s="9" t="s">
        <v>5372</v>
      </c>
      <c r="B514" s="9" t="s">
        <v>5373</v>
      </c>
      <c r="C514" s="9" t="s">
        <v>5374</v>
      </c>
      <c r="D514" s="9" t="s">
        <v>23</v>
      </c>
      <c r="E514" s="9" t="s">
        <v>943</v>
      </c>
      <c r="F514" s="9" t="s">
        <v>168</v>
      </c>
      <c r="G514" s="9" t="s">
        <v>152</v>
      </c>
      <c r="H514" s="9" t="n">
        <v>-500</v>
      </c>
      <c r="I514" s="9"/>
      <c r="J514" s="9" t="s">
        <v>5375</v>
      </c>
      <c r="K514" s="9" t="s">
        <v>5376</v>
      </c>
      <c r="L514" s="9" t="s">
        <v>5377</v>
      </c>
      <c r="M514" s="9" t="s">
        <v>5378</v>
      </c>
      <c r="N514" s="9" t="s">
        <v>5379</v>
      </c>
      <c r="O514" s="9" t="s">
        <v>2819</v>
      </c>
      <c r="P514" s="9" t="s">
        <v>5380</v>
      </c>
      <c r="Q514" s="9" t="s">
        <v>2832</v>
      </c>
      <c r="R514" s="9" t="s">
        <v>5381</v>
      </c>
      <c r="S514" s="9" t="s">
        <v>16</v>
      </c>
      <c r="T514" s="9" t="s">
        <v>5382</v>
      </c>
      <c r="U514" s="9" t="s">
        <v>222</v>
      </c>
      <c r="V514" s="9" t="s">
        <v>5383</v>
      </c>
    </row>
    <row r="515" customFormat="false" ht="15" hidden="false" customHeight="false" outlineLevel="0" collapsed="false">
      <c r="A515" s="9" t="s">
        <v>5384</v>
      </c>
      <c r="B515" s="9" t="s">
        <v>5385</v>
      </c>
      <c r="C515" s="9" t="s">
        <v>5386</v>
      </c>
      <c r="D515" s="9" t="s">
        <v>23</v>
      </c>
      <c r="E515" s="9" t="s">
        <v>943</v>
      </c>
      <c r="F515" s="9" t="s">
        <v>168</v>
      </c>
      <c r="G515" s="9" t="s">
        <v>152</v>
      </c>
      <c r="H515" s="9" t="n">
        <v>-1500</v>
      </c>
      <c r="I515" s="9"/>
      <c r="J515" s="9" t="s">
        <v>5387</v>
      </c>
      <c r="K515" s="9" t="s">
        <v>5388</v>
      </c>
      <c r="L515" s="9" t="s">
        <v>5389</v>
      </c>
      <c r="M515" s="9" t="s">
        <v>5390</v>
      </c>
      <c r="N515" s="9" t="s">
        <v>4505</v>
      </c>
      <c r="O515" s="9" t="s">
        <v>2819</v>
      </c>
      <c r="P515" s="9" t="s">
        <v>5391</v>
      </c>
      <c r="Q515" s="9" t="s">
        <v>2846</v>
      </c>
      <c r="R515" s="9" t="s">
        <v>5392</v>
      </c>
      <c r="S515" s="9" t="s">
        <v>16</v>
      </c>
      <c r="T515" s="9" t="s">
        <v>3090</v>
      </c>
      <c r="U515" s="9" t="s">
        <v>222</v>
      </c>
      <c r="V515" s="9"/>
    </row>
    <row r="516" customFormat="false" ht="15" hidden="false" customHeight="false" outlineLevel="0" collapsed="false">
      <c r="A516" s="9" t="s">
        <v>5393</v>
      </c>
      <c r="B516" s="9" t="s">
        <v>5394</v>
      </c>
      <c r="C516" s="9" t="s">
        <v>5395</v>
      </c>
      <c r="D516" s="9" t="s">
        <v>23</v>
      </c>
      <c r="E516" s="9" t="s">
        <v>943</v>
      </c>
      <c r="F516" s="9" t="s">
        <v>168</v>
      </c>
      <c r="G516" s="9" t="s">
        <v>152</v>
      </c>
      <c r="H516" s="9" t="n">
        <v>1000</v>
      </c>
      <c r="I516" s="9"/>
      <c r="J516" s="9" t="s">
        <v>2889</v>
      </c>
      <c r="K516" s="9" t="s">
        <v>5396</v>
      </c>
      <c r="L516" s="9" t="s">
        <v>5397</v>
      </c>
      <c r="M516" s="9" t="s">
        <v>5398</v>
      </c>
      <c r="N516" s="9" t="s">
        <v>5379</v>
      </c>
      <c r="O516" s="9" t="s">
        <v>2819</v>
      </c>
      <c r="P516" s="9" t="s">
        <v>5399</v>
      </c>
      <c r="Q516" s="9" t="s">
        <v>2846</v>
      </c>
      <c r="R516" s="9" t="s">
        <v>628</v>
      </c>
      <c r="S516" s="9" t="s">
        <v>16</v>
      </c>
      <c r="T516" s="9" t="s">
        <v>170</v>
      </c>
      <c r="U516" s="9" t="s">
        <v>378</v>
      </c>
      <c r="V516" s="9" t="s">
        <v>5400</v>
      </c>
    </row>
    <row r="517" customFormat="false" ht="15" hidden="false" customHeight="false" outlineLevel="0" collapsed="false">
      <c r="A517" s="9" t="s">
        <v>5401</v>
      </c>
      <c r="B517" s="9" t="s">
        <v>5402</v>
      </c>
      <c r="C517" s="9" t="s">
        <v>5403</v>
      </c>
      <c r="D517" s="9" t="s">
        <v>23</v>
      </c>
      <c r="E517" s="9" t="s">
        <v>943</v>
      </c>
      <c r="F517" s="9" t="s">
        <v>168</v>
      </c>
      <c r="G517" s="9" t="s">
        <v>152</v>
      </c>
      <c r="H517" s="9" t="n">
        <v>-1000</v>
      </c>
      <c r="I517" s="9"/>
      <c r="J517" s="9" t="s">
        <v>2889</v>
      </c>
      <c r="K517" s="9" t="s">
        <v>5404</v>
      </c>
      <c r="L517" s="9" t="s">
        <v>5405</v>
      </c>
      <c r="M517" s="9" t="s">
        <v>5406</v>
      </c>
      <c r="N517" s="9" t="s">
        <v>5407</v>
      </c>
      <c r="O517" s="9" t="s">
        <v>2819</v>
      </c>
      <c r="P517" s="9" t="s">
        <v>5408</v>
      </c>
      <c r="Q517" s="9" t="s">
        <v>2846</v>
      </c>
      <c r="R517" s="9" t="s">
        <v>628</v>
      </c>
      <c r="S517" s="9" t="s">
        <v>17</v>
      </c>
      <c r="T517" s="9" t="s">
        <v>3322</v>
      </c>
      <c r="U517" s="9" t="s">
        <v>378</v>
      </c>
      <c r="V517" s="9"/>
    </row>
    <row r="518" customFormat="false" ht="15" hidden="false" customHeight="false" outlineLevel="0" collapsed="false">
      <c r="A518" s="9" t="s">
        <v>5409</v>
      </c>
      <c r="B518" s="9" t="s">
        <v>5410</v>
      </c>
      <c r="C518" s="9" t="s">
        <v>5411</v>
      </c>
      <c r="D518" s="9" t="s">
        <v>23</v>
      </c>
      <c r="E518" s="9" t="s">
        <v>943</v>
      </c>
      <c r="F518" s="9" t="s">
        <v>168</v>
      </c>
      <c r="G518" s="9" t="s">
        <v>152</v>
      </c>
      <c r="H518" s="9" t="n">
        <v>1000</v>
      </c>
      <c r="I518" s="9"/>
      <c r="J518" s="9" t="s">
        <v>2889</v>
      </c>
      <c r="K518" s="9" t="s">
        <v>5412</v>
      </c>
      <c r="L518" s="9" t="s">
        <v>5413</v>
      </c>
      <c r="M518" s="9" t="s">
        <v>5414</v>
      </c>
      <c r="N518" s="9" t="s">
        <v>5415</v>
      </c>
      <c r="O518" s="9" t="s">
        <v>2819</v>
      </c>
      <c r="P518" s="9" t="s">
        <v>5416</v>
      </c>
      <c r="Q518" s="9" t="s">
        <v>2846</v>
      </c>
      <c r="R518" s="9" t="s">
        <v>628</v>
      </c>
      <c r="S518" s="9" t="s">
        <v>17</v>
      </c>
      <c r="T518" s="9" t="s">
        <v>170</v>
      </c>
      <c r="U518" s="9" t="s">
        <v>222</v>
      </c>
      <c r="V518" s="9" t="s">
        <v>5417</v>
      </c>
    </row>
    <row r="519" customFormat="false" ht="15" hidden="false" customHeight="false" outlineLevel="0" collapsed="false">
      <c r="A519" s="9" t="s">
        <v>5418</v>
      </c>
      <c r="B519" s="9" t="s">
        <v>5419</v>
      </c>
      <c r="C519" s="9" t="s">
        <v>5420</v>
      </c>
      <c r="D519" s="9" t="s">
        <v>23</v>
      </c>
      <c r="E519" s="9" t="s">
        <v>943</v>
      </c>
      <c r="F519" s="9" t="s">
        <v>168</v>
      </c>
      <c r="G519" s="9" t="s">
        <v>874</v>
      </c>
      <c r="H519" s="9" t="n">
        <v>1300</v>
      </c>
      <c r="I519" s="9"/>
      <c r="J519" s="9" t="s">
        <v>5421</v>
      </c>
      <c r="K519" s="9" t="s">
        <v>5422</v>
      </c>
      <c r="L519" s="9" t="s">
        <v>817</v>
      </c>
      <c r="M519" s="9" t="s">
        <v>5423</v>
      </c>
      <c r="N519" s="9" t="s">
        <v>179</v>
      </c>
      <c r="O519" s="9" t="s">
        <v>2819</v>
      </c>
      <c r="P519" s="9" t="s">
        <v>5424</v>
      </c>
      <c r="Q519" s="9" t="s">
        <v>3670</v>
      </c>
      <c r="R519" s="9" t="s">
        <v>628</v>
      </c>
      <c r="S519" s="9" t="s">
        <v>17</v>
      </c>
      <c r="T519" s="9" t="s">
        <v>672</v>
      </c>
      <c r="U519" s="9" t="s">
        <v>378</v>
      </c>
      <c r="V519" s="9" t="s">
        <v>5425</v>
      </c>
    </row>
    <row r="520" customFormat="false" ht="15" hidden="false" customHeight="false" outlineLevel="0" collapsed="false">
      <c r="A520" s="9" t="s">
        <v>5426</v>
      </c>
      <c r="B520" s="9" t="s">
        <v>5427</v>
      </c>
      <c r="C520" s="9" t="s">
        <v>5428</v>
      </c>
      <c r="D520" s="9" t="s">
        <v>23</v>
      </c>
      <c r="E520" s="9" t="s">
        <v>943</v>
      </c>
      <c r="F520" s="9" t="s">
        <v>168</v>
      </c>
      <c r="G520" s="9" t="s">
        <v>152</v>
      </c>
      <c r="H520" s="9" t="n">
        <v>-500</v>
      </c>
      <c r="I520" s="9"/>
      <c r="J520" s="9" t="s">
        <v>2889</v>
      </c>
      <c r="K520" s="9" t="s">
        <v>5429</v>
      </c>
      <c r="L520" s="9" t="s">
        <v>5430</v>
      </c>
      <c r="M520" s="9" t="s">
        <v>5431</v>
      </c>
      <c r="N520" s="9" t="s">
        <v>5432</v>
      </c>
      <c r="O520" s="9" t="s">
        <v>2819</v>
      </c>
      <c r="P520" s="9" t="s">
        <v>5433</v>
      </c>
      <c r="Q520" s="9" t="s">
        <v>2832</v>
      </c>
      <c r="R520" s="9" t="s">
        <v>3166</v>
      </c>
      <c r="S520" s="9" t="s">
        <v>17</v>
      </c>
      <c r="T520" s="9" t="s">
        <v>388</v>
      </c>
      <c r="U520" s="9" t="s">
        <v>222</v>
      </c>
      <c r="V520" s="9" t="s">
        <v>5434</v>
      </c>
    </row>
    <row r="521" customFormat="false" ht="15" hidden="false" customHeight="false" outlineLevel="0" collapsed="false">
      <c r="A521" s="9" t="s">
        <v>5435</v>
      </c>
      <c r="B521" s="9" t="s">
        <v>5436</v>
      </c>
      <c r="C521" s="9" t="s">
        <v>5437</v>
      </c>
      <c r="D521" s="9" t="s">
        <v>23</v>
      </c>
      <c r="E521" s="9" t="s">
        <v>943</v>
      </c>
      <c r="F521" s="9" t="s">
        <v>168</v>
      </c>
      <c r="G521" s="9" t="s">
        <v>152</v>
      </c>
      <c r="H521" s="9" t="n">
        <v>1000</v>
      </c>
      <c r="I521" s="9"/>
      <c r="J521" s="9" t="s">
        <v>5438</v>
      </c>
      <c r="K521" s="9" t="s">
        <v>5439</v>
      </c>
      <c r="L521" s="9" t="s">
        <v>5440</v>
      </c>
      <c r="M521" s="9" t="s">
        <v>5441</v>
      </c>
      <c r="N521" s="9" t="s">
        <v>2962</v>
      </c>
      <c r="O521" s="9" t="s">
        <v>2819</v>
      </c>
      <c r="P521" s="9" t="s">
        <v>5442</v>
      </c>
      <c r="Q521" s="9" t="s">
        <v>2846</v>
      </c>
      <c r="R521" s="9" t="s">
        <v>628</v>
      </c>
      <c r="S521" s="9" t="s">
        <v>17</v>
      </c>
      <c r="T521" s="9" t="s">
        <v>3090</v>
      </c>
      <c r="U521" s="9" t="s">
        <v>378</v>
      </c>
      <c r="V521" s="9" t="s">
        <v>5443</v>
      </c>
    </row>
    <row r="522" customFormat="false" ht="15" hidden="false" customHeight="false" outlineLevel="0" collapsed="false">
      <c r="A522" s="9" t="s">
        <v>5444</v>
      </c>
      <c r="B522" s="9" t="s">
        <v>5445</v>
      </c>
      <c r="C522" s="9" t="s">
        <v>5446</v>
      </c>
      <c r="D522" s="9" t="s">
        <v>23</v>
      </c>
      <c r="E522" s="9" t="s">
        <v>943</v>
      </c>
      <c r="F522" s="9" t="s">
        <v>168</v>
      </c>
      <c r="G522" s="9" t="s">
        <v>155</v>
      </c>
      <c r="H522" s="9" t="n">
        <v>1250</v>
      </c>
      <c r="I522" s="9"/>
      <c r="J522" s="9" t="s">
        <v>5447</v>
      </c>
      <c r="K522" s="9" t="s">
        <v>5448</v>
      </c>
      <c r="L522" s="9" t="s">
        <v>5449</v>
      </c>
      <c r="M522" s="9" t="s">
        <v>5450</v>
      </c>
      <c r="N522" s="9" t="s">
        <v>3129</v>
      </c>
      <c r="O522" s="9" t="s">
        <v>2819</v>
      </c>
      <c r="P522" s="9" t="s">
        <v>5451</v>
      </c>
      <c r="Q522" s="9" t="s">
        <v>5300</v>
      </c>
      <c r="R522" s="9" t="s">
        <v>5452</v>
      </c>
      <c r="S522" s="9" t="s">
        <v>15</v>
      </c>
      <c r="T522" s="9" t="s">
        <v>3120</v>
      </c>
      <c r="U522" s="9" t="s">
        <v>222</v>
      </c>
      <c r="V522" s="9" t="s">
        <v>5453</v>
      </c>
    </row>
    <row r="523" customFormat="false" ht="15" hidden="false" customHeight="false" outlineLevel="0" collapsed="false">
      <c r="A523" s="9" t="s">
        <v>5454</v>
      </c>
      <c r="B523" s="9" t="s">
        <v>5455</v>
      </c>
      <c r="C523" s="9" t="s">
        <v>5456</v>
      </c>
      <c r="D523" s="9" t="s">
        <v>23</v>
      </c>
      <c r="E523" s="9" t="s">
        <v>943</v>
      </c>
      <c r="F523" s="9" t="s">
        <v>168</v>
      </c>
      <c r="G523" s="9" t="s">
        <v>155</v>
      </c>
      <c r="H523" s="9" t="n">
        <v>1000</v>
      </c>
      <c r="I523" s="9"/>
      <c r="J523" s="9" t="s">
        <v>5457</v>
      </c>
      <c r="K523" s="9" t="s">
        <v>5458</v>
      </c>
      <c r="L523" s="9" t="s">
        <v>5459</v>
      </c>
      <c r="M523" s="9" t="s">
        <v>5460</v>
      </c>
      <c r="N523" s="9" t="s">
        <v>5461</v>
      </c>
      <c r="O523" s="9" t="s">
        <v>2819</v>
      </c>
      <c r="P523" s="9" t="s">
        <v>5462</v>
      </c>
      <c r="Q523" s="9" t="s">
        <v>3670</v>
      </c>
      <c r="R523" s="9" t="s">
        <v>5463</v>
      </c>
      <c r="S523" s="9" t="s">
        <v>15</v>
      </c>
      <c r="T523" s="9" t="s">
        <v>5464</v>
      </c>
      <c r="U523" s="9" t="s">
        <v>222</v>
      </c>
      <c r="V523" s="9" t="s">
        <v>5465</v>
      </c>
    </row>
    <row r="524" customFormat="false" ht="15" hidden="false" customHeight="false" outlineLevel="0" collapsed="false">
      <c r="A524" s="9" t="s">
        <v>5466</v>
      </c>
      <c r="B524" s="9" t="s">
        <v>5467</v>
      </c>
      <c r="C524" s="9" t="s">
        <v>5468</v>
      </c>
      <c r="D524" s="9" t="s">
        <v>23</v>
      </c>
      <c r="E524" s="9" t="s">
        <v>943</v>
      </c>
      <c r="F524" s="9" t="s">
        <v>168</v>
      </c>
      <c r="G524" s="9" t="s">
        <v>155</v>
      </c>
      <c r="H524" s="9" t="n">
        <v>-800</v>
      </c>
      <c r="I524" s="9"/>
      <c r="J524" s="9" t="s">
        <v>5469</v>
      </c>
      <c r="K524" s="9" t="s">
        <v>5470</v>
      </c>
      <c r="L524" s="9" t="s">
        <v>5471</v>
      </c>
      <c r="M524" s="9" t="s">
        <v>5472</v>
      </c>
      <c r="N524" s="9" t="s">
        <v>5473</v>
      </c>
      <c r="O524" s="9" t="s">
        <v>2819</v>
      </c>
      <c r="P524" s="9" t="s">
        <v>5474</v>
      </c>
      <c r="Q524" s="9" t="s">
        <v>2846</v>
      </c>
      <c r="R524" s="9" t="s">
        <v>5452</v>
      </c>
      <c r="S524" s="9" t="s">
        <v>16</v>
      </c>
      <c r="T524" s="9" t="s">
        <v>2848</v>
      </c>
      <c r="U524" s="9" t="s">
        <v>222</v>
      </c>
      <c r="V524" s="9" t="s">
        <v>5475</v>
      </c>
    </row>
    <row r="525" customFormat="false" ht="15" hidden="false" customHeight="false" outlineLevel="0" collapsed="false">
      <c r="A525" s="9" t="s">
        <v>5476</v>
      </c>
      <c r="B525" s="9" t="s">
        <v>5477</v>
      </c>
      <c r="C525" s="9" t="s">
        <v>5478</v>
      </c>
      <c r="D525" s="9" t="s">
        <v>23</v>
      </c>
      <c r="E525" s="9" t="s">
        <v>943</v>
      </c>
      <c r="F525" s="9" t="s">
        <v>168</v>
      </c>
      <c r="G525" s="9" t="s">
        <v>155</v>
      </c>
      <c r="H525" s="9" t="n">
        <v>-800</v>
      </c>
      <c r="I525" s="9"/>
      <c r="J525" s="9" t="s">
        <v>5469</v>
      </c>
      <c r="K525" s="9" t="s">
        <v>5479</v>
      </c>
      <c r="L525" s="9" t="s">
        <v>5480</v>
      </c>
      <c r="M525" s="9" t="s">
        <v>5481</v>
      </c>
      <c r="N525" s="9" t="s">
        <v>5482</v>
      </c>
      <c r="O525" s="9" t="s">
        <v>2819</v>
      </c>
      <c r="P525" s="9" t="s">
        <v>5483</v>
      </c>
      <c r="Q525" s="9" t="s">
        <v>2846</v>
      </c>
      <c r="R525" s="9" t="s">
        <v>5452</v>
      </c>
      <c r="S525" s="9" t="s">
        <v>16</v>
      </c>
      <c r="T525" s="9" t="s">
        <v>2848</v>
      </c>
      <c r="U525" s="9" t="s">
        <v>222</v>
      </c>
      <c r="V525" s="9" t="s">
        <v>5484</v>
      </c>
    </row>
    <row r="526" customFormat="false" ht="15" hidden="false" customHeight="false" outlineLevel="0" collapsed="false">
      <c r="A526" s="9" t="s">
        <v>5485</v>
      </c>
      <c r="B526" s="9" t="s">
        <v>5486</v>
      </c>
      <c r="C526" s="9" t="s">
        <v>5487</v>
      </c>
      <c r="D526" s="9" t="s">
        <v>23</v>
      </c>
      <c r="E526" s="9" t="s">
        <v>943</v>
      </c>
      <c r="F526" s="9" t="s">
        <v>168</v>
      </c>
      <c r="G526" s="9" t="s">
        <v>155</v>
      </c>
      <c r="H526" s="9" t="n">
        <v>1200</v>
      </c>
      <c r="I526" s="9"/>
      <c r="J526" s="9" t="s">
        <v>5488</v>
      </c>
      <c r="K526" s="9" t="s">
        <v>5489</v>
      </c>
      <c r="L526" s="9" t="s">
        <v>5490</v>
      </c>
      <c r="M526" s="9" t="s">
        <v>5491</v>
      </c>
      <c r="N526" s="9" t="s">
        <v>3237</v>
      </c>
      <c r="O526" s="9" t="s">
        <v>2819</v>
      </c>
      <c r="P526" s="9" t="s">
        <v>5492</v>
      </c>
      <c r="Q526" s="9" t="s">
        <v>5493</v>
      </c>
      <c r="R526" s="9" t="s">
        <v>5494</v>
      </c>
      <c r="S526" s="9" t="s">
        <v>16</v>
      </c>
      <c r="T526" s="9" t="s">
        <v>3429</v>
      </c>
      <c r="U526" s="9" t="s">
        <v>222</v>
      </c>
      <c r="V526" s="9" t="s">
        <v>5495</v>
      </c>
    </row>
    <row r="527" customFormat="false" ht="15" hidden="false" customHeight="false" outlineLevel="0" collapsed="false">
      <c r="A527" s="9" t="s">
        <v>5496</v>
      </c>
      <c r="B527" s="9" t="s">
        <v>5497</v>
      </c>
      <c r="C527" s="9" t="s">
        <v>5498</v>
      </c>
      <c r="D527" s="9" t="s">
        <v>23</v>
      </c>
      <c r="E527" s="9" t="s">
        <v>943</v>
      </c>
      <c r="F527" s="9" t="s">
        <v>168</v>
      </c>
      <c r="G527" s="9" t="s">
        <v>155</v>
      </c>
      <c r="H527" s="9" t="n">
        <v>1000</v>
      </c>
      <c r="I527" s="9"/>
      <c r="J527" s="9" t="s">
        <v>2889</v>
      </c>
      <c r="K527" s="9" t="s">
        <v>5499</v>
      </c>
      <c r="L527" s="9" t="s">
        <v>5500</v>
      </c>
      <c r="M527" s="9" t="s">
        <v>5501</v>
      </c>
      <c r="N527" s="9" t="s">
        <v>3218</v>
      </c>
      <c r="O527" s="9" t="s">
        <v>2819</v>
      </c>
      <c r="P527" s="9" t="s">
        <v>5502</v>
      </c>
      <c r="Q527" s="9" t="s">
        <v>3670</v>
      </c>
      <c r="R527" s="9" t="s">
        <v>5503</v>
      </c>
      <c r="S527" s="9" t="s">
        <v>16</v>
      </c>
      <c r="T527" s="9" t="s">
        <v>3429</v>
      </c>
      <c r="U527" s="9" t="s">
        <v>222</v>
      </c>
      <c r="V527" s="9" t="s">
        <v>5504</v>
      </c>
    </row>
    <row r="528" customFormat="false" ht="15" hidden="false" customHeight="false" outlineLevel="0" collapsed="false">
      <c r="A528" s="9" t="s">
        <v>5505</v>
      </c>
      <c r="B528" s="9" t="s">
        <v>5506</v>
      </c>
      <c r="C528" s="9" t="s">
        <v>5507</v>
      </c>
      <c r="D528" s="9" t="s">
        <v>23</v>
      </c>
      <c r="E528" s="9" t="s">
        <v>943</v>
      </c>
      <c r="F528" s="9" t="s">
        <v>168</v>
      </c>
      <c r="G528" s="9" t="s">
        <v>155</v>
      </c>
      <c r="H528" s="9" t="n">
        <v>1000</v>
      </c>
      <c r="I528" s="9"/>
      <c r="J528" s="9" t="s">
        <v>2889</v>
      </c>
      <c r="K528" s="9" t="s">
        <v>5508</v>
      </c>
      <c r="L528" s="9" t="s">
        <v>5509</v>
      </c>
      <c r="M528" s="9" t="s">
        <v>5510</v>
      </c>
      <c r="N528" s="9" t="s">
        <v>3218</v>
      </c>
      <c r="O528" s="9" t="s">
        <v>2819</v>
      </c>
      <c r="P528" s="9" t="s">
        <v>5511</v>
      </c>
      <c r="Q528" s="9" t="s">
        <v>3670</v>
      </c>
      <c r="R528" s="9" t="s">
        <v>5512</v>
      </c>
      <c r="S528" s="9" t="s">
        <v>16</v>
      </c>
      <c r="T528" s="9" t="s">
        <v>3816</v>
      </c>
      <c r="U528" s="9" t="s">
        <v>222</v>
      </c>
      <c r="V528" s="9" t="s">
        <v>5513</v>
      </c>
    </row>
    <row r="529" customFormat="false" ht="15" hidden="false" customHeight="false" outlineLevel="0" collapsed="false">
      <c r="A529" s="9" t="s">
        <v>5514</v>
      </c>
      <c r="B529" s="9" t="s">
        <v>5515</v>
      </c>
      <c r="C529" s="9" t="s">
        <v>5516</v>
      </c>
      <c r="D529" s="9" t="s">
        <v>23</v>
      </c>
      <c r="E529" s="9" t="s">
        <v>943</v>
      </c>
      <c r="F529" s="9" t="s">
        <v>168</v>
      </c>
      <c r="G529" s="9" t="s">
        <v>155</v>
      </c>
      <c r="H529" s="9" t="n">
        <v>1000</v>
      </c>
      <c r="I529" s="9"/>
      <c r="J529" s="9" t="s">
        <v>2889</v>
      </c>
      <c r="K529" s="9" t="s">
        <v>5517</v>
      </c>
      <c r="L529" s="9" t="s">
        <v>5518</v>
      </c>
      <c r="M529" s="9" t="s">
        <v>5519</v>
      </c>
      <c r="N529" s="9" t="s">
        <v>174</v>
      </c>
      <c r="O529" s="9" t="s">
        <v>2819</v>
      </c>
      <c r="P529" s="9" t="s">
        <v>5520</v>
      </c>
      <c r="Q529" s="9" t="s">
        <v>2846</v>
      </c>
      <c r="R529" s="9" t="s">
        <v>5452</v>
      </c>
      <c r="S529" s="9" t="s">
        <v>17</v>
      </c>
      <c r="T529" s="9" t="s">
        <v>2848</v>
      </c>
      <c r="U529" s="9" t="s">
        <v>378</v>
      </c>
      <c r="V529" s="9" t="s">
        <v>5521</v>
      </c>
    </row>
    <row r="530" customFormat="false" ht="15" hidden="false" customHeight="false" outlineLevel="0" collapsed="false">
      <c r="A530" s="9" t="s">
        <v>5522</v>
      </c>
      <c r="B530" s="9" t="s">
        <v>5523</v>
      </c>
      <c r="C530" s="9" t="s">
        <v>5524</v>
      </c>
      <c r="D530" s="9" t="s">
        <v>23</v>
      </c>
      <c r="E530" s="9" t="s">
        <v>943</v>
      </c>
      <c r="F530" s="9" t="s">
        <v>168</v>
      </c>
      <c r="G530" s="9" t="s">
        <v>155</v>
      </c>
      <c r="H530" s="9" t="n">
        <v>1000</v>
      </c>
      <c r="I530" s="9"/>
      <c r="J530" s="9" t="s">
        <v>2889</v>
      </c>
      <c r="K530" s="9" t="s">
        <v>5525</v>
      </c>
      <c r="L530" s="9" t="s">
        <v>817</v>
      </c>
      <c r="M530" s="9" t="s">
        <v>5526</v>
      </c>
      <c r="N530" s="9" t="s">
        <v>179</v>
      </c>
      <c r="O530" s="9" t="s">
        <v>2819</v>
      </c>
      <c r="P530" s="9" t="s">
        <v>5527</v>
      </c>
      <c r="Q530" s="9" t="s">
        <v>3670</v>
      </c>
      <c r="R530" s="9" t="s">
        <v>3340</v>
      </c>
      <c r="S530" s="9" t="s">
        <v>17</v>
      </c>
      <c r="T530" s="9" t="s">
        <v>3429</v>
      </c>
      <c r="U530" s="9" t="s">
        <v>378</v>
      </c>
      <c r="V530" s="9"/>
    </row>
    <row r="531" customFormat="false" ht="15" hidden="false" customHeight="false" outlineLevel="0" collapsed="false">
      <c r="A531" s="9" t="s">
        <v>5528</v>
      </c>
      <c r="B531" s="9" t="s">
        <v>5529</v>
      </c>
      <c r="C531" s="9" t="s">
        <v>5530</v>
      </c>
      <c r="D531" s="9" t="s">
        <v>23</v>
      </c>
      <c r="E531" s="9" t="s">
        <v>943</v>
      </c>
      <c r="F531" s="9" t="s">
        <v>168</v>
      </c>
      <c r="G531" s="9" t="s">
        <v>155</v>
      </c>
      <c r="H531" s="9" t="n">
        <v>1000</v>
      </c>
      <c r="I531" s="9"/>
      <c r="J531" s="9" t="s">
        <v>2889</v>
      </c>
      <c r="K531" s="9" t="s">
        <v>5531</v>
      </c>
      <c r="L531" s="9" t="s">
        <v>5532</v>
      </c>
      <c r="M531" s="9" t="s">
        <v>5533</v>
      </c>
      <c r="N531" s="9" t="s">
        <v>5534</v>
      </c>
      <c r="O531" s="9" t="s">
        <v>2819</v>
      </c>
      <c r="P531" s="9" t="s">
        <v>5535</v>
      </c>
      <c r="Q531" s="9" t="s">
        <v>3670</v>
      </c>
      <c r="R531" s="9" t="s">
        <v>3340</v>
      </c>
      <c r="S531" s="9" t="s">
        <v>16</v>
      </c>
      <c r="T531" s="9" t="s">
        <v>3429</v>
      </c>
      <c r="U531" s="9" t="s">
        <v>378</v>
      </c>
      <c r="V531" s="9"/>
    </row>
    <row r="532" customFormat="false" ht="15" hidden="false" customHeight="false" outlineLevel="0" collapsed="false">
      <c r="A532" s="9" t="s">
        <v>5536</v>
      </c>
      <c r="B532" s="9" t="s">
        <v>5537</v>
      </c>
      <c r="C532" s="9" t="s">
        <v>5538</v>
      </c>
      <c r="D532" s="9" t="s">
        <v>23</v>
      </c>
      <c r="E532" s="9" t="s">
        <v>943</v>
      </c>
      <c r="F532" s="9" t="s">
        <v>166</v>
      </c>
      <c r="G532" s="9" t="s">
        <v>130</v>
      </c>
      <c r="H532" s="9" t="n">
        <v>1100</v>
      </c>
      <c r="I532" s="9"/>
      <c r="J532" s="9" t="s">
        <v>5539</v>
      </c>
      <c r="K532" s="9" t="s">
        <v>5540</v>
      </c>
      <c r="L532" s="9" t="s">
        <v>5541</v>
      </c>
      <c r="M532" s="9" t="s">
        <v>5542</v>
      </c>
      <c r="N532" s="9" t="s">
        <v>3088</v>
      </c>
      <c r="O532" s="9" t="s">
        <v>2819</v>
      </c>
      <c r="P532" s="9" t="s">
        <v>5543</v>
      </c>
      <c r="Q532" s="9" t="s">
        <v>1267</v>
      </c>
      <c r="R532" s="9" t="s">
        <v>3340</v>
      </c>
      <c r="S532" s="9" t="s">
        <v>17</v>
      </c>
      <c r="T532" s="9" t="s">
        <v>2848</v>
      </c>
      <c r="U532" s="9" t="s">
        <v>378</v>
      </c>
      <c r="V532" s="9"/>
    </row>
    <row r="533" customFormat="false" ht="15" hidden="false" customHeight="false" outlineLevel="0" collapsed="false">
      <c r="A533" s="9" t="s">
        <v>5544</v>
      </c>
      <c r="B533" s="9" t="s">
        <v>5545</v>
      </c>
      <c r="C533" s="9" t="s">
        <v>5546</v>
      </c>
      <c r="D533" s="9" t="s">
        <v>23</v>
      </c>
      <c r="E533" s="9" t="s">
        <v>943</v>
      </c>
      <c r="F533" s="9" t="s">
        <v>167</v>
      </c>
      <c r="G533" s="9" t="s">
        <v>5547</v>
      </c>
      <c r="H533" s="9" t="n">
        <v>-700</v>
      </c>
      <c r="I533" s="9"/>
      <c r="J533" s="9" t="s">
        <v>5548</v>
      </c>
      <c r="K533" s="9" t="s">
        <v>5549</v>
      </c>
      <c r="L533" s="9" t="s">
        <v>5550</v>
      </c>
      <c r="M533" s="9" t="s">
        <v>5551</v>
      </c>
      <c r="N533" s="9" t="s">
        <v>4228</v>
      </c>
      <c r="O533" s="9" t="s">
        <v>2819</v>
      </c>
      <c r="P533" s="9" t="s">
        <v>5552</v>
      </c>
      <c r="Q533" s="9" t="s">
        <v>3389</v>
      </c>
      <c r="R533" s="9" t="s">
        <v>4949</v>
      </c>
      <c r="S533" s="9" t="s">
        <v>17</v>
      </c>
      <c r="T533" s="9" t="s">
        <v>2873</v>
      </c>
      <c r="U533" s="9" t="s">
        <v>378</v>
      </c>
      <c r="V533" s="9" t="s">
        <v>5553</v>
      </c>
    </row>
    <row r="534" customFormat="false" ht="15" hidden="false" customHeight="false" outlineLevel="0" collapsed="false">
      <c r="A534" s="9" t="s">
        <v>5554</v>
      </c>
      <c r="B534" s="9" t="s">
        <v>5555</v>
      </c>
      <c r="C534" s="9" t="s">
        <v>5556</v>
      </c>
      <c r="D534" s="9" t="s">
        <v>23</v>
      </c>
      <c r="E534" s="9" t="s">
        <v>943</v>
      </c>
      <c r="F534" s="9" t="s">
        <v>169</v>
      </c>
      <c r="G534" s="9" t="s">
        <v>5557</v>
      </c>
      <c r="H534" s="9" t="n">
        <v>1600</v>
      </c>
      <c r="I534" s="9"/>
      <c r="J534" s="9" t="s">
        <v>2889</v>
      </c>
      <c r="K534" s="9" t="s">
        <v>5558</v>
      </c>
      <c r="L534" s="9" t="s">
        <v>5559</v>
      </c>
      <c r="M534" s="9" t="s">
        <v>5560</v>
      </c>
      <c r="N534" s="9" t="s">
        <v>5561</v>
      </c>
      <c r="O534" s="9" t="s">
        <v>2819</v>
      </c>
      <c r="P534" s="9" t="s">
        <v>5562</v>
      </c>
      <c r="Q534" s="9" t="s">
        <v>3670</v>
      </c>
      <c r="R534" s="9" t="s">
        <v>5563</v>
      </c>
      <c r="S534" s="9" t="s">
        <v>17</v>
      </c>
      <c r="T534" s="9"/>
      <c r="U534" s="9" t="s">
        <v>378</v>
      </c>
      <c r="V534" s="9"/>
    </row>
    <row r="535" customFormat="false" ht="15" hidden="false" customHeight="false" outlineLevel="0" collapsed="false">
      <c r="A535" s="9" t="s">
        <v>5564</v>
      </c>
      <c r="B535" s="9" t="s">
        <v>5565</v>
      </c>
      <c r="C535" s="9"/>
      <c r="D535" s="9" t="s">
        <v>26</v>
      </c>
      <c r="E535" s="9" t="s">
        <v>943</v>
      </c>
      <c r="F535" s="9" t="s">
        <v>161</v>
      </c>
      <c r="G535" s="9" t="s">
        <v>75</v>
      </c>
      <c r="H535" s="9" t="n">
        <v>-3300000</v>
      </c>
      <c r="I535" s="9" t="n">
        <v>-3300000</v>
      </c>
      <c r="J535" s="9" t="s">
        <v>5566</v>
      </c>
      <c r="K535" s="9" t="s">
        <v>5567</v>
      </c>
      <c r="L535" s="9" t="s">
        <v>5568</v>
      </c>
      <c r="M535" s="9" t="s">
        <v>5569</v>
      </c>
      <c r="N535" s="9" t="s">
        <v>176</v>
      </c>
      <c r="O535" s="9" t="s">
        <v>5570</v>
      </c>
      <c r="P535" s="9"/>
      <c r="Q535" s="9" t="s">
        <v>234</v>
      </c>
      <c r="R535" s="9" t="s">
        <v>1806</v>
      </c>
      <c r="S535" s="9" t="s">
        <v>17</v>
      </c>
      <c r="T535" s="9" t="s">
        <v>3239</v>
      </c>
      <c r="U535" s="9" t="s">
        <v>378</v>
      </c>
      <c r="V535" s="9" t="s">
        <v>5571</v>
      </c>
    </row>
    <row r="536" customFormat="false" ht="15" hidden="false" customHeight="false" outlineLevel="0" collapsed="false">
      <c r="A536" s="9" t="s">
        <v>5572</v>
      </c>
      <c r="B536" s="9" t="s">
        <v>5573</v>
      </c>
      <c r="C536" s="9" t="s">
        <v>5574</v>
      </c>
      <c r="D536" s="9" t="s">
        <v>26</v>
      </c>
      <c r="E536" s="9" t="s">
        <v>943</v>
      </c>
      <c r="F536" s="9" t="s">
        <v>1744</v>
      </c>
      <c r="G536" s="9" t="s">
        <v>5575</v>
      </c>
      <c r="H536" s="9" t="n">
        <v>-2600000</v>
      </c>
      <c r="I536" s="9" t="n">
        <v>-1000000</v>
      </c>
      <c r="J536" s="9" t="s">
        <v>5576</v>
      </c>
      <c r="K536" s="9" t="s">
        <v>5577</v>
      </c>
      <c r="L536" s="9" t="s">
        <v>5578</v>
      </c>
      <c r="M536" s="9" t="s">
        <v>5579</v>
      </c>
      <c r="N536" s="9" t="s">
        <v>5580</v>
      </c>
      <c r="O536" s="9" t="s">
        <v>5581</v>
      </c>
      <c r="P536" s="9"/>
      <c r="Q536" s="9" t="s">
        <v>234</v>
      </c>
      <c r="R536" s="9" t="s">
        <v>5582</v>
      </c>
      <c r="S536" s="9" t="s">
        <v>17</v>
      </c>
      <c r="T536" s="9" t="s">
        <v>3239</v>
      </c>
      <c r="U536" s="9" t="s">
        <v>222</v>
      </c>
      <c r="V536" s="9" t="s">
        <v>5583</v>
      </c>
    </row>
    <row r="537" customFormat="false" ht="15" hidden="false" customHeight="false" outlineLevel="0" collapsed="false">
      <c r="A537" s="9" t="s">
        <v>5584</v>
      </c>
      <c r="B537" s="9" t="s">
        <v>5585</v>
      </c>
      <c r="C537" s="9" t="s">
        <v>5586</v>
      </c>
      <c r="D537" s="9" t="s">
        <v>26</v>
      </c>
      <c r="E537" s="9" t="s">
        <v>943</v>
      </c>
      <c r="F537" s="9" t="s">
        <v>5587</v>
      </c>
      <c r="G537" s="9" t="s">
        <v>5588</v>
      </c>
      <c r="H537" s="9" t="n">
        <v>-1760000</v>
      </c>
      <c r="I537" s="9" t="n">
        <v>-130000</v>
      </c>
      <c r="J537" s="9" t="s">
        <v>5589</v>
      </c>
      <c r="K537" s="9" t="s">
        <v>5590</v>
      </c>
      <c r="L537" s="9" t="s">
        <v>5591</v>
      </c>
      <c r="M537" s="9" t="s">
        <v>5592</v>
      </c>
      <c r="N537" s="9" t="s">
        <v>176</v>
      </c>
      <c r="O537" s="9" t="s">
        <v>5593</v>
      </c>
      <c r="P537" s="9"/>
      <c r="Q537" s="9" t="s">
        <v>234</v>
      </c>
      <c r="R537" s="9" t="s">
        <v>5594</v>
      </c>
      <c r="S537" s="9" t="s">
        <v>16</v>
      </c>
      <c r="T537" s="9" t="s">
        <v>3239</v>
      </c>
      <c r="U537" s="9" t="s">
        <v>222</v>
      </c>
      <c r="V537" s="9" t="s">
        <v>5595</v>
      </c>
    </row>
    <row r="538" customFormat="false" ht="15" hidden="false" customHeight="false" outlineLevel="0" collapsed="false">
      <c r="A538" s="9" t="s">
        <v>5596</v>
      </c>
      <c r="B538" s="9" t="s">
        <v>5597</v>
      </c>
      <c r="C538" s="9" t="s">
        <v>5598</v>
      </c>
      <c r="D538" s="9" t="s">
        <v>26</v>
      </c>
      <c r="E538" s="9" t="s">
        <v>943</v>
      </c>
      <c r="F538" s="9" t="s">
        <v>161</v>
      </c>
      <c r="G538" s="9" t="s">
        <v>5599</v>
      </c>
      <c r="H538" s="9" t="n">
        <v>-300000</v>
      </c>
      <c r="I538" s="9" t="n">
        <v>-30000</v>
      </c>
      <c r="J538" s="9" t="s">
        <v>5600</v>
      </c>
      <c r="K538" s="9" t="s">
        <v>5601</v>
      </c>
      <c r="L538" s="9" t="s">
        <v>5602</v>
      </c>
      <c r="M538" s="9" t="s">
        <v>5603</v>
      </c>
      <c r="N538" s="9" t="s">
        <v>5604</v>
      </c>
      <c r="O538" s="9" t="s">
        <v>5605</v>
      </c>
      <c r="P538" s="9"/>
      <c r="Q538" s="9" t="s">
        <v>234</v>
      </c>
      <c r="R538" s="9" t="s">
        <v>1806</v>
      </c>
      <c r="S538" s="9" t="s">
        <v>16</v>
      </c>
      <c r="T538" s="9" t="s">
        <v>5606</v>
      </c>
      <c r="U538" s="9" t="s">
        <v>222</v>
      </c>
      <c r="V538" s="9" t="s">
        <v>5607</v>
      </c>
    </row>
    <row r="539" customFormat="false" ht="15" hidden="false" customHeight="false" outlineLevel="0" collapsed="false">
      <c r="A539" s="9" t="s">
        <v>5608</v>
      </c>
      <c r="B539" s="9" t="s">
        <v>5609</v>
      </c>
      <c r="C539" s="9"/>
      <c r="D539" s="9" t="s">
        <v>26</v>
      </c>
      <c r="E539" s="9" t="s">
        <v>943</v>
      </c>
      <c r="F539" s="9" t="s">
        <v>161</v>
      </c>
      <c r="G539" s="9" t="s">
        <v>1911</v>
      </c>
      <c r="H539" s="9" t="n">
        <v>-145000</v>
      </c>
      <c r="I539" s="9" t="n">
        <v>-29000</v>
      </c>
      <c r="J539" s="9" t="s">
        <v>5610</v>
      </c>
      <c r="K539" s="9" t="s">
        <v>5611</v>
      </c>
      <c r="L539" s="9" t="s">
        <v>5612</v>
      </c>
      <c r="M539" s="9" t="s">
        <v>5613</v>
      </c>
      <c r="N539" s="9" t="s">
        <v>723</v>
      </c>
      <c r="O539" s="9" t="s">
        <v>5614</v>
      </c>
      <c r="P539" s="9"/>
      <c r="Q539" s="9" t="s">
        <v>234</v>
      </c>
      <c r="R539" s="9" t="s">
        <v>1806</v>
      </c>
      <c r="S539" s="9" t="s">
        <v>17</v>
      </c>
      <c r="T539" s="9"/>
      <c r="U539" s="9" t="s">
        <v>378</v>
      </c>
      <c r="V539" s="9" t="s">
        <v>5615</v>
      </c>
    </row>
    <row r="540" customFormat="false" ht="15" hidden="false" customHeight="false" outlineLevel="0" collapsed="false">
      <c r="A540" s="9" t="s">
        <v>5616</v>
      </c>
      <c r="B540" s="9" t="s">
        <v>5617</v>
      </c>
      <c r="C540" s="9" t="s">
        <v>5618</v>
      </c>
      <c r="D540" s="9" t="s">
        <v>26</v>
      </c>
      <c r="E540" s="9" t="s">
        <v>943</v>
      </c>
      <c r="F540" s="9" t="s">
        <v>1744</v>
      </c>
      <c r="G540" s="9" t="s">
        <v>5619</v>
      </c>
      <c r="H540" s="9" t="n">
        <v>-130000</v>
      </c>
      <c r="I540" s="9" t="n">
        <v>-70000</v>
      </c>
      <c r="J540" s="9" t="s">
        <v>5620</v>
      </c>
      <c r="K540" s="9" t="s">
        <v>5621</v>
      </c>
      <c r="L540" s="9" t="s">
        <v>5622</v>
      </c>
      <c r="M540" s="9" t="s">
        <v>5623</v>
      </c>
      <c r="N540" s="9" t="s">
        <v>176</v>
      </c>
      <c r="O540" s="9" t="s">
        <v>5624</v>
      </c>
      <c r="P540" s="9"/>
      <c r="Q540" s="9" t="s">
        <v>234</v>
      </c>
      <c r="R540" s="9" t="s">
        <v>5625</v>
      </c>
      <c r="S540" s="9" t="s">
        <v>17</v>
      </c>
      <c r="T540" s="9"/>
      <c r="U540" s="9" t="s">
        <v>378</v>
      </c>
      <c r="V540" s="9" t="s">
        <v>5626</v>
      </c>
    </row>
    <row r="541" customFormat="false" ht="15" hidden="false" customHeight="false" outlineLevel="0" collapsed="false">
      <c r="A541" s="9" t="s">
        <v>5627</v>
      </c>
      <c r="B541" s="9" t="s">
        <v>5628</v>
      </c>
      <c r="C541" s="9" t="s">
        <v>5629</v>
      </c>
      <c r="D541" s="9" t="s">
        <v>26</v>
      </c>
      <c r="E541" s="9" t="s">
        <v>943</v>
      </c>
      <c r="F541" s="9" t="s">
        <v>161</v>
      </c>
      <c r="G541" s="9" t="s">
        <v>77</v>
      </c>
      <c r="H541" s="9" t="n">
        <v>-77000</v>
      </c>
      <c r="I541" s="9" t="n">
        <v>-70000</v>
      </c>
      <c r="J541" s="9" t="s">
        <v>5630</v>
      </c>
      <c r="K541" s="9" t="s">
        <v>5631</v>
      </c>
      <c r="L541" s="9" t="s">
        <v>5632</v>
      </c>
      <c r="M541" s="9" t="s">
        <v>5633</v>
      </c>
      <c r="N541" s="9" t="s">
        <v>5604</v>
      </c>
      <c r="O541" s="9" t="s">
        <v>5634</v>
      </c>
      <c r="P541" s="9"/>
      <c r="Q541" s="9" t="s">
        <v>234</v>
      </c>
      <c r="R541" s="9" t="s">
        <v>1806</v>
      </c>
      <c r="S541" s="9" t="s">
        <v>16</v>
      </c>
      <c r="T541" s="9" t="s">
        <v>3239</v>
      </c>
      <c r="U541" s="9" t="s">
        <v>222</v>
      </c>
      <c r="V541" s="9" t="s">
        <v>5615</v>
      </c>
    </row>
    <row r="542" customFormat="false" ht="15" hidden="false" customHeight="false" outlineLevel="0" collapsed="false">
      <c r="A542" s="9" t="s">
        <v>5635</v>
      </c>
      <c r="B542" s="9" t="s">
        <v>5636</v>
      </c>
      <c r="C542" s="9"/>
      <c r="D542" s="9" t="s">
        <v>26</v>
      </c>
      <c r="E542" s="9" t="s">
        <v>943</v>
      </c>
      <c r="F542" s="9" t="s">
        <v>161</v>
      </c>
      <c r="G542" s="9" t="s">
        <v>77</v>
      </c>
      <c r="H542" s="9" t="n">
        <v>-66000</v>
      </c>
      <c r="I542" s="9" t="n">
        <v>-59000</v>
      </c>
      <c r="J542" s="9" t="s">
        <v>5637</v>
      </c>
      <c r="K542" s="9" t="s">
        <v>5638</v>
      </c>
      <c r="L542" s="9" t="s">
        <v>5639</v>
      </c>
      <c r="M542" s="9" t="s">
        <v>5640</v>
      </c>
      <c r="N542" s="9" t="s">
        <v>5641</v>
      </c>
      <c r="O542" s="9" t="s">
        <v>5642</v>
      </c>
      <c r="P542" s="9"/>
      <c r="Q542" s="9" t="s">
        <v>234</v>
      </c>
      <c r="R542" s="9" t="s">
        <v>1806</v>
      </c>
      <c r="S542" s="9" t="s">
        <v>17</v>
      </c>
      <c r="T542" s="9" t="s">
        <v>5643</v>
      </c>
      <c r="U542" s="9" t="s">
        <v>222</v>
      </c>
      <c r="V542" s="9" t="s">
        <v>5615</v>
      </c>
    </row>
    <row r="543" customFormat="false" ht="15" hidden="false" customHeight="false" outlineLevel="0" collapsed="false">
      <c r="A543" s="9" t="s">
        <v>5644</v>
      </c>
      <c r="B543" s="9" t="s">
        <v>5645</v>
      </c>
      <c r="C543" s="9" t="s">
        <v>5646</v>
      </c>
      <c r="D543" s="9" t="s">
        <v>26</v>
      </c>
      <c r="E543" s="9" t="s">
        <v>943</v>
      </c>
      <c r="F543" s="9" t="s">
        <v>161</v>
      </c>
      <c r="G543" s="9" t="s">
        <v>5647</v>
      </c>
      <c r="H543" s="9" t="n">
        <v>-50000</v>
      </c>
      <c r="I543" s="9" t="n">
        <v>1900</v>
      </c>
      <c r="J543" s="9" t="s">
        <v>5648</v>
      </c>
      <c r="K543" s="9" t="s">
        <v>5649</v>
      </c>
      <c r="L543" s="9" t="s">
        <v>5650</v>
      </c>
      <c r="M543" s="9" t="s">
        <v>5651</v>
      </c>
      <c r="N543" s="9" t="s">
        <v>5604</v>
      </c>
      <c r="O543" s="9" t="s">
        <v>5605</v>
      </c>
      <c r="P543" s="9"/>
      <c r="Q543" s="9" t="s">
        <v>2073</v>
      </c>
      <c r="R543" s="9" t="s">
        <v>1806</v>
      </c>
      <c r="S543" s="9" t="s">
        <v>17</v>
      </c>
      <c r="T543" s="9" t="s">
        <v>5652</v>
      </c>
      <c r="U543" s="9" t="s">
        <v>378</v>
      </c>
      <c r="V543" s="9" t="s">
        <v>5653</v>
      </c>
    </row>
    <row r="544" customFormat="false" ht="15" hidden="false" customHeight="false" outlineLevel="0" collapsed="false">
      <c r="A544" s="9" t="s">
        <v>5654</v>
      </c>
      <c r="B544" s="9" t="s">
        <v>5655</v>
      </c>
      <c r="C544" s="9" t="s">
        <v>5656</v>
      </c>
      <c r="D544" s="9" t="s">
        <v>26</v>
      </c>
      <c r="E544" s="9" t="s">
        <v>943</v>
      </c>
      <c r="F544" s="9" t="s">
        <v>161</v>
      </c>
      <c r="G544" s="9" t="s">
        <v>65</v>
      </c>
      <c r="H544" s="9" t="n">
        <v>-23000</v>
      </c>
      <c r="I544" s="9" t="n">
        <v>-9500</v>
      </c>
      <c r="J544" s="9" t="s">
        <v>5657</v>
      </c>
      <c r="K544" s="9" t="s">
        <v>5658</v>
      </c>
      <c r="L544" s="9" t="s">
        <v>5659</v>
      </c>
      <c r="M544" s="9" t="s">
        <v>5660</v>
      </c>
      <c r="N544" s="9" t="s">
        <v>5661</v>
      </c>
      <c r="O544" s="9" t="s">
        <v>5662</v>
      </c>
      <c r="P544" s="9"/>
      <c r="Q544" s="9" t="s">
        <v>219</v>
      </c>
      <c r="R544" s="9" t="s">
        <v>1806</v>
      </c>
      <c r="S544" s="9" t="s">
        <v>17</v>
      </c>
      <c r="T544" s="9"/>
      <c r="U544" s="9" t="s">
        <v>378</v>
      </c>
      <c r="V544" s="9" t="s">
        <v>5663</v>
      </c>
    </row>
    <row r="545" customFormat="false" ht="15" hidden="false" customHeight="false" outlineLevel="0" collapsed="false">
      <c r="A545" s="9" t="s">
        <v>5664</v>
      </c>
      <c r="B545" s="9" t="s">
        <v>5665</v>
      </c>
      <c r="C545" s="9"/>
      <c r="D545" s="9" t="s">
        <v>26</v>
      </c>
      <c r="E545" s="9" t="s">
        <v>943</v>
      </c>
      <c r="F545" s="9" t="s">
        <v>161</v>
      </c>
      <c r="G545" s="9" t="s">
        <v>65</v>
      </c>
      <c r="H545" s="9" t="n">
        <v>-10000</v>
      </c>
      <c r="I545" s="9" t="n">
        <v>-6000</v>
      </c>
      <c r="J545" s="9" t="s">
        <v>5666</v>
      </c>
      <c r="K545" s="9" t="s">
        <v>5667</v>
      </c>
      <c r="L545" s="9" t="s">
        <v>5668</v>
      </c>
      <c r="M545" s="9" t="s">
        <v>5669</v>
      </c>
      <c r="N545" s="9" t="s">
        <v>5641</v>
      </c>
      <c r="O545" s="9" t="s">
        <v>5670</v>
      </c>
      <c r="P545" s="9"/>
      <c r="Q545" s="9" t="s">
        <v>234</v>
      </c>
      <c r="R545" s="9" t="s">
        <v>1806</v>
      </c>
      <c r="S545" s="9" t="s">
        <v>17</v>
      </c>
      <c r="T545" s="9"/>
      <c r="U545" s="9" t="s">
        <v>378</v>
      </c>
      <c r="V545" s="9"/>
    </row>
    <row r="546" customFormat="false" ht="15" hidden="false" customHeight="false" outlineLevel="0" collapsed="false">
      <c r="A546" s="9" t="s">
        <v>5671</v>
      </c>
      <c r="B546" s="9" t="s">
        <v>5672</v>
      </c>
      <c r="C546" s="9"/>
      <c r="D546" s="9" t="s">
        <v>26</v>
      </c>
      <c r="E546" s="9" t="s">
        <v>943</v>
      </c>
      <c r="F546" s="9" t="s">
        <v>161</v>
      </c>
      <c r="G546" s="9" t="s">
        <v>67</v>
      </c>
      <c r="H546" s="9" t="n">
        <v>-8000</v>
      </c>
      <c r="I546" s="9" t="n">
        <v>-6000</v>
      </c>
      <c r="J546" s="9" t="s">
        <v>5673</v>
      </c>
      <c r="K546" s="9" t="s">
        <v>5674</v>
      </c>
      <c r="L546" s="9" t="s">
        <v>5675</v>
      </c>
      <c r="M546" s="9" t="s">
        <v>5676</v>
      </c>
      <c r="N546" s="9" t="s">
        <v>5677</v>
      </c>
      <c r="O546" s="9" t="s">
        <v>5678</v>
      </c>
      <c r="P546" s="9"/>
      <c r="Q546" s="9" t="s">
        <v>219</v>
      </c>
      <c r="R546" s="9" t="s">
        <v>2184</v>
      </c>
      <c r="S546" s="9" t="s">
        <v>17</v>
      </c>
      <c r="T546" s="9"/>
      <c r="U546" s="9" t="s">
        <v>378</v>
      </c>
      <c r="V546" s="9" t="s">
        <v>5679</v>
      </c>
    </row>
    <row r="547" customFormat="false" ht="15" hidden="false" customHeight="false" outlineLevel="0" collapsed="false">
      <c r="A547" s="9" t="s">
        <v>5680</v>
      </c>
      <c r="B547" s="9" t="s">
        <v>5681</v>
      </c>
      <c r="C547" s="9" t="s">
        <v>5682</v>
      </c>
      <c r="D547" s="9" t="s">
        <v>26</v>
      </c>
      <c r="E547" s="9" t="s">
        <v>943</v>
      </c>
      <c r="F547" s="9" t="s">
        <v>161</v>
      </c>
      <c r="G547" s="9" t="s">
        <v>61</v>
      </c>
      <c r="H547" s="9" t="n">
        <v>-5200</v>
      </c>
      <c r="I547" s="9" t="n">
        <v>-4000</v>
      </c>
      <c r="J547" s="9" t="s">
        <v>5683</v>
      </c>
      <c r="K547" s="9" t="s">
        <v>5684</v>
      </c>
      <c r="L547" s="9" t="s">
        <v>5685</v>
      </c>
      <c r="M547" s="9" t="s">
        <v>5686</v>
      </c>
      <c r="N547" s="9" t="s">
        <v>5687</v>
      </c>
      <c r="O547" s="9" t="s">
        <v>5688</v>
      </c>
      <c r="P547" s="9"/>
      <c r="Q547" s="9" t="s">
        <v>234</v>
      </c>
      <c r="R547" s="9" t="s">
        <v>1806</v>
      </c>
      <c r="S547" s="9" t="s">
        <v>17</v>
      </c>
      <c r="T547" s="9"/>
      <c r="U547" s="9" t="s">
        <v>222</v>
      </c>
      <c r="V547" s="9"/>
    </row>
    <row r="548" customFormat="false" ht="15" hidden="false" customHeight="false" outlineLevel="0" collapsed="false">
      <c r="A548" s="9" t="s">
        <v>5689</v>
      </c>
      <c r="B548" s="9" t="s">
        <v>5690</v>
      </c>
      <c r="C548" s="9"/>
      <c r="D548" s="9" t="s">
        <v>26</v>
      </c>
      <c r="E548" s="9" t="s">
        <v>943</v>
      </c>
      <c r="F548" s="9" t="s">
        <v>161</v>
      </c>
      <c r="G548" s="9" t="s">
        <v>61</v>
      </c>
      <c r="H548" s="9" t="n">
        <v>-4400</v>
      </c>
      <c r="I548" s="9" t="n">
        <v>-4000</v>
      </c>
      <c r="J548" s="9" t="s">
        <v>5691</v>
      </c>
      <c r="K548" s="9" t="s">
        <v>5692</v>
      </c>
      <c r="L548" s="9" t="s">
        <v>5693</v>
      </c>
      <c r="M548" s="9" t="s">
        <v>5694</v>
      </c>
      <c r="N548" s="9" t="s">
        <v>5695</v>
      </c>
      <c r="O548" s="9" t="s">
        <v>5696</v>
      </c>
      <c r="P548" s="9"/>
      <c r="Q548" s="9" t="s">
        <v>219</v>
      </c>
      <c r="R548" s="9" t="s">
        <v>1794</v>
      </c>
      <c r="S548" s="9" t="s">
        <v>17</v>
      </c>
      <c r="T548" s="9"/>
      <c r="U548" s="9" t="s">
        <v>222</v>
      </c>
      <c r="V548" s="9"/>
    </row>
    <row r="549" customFormat="false" ht="15" hidden="false" customHeight="false" outlineLevel="0" collapsed="false">
      <c r="A549" s="9" t="s">
        <v>5697</v>
      </c>
      <c r="B549" s="9" t="s">
        <v>5698</v>
      </c>
      <c r="C549" s="9" t="s">
        <v>5699</v>
      </c>
      <c r="D549" s="9" t="s">
        <v>26</v>
      </c>
      <c r="E549" s="9" t="s">
        <v>943</v>
      </c>
      <c r="F549" s="9" t="s">
        <v>161</v>
      </c>
      <c r="G549" s="9" t="s">
        <v>61</v>
      </c>
      <c r="H549" s="9" t="n">
        <v>-4000</v>
      </c>
      <c r="I549" s="9" t="n">
        <v>-3000</v>
      </c>
      <c r="J549" s="9" t="s">
        <v>5700</v>
      </c>
      <c r="K549" s="9" t="s">
        <v>5701</v>
      </c>
      <c r="L549" s="9" t="s">
        <v>5702</v>
      </c>
      <c r="M549" s="9" t="s">
        <v>5703</v>
      </c>
      <c r="N549" s="9" t="s">
        <v>5704</v>
      </c>
      <c r="O549" s="9" t="s">
        <v>5705</v>
      </c>
      <c r="P549" s="9"/>
      <c r="Q549" s="9" t="s">
        <v>219</v>
      </c>
      <c r="R549" s="9" t="s">
        <v>5706</v>
      </c>
      <c r="S549" s="9" t="s">
        <v>16</v>
      </c>
      <c r="T549" s="9"/>
      <c r="U549" s="9" t="s">
        <v>222</v>
      </c>
      <c r="V549" s="9"/>
    </row>
    <row r="550" customFormat="false" ht="15" hidden="false" customHeight="false" outlineLevel="0" collapsed="false">
      <c r="A550" s="9" t="s">
        <v>5707</v>
      </c>
      <c r="B550" s="9" t="s">
        <v>5708</v>
      </c>
      <c r="C550" s="9" t="s">
        <v>5709</v>
      </c>
      <c r="D550" s="9" t="s">
        <v>26</v>
      </c>
      <c r="E550" s="9" t="s">
        <v>943</v>
      </c>
      <c r="F550" s="9" t="s">
        <v>161</v>
      </c>
      <c r="G550" s="9" t="s">
        <v>63</v>
      </c>
      <c r="H550" s="9" t="n">
        <v>-8000</v>
      </c>
      <c r="I550" s="9" t="n">
        <v>-5000</v>
      </c>
      <c r="J550" s="9" t="s">
        <v>5710</v>
      </c>
      <c r="K550" s="9" t="s">
        <v>5711</v>
      </c>
      <c r="L550" s="9" t="s">
        <v>5712</v>
      </c>
      <c r="M550" s="9" t="s">
        <v>5713</v>
      </c>
      <c r="N550" s="9" t="s">
        <v>5677</v>
      </c>
      <c r="O550" s="9" t="s">
        <v>5714</v>
      </c>
      <c r="P550" s="9"/>
      <c r="Q550" s="9" t="s">
        <v>234</v>
      </c>
      <c r="R550" s="9" t="s">
        <v>1806</v>
      </c>
      <c r="S550" s="9" t="s">
        <v>17</v>
      </c>
      <c r="T550" s="9" t="s">
        <v>3239</v>
      </c>
      <c r="U550" s="9" t="s">
        <v>378</v>
      </c>
      <c r="V550" s="9"/>
    </row>
    <row r="551" customFormat="false" ht="15" hidden="false" customHeight="false" outlineLevel="0" collapsed="false">
      <c r="A551" s="9" t="s">
        <v>5715</v>
      </c>
      <c r="B551" s="9" t="s">
        <v>5716</v>
      </c>
      <c r="C551" s="9"/>
      <c r="D551" s="9" t="s">
        <v>26</v>
      </c>
      <c r="E551" s="9" t="s">
        <v>943</v>
      </c>
      <c r="F551" s="9" t="s">
        <v>161</v>
      </c>
      <c r="G551" s="9" t="s">
        <v>63</v>
      </c>
      <c r="H551" s="9" t="n">
        <v>-3800</v>
      </c>
      <c r="I551" s="9" t="n">
        <v>-2900</v>
      </c>
      <c r="J551" s="9" t="s">
        <v>5717</v>
      </c>
      <c r="K551" s="9" t="s">
        <v>5718</v>
      </c>
      <c r="L551" s="9" t="s">
        <v>5719</v>
      </c>
      <c r="M551" s="9" t="s">
        <v>5720</v>
      </c>
      <c r="N551" s="9" t="s">
        <v>976</v>
      </c>
      <c r="O551" s="9" t="s">
        <v>5721</v>
      </c>
      <c r="P551" s="9"/>
      <c r="Q551" s="9" t="s">
        <v>219</v>
      </c>
      <c r="R551" s="9" t="s">
        <v>1794</v>
      </c>
      <c r="S551" s="9" t="s">
        <v>17</v>
      </c>
      <c r="T551" s="9"/>
      <c r="U551" s="9" t="s">
        <v>222</v>
      </c>
      <c r="V551" s="9" t="s">
        <v>5722</v>
      </c>
    </row>
    <row r="552" customFormat="false" ht="15" hidden="false" customHeight="false" outlineLevel="0" collapsed="false">
      <c r="A552" s="9" t="s">
        <v>5723</v>
      </c>
      <c r="B552" s="9" t="s">
        <v>5724</v>
      </c>
      <c r="C552" s="9"/>
      <c r="D552" s="9" t="s">
        <v>26</v>
      </c>
      <c r="E552" s="9" t="s">
        <v>943</v>
      </c>
      <c r="F552" s="9" t="s">
        <v>161</v>
      </c>
      <c r="G552" s="9" t="s">
        <v>63</v>
      </c>
      <c r="H552" s="9" t="n">
        <v>-2400</v>
      </c>
      <c r="I552" s="9" t="n">
        <v>-1550</v>
      </c>
      <c r="J552" s="9" t="s">
        <v>5725</v>
      </c>
      <c r="K552" s="9" t="s">
        <v>5726</v>
      </c>
      <c r="L552" s="9" t="s">
        <v>5727</v>
      </c>
      <c r="M552" s="9" t="s">
        <v>5728</v>
      </c>
      <c r="N552" s="9" t="s">
        <v>5729</v>
      </c>
      <c r="O552" s="9" t="s">
        <v>5730</v>
      </c>
      <c r="P552" s="9"/>
      <c r="Q552" s="9" t="s">
        <v>219</v>
      </c>
      <c r="R552" s="9" t="s">
        <v>1794</v>
      </c>
      <c r="S552" s="9" t="s">
        <v>17</v>
      </c>
      <c r="T552" s="9"/>
      <c r="U552" s="9" t="s">
        <v>222</v>
      </c>
      <c r="V552" s="9"/>
    </row>
    <row r="553" customFormat="false" ht="15" hidden="false" customHeight="false" outlineLevel="0" collapsed="false">
      <c r="A553" s="9" t="s">
        <v>5731</v>
      </c>
      <c r="B553" s="9" t="s">
        <v>5732</v>
      </c>
      <c r="C553" s="9" t="s">
        <v>5733</v>
      </c>
      <c r="D553" s="9" t="s">
        <v>26</v>
      </c>
      <c r="E553" s="9" t="s">
        <v>943</v>
      </c>
      <c r="F553" s="9" t="s">
        <v>161</v>
      </c>
      <c r="G553" s="9" t="s">
        <v>63</v>
      </c>
      <c r="H553" s="9" t="n">
        <v>-2500</v>
      </c>
      <c r="I553" s="9" t="n">
        <v>-1500</v>
      </c>
      <c r="J553" s="9" t="s">
        <v>5734</v>
      </c>
      <c r="K553" s="9" t="s">
        <v>5735</v>
      </c>
      <c r="L553" s="9" t="s">
        <v>5736</v>
      </c>
      <c r="M553" s="9" t="s">
        <v>5737</v>
      </c>
      <c r="N553" s="9" t="s">
        <v>5738</v>
      </c>
      <c r="O553" s="9" t="s">
        <v>5739</v>
      </c>
      <c r="P553" s="9"/>
      <c r="Q553" s="9" t="s">
        <v>219</v>
      </c>
      <c r="R553" s="9" t="s">
        <v>1794</v>
      </c>
      <c r="S553" s="9" t="s">
        <v>16</v>
      </c>
      <c r="T553" s="9"/>
      <c r="U553" s="9" t="s">
        <v>222</v>
      </c>
      <c r="V553" s="9" t="s">
        <v>5740</v>
      </c>
    </row>
    <row r="554" customFormat="false" ht="15" hidden="false" customHeight="false" outlineLevel="0" collapsed="false">
      <c r="A554" s="9" t="s">
        <v>5741</v>
      </c>
      <c r="B554" s="9" t="s">
        <v>5742</v>
      </c>
      <c r="C554" s="9" t="s">
        <v>5743</v>
      </c>
      <c r="D554" s="9" t="s">
        <v>26</v>
      </c>
      <c r="E554" s="9" t="s">
        <v>943</v>
      </c>
      <c r="F554" s="9" t="s">
        <v>161</v>
      </c>
      <c r="G554" s="9" t="s">
        <v>63</v>
      </c>
      <c r="H554" s="9" t="n">
        <v>350</v>
      </c>
      <c r="I554" s="9" t="n">
        <v>600</v>
      </c>
      <c r="J554" s="9" t="s">
        <v>5744</v>
      </c>
      <c r="K554" s="9" t="s">
        <v>5745</v>
      </c>
      <c r="L554" s="9" t="s">
        <v>5746</v>
      </c>
      <c r="M554" s="9" t="s">
        <v>5747</v>
      </c>
      <c r="N554" s="9" t="s">
        <v>613</v>
      </c>
      <c r="O554" s="9" t="s">
        <v>5748</v>
      </c>
      <c r="P554" s="9"/>
      <c r="Q554" s="9" t="s">
        <v>219</v>
      </c>
      <c r="R554" s="9" t="s">
        <v>1806</v>
      </c>
      <c r="S554" s="9" t="s">
        <v>17</v>
      </c>
      <c r="T554" s="9"/>
      <c r="U554" s="9" t="s">
        <v>222</v>
      </c>
      <c r="V554" s="9"/>
    </row>
    <row r="555" customFormat="false" ht="15" hidden="false" customHeight="false" outlineLevel="0" collapsed="false">
      <c r="A555" s="9" t="s">
        <v>5749</v>
      </c>
      <c r="B555" s="9" t="s">
        <v>5750</v>
      </c>
      <c r="C555" s="9" t="s">
        <v>5751</v>
      </c>
      <c r="D555" s="9" t="s">
        <v>26</v>
      </c>
      <c r="E555" s="9" t="s">
        <v>943</v>
      </c>
      <c r="F555" s="9" t="s">
        <v>161</v>
      </c>
      <c r="G555" s="9" t="s">
        <v>73</v>
      </c>
      <c r="H555" s="9" t="n">
        <v>-800</v>
      </c>
      <c r="I555" s="9" t="n">
        <v>-400</v>
      </c>
      <c r="J555" s="9" t="s">
        <v>5752</v>
      </c>
      <c r="K555" s="9" t="s">
        <v>5753</v>
      </c>
      <c r="L555" s="9" t="s">
        <v>5754</v>
      </c>
      <c r="M555" s="9" t="s">
        <v>5755</v>
      </c>
      <c r="N555" s="9" t="s">
        <v>477</v>
      </c>
      <c r="O555" s="9" t="s">
        <v>5662</v>
      </c>
      <c r="P555" s="9"/>
      <c r="Q555" s="9" t="s">
        <v>234</v>
      </c>
      <c r="R555" s="9" t="s">
        <v>1806</v>
      </c>
      <c r="S555" s="9" t="s">
        <v>17</v>
      </c>
      <c r="T555" s="9"/>
      <c r="U555" s="9" t="s">
        <v>378</v>
      </c>
      <c r="V555" s="9" t="s">
        <v>5756</v>
      </c>
    </row>
    <row r="556" customFormat="false" ht="15" hidden="false" customHeight="false" outlineLevel="0" collapsed="false">
      <c r="A556" s="9" t="s">
        <v>5757</v>
      </c>
      <c r="B556" s="9" t="s">
        <v>5758</v>
      </c>
      <c r="C556" s="9"/>
      <c r="D556" s="9" t="s">
        <v>26</v>
      </c>
      <c r="E556" s="9" t="s">
        <v>943</v>
      </c>
      <c r="F556" s="9" t="s">
        <v>161</v>
      </c>
      <c r="G556" s="9" t="s">
        <v>75</v>
      </c>
      <c r="H556" s="9" t="n">
        <v>-3000</v>
      </c>
      <c r="I556" s="9" t="n">
        <v>700</v>
      </c>
      <c r="J556" s="9" t="s">
        <v>5759</v>
      </c>
      <c r="K556" s="9" t="s">
        <v>5760</v>
      </c>
      <c r="L556" s="9" t="s">
        <v>5761</v>
      </c>
      <c r="M556" s="9" t="s">
        <v>5762</v>
      </c>
      <c r="N556" s="9" t="s">
        <v>5677</v>
      </c>
      <c r="O556" s="9" t="s">
        <v>5662</v>
      </c>
      <c r="P556" s="9"/>
      <c r="Q556" s="9" t="s">
        <v>219</v>
      </c>
      <c r="R556" s="9" t="s">
        <v>5625</v>
      </c>
      <c r="S556" s="9" t="s">
        <v>17</v>
      </c>
      <c r="T556" s="9"/>
      <c r="U556" s="9" t="s">
        <v>378</v>
      </c>
      <c r="V556" s="9" t="s">
        <v>5763</v>
      </c>
    </row>
    <row r="557" customFormat="false" ht="15" hidden="false" customHeight="false" outlineLevel="0" collapsed="false">
      <c r="A557" s="9" t="s">
        <v>5764</v>
      </c>
      <c r="B557" s="9" t="s">
        <v>5765</v>
      </c>
      <c r="C557" s="9" t="s">
        <v>5766</v>
      </c>
      <c r="D557" s="9" t="s">
        <v>26</v>
      </c>
      <c r="E557" s="9" t="s">
        <v>943</v>
      </c>
      <c r="F557" s="9" t="s">
        <v>161</v>
      </c>
      <c r="G557" s="9" t="s">
        <v>5767</v>
      </c>
      <c r="H557" s="9" t="n">
        <v>-600</v>
      </c>
      <c r="I557" s="9" t="n">
        <v>500</v>
      </c>
      <c r="J557" s="9" t="s">
        <v>5768</v>
      </c>
      <c r="K557" s="9" t="s">
        <v>5769</v>
      </c>
      <c r="L557" s="9" t="s">
        <v>5770</v>
      </c>
      <c r="M557" s="9" t="s">
        <v>5771</v>
      </c>
      <c r="N557" s="9" t="s">
        <v>5580</v>
      </c>
      <c r="O557" s="9" t="s">
        <v>5772</v>
      </c>
      <c r="P557" s="9"/>
      <c r="Q557" s="9" t="s">
        <v>234</v>
      </c>
      <c r="R557" s="9" t="s">
        <v>2184</v>
      </c>
      <c r="S557" s="9" t="s">
        <v>17</v>
      </c>
      <c r="T557" s="9"/>
      <c r="U557" s="9" t="s">
        <v>378</v>
      </c>
      <c r="V557" s="9" t="s">
        <v>5773</v>
      </c>
    </row>
    <row r="558" customFormat="false" ht="15" hidden="false" customHeight="false" outlineLevel="0" collapsed="false">
      <c r="A558" s="9" t="s">
        <v>5774</v>
      </c>
      <c r="B558" s="9" t="s">
        <v>5775</v>
      </c>
      <c r="C558" s="9" t="s">
        <v>5776</v>
      </c>
      <c r="D558" s="9" t="s">
        <v>26</v>
      </c>
      <c r="E558" s="9" t="s">
        <v>943</v>
      </c>
      <c r="F558" s="9" t="s">
        <v>161</v>
      </c>
      <c r="G558" s="9" t="s">
        <v>75</v>
      </c>
      <c r="H558" s="9" t="n">
        <v>600</v>
      </c>
      <c r="I558" s="9" t="n">
        <v>1000</v>
      </c>
      <c r="J558" s="9" t="s">
        <v>5777</v>
      </c>
      <c r="K558" s="9" t="s">
        <v>5778</v>
      </c>
      <c r="L558" s="9" t="s">
        <v>5779</v>
      </c>
      <c r="M558" s="9" t="s">
        <v>5779</v>
      </c>
      <c r="N558" s="9" t="s">
        <v>175</v>
      </c>
      <c r="O558" s="9" t="s">
        <v>5662</v>
      </c>
      <c r="P558" s="9"/>
      <c r="Q558" s="9" t="s">
        <v>234</v>
      </c>
      <c r="R558" s="9" t="s">
        <v>5625</v>
      </c>
      <c r="S558" s="9" t="s">
        <v>17</v>
      </c>
      <c r="T558" s="9"/>
      <c r="U558" s="9" t="s">
        <v>378</v>
      </c>
      <c r="V558" s="9" t="s">
        <v>5780</v>
      </c>
    </row>
    <row r="559" customFormat="false" ht="15" hidden="false" customHeight="false" outlineLevel="0" collapsed="false">
      <c r="A559" s="9" t="s">
        <v>5781</v>
      </c>
      <c r="B559" s="9" t="s">
        <v>5782</v>
      </c>
      <c r="C559" s="9"/>
      <c r="D559" s="9" t="s">
        <v>26</v>
      </c>
      <c r="E559" s="9" t="s">
        <v>943</v>
      </c>
      <c r="F559" s="9" t="s">
        <v>161</v>
      </c>
      <c r="G559" s="9" t="s">
        <v>75</v>
      </c>
      <c r="H559" s="9" t="n">
        <v>1400</v>
      </c>
      <c r="I559" s="9" t="n">
        <v>1700</v>
      </c>
      <c r="J559" s="9" t="s">
        <v>5783</v>
      </c>
      <c r="K559" s="9" t="s">
        <v>5784</v>
      </c>
      <c r="L559" s="9" t="s">
        <v>5785</v>
      </c>
      <c r="M559" s="9" t="s">
        <v>5786</v>
      </c>
      <c r="N559" s="9" t="s">
        <v>5787</v>
      </c>
      <c r="O559" s="9" t="s">
        <v>5662</v>
      </c>
      <c r="P559" s="9"/>
      <c r="Q559" s="9" t="s">
        <v>234</v>
      </c>
      <c r="R559" s="9" t="s">
        <v>5625</v>
      </c>
      <c r="S559" s="9" t="s">
        <v>17</v>
      </c>
      <c r="T559" s="9"/>
      <c r="U559" s="9" t="s">
        <v>378</v>
      </c>
      <c r="V559" s="9"/>
    </row>
    <row r="560" customFormat="false" ht="15" hidden="false" customHeight="false" outlineLevel="0" collapsed="false">
      <c r="A560" s="9" t="s">
        <v>5788</v>
      </c>
      <c r="B560" s="9" t="s">
        <v>5789</v>
      </c>
      <c r="C560" s="9" t="s">
        <v>5790</v>
      </c>
      <c r="D560" s="9" t="s">
        <v>26</v>
      </c>
      <c r="E560" s="9" t="s">
        <v>943</v>
      </c>
      <c r="F560" s="9" t="s">
        <v>161</v>
      </c>
      <c r="G560" s="9" t="s">
        <v>67</v>
      </c>
      <c r="H560" s="9" t="n">
        <v>-2200</v>
      </c>
      <c r="I560" s="9" t="n">
        <v>-200</v>
      </c>
      <c r="J560" s="9" t="s">
        <v>5791</v>
      </c>
      <c r="K560" s="9" t="s">
        <v>5792</v>
      </c>
      <c r="L560" s="9" t="s">
        <v>5793</v>
      </c>
      <c r="M560" s="9" t="s">
        <v>5794</v>
      </c>
      <c r="N560" s="9" t="s">
        <v>5795</v>
      </c>
      <c r="O560" s="9" t="s">
        <v>5796</v>
      </c>
      <c r="P560" s="9"/>
      <c r="Q560" s="9" t="s">
        <v>234</v>
      </c>
      <c r="R560" s="9" t="s">
        <v>2184</v>
      </c>
      <c r="S560" s="9" t="s">
        <v>17</v>
      </c>
      <c r="T560" s="9" t="s">
        <v>3239</v>
      </c>
      <c r="U560" s="9" t="s">
        <v>378</v>
      </c>
      <c r="V560" s="9"/>
    </row>
    <row r="561" customFormat="false" ht="15" hidden="false" customHeight="false" outlineLevel="0" collapsed="false">
      <c r="A561" s="9" t="s">
        <v>5797</v>
      </c>
      <c r="B561" s="9" t="s">
        <v>5798</v>
      </c>
      <c r="C561" s="9" t="s">
        <v>5799</v>
      </c>
      <c r="D561" s="9" t="s">
        <v>26</v>
      </c>
      <c r="E561" s="9" t="s">
        <v>943</v>
      </c>
      <c r="F561" s="9" t="s">
        <v>161</v>
      </c>
      <c r="G561" s="9" t="s">
        <v>69</v>
      </c>
      <c r="H561" s="9" t="n">
        <v>-2500</v>
      </c>
      <c r="I561" s="9" t="n">
        <v>-1400</v>
      </c>
      <c r="J561" s="9" t="s">
        <v>5800</v>
      </c>
      <c r="K561" s="9" t="s">
        <v>5801</v>
      </c>
      <c r="L561" s="9" t="s">
        <v>5802</v>
      </c>
      <c r="M561" s="9" t="s">
        <v>5803</v>
      </c>
      <c r="N561" s="9" t="s">
        <v>5677</v>
      </c>
      <c r="O561" s="9" t="s">
        <v>5804</v>
      </c>
      <c r="P561" s="9"/>
      <c r="Q561" s="9" t="s">
        <v>234</v>
      </c>
      <c r="R561" s="9" t="s">
        <v>5625</v>
      </c>
      <c r="S561" s="9" t="s">
        <v>17</v>
      </c>
      <c r="T561" s="9"/>
      <c r="U561" s="9" t="s">
        <v>378</v>
      </c>
      <c r="V561" s="9"/>
    </row>
    <row r="562" customFormat="false" ht="15" hidden="false" customHeight="false" outlineLevel="0" collapsed="false">
      <c r="A562" s="9" t="s">
        <v>5805</v>
      </c>
      <c r="B562" s="9" t="s">
        <v>1784</v>
      </c>
      <c r="C562" s="9" t="s">
        <v>1785</v>
      </c>
      <c r="D562" s="9" t="s">
        <v>26</v>
      </c>
      <c r="E562" s="9" t="s">
        <v>943</v>
      </c>
      <c r="F562" s="9" t="s">
        <v>161</v>
      </c>
      <c r="G562" s="9" t="s">
        <v>69</v>
      </c>
      <c r="H562" s="9" t="n">
        <v>-1500</v>
      </c>
      <c r="I562" s="9" t="n">
        <v>1</v>
      </c>
      <c r="J562" s="9" t="s">
        <v>5806</v>
      </c>
      <c r="K562" s="9" t="s">
        <v>5807</v>
      </c>
      <c r="L562" s="9" t="s">
        <v>5808</v>
      </c>
      <c r="M562" s="9" t="s">
        <v>5809</v>
      </c>
      <c r="N562" s="9" t="s">
        <v>1790</v>
      </c>
      <c r="O562" s="9" t="s">
        <v>5810</v>
      </c>
      <c r="P562" s="9"/>
      <c r="Q562" s="9" t="s">
        <v>2391</v>
      </c>
      <c r="R562" s="9" t="s">
        <v>1794</v>
      </c>
      <c r="S562" s="9" t="s">
        <v>15</v>
      </c>
      <c r="T562" s="9" t="s">
        <v>3900</v>
      </c>
      <c r="U562" s="9" t="s">
        <v>222</v>
      </c>
      <c r="V562" s="9" t="s">
        <v>5811</v>
      </c>
    </row>
    <row r="563" customFormat="false" ht="15" hidden="false" customHeight="false" outlineLevel="0" collapsed="false">
      <c r="A563" s="9" t="s">
        <v>5812</v>
      </c>
      <c r="B563" s="9" t="s">
        <v>5813</v>
      </c>
      <c r="C563" s="9"/>
      <c r="D563" s="9" t="s">
        <v>26</v>
      </c>
      <c r="E563" s="9" t="s">
        <v>943</v>
      </c>
      <c r="F563" s="9" t="s">
        <v>161</v>
      </c>
      <c r="G563" s="9" t="s">
        <v>67</v>
      </c>
      <c r="H563" s="9" t="n">
        <v>-1800</v>
      </c>
      <c r="I563" s="9" t="n">
        <v>-800</v>
      </c>
      <c r="J563" s="9" t="s">
        <v>5814</v>
      </c>
      <c r="K563" s="9" t="s">
        <v>5815</v>
      </c>
      <c r="L563" s="9" t="s">
        <v>5816</v>
      </c>
      <c r="M563" s="9" t="s">
        <v>5817</v>
      </c>
      <c r="N563" s="9" t="s">
        <v>175</v>
      </c>
      <c r="O563" s="9" t="s">
        <v>5818</v>
      </c>
      <c r="P563" s="9"/>
      <c r="Q563" s="9" t="s">
        <v>234</v>
      </c>
      <c r="R563" s="9" t="s">
        <v>5625</v>
      </c>
      <c r="S563" s="9" t="s">
        <v>17</v>
      </c>
      <c r="T563" s="9"/>
      <c r="U563" s="9" t="s">
        <v>378</v>
      </c>
      <c r="V563" s="9"/>
    </row>
    <row r="564" customFormat="false" ht="15" hidden="false" customHeight="false" outlineLevel="0" collapsed="false">
      <c r="A564" s="9" t="s">
        <v>5819</v>
      </c>
      <c r="B564" s="9" t="s">
        <v>5820</v>
      </c>
      <c r="C564" s="9" t="s">
        <v>5821</v>
      </c>
      <c r="D564" s="9" t="s">
        <v>26</v>
      </c>
      <c r="E564" s="9" t="s">
        <v>943</v>
      </c>
      <c r="F564" s="9" t="s">
        <v>161</v>
      </c>
      <c r="G564" s="9" t="s">
        <v>1836</v>
      </c>
      <c r="H564" s="9" t="n">
        <v>-600</v>
      </c>
      <c r="I564" s="9" t="n">
        <v>1600</v>
      </c>
      <c r="J564" s="9" t="s">
        <v>5822</v>
      </c>
      <c r="K564" s="9" t="s">
        <v>5823</v>
      </c>
      <c r="L564" s="9" t="s">
        <v>5824</v>
      </c>
      <c r="M564" s="9" t="s">
        <v>5825</v>
      </c>
      <c r="N564" s="9" t="s">
        <v>1175</v>
      </c>
      <c r="O564" s="9" t="s">
        <v>5826</v>
      </c>
      <c r="P564" s="9"/>
      <c r="Q564" s="9" t="s">
        <v>1486</v>
      </c>
      <c r="R564" s="9" t="s">
        <v>1806</v>
      </c>
      <c r="S564" s="9" t="s">
        <v>17</v>
      </c>
      <c r="T564" s="9"/>
      <c r="U564" s="9" t="s">
        <v>378</v>
      </c>
      <c r="V564" s="9" t="s">
        <v>5827</v>
      </c>
    </row>
    <row r="565" customFormat="false" ht="15" hidden="false" customHeight="false" outlineLevel="0" collapsed="false">
      <c r="A565" s="9" t="s">
        <v>5828</v>
      </c>
      <c r="B565" s="9" t="s">
        <v>5829</v>
      </c>
      <c r="C565" s="9" t="s">
        <v>5830</v>
      </c>
      <c r="D565" s="9" t="s">
        <v>26</v>
      </c>
      <c r="E565" s="9" t="s">
        <v>943</v>
      </c>
      <c r="F565" s="9" t="s">
        <v>161</v>
      </c>
      <c r="G565" s="9" t="s">
        <v>67</v>
      </c>
      <c r="H565" s="9" t="n">
        <v>-250</v>
      </c>
      <c r="I565" s="9" t="n">
        <v>1400</v>
      </c>
      <c r="J565" s="9" t="s">
        <v>5831</v>
      </c>
      <c r="K565" s="9" t="s">
        <v>5832</v>
      </c>
      <c r="L565" s="9" t="s">
        <v>5833</v>
      </c>
      <c r="M565" s="9" t="s">
        <v>5834</v>
      </c>
      <c r="N565" s="9" t="s">
        <v>5835</v>
      </c>
      <c r="O565" s="9" t="s">
        <v>5836</v>
      </c>
      <c r="P565" s="9"/>
      <c r="Q565" s="9" t="s">
        <v>234</v>
      </c>
      <c r="R565" s="9" t="s">
        <v>5837</v>
      </c>
      <c r="S565" s="9" t="s">
        <v>16</v>
      </c>
      <c r="T565" s="9" t="s">
        <v>3239</v>
      </c>
      <c r="U565" s="9" t="s">
        <v>222</v>
      </c>
      <c r="V565" s="9"/>
    </row>
    <row r="566" customFormat="false" ht="15" hidden="false" customHeight="false" outlineLevel="0" collapsed="false">
      <c r="A566" s="9" t="s">
        <v>5838</v>
      </c>
      <c r="B566" s="9" t="s">
        <v>5839</v>
      </c>
      <c r="C566" s="9" t="s">
        <v>5840</v>
      </c>
      <c r="D566" s="9" t="s">
        <v>26</v>
      </c>
      <c r="E566" s="9" t="s">
        <v>943</v>
      </c>
      <c r="F566" s="9" t="s">
        <v>161</v>
      </c>
      <c r="G566" s="9" t="s">
        <v>67</v>
      </c>
      <c r="H566" s="9" t="n">
        <v>1100</v>
      </c>
      <c r="I566" s="9" t="n">
        <v>1600</v>
      </c>
      <c r="J566" s="9" t="s">
        <v>5841</v>
      </c>
      <c r="K566" s="9" t="s">
        <v>5842</v>
      </c>
      <c r="L566" s="9" t="s">
        <v>5843</v>
      </c>
      <c r="M566" s="9" t="s">
        <v>808</v>
      </c>
      <c r="N566" s="9" t="s">
        <v>179</v>
      </c>
      <c r="O566" s="9" t="s">
        <v>5662</v>
      </c>
      <c r="P566" s="9"/>
      <c r="Q566" s="9" t="s">
        <v>5844</v>
      </c>
      <c r="R566" s="9" t="s">
        <v>799</v>
      </c>
      <c r="S566" s="9" t="s">
        <v>17</v>
      </c>
      <c r="T566" s="9" t="s">
        <v>3429</v>
      </c>
      <c r="U566" s="9" t="s">
        <v>378</v>
      </c>
      <c r="V566" s="9" t="s">
        <v>5845</v>
      </c>
    </row>
    <row r="567" customFormat="false" ht="15" hidden="false" customHeight="false" outlineLevel="0" collapsed="false">
      <c r="A567" s="9" t="s">
        <v>5846</v>
      </c>
      <c r="B567" s="9" t="s">
        <v>5847</v>
      </c>
      <c r="C567" s="9" t="s">
        <v>5848</v>
      </c>
      <c r="D567" s="9" t="s">
        <v>26</v>
      </c>
      <c r="E567" s="9" t="s">
        <v>943</v>
      </c>
      <c r="F567" s="9" t="s">
        <v>161</v>
      </c>
      <c r="G567" s="9" t="s">
        <v>67</v>
      </c>
      <c r="H567" s="9" t="n">
        <v>200</v>
      </c>
      <c r="I567" s="9" t="n">
        <v>1300</v>
      </c>
      <c r="J567" s="9" t="s">
        <v>5849</v>
      </c>
      <c r="K567" s="9" t="s">
        <v>5850</v>
      </c>
      <c r="L567" s="9" t="s">
        <v>5851</v>
      </c>
      <c r="M567" s="9" t="s">
        <v>5852</v>
      </c>
      <c r="N567" s="9" t="s">
        <v>179</v>
      </c>
      <c r="O567" s="9" t="s">
        <v>5853</v>
      </c>
      <c r="P567" s="9"/>
      <c r="Q567" s="9" t="s">
        <v>2380</v>
      </c>
      <c r="R567" s="9" t="s">
        <v>1806</v>
      </c>
      <c r="S567" s="9" t="s">
        <v>17</v>
      </c>
      <c r="T567" s="9"/>
      <c r="U567" s="9" t="s">
        <v>378</v>
      </c>
      <c r="V567" s="9"/>
    </row>
    <row r="568" customFormat="false" ht="15" hidden="false" customHeight="false" outlineLevel="0" collapsed="false">
      <c r="A568" s="9" t="s">
        <v>5854</v>
      </c>
      <c r="B568" s="9" t="s">
        <v>5855</v>
      </c>
      <c r="C568" s="9"/>
      <c r="D568" s="9" t="s">
        <v>26</v>
      </c>
      <c r="E568" s="9" t="s">
        <v>943</v>
      </c>
      <c r="F568" s="9" t="s">
        <v>161</v>
      </c>
      <c r="G568" s="9" t="s">
        <v>69</v>
      </c>
      <c r="H568" s="9" t="n">
        <v>800</v>
      </c>
      <c r="I568" s="9" t="n">
        <v>1000</v>
      </c>
      <c r="J568" s="9" t="s">
        <v>5856</v>
      </c>
      <c r="K568" s="9" t="s">
        <v>5857</v>
      </c>
      <c r="L568" s="9" t="s">
        <v>5858</v>
      </c>
      <c r="M568" s="9" t="s">
        <v>5859</v>
      </c>
      <c r="N568" s="9" t="s">
        <v>1852</v>
      </c>
      <c r="O568" s="9" t="s">
        <v>5860</v>
      </c>
      <c r="P568" s="9"/>
      <c r="Q568" s="9" t="s">
        <v>2332</v>
      </c>
      <c r="R568" s="9" t="s">
        <v>5861</v>
      </c>
      <c r="S568" s="9" t="s">
        <v>16</v>
      </c>
      <c r="T568" s="9" t="s">
        <v>3239</v>
      </c>
      <c r="U568" s="9" t="s">
        <v>222</v>
      </c>
      <c r="V568" s="9" t="s">
        <v>5862</v>
      </c>
    </row>
    <row r="569" customFormat="false" ht="15" hidden="false" customHeight="false" outlineLevel="0" collapsed="false">
      <c r="A569" s="9" t="s">
        <v>5863</v>
      </c>
      <c r="B569" s="9" t="s">
        <v>5864</v>
      </c>
      <c r="C569" s="9" t="s">
        <v>5865</v>
      </c>
      <c r="D569" s="9" t="s">
        <v>26</v>
      </c>
      <c r="E569" s="9" t="s">
        <v>943</v>
      </c>
      <c r="F569" s="9" t="s">
        <v>161</v>
      </c>
      <c r="G569" s="9" t="s">
        <v>67</v>
      </c>
      <c r="H569" s="9" t="n">
        <v>-300</v>
      </c>
      <c r="I569" s="9" t="n">
        <v>1600</v>
      </c>
      <c r="J569" s="9" t="s">
        <v>5866</v>
      </c>
      <c r="K569" s="9" t="s">
        <v>5867</v>
      </c>
      <c r="L569" s="9" t="s">
        <v>5868</v>
      </c>
      <c r="M569" s="9" t="s">
        <v>5869</v>
      </c>
      <c r="N569" s="9" t="s">
        <v>179</v>
      </c>
      <c r="O569" s="9" t="s">
        <v>5870</v>
      </c>
      <c r="P569" s="9"/>
      <c r="Q569" s="9" t="s">
        <v>219</v>
      </c>
      <c r="R569" s="9" t="s">
        <v>1781</v>
      </c>
      <c r="S569" s="9" t="s">
        <v>17</v>
      </c>
      <c r="T569" s="9"/>
      <c r="U569" s="9" t="s">
        <v>222</v>
      </c>
      <c r="V569" s="9"/>
    </row>
    <row r="570" customFormat="false" ht="15" hidden="false" customHeight="false" outlineLevel="0" collapsed="false">
      <c r="A570" s="9" t="s">
        <v>5871</v>
      </c>
      <c r="B570" s="9" t="s">
        <v>5872</v>
      </c>
      <c r="C570" s="9"/>
      <c r="D570" s="9" t="s">
        <v>26</v>
      </c>
      <c r="E570" s="9" t="s">
        <v>943</v>
      </c>
      <c r="F570" s="9" t="s">
        <v>161</v>
      </c>
      <c r="G570" s="9" t="s">
        <v>67</v>
      </c>
      <c r="H570" s="9" t="n">
        <v>1000</v>
      </c>
      <c r="I570" s="9" t="n">
        <v>1500</v>
      </c>
      <c r="J570" s="9" t="s">
        <v>5873</v>
      </c>
      <c r="K570" s="9" t="s">
        <v>5874</v>
      </c>
      <c r="L570" s="9" t="s">
        <v>5875</v>
      </c>
      <c r="M570" s="9" t="s">
        <v>5876</v>
      </c>
      <c r="N570" s="9" t="s">
        <v>1175</v>
      </c>
      <c r="O570" s="9" t="s">
        <v>5877</v>
      </c>
      <c r="P570" s="9"/>
      <c r="Q570" s="9" t="s">
        <v>1723</v>
      </c>
      <c r="R570" s="9" t="s">
        <v>1806</v>
      </c>
      <c r="S570" s="9" t="s">
        <v>17</v>
      </c>
      <c r="T570" s="9"/>
      <c r="U570" s="9" t="s">
        <v>378</v>
      </c>
      <c r="V570" s="9" t="s">
        <v>5878</v>
      </c>
    </row>
    <row r="571" customFormat="false" ht="15" hidden="false" customHeight="false" outlineLevel="0" collapsed="false">
      <c r="A571" s="9" t="s">
        <v>5879</v>
      </c>
      <c r="B571" s="9" t="s">
        <v>3242</v>
      </c>
      <c r="C571" s="9" t="s">
        <v>5880</v>
      </c>
      <c r="D571" s="9" t="s">
        <v>26</v>
      </c>
      <c r="E571" s="9" t="s">
        <v>943</v>
      </c>
      <c r="F571" s="9" t="s">
        <v>161</v>
      </c>
      <c r="G571" s="9" t="s">
        <v>69</v>
      </c>
      <c r="H571" s="9" t="n">
        <v>1400</v>
      </c>
      <c r="I571" s="9" t="n">
        <v>1600</v>
      </c>
      <c r="J571" s="9" t="s">
        <v>5881</v>
      </c>
      <c r="K571" s="9" t="s">
        <v>5882</v>
      </c>
      <c r="L571" s="9" t="s">
        <v>5883</v>
      </c>
      <c r="M571" s="9" t="s">
        <v>5884</v>
      </c>
      <c r="N571" s="9" t="s">
        <v>2523</v>
      </c>
      <c r="O571" s="9" t="s">
        <v>5885</v>
      </c>
      <c r="P571" s="9"/>
      <c r="Q571" s="9" t="s">
        <v>234</v>
      </c>
      <c r="R571" s="9" t="s">
        <v>1906</v>
      </c>
      <c r="S571" s="9" t="s">
        <v>17</v>
      </c>
      <c r="T571" s="9" t="s">
        <v>5886</v>
      </c>
      <c r="U571" s="9" t="s">
        <v>378</v>
      </c>
      <c r="V571" s="9"/>
    </row>
    <row r="572" customFormat="false" ht="15" hidden="false" customHeight="false" outlineLevel="0" collapsed="false">
      <c r="A572" s="9" t="s">
        <v>5887</v>
      </c>
      <c r="B572" s="9" t="s">
        <v>5888</v>
      </c>
      <c r="C572" s="9" t="s">
        <v>5889</v>
      </c>
      <c r="D572" s="9" t="s">
        <v>26</v>
      </c>
      <c r="E572" s="9" t="s">
        <v>943</v>
      </c>
      <c r="F572" s="9" t="s">
        <v>161</v>
      </c>
      <c r="G572" s="9" t="s">
        <v>71</v>
      </c>
      <c r="H572" s="9" t="n">
        <v>900</v>
      </c>
      <c r="I572" s="9" t="n">
        <v>1300</v>
      </c>
      <c r="J572" s="9" t="s">
        <v>5890</v>
      </c>
      <c r="K572" s="9" t="s">
        <v>5891</v>
      </c>
      <c r="L572" s="9" t="s">
        <v>5892</v>
      </c>
      <c r="M572" s="9" t="s">
        <v>5893</v>
      </c>
      <c r="N572" s="9" t="s">
        <v>2523</v>
      </c>
      <c r="O572" s="9" t="s">
        <v>5894</v>
      </c>
      <c r="P572" s="9"/>
      <c r="Q572" s="9" t="s">
        <v>219</v>
      </c>
      <c r="R572" s="9" t="s">
        <v>5625</v>
      </c>
      <c r="S572" s="9" t="s">
        <v>17</v>
      </c>
      <c r="T572" s="9"/>
      <c r="U572" s="9" t="s">
        <v>378</v>
      </c>
      <c r="V572" s="9"/>
    </row>
    <row r="573" customFormat="false" ht="15" hidden="false" customHeight="false" outlineLevel="0" collapsed="false">
      <c r="A573" s="9" t="s">
        <v>5895</v>
      </c>
      <c r="B573" s="9" t="s">
        <v>5896</v>
      </c>
      <c r="C573" s="9" t="s">
        <v>5897</v>
      </c>
      <c r="D573" s="9" t="s">
        <v>26</v>
      </c>
      <c r="E573" s="9" t="s">
        <v>943</v>
      </c>
      <c r="F573" s="9" t="s">
        <v>161</v>
      </c>
      <c r="G573" s="9" t="s">
        <v>77</v>
      </c>
      <c r="H573" s="9" t="n">
        <v>500</v>
      </c>
      <c r="I573" s="9" t="n">
        <v>700</v>
      </c>
      <c r="J573" s="9" t="s">
        <v>5898</v>
      </c>
      <c r="K573" s="9" t="s">
        <v>5899</v>
      </c>
      <c r="L573" s="9" t="s">
        <v>5900</v>
      </c>
      <c r="M573" s="9" t="s">
        <v>5901</v>
      </c>
      <c r="N573" s="9" t="s">
        <v>179</v>
      </c>
      <c r="O573" s="9" t="s">
        <v>5902</v>
      </c>
      <c r="P573" s="9"/>
      <c r="Q573" s="9" t="s">
        <v>670</v>
      </c>
      <c r="R573" s="9" t="s">
        <v>1806</v>
      </c>
      <c r="S573" s="9" t="s">
        <v>17</v>
      </c>
      <c r="T573" s="9"/>
      <c r="U573" s="9" t="s">
        <v>378</v>
      </c>
      <c r="V573" s="9"/>
    </row>
    <row r="574" customFormat="false" ht="15" hidden="false" customHeight="false" outlineLevel="0" collapsed="false">
      <c r="A574" s="9" t="s">
        <v>5903</v>
      </c>
      <c r="B574" s="9" t="s">
        <v>1883</v>
      </c>
      <c r="C574" s="9" t="s">
        <v>5904</v>
      </c>
      <c r="D574" s="9" t="s">
        <v>26</v>
      </c>
      <c r="E574" s="9" t="s">
        <v>943</v>
      </c>
      <c r="F574" s="9" t="s">
        <v>161</v>
      </c>
      <c r="G574" s="9" t="s">
        <v>77</v>
      </c>
      <c r="H574" s="9" t="n">
        <v>1000</v>
      </c>
      <c r="I574" s="9" t="n">
        <v>1290</v>
      </c>
      <c r="J574" s="9" t="s">
        <v>5905</v>
      </c>
      <c r="K574" s="9" t="s">
        <v>5906</v>
      </c>
      <c r="L574" s="9" t="s">
        <v>5907</v>
      </c>
      <c r="M574" s="9" t="s">
        <v>1888</v>
      </c>
      <c r="N574" s="9" t="s">
        <v>5908</v>
      </c>
      <c r="O574" s="9" t="s">
        <v>5662</v>
      </c>
      <c r="P574" s="9"/>
      <c r="Q574" s="9" t="s">
        <v>1892</v>
      </c>
      <c r="R574" s="9" t="s">
        <v>1831</v>
      </c>
      <c r="S574" s="9" t="s">
        <v>17</v>
      </c>
      <c r="T574" s="9"/>
      <c r="U574" s="9" t="s">
        <v>222</v>
      </c>
      <c r="V574" s="9" t="s">
        <v>5909</v>
      </c>
    </row>
    <row r="575" customFormat="false" ht="15" hidden="false" customHeight="false" outlineLevel="0" collapsed="false">
      <c r="A575" s="9" t="s">
        <v>5910</v>
      </c>
      <c r="B575" s="9" t="s">
        <v>5911</v>
      </c>
      <c r="C575" s="9" t="s">
        <v>5912</v>
      </c>
      <c r="D575" s="9" t="s">
        <v>26</v>
      </c>
      <c r="E575" s="9" t="s">
        <v>943</v>
      </c>
      <c r="F575" s="9" t="s">
        <v>161</v>
      </c>
      <c r="G575" s="9" t="s">
        <v>77</v>
      </c>
      <c r="H575" s="9" t="n">
        <v>1200</v>
      </c>
      <c r="I575" s="9" t="n">
        <v>1800</v>
      </c>
      <c r="J575" s="9" t="s">
        <v>5913</v>
      </c>
      <c r="K575" s="9" t="s">
        <v>5914</v>
      </c>
      <c r="L575" s="9" t="s">
        <v>5915</v>
      </c>
      <c r="M575" s="9" t="s">
        <v>5916</v>
      </c>
      <c r="N575" s="9" t="s">
        <v>5917</v>
      </c>
      <c r="O575" s="9" t="s">
        <v>5662</v>
      </c>
      <c r="P575" s="9"/>
      <c r="Q575" s="9" t="s">
        <v>840</v>
      </c>
      <c r="R575" s="9" t="s">
        <v>1831</v>
      </c>
      <c r="S575" s="9" t="s">
        <v>17</v>
      </c>
      <c r="T575" s="9"/>
      <c r="U575" s="9" t="s">
        <v>222</v>
      </c>
      <c r="V575" s="9" t="s">
        <v>5918</v>
      </c>
    </row>
    <row r="576" customFormat="false" ht="15" hidden="false" customHeight="false" outlineLevel="0" collapsed="false">
      <c r="A576" s="9" t="s">
        <v>5919</v>
      </c>
      <c r="B576" s="9" t="s">
        <v>5920</v>
      </c>
      <c r="C576" s="9"/>
      <c r="D576" s="9" t="s">
        <v>26</v>
      </c>
      <c r="E576" s="9" t="s">
        <v>943</v>
      </c>
      <c r="F576" s="9" t="s">
        <v>161</v>
      </c>
      <c r="G576" s="9" t="s">
        <v>77</v>
      </c>
      <c r="H576" s="9" t="n">
        <v>1500</v>
      </c>
      <c r="I576" s="9" t="n">
        <v>1820</v>
      </c>
      <c r="J576" s="9" t="s">
        <v>5921</v>
      </c>
      <c r="K576" s="9" t="s">
        <v>5922</v>
      </c>
      <c r="L576" s="9" t="s">
        <v>5923</v>
      </c>
      <c r="M576" s="9" t="s">
        <v>5924</v>
      </c>
      <c r="N576" s="9" t="s">
        <v>2181</v>
      </c>
      <c r="O576" s="9" t="s">
        <v>5925</v>
      </c>
      <c r="P576" s="9"/>
      <c r="Q576" s="9" t="s">
        <v>234</v>
      </c>
      <c r="R576" s="9" t="s">
        <v>5625</v>
      </c>
      <c r="S576" s="9" t="s">
        <v>17</v>
      </c>
      <c r="T576" s="9"/>
      <c r="U576" s="9" t="s">
        <v>378</v>
      </c>
      <c r="V576" s="9"/>
    </row>
    <row r="577" customFormat="false" ht="15" hidden="false" customHeight="false" outlineLevel="0" collapsed="false">
      <c r="A577" s="9" t="s">
        <v>5926</v>
      </c>
      <c r="B577" s="9" t="s">
        <v>5927</v>
      </c>
      <c r="C577" s="9"/>
      <c r="D577" s="9" t="s">
        <v>26</v>
      </c>
      <c r="E577" s="9" t="s">
        <v>943</v>
      </c>
      <c r="F577" s="9" t="s">
        <v>161</v>
      </c>
      <c r="G577" s="9" t="s">
        <v>79</v>
      </c>
      <c r="H577" s="9" t="n">
        <v>800</v>
      </c>
      <c r="I577" s="9" t="n">
        <v>1000</v>
      </c>
      <c r="J577" s="9" t="s">
        <v>5928</v>
      </c>
      <c r="K577" s="9" t="s">
        <v>5929</v>
      </c>
      <c r="L577" s="9" t="s">
        <v>5930</v>
      </c>
      <c r="M577" s="9" t="s">
        <v>5931</v>
      </c>
      <c r="N577" s="9" t="s">
        <v>5932</v>
      </c>
      <c r="O577" s="9" t="s">
        <v>5933</v>
      </c>
      <c r="P577" s="9"/>
      <c r="Q577" s="9" t="s">
        <v>234</v>
      </c>
      <c r="R577" s="9" t="s">
        <v>5625</v>
      </c>
      <c r="S577" s="9" t="s">
        <v>17</v>
      </c>
      <c r="T577" s="9" t="s">
        <v>170</v>
      </c>
      <c r="U577" s="9" t="s">
        <v>378</v>
      </c>
      <c r="V577" s="9" t="s">
        <v>5934</v>
      </c>
    </row>
    <row r="578" customFormat="false" ht="15" hidden="false" customHeight="false" outlineLevel="0" collapsed="false">
      <c r="A578" s="9" t="s">
        <v>5935</v>
      </c>
      <c r="B578" s="9" t="s">
        <v>5936</v>
      </c>
      <c r="C578" s="9"/>
      <c r="D578" s="9" t="s">
        <v>26</v>
      </c>
      <c r="E578" s="9" t="s">
        <v>943</v>
      </c>
      <c r="F578" s="9" t="s">
        <v>161</v>
      </c>
      <c r="G578" s="9" t="s">
        <v>79</v>
      </c>
      <c r="H578" s="9" t="n">
        <v>900</v>
      </c>
      <c r="I578" s="9" t="n">
        <v>1500</v>
      </c>
      <c r="J578" s="9" t="s">
        <v>5937</v>
      </c>
      <c r="K578" s="9" t="s">
        <v>5938</v>
      </c>
      <c r="L578" s="9" t="s">
        <v>5939</v>
      </c>
      <c r="M578" s="9" t="s">
        <v>5940</v>
      </c>
      <c r="N578" s="9" t="s">
        <v>5941</v>
      </c>
      <c r="O578" s="9" t="s">
        <v>5942</v>
      </c>
      <c r="P578" s="9"/>
      <c r="Q578" s="9" t="s">
        <v>234</v>
      </c>
      <c r="R578" s="9" t="s">
        <v>5625</v>
      </c>
      <c r="S578" s="9" t="s">
        <v>17</v>
      </c>
      <c r="T578" s="9" t="s">
        <v>170</v>
      </c>
      <c r="U578" s="9" t="s">
        <v>378</v>
      </c>
      <c r="V578" s="9" t="s">
        <v>5943</v>
      </c>
    </row>
    <row r="579" customFormat="false" ht="15" hidden="false" customHeight="false" outlineLevel="0" collapsed="false">
      <c r="A579" s="9" t="s">
        <v>5944</v>
      </c>
      <c r="B579" s="9" t="s">
        <v>5945</v>
      </c>
      <c r="C579" s="9" t="s">
        <v>5946</v>
      </c>
      <c r="D579" s="9" t="s">
        <v>26</v>
      </c>
      <c r="E579" s="9" t="s">
        <v>943</v>
      </c>
      <c r="F579" s="9" t="s">
        <v>161</v>
      </c>
      <c r="G579" s="9" t="s">
        <v>79</v>
      </c>
      <c r="H579" s="9" t="n">
        <v>1200</v>
      </c>
      <c r="I579" s="9" t="n">
        <v>1600</v>
      </c>
      <c r="J579" s="9" t="s">
        <v>5947</v>
      </c>
      <c r="K579" s="9" t="s">
        <v>5948</v>
      </c>
      <c r="L579" s="9" t="s">
        <v>5949</v>
      </c>
      <c r="M579" s="9" t="s">
        <v>5950</v>
      </c>
      <c r="N579" s="9" t="s">
        <v>268</v>
      </c>
      <c r="O579" s="9" t="s">
        <v>5951</v>
      </c>
      <c r="P579" s="9"/>
      <c r="Q579" s="9" t="s">
        <v>219</v>
      </c>
      <c r="R579" s="9" t="s">
        <v>2184</v>
      </c>
      <c r="S579" s="9" t="s">
        <v>17</v>
      </c>
      <c r="T579" s="9" t="s">
        <v>5952</v>
      </c>
      <c r="U579" s="9" t="s">
        <v>378</v>
      </c>
      <c r="V579" s="9" t="s">
        <v>5953</v>
      </c>
    </row>
    <row r="580" customFormat="false" ht="15" hidden="false" customHeight="false" outlineLevel="0" collapsed="false">
      <c r="A580" s="9" t="s">
        <v>5954</v>
      </c>
      <c r="B580" s="9" t="s">
        <v>5955</v>
      </c>
      <c r="C580" s="9" t="s">
        <v>5956</v>
      </c>
      <c r="D580" s="9" t="s">
        <v>26</v>
      </c>
      <c r="E580" s="9" t="s">
        <v>943</v>
      </c>
      <c r="F580" s="9" t="s">
        <v>2507</v>
      </c>
      <c r="G580" s="9" t="s">
        <v>5957</v>
      </c>
      <c r="H580" s="9" t="n">
        <v>-160000</v>
      </c>
      <c r="I580" s="9" t="n">
        <v>-40000</v>
      </c>
      <c r="J580" s="9" t="s">
        <v>5958</v>
      </c>
      <c r="K580" s="9" t="s">
        <v>5959</v>
      </c>
      <c r="L580" s="9" t="s">
        <v>5960</v>
      </c>
      <c r="M580" s="9" t="s">
        <v>5961</v>
      </c>
      <c r="N580" s="9" t="s">
        <v>176</v>
      </c>
      <c r="O580" s="9" t="s">
        <v>5962</v>
      </c>
      <c r="P580" s="9"/>
      <c r="Q580" s="9" t="s">
        <v>234</v>
      </c>
      <c r="R580" s="9" t="s">
        <v>5963</v>
      </c>
      <c r="S580" s="9" t="s">
        <v>17</v>
      </c>
      <c r="T580" s="9"/>
      <c r="U580" s="9" t="s">
        <v>222</v>
      </c>
      <c r="V580" s="9" t="s">
        <v>5615</v>
      </c>
    </row>
    <row r="581" customFormat="false" ht="15" hidden="false" customHeight="false" outlineLevel="0" collapsed="false">
      <c r="A581" s="9" t="s">
        <v>5964</v>
      </c>
      <c r="B581" s="9" t="s">
        <v>5965</v>
      </c>
      <c r="C581" s="9"/>
      <c r="D581" s="9" t="s">
        <v>26</v>
      </c>
      <c r="E581" s="9" t="s">
        <v>943</v>
      </c>
      <c r="F581" s="9" t="s">
        <v>165</v>
      </c>
      <c r="G581" s="9" t="s">
        <v>126</v>
      </c>
      <c r="H581" s="9" t="n">
        <v>-13000</v>
      </c>
      <c r="I581" s="9" t="n">
        <v>-9500</v>
      </c>
      <c r="J581" s="9" t="s">
        <v>5966</v>
      </c>
      <c r="K581" s="9" t="s">
        <v>5967</v>
      </c>
      <c r="L581" s="9" t="s">
        <v>5968</v>
      </c>
      <c r="M581" s="9" t="s">
        <v>5969</v>
      </c>
      <c r="N581" s="9" t="s">
        <v>5970</v>
      </c>
      <c r="O581" s="9" t="s">
        <v>5971</v>
      </c>
      <c r="P581" s="9"/>
      <c r="Q581" s="9" t="s">
        <v>234</v>
      </c>
      <c r="R581" s="9" t="s">
        <v>2184</v>
      </c>
      <c r="S581" s="9" t="s">
        <v>16</v>
      </c>
      <c r="T581" s="9" t="s">
        <v>3239</v>
      </c>
      <c r="U581" s="9" t="s">
        <v>222</v>
      </c>
      <c r="V581" s="9" t="s">
        <v>5972</v>
      </c>
    </row>
    <row r="582" customFormat="false" ht="15" hidden="false" customHeight="false" outlineLevel="0" collapsed="false">
      <c r="A582" s="9" t="s">
        <v>5973</v>
      </c>
      <c r="B582" s="9" t="s">
        <v>5974</v>
      </c>
      <c r="C582" s="9" t="s">
        <v>5975</v>
      </c>
      <c r="D582" s="9" t="s">
        <v>26</v>
      </c>
      <c r="E582" s="9" t="s">
        <v>943</v>
      </c>
      <c r="F582" s="9" t="s">
        <v>165</v>
      </c>
      <c r="G582" s="9" t="s">
        <v>5976</v>
      </c>
      <c r="H582" s="9" t="n">
        <v>-10000</v>
      </c>
      <c r="I582" s="9" t="n">
        <v>-8800</v>
      </c>
      <c r="J582" s="9" t="s">
        <v>5977</v>
      </c>
      <c r="K582" s="9" t="s">
        <v>5978</v>
      </c>
      <c r="L582" s="9" t="s">
        <v>5979</v>
      </c>
      <c r="M582" s="9" t="s">
        <v>5980</v>
      </c>
      <c r="N582" s="9" t="s">
        <v>5795</v>
      </c>
      <c r="O582" s="9" t="s">
        <v>5981</v>
      </c>
      <c r="P582" s="9"/>
      <c r="Q582" s="9" t="s">
        <v>234</v>
      </c>
      <c r="R582" s="9" t="s">
        <v>2184</v>
      </c>
      <c r="S582" s="9" t="s">
        <v>17</v>
      </c>
      <c r="T582" s="9" t="s">
        <v>3239</v>
      </c>
      <c r="U582" s="9" t="s">
        <v>222</v>
      </c>
      <c r="V582" s="9"/>
    </row>
    <row r="583" customFormat="false" ht="15" hidden="false" customHeight="false" outlineLevel="0" collapsed="false">
      <c r="A583" s="9" t="s">
        <v>5982</v>
      </c>
      <c r="B583" s="9" t="s">
        <v>5983</v>
      </c>
      <c r="C583" s="9" t="s">
        <v>5984</v>
      </c>
      <c r="D583" s="9" t="s">
        <v>26</v>
      </c>
      <c r="E583" s="9" t="s">
        <v>943</v>
      </c>
      <c r="F583" s="9" t="s">
        <v>165</v>
      </c>
      <c r="G583" s="9" t="s">
        <v>5976</v>
      </c>
      <c r="H583" s="9" t="n">
        <v>-8800</v>
      </c>
      <c r="I583" s="9" t="n">
        <v>-6500</v>
      </c>
      <c r="J583" s="9" t="s">
        <v>5985</v>
      </c>
      <c r="K583" s="9" t="s">
        <v>5986</v>
      </c>
      <c r="L583" s="9" t="s">
        <v>5987</v>
      </c>
      <c r="M583" s="9" t="s">
        <v>5988</v>
      </c>
      <c r="N583" s="9" t="s">
        <v>5989</v>
      </c>
      <c r="O583" s="9" t="s">
        <v>5990</v>
      </c>
      <c r="P583" s="9"/>
      <c r="Q583" s="9" t="s">
        <v>219</v>
      </c>
      <c r="R583" s="9" t="s">
        <v>2184</v>
      </c>
      <c r="S583" s="9" t="s">
        <v>17</v>
      </c>
      <c r="T583" s="9" t="s">
        <v>3239</v>
      </c>
      <c r="U583" s="9" t="s">
        <v>222</v>
      </c>
      <c r="V583" s="9" t="s">
        <v>5991</v>
      </c>
    </row>
    <row r="584" customFormat="false" ht="15" hidden="false" customHeight="false" outlineLevel="0" collapsed="false">
      <c r="A584" s="9" t="s">
        <v>5992</v>
      </c>
      <c r="B584" s="9" t="s">
        <v>5993</v>
      </c>
      <c r="C584" s="9" t="s">
        <v>5994</v>
      </c>
      <c r="D584" s="9" t="s">
        <v>26</v>
      </c>
      <c r="E584" s="9" t="s">
        <v>943</v>
      </c>
      <c r="F584" s="9" t="s">
        <v>165</v>
      </c>
      <c r="G584" s="9" t="s">
        <v>130</v>
      </c>
      <c r="H584" s="9" t="n">
        <v>-9600</v>
      </c>
      <c r="I584" s="9" t="n">
        <v>-8000</v>
      </c>
      <c r="J584" s="9" t="s">
        <v>5995</v>
      </c>
      <c r="K584" s="9" t="s">
        <v>5996</v>
      </c>
      <c r="L584" s="9" t="s">
        <v>5997</v>
      </c>
      <c r="M584" s="9" t="s">
        <v>5998</v>
      </c>
      <c r="N584" s="9" t="s">
        <v>1327</v>
      </c>
      <c r="O584" s="9" t="s">
        <v>5999</v>
      </c>
      <c r="P584" s="9"/>
      <c r="Q584" s="9" t="s">
        <v>234</v>
      </c>
      <c r="R584" s="9" t="s">
        <v>1781</v>
      </c>
      <c r="S584" s="9" t="s">
        <v>17</v>
      </c>
      <c r="T584" s="9" t="s">
        <v>672</v>
      </c>
      <c r="U584" s="9" t="s">
        <v>378</v>
      </c>
      <c r="V584" s="9" t="s">
        <v>6000</v>
      </c>
    </row>
    <row r="585" customFormat="false" ht="15" hidden="false" customHeight="false" outlineLevel="0" collapsed="false">
      <c r="A585" s="9" t="s">
        <v>6001</v>
      </c>
      <c r="B585" s="9" t="s">
        <v>6002</v>
      </c>
      <c r="C585" s="9" t="s">
        <v>6003</v>
      </c>
      <c r="D585" s="9" t="s">
        <v>26</v>
      </c>
      <c r="E585" s="9" t="s">
        <v>943</v>
      </c>
      <c r="F585" s="9" t="s">
        <v>165</v>
      </c>
      <c r="G585" s="9" t="s">
        <v>130</v>
      </c>
      <c r="H585" s="9" t="n">
        <v>-7100</v>
      </c>
      <c r="I585" s="9" t="n">
        <v>-5950</v>
      </c>
      <c r="J585" s="9" t="s">
        <v>6004</v>
      </c>
      <c r="K585" s="9" t="s">
        <v>6005</v>
      </c>
      <c r="L585" s="9" t="s">
        <v>6006</v>
      </c>
      <c r="M585" s="9" t="s">
        <v>6007</v>
      </c>
      <c r="N585" s="9" t="s">
        <v>6008</v>
      </c>
      <c r="O585" s="9" t="s">
        <v>6009</v>
      </c>
      <c r="P585" s="9"/>
      <c r="Q585" s="9" t="s">
        <v>234</v>
      </c>
      <c r="R585" s="9" t="s">
        <v>6010</v>
      </c>
      <c r="S585" s="9" t="s">
        <v>16</v>
      </c>
      <c r="T585" s="9" t="s">
        <v>6011</v>
      </c>
      <c r="U585" s="9" t="s">
        <v>222</v>
      </c>
      <c r="V585" s="9" t="s">
        <v>6012</v>
      </c>
    </row>
    <row r="586" customFormat="false" ht="15" hidden="false" customHeight="false" outlineLevel="0" collapsed="false">
      <c r="A586" s="9" t="s">
        <v>6013</v>
      </c>
      <c r="B586" s="9" t="s">
        <v>6014</v>
      </c>
      <c r="C586" s="9" t="s">
        <v>6015</v>
      </c>
      <c r="D586" s="9" t="s">
        <v>26</v>
      </c>
      <c r="E586" s="9" t="s">
        <v>943</v>
      </c>
      <c r="F586" s="9" t="s">
        <v>165</v>
      </c>
      <c r="G586" s="9" t="s">
        <v>6016</v>
      </c>
      <c r="H586" s="9" t="n">
        <v>-6100</v>
      </c>
      <c r="I586" s="9" t="n">
        <v>-5100</v>
      </c>
      <c r="J586" s="9" t="s">
        <v>6017</v>
      </c>
      <c r="K586" s="9" t="s">
        <v>6018</v>
      </c>
      <c r="L586" s="9" t="s">
        <v>6019</v>
      </c>
      <c r="M586" s="9" t="s">
        <v>6020</v>
      </c>
      <c r="N586" s="9" t="s">
        <v>6021</v>
      </c>
      <c r="O586" s="9" t="s">
        <v>6022</v>
      </c>
      <c r="P586" s="9"/>
      <c r="Q586" s="9" t="s">
        <v>234</v>
      </c>
      <c r="R586" s="9" t="s">
        <v>1794</v>
      </c>
      <c r="S586" s="9" t="s">
        <v>17</v>
      </c>
      <c r="T586" s="9"/>
      <c r="U586" s="9" t="s">
        <v>222</v>
      </c>
      <c r="V586" s="9"/>
    </row>
    <row r="587" customFormat="false" ht="15" hidden="false" customHeight="false" outlineLevel="0" collapsed="false">
      <c r="A587" s="9" t="s">
        <v>6023</v>
      </c>
      <c r="B587" s="9" t="s">
        <v>6024</v>
      </c>
      <c r="C587" s="9" t="s">
        <v>6025</v>
      </c>
      <c r="D587" s="9" t="s">
        <v>26</v>
      </c>
      <c r="E587" s="9" t="s">
        <v>943</v>
      </c>
      <c r="F587" s="9" t="s">
        <v>165</v>
      </c>
      <c r="G587" s="9" t="s">
        <v>6026</v>
      </c>
      <c r="H587" s="9" t="n">
        <v>-6500</v>
      </c>
      <c r="I587" s="9" t="n">
        <v>-3800</v>
      </c>
      <c r="J587" s="9" t="s">
        <v>6027</v>
      </c>
      <c r="K587" s="9" t="s">
        <v>6028</v>
      </c>
      <c r="L587" s="9" t="s">
        <v>6029</v>
      </c>
      <c r="M587" s="9" t="s">
        <v>6030</v>
      </c>
      <c r="N587" s="9" t="s">
        <v>6031</v>
      </c>
      <c r="O587" s="9" t="s">
        <v>6032</v>
      </c>
      <c r="P587" s="9"/>
      <c r="Q587" s="9" t="s">
        <v>234</v>
      </c>
      <c r="R587" s="9" t="s">
        <v>1794</v>
      </c>
      <c r="S587" s="9" t="s">
        <v>17</v>
      </c>
      <c r="T587" s="9" t="s">
        <v>170</v>
      </c>
      <c r="U587" s="9" t="s">
        <v>222</v>
      </c>
      <c r="V587" s="9"/>
    </row>
    <row r="588" customFormat="false" ht="15" hidden="false" customHeight="false" outlineLevel="0" collapsed="false">
      <c r="A588" s="9" t="s">
        <v>6033</v>
      </c>
      <c r="B588" s="9" t="s">
        <v>6034</v>
      </c>
      <c r="C588" s="9" t="s">
        <v>6035</v>
      </c>
      <c r="D588" s="9" t="s">
        <v>26</v>
      </c>
      <c r="E588" s="9" t="s">
        <v>943</v>
      </c>
      <c r="F588" s="9" t="s">
        <v>165</v>
      </c>
      <c r="G588" s="9" t="s">
        <v>122</v>
      </c>
      <c r="H588" s="9" t="n">
        <v>-4000</v>
      </c>
      <c r="I588" s="9" t="n">
        <v>-3100</v>
      </c>
      <c r="J588" s="9" t="s">
        <v>6036</v>
      </c>
      <c r="K588" s="9" t="s">
        <v>6037</v>
      </c>
      <c r="L588" s="9" t="s">
        <v>6038</v>
      </c>
      <c r="M588" s="9" t="s">
        <v>6039</v>
      </c>
      <c r="N588" s="9" t="s">
        <v>6040</v>
      </c>
      <c r="O588" s="9" t="s">
        <v>5662</v>
      </c>
      <c r="P588" s="9"/>
      <c r="Q588" s="9" t="s">
        <v>234</v>
      </c>
      <c r="R588" s="9" t="s">
        <v>1794</v>
      </c>
      <c r="S588" s="9" t="s">
        <v>16</v>
      </c>
      <c r="T588" s="9" t="s">
        <v>6041</v>
      </c>
      <c r="U588" s="9" t="s">
        <v>222</v>
      </c>
      <c r="V588" s="9"/>
    </row>
    <row r="589" customFormat="false" ht="15" hidden="false" customHeight="false" outlineLevel="0" collapsed="false">
      <c r="A589" s="9" t="s">
        <v>6042</v>
      </c>
      <c r="B589" s="9" t="s">
        <v>6043</v>
      </c>
      <c r="C589" s="9"/>
      <c r="D589" s="9" t="s">
        <v>26</v>
      </c>
      <c r="E589" s="9" t="s">
        <v>943</v>
      </c>
      <c r="F589" s="9" t="s">
        <v>165</v>
      </c>
      <c r="G589" s="9" t="s">
        <v>126</v>
      </c>
      <c r="H589" s="9" t="n">
        <v>-4400</v>
      </c>
      <c r="I589" s="9" t="n">
        <v>-3500</v>
      </c>
      <c r="J589" s="9" t="s">
        <v>6044</v>
      </c>
      <c r="K589" s="9" t="s">
        <v>6045</v>
      </c>
      <c r="L589" s="9" t="s">
        <v>6046</v>
      </c>
      <c r="M589" s="9" t="s">
        <v>6047</v>
      </c>
      <c r="N589" s="9" t="s">
        <v>231</v>
      </c>
      <c r="O589" s="9" t="s">
        <v>5662</v>
      </c>
      <c r="P589" s="9"/>
      <c r="Q589" s="9" t="s">
        <v>219</v>
      </c>
      <c r="R589" s="9" t="s">
        <v>1806</v>
      </c>
      <c r="S589" s="9" t="s">
        <v>17</v>
      </c>
      <c r="T589" s="9"/>
      <c r="U589" s="9" t="s">
        <v>378</v>
      </c>
      <c r="V589" s="9"/>
    </row>
    <row r="590" customFormat="false" ht="15" hidden="false" customHeight="false" outlineLevel="0" collapsed="false">
      <c r="A590" s="9" t="s">
        <v>6048</v>
      </c>
      <c r="B590" s="9" t="s">
        <v>6049</v>
      </c>
      <c r="C590" s="9"/>
      <c r="D590" s="9" t="s">
        <v>26</v>
      </c>
      <c r="E590" s="9" t="s">
        <v>943</v>
      </c>
      <c r="F590" s="9" t="s">
        <v>165</v>
      </c>
      <c r="G590" s="9" t="s">
        <v>124</v>
      </c>
      <c r="H590" s="9" t="n">
        <v>-3100</v>
      </c>
      <c r="I590" s="9" t="n">
        <v>-2700</v>
      </c>
      <c r="J590" s="9" t="s">
        <v>6050</v>
      </c>
      <c r="K590" s="9" t="s">
        <v>6051</v>
      </c>
      <c r="L590" s="9" t="s">
        <v>6052</v>
      </c>
      <c r="M590" s="9" t="s">
        <v>6053</v>
      </c>
      <c r="N590" s="9" t="s">
        <v>177</v>
      </c>
      <c r="O590" s="9" t="s">
        <v>5662</v>
      </c>
      <c r="P590" s="9"/>
      <c r="Q590" s="9" t="s">
        <v>234</v>
      </c>
      <c r="R590" s="9" t="s">
        <v>1794</v>
      </c>
      <c r="S590" s="9" t="s">
        <v>17</v>
      </c>
      <c r="T590" s="9"/>
      <c r="U590" s="9" t="s">
        <v>378</v>
      </c>
      <c r="V590" s="9"/>
    </row>
    <row r="591" customFormat="false" ht="15" hidden="false" customHeight="false" outlineLevel="0" collapsed="false">
      <c r="A591" s="9" t="s">
        <v>6054</v>
      </c>
      <c r="B591" s="9" t="s">
        <v>6055</v>
      </c>
      <c r="C591" s="9"/>
      <c r="D591" s="9" t="s">
        <v>26</v>
      </c>
      <c r="E591" s="9" t="s">
        <v>943</v>
      </c>
      <c r="F591" s="9" t="s">
        <v>165</v>
      </c>
      <c r="G591" s="9" t="s">
        <v>124</v>
      </c>
      <c r="H591" s="9" t="n">
        <v>-1400</v>
      </c>
      <c r="I591" s="9" t="n">
        <v>-1000</v>
      </c>
      <c r="J591" s="9" t="s">
        <v>6056</v>
      </c>
      <c r="K591" s="9" t="s">
        <v>6057</v>
      </c>
      <c r="L591" s="9" t="s">
        <v>6058</v>
      </c>
      <c r="M591" s="9" t="s">
        <v>6059</v>
      </c>
      <c r="N591" s="9" t="s">
        <v>6060</v>
      </c>
      <c r="O591" s="9" t="s">
        <v>6061</v>
      </c>
      <c r="P591" s="9"/>
      <c r="Q591" s="9" t="s">
        <v>2380</v>
      </c>
      <c r="R591" s="9" t="s">
        <v>1806</v>
      </c>
      <c r="S591" s="9" t="s">
        <v>17</v>
      </c>
      <c r="T591" s="9"/>
      <c r="U591" s="9" t="s">
        <v>378</v>
      </c>
      <c r="V591" s="9" t="s">
        <v>6062</v>
      </c>
    </row>
    <row r="592" customFormat="false" ht="15" hidden="false" customHeight="false" outlineLevel="0" collapsed="false">
      <c r="A592" s="9" t="s">
        <v>6063</v>
      </c>
      <c r="B592" s="9" t="s">
        <v>6064</v>
      </c>
      <c r="C592" s="9" t="s">
        <v>6065</v>
      </c>
      <c r="D592" s="9" t="s">
        <v>26</v>
      </c>
      <c r="E592" s="9" t="s">
        <v>943</v>
      </c>
      <c r="F592" s="9" t="s">
        <v>165</v>
      </c>
      <c r="G592" s="9" t="s">
        <v>124</v>
      </c>
      <c r="H592" s="9" t="n">
        <v>-1000</v>
      </c>
      <c r="I592" s="9" t="n">
        <v>-650</v>
      </c>
      <c r="J592" s="9" t="s">
        <v>6066</v>
      </c>
      <c r="K592" s="9" t="s">
        <v>6067</v>
      </c>
      <c r="L592" s="9" t="s">
        <v>6068</v>
      </c>
      <c r="M592" s="9" t="s">
        <v>6069</v>
      </c>
      <c r="N592" s="9" t="s">
        <v>6070</v>
      </c>
      <c r="O592" s="9" t="s">
        <v>5662</v>
      </c>
      <c r="P592" s="9"/>
      <c r="Q592" s="9" t="s">
        <v>2380</v>
      </c>
      <c r="R592" s="9" t="s">
        <v>1348</v>
      </c>
      <c r="S592" s="9" t="s">
        <v>17</v>
      </c>
      <c r="T592" s="9" t="s">
        <v>3429</v>
      </c>
      <c r="U592" s="9" t="s">
        <v>378</v>
      </c>
      <c r="V592" s="9" t="s">
        <v>6071</v>
      </c>
    </row>
    <row r="593" customFormat="false" ht="15" hidden="false" customHeight="false" outlineLevel="0" collapsed="false">
      <c r="A593" s="9" t="s">
        <v>6072</v>
      </c>
      <c r="B593" s="9" t="s">
        <v>6073</v>
      </c>
      <c r="C593" s="9"/>
      <c r="D593" s="9" t="s">
        <v>26</v>
      </c>
      <c r="E593" s="9" t="s">
        <v>943</v>
      </c>
      <c r="F593" s="9" t="s">
        <v>165</v>
      </c>
      <c r="G593" s="9" t="s">
        <v>128</v>
      </c>
      <c r="H593" s="9" t="n">
        <v>-6000</v>
      </c>
      <c r="I593" s="9" t="n">
        <v>-3500</v>
      </c>
      <c r="J593" s="9" t="s">
        <v>6074</v>
      </c>
      <c r="K593" s="9" t="s">
        <v>6075</v>
      </c>
      <c r="L593" s="9" t="s">
        <v>6076</v>
      </c>
      <c r="M593" s="9" t="s">
        <v>6077</v>
      </c>
      <c r="N593" s="9" t="s">
        <v>6078</v>
      </c>
      <c r="O593" s="9" t="s">
        <v>5662</v>
      </c>
      <c r="P593" s="9"/>
      <c r="Q593" s="9" t="s">
        <v>234</v>
      </c>
      <c r="R593" s="9" t="s">
        <v>5625</v>
      </c>
      <c r="S593" s="9" t="s">
        <v>17</v>
      </c>
      <c r="T593" s="9"/>
      <c r="U593" s="9" t="s">
        <v>378</v>
      </c>
      <c r="V593" s="9" t="s">
        <v>6079</v>
      </c>
    </row>
    <row r="594" customFormat="false" ht="15" hidden="false" customHeight="false" outlineLevel="0" collapsed="false">
      <c r="A594" s="9" t="s">
        <v>6080</v>
      </c>
      <c r="B594" s="9" t="s">
        <v>6081</v>
      </c>
      <c r="C594" s="9" t="s">
        <v>6082</v>
      </c>
      <c r="D594" s="9" t="s">
        <v>26</v>
      </c>
      <c r="E594" s="9" t="s">
        <v>943</v>
      </c>
      <c r="F594" s="9" t="s">
        <v>165</v>
      </c>
      <c r="G594" s="9" t="s">
        <v>128</v>
      </c>
      <c r="H594" s="9" t="n">
        <v>-3200</v>
      </c>
      <c r="I594" s="9" t="n">
        <v>-2600</v>
      </c>
      <c r="J594" s="9" t="s">
        <v>6083</v>
      </c>
      <c r="K594" s="9" t="s">
        <v>6084</v>
      </c>
      <c r="L594" s="9" t="s">
        <v>6085</v>
      </c>
      <c r="M594" s="9" t="s">
        <v>6086</v>
      </c>
      <c r="N594" s="9" t="s">
        <v>268</v>
      </c>
      <c r="O594" s="9" t="s">
        <v>6087</v>
      </c>
      <c r="P594" s="9"/>
      <c r="Q594" s="9" t="s">
        <v>219</v>
      </c>
      <c r="R594" s="9" t="s">
        <v>6088</v>
      </c>
      <c r="S594" s="9" t="s">
        <v>17</v>
      </c>
      <c r="T594" s="9" t="s">
        <v>170</v>
      </c>
      <c r="U594" s="9" t="s">
        <v>222</v>
      </c>
      <c r="V594" s="9" t="s">
        <v>6089</v>
      </c>
    </row>
    <row r="595" customFormat="false" ht="15" hidden="false" customHeight="false" outlineLevel="0" collapsed="false">
      <c r="A595" s="9" t="s">
        <v>6090</v>
      </c>
      <c r="B595" s="9" t="s">
        <v>6091</v>
      </c>
      <c r="C595" s="9"/>
      <c r="D595" s="9" t="s">
        <v>26</v>
      </c>
      <c r="E595" s="9" t="s">
        <v>943</v>
      </c>
      <c r="F595" s="9" t="s">
        <v>165</v>
      </c>
      <c r="G595" s="9" t="s">
        <v>128</v>
      </c>
      <c r="H595" s="9" t="n">
        <v>-2600</v>
      </c>
      <c r="I595" s="9" t="n">
        <v>-2000</v>
      </c>
      <c r="J595" s="9" t="s">
        <v>6092</v>
      </c>
      <c r="K595" s="9" t="s">
        <v>6093</v>
      </c>
      <c r="L595" s="9" t="s">
        <v>6094</v>
      </c>
      <c r="M595" s="9" t="s">
        <v>6095</v>
      </c>
      <c r="N595" s="9" t="s">
        <v>6096</v>
      </c>
      <c r="O595" s="9" t="s">
        <v>6097</v>
      </c>
      <c r="P595" s="9"/>
      <c r="Q595" s="9" t="s">
        <v>219</v>
      </c>
      <c r="R595" s="9" t="s">
        <v>6088</v>
      </c>
      <c r="S595" s="9" t="s">
        <v>16</v>
      </c>
      <c r="T595" s="9" t="s">
        <v>170</v>
      </c>
      <c r="U595" s="9" t="s">
        <v>222</v>
      </c>
      <c r="V595" s="9" t="s">
        <v>6098</v>
      </c>
    </row>
    <row r="596" customFormat="false" ht="15" hidden="false" customHeight="false" outlineLevel="0" collapsed="false">
      <c r="A596" s="9" t="s">
        <v>6099</v>
      </c>
      <c r="B596" s="9" t="s">
        <v>6100</v>
      </c>
      <c r="C596" s="9"/>
      <c r="D596" s="9" t="s">
        <v>26</v>
      </c>
      <c r="E596" s="9" t="s">
        <v>943</v>
      </c>
      <c r="F596" s="9" t="s">
        <v>165</v>
      </c>
      <c r="G596" s="9" t="s">
        <v>128</v>
      </c>
      <c r="H596" s="9" t="n">
        <v>-2000</v>
      </c>
      <c r="I596" s="9" t="n">
        <v>-1600</v>
      </c>
      <c r="J596" s="9" t="s">
        <v>6101</v>
      </c>
      <c r="K596" s="9" t="s">
        <v>6102</v>
      </c>
      <c r="L596" s="9" t="s">
        <v>6103</v>
      </c>
      <c r="M596" s="9" t="s">
        <v>6104</v>
      </c>
      <c r="N596" s="9" t="s">
        <v>6105</v>
      </c>
      <c r="O596" s="9" t="s">
        <v>5662</v>
      </c>
      <c r="P596" s="9"/>
      <c r="Q596" s="9" t="s">
        <v>219</v>
      </c>
      <c r="R596" s="9" t="s">
        <v>5625</v>
      </c>
      <c r="S596" s="9" t="s">
        <v>17</v>
      </c>
      <c r="T596" s="9"/>
      <c r="U596" s="9" t="s">
        <v>378</v>
      </c>
      <c r="V596" s="9"/>
    </row>
    <row r="597" customFormat="false" ht="15" hidden="false" customHeight="false" outlineLevel="0" collapsed="false">
      <c r="A597" s="9" t="s">
        <v>6106</v>
      </c>
      <c r="B597" s="9" t="s">
        <v>6107</v>
      </c>
      <c r="C597" s="9" t="s">
        <v>6108</v>
      </c>
      <c r="D597" s="9" t="s">
        <v>26</v>
      </c>
      <c r="E597" s="9" t="s">
        <v>943</v>
      </c>
      <c r="F597" s="9" t="s">
        <v>165</v>
      </c>
      <c r="G597" s="9" t="s">
        <v>128</v>
      </c>
      <c r="H597" s="9" t="n">
        <v>-800</v>
      </c>
      <c r="I597" s="9" t="n">
        <v>-100</v>
      </c>
      <c r="J597" s="9" t="s">
        <v>6109</v>
      </c>
      <c r="K597" s="9" t="s">
        <v>6110</v>
      </c>
      <c r="L597" s="9" t="s">
        <v>6111</v>
      </c>
      <c r="M597" s="9" t="s">
        <v>6112</v>
      </c>
      <c r="N597" s="9" t="s">
        <v>6113</v>
      </c>
      <c r="O597" s="9" t="s">
        <v>6114</v>
      </c>
      <c r="P597" s="9"/>
      <c r="Q597" s="9" t="s">
        <v>234</v>
      </c>
      <c r="R597" s="9" t="s">
        <v>1806</v>
      </c>
      <c r="S597" s="9" t="s">
        <v>17</v>
      </c>
      <c r="T597" s="9"/>
      <c r="U597" s="9" t="s">
        <v>378</v>
      </c>
      <c r="V597" s="9" t="s">
        <v>6115</v>
      </c>
    </row>
    <row r="598" customFormat="false" ht="15" hidden="false" customHeight="false" outlineLevel="0" collapsed="false">
      <c r="A598" s="9" t="s">
        <v>6116</v>
      </c>
      <c r="B598" s="9" t="s">
        <v>6117</v>
      </c>
      <c r="C598" s="9" t="s">
        <v>6118</v>
      </c>
      <c r="D598" s="9" t="s">
        <v>26</v>
      </c>
      <c r="E598" s="9" t="s">
        <v>943</v>
      </c>
      <c r="F598" s="9" t="s">
        <v>165</v>
      </c>
      <c r="G598" s="9" t="s">
        <v>132</v>
      </c>
      <c r="H598" s="9" t="n">
        <v>-6000</v>
      </c>
      <c r="I598" s="9" t="n">
        <v>-4000</v>
      </c>
      <c r="J598" s="9" t="s">
        <v>6119</v>
      </c>
      <c r="K598" s="9" t="s">
        <v>6120</v>
      </c>
      <c r="L598" s="9" t="s">
        <v>6121</v>
      </c>
      <c r="M598" s="9" t="s">
        <v>6122</v>
      </c>
      <c r="N598" s="9" t="s">
        <v>5787</v>
      </c>
      <c r="O598" s="9" t="s">
        <v>5662</v>
      </c>
      <c r="P598" s="9"/>
      <c r="Q598" s="9" t="s">
        <v>234</v>
      </c>
      <c r="R598" s="9" t="s">
        <v>2184</v>
      </c>
      <c r="S598" s="9" t="s">
        <v>17</v>
      </c>
      <c r="T598" s="9" t="s">
        <v>3239</v>
      </c>
      <c r="U598" s="9" t="s">
        <v>378</v>
      </c>
      <c r="V598" s="9"/>
    </row>
    <row r="599" customFormat="false" ht="15" hidden="false" customHeight="false" outlineLevel="0" collapsed="false">
      <c r="A599" s="9" t="s">
        <v>6123</v>
      </c>
      <c r="B599" s="9" t="s">
        <v>6124</v>
      </c>
      <c r="C599" s="9" t="s">
        <v>6125</v>
      </c>
      <c r="D599" s="9" t="s">
        <v>26</v>
      </c>
      <c r="E599" s="9" t="s">
        <v>943</v>
      </c>
      <c r="F599" s="9" t="s">
        <v>6126</v>
      </c>
      <c r="G599" s="9" t="s">
        <v>6127</v>
      </c>
      <c r="H599" s="9" t="n">
        <v>-3700</v>
      </c>
      <c r="I599" s="9" t="n">
        <v>-3000</v>
      </c>
      <c r="J599" s="9" t="s">
        <v>6128</v>
      </c>
      <c r="K599" s="9" t="s">
        <v>6129</v>
      </c>
      <c r="L599" s="9" t="s">
        <v>6130</v>
      </c>
      <c r="M599" s="9" t="s">
        <v>6131</v>
      </c>
      <c r="N599" s="9" t="s">
        <v>613</v>
      </c>
      <c r="O599" s="9" t="s">
        <v>6132</v>
      </c>
      <c r="P599" s="9"/>
      <c r="Q599" s="9" t="s">
        <v>219</v>
      </c>
      <c r="R599" s="9" t="s">
        <v>1806</v>
      </c>
      <c r="S599" s="9" t="s">
        <v>17</v>
      </c>
      <c r="T599" s="9"/>
      <c r="U599" s="9" t="s">
        <v>222</v>
      </c>
      <c r="V599" s="9"/>
    </row>
    <row r="600" customFormat="false" ht="15" hidden="false" customHeight="false" outlineLevel="0" collapsed="false">
      <c r="A600" s="9" t="s">
        <v>6133</v>
      </c>
      <c r="B600" s="9" t="s">
        <v>6134</v>
      </c>
      <c r="C600" s="9" t="s">
        <v>6135</v>
      </c>
      <c r="D600" s="9" t="s">
        <v>26</v>
      </c>
      <c r="E600" s="9" t="s">
        <v>943</v>
      </c>
      <c r="F600" s="9" t="s">
        <v>165</v>
      </c>
      <c r="G600" s="9" t="s">
        <v>6136</v>
      </c>
      <c r="H600" s="9" t="n">
        <v>-3500</v>
      </c>
      <c r="I600" s="9" t="n">
        <v>-2000</v>
      </c>
      <c r="J600" s="9" t="s">
        <v>2373</v>
      </c>
      <c r="K600" s="9" t="s">
        <v>6137</v>
      </c>
      <c r="L600" s="9" t="s">
        <v>6138</v>
      </c>
      <c r="M600" s="9" t="s">
        <v>6139</v>
      </c>
      <c r="N600" s="9" t="s">
        <v>5787</v>
      </c>
      <c r="O600" s="9" t="s">
        <v>5662</v>
      </c>
      <c r="P600" s="9"/>
      <c r="Q600" s="9" t="s">
        <v>234</v>
      </c>
      <c r="R600" s="9" t="s">
        <v>2184</v>
      </c>
      <c r="S600" s="9" t="s">
        <v>17</v>
      </c>
      <c r="T600" s="9"/>
      <c r="U600" s="9" t="s">
        <v>222</v>
      </c>
      <c r="V600" s="9" t="s">
        <v>6140</v>
      </c>
    </row>
    <row r="601" customFormat="false" ht="15" hidden="false" customHeight="false" outlineLevel="0" collapsed="false">
      <c r="A601" s="9" t="s">
        <v>6141</v>
      </c>
      <c r="B601" s="9" t="s">
        <v>6142</v>
      </c>
      <c r="C601" s="9" t="s">
        <v>6143</v>
      </c>
      <c r="D601" s="9" t="s">
        <v>26</v>
      </c>
      <c r="E601" s="9" t="s">
        <v>943</v>
      </c>
      <c r="F601" s="9" t="s">
        <v>165</v>
      </c>
      <c r="G601" s="9" t="s">
        <v>132</v>
      </c>
      <c r="H601" s="9" t="n">
        <v>-2200</v>
      </c>
      <c r="I601" s="9" t="n">
        <v>-1500</v>
      </c>
      <c r="J601" s="9" t="s">
        <v>6144</v>
      </c>
      <c r="K601" s="9" t="s">
        <v>6145</v>
      </c>
      <c r="L601" s="9" t="s">
        <v>6146</v>
      </c>
      <c r="M601" s="9" t="s">
        <v>6147</v>
      </c>
      <c r="N601" s="9" t="s">
        <v>613</v>
      </c>
      <c r="O601" s="9" t="s">
        <v>5662</v>
      </c>
      <c r="P601" s="9"/>
      <c r="Q601" s="9" t="s">
        <v>219</v>
      </c>
      <c r="R601" s="9" t="s">
        <v>1806</v>
      </c>
      <c r="S601" s="9" t="s">
        <v>17</v>
      </c>
      <c r="T601" s="9"/>
      <c r="U601" s="9" t="s">
        <v>378</v>
      </c>
      <c r="V601" s="9"/>
    </row>
    <row r="602" customFormat="false" ht="15" hidden="false" customHeight="false" outlineLevel="0" collapsed="false">
      <c r="A602" s="9" t="s">
        <v>6148</v>
      </c>
      <c r="B602" s="9" t="s">
        <v>6149</v>
      </c>
      <c r="C602" s="9" t="s">
        <v>6150</v>
      </c>
      <c r="D602" s="9" t="s">
        <v>26</v>
      </c>
      <c r="E602" s="9" t="s">
        <v>943</v>
      </c>
      <c r="F602" s="9" t="s">
        <v>165</v>
      </c>
      <c r="G602" s="9" t="s">
        <v>132</v>
      </c>
      <c r="H602" s="9" t="n">
        <v>-1700</v>
      </c>
      <c r="I602" s="9" t="n">
        <v>-600</v>
      </c>
      <c r="J602" s="9" t="s">
        <v>6151</v>
      </c>
      <c r="K602" s="9" t="s">
        <v>6152</v>
      </c>
      <c r="L602" s="9" t="s">
        <v>6153</v>
      </c>
      <c r="M602" s="9" t="s">
        <v>6154</v>
      </c>
      <c r="N602" s="9" t="s">
        <v>5604</v>
      </c>
      <c r="O602" s="9" t="s">
        <v>6155</v>
      </c>
      <c r="P602" s="9"/>
      <c r="Q602" s="9" t="s">
        <v>234</v>
      </c>
      <c r="R602" s="9" t="s">
        <v>1806</v>
      </c>
      <c r="S602" s="9" t="s">
        <v>17</v>
      </c>
      <c r="T602" s="9"/>
      <c r="U602" s="9" t="s">
        <v>378</v>
      </c>
      <c r="V602" s="9" t="s">
        <v>6156</v>
      </c>
    </row>
    <row r="603" customFormat="false" ht="15" hidden="false" customHeight="false" outlineLevel="0" collapsed="false">
      <c r="A603" s="9" t="s">
        <v>6157</v>
      </c>
      <c r="B603" s="9" t="s">
        <v>6158</v>
      </c>
      <c r="C603" s="9"/>
      <c r="D603" s="9" t="s">
        <v>26</v>
      </c>
      <c r="E603" s="9" t="s">
        <v>943</v>
      </c>
      <c r="F603" s="9" t="s">
        <v>165</v>
      </c>
      <c r="G603" s="9" t="s">
        <v>132</v>
      </c>
      <c r="H603" s="9" t="n">
        <v>-1100</v>
      </c>
      <c r="I603" s="9" t="n">
        <v>-400</v>
      </c>
      <c r="J603" s="9" t="s">
        <v>6159</v>
      </c>
      <c r="K603" s="9" t="s">
        <v>6160</v>
      </c>
      <c r="L603" s="9" t="s">
        <v>6161</v>
      </c>
      <c r="M603" s="9" t="s">
        <v>6162</v>
      </c>
      <c r="N603" s="9" t="s">
        <v>6163</v>
      </c>
      <c r="O603" s="9" t="s">
        <v>6164</v>
      </c>
      <c r="P603" s="9"/>
      <c r="Q603" s="9" t="s">
        <v>219</v>
      </c>
      <c r="R603" s="9" t="s">
        <v>799</v>
      </c>
      <c r="S603" s="9" t="s">
        <v>17</v>
      </c>
      <c r="T603" s="9"/>
      <c r="U603" s="9" t="s">
        <v>378</v>
      </c>
      <c r="V603" s="9"/>
    </row>
    <row r="604" customFormat="false" ht="15" hidden="false" customHeight="false" outlineLevel="0" collapsed="false">
      <c r="A604" s="9" t="s">
        <v>6165</v>
      </c>
      <c r="B604" s="9" t="s">
        <v>6166</v>
      </c>
      <c r="C604" s="9"/>
      <c r="D604" s="9" t="s">
        <v>26</v>
      </c>
      <c r="E604" s="9" t="s">
        <v>943</v>
      </c>
      <c r="F604" s="9" t="s">
        <v>211</v>
      </c>
      <c r="G604" s="9" t="s">
        <v>6167</v>
      </c>
      <c r="H604" s="9" t="n">
        <v>-43000</v>
      </c>
      <c r="I604" s="9" t="n">
        <v>-33000</v>
      </c>
      <c r="J604" s="9" t="s">
        <v>6168</v>
      </c>
      <c r="K604" s="9" t="s">
        <v>6169</v>
      </c>
      <c r="L604" s="9" t="s">
        <v>6170</v>
      </c>
      <c r="M604" s="9" t="s">
        <v>6171</v>
      </c>
      <c r="N604" s="9" t="s">
        <v>6172</v>
      </c>
      <c r="O604" s="9" t="s">
        <v>6173</v>
      </c>
      <c r="P604" s="9"/>
      <c r="Q604" s="9" t="s">
        <v>234</v>
      </c>
      <c r="R604" s="9" t="s">
        <v>6174</v>
      </c>
      <c r="S604" s="9" t="s">
        <v>16</v>
      </c>
      <c r="T604" s="9" t="s">
        <v>3272</v>
      </c>
      <c r="U604" s="9" t="s">
        <v>222</v>
      </c>
      <c r="V604" s="9" t="s">
        <v>6175</v>
      </c>
    </row>
    <row r="605" customFormat="false" ht="15" hidden="false" customHeight="false" outlineLevel="0" collapsed="false">
      <c r="A605" s="9" t="s">
        <v>6176</v>
      </c>
      <c r="B605" s="9" t="s">
        <v>6177</v>
      </c>
      <c r="C605" s="9"/>
      <c r="D605" s="9" t="s">
        <v>26</v>
      </c>
      <c r="E605" s="9" t="s">
        <v>943</v>
      </c>
      <c r="F605" s="9" t="s">
        <v>167</v>
      </c>
      <c r="G605" s="9" t="s">
        <v>6178</v>
      </c>
      <c r="H605" s="9" t="n">
        <v>-33000</v>
      </c>
      <c r="I605" s="9" t="n">
        <v>-21000</v>
      </c>
      <c r="J605" s="9" t="s">
        <v>6179</v>
      </c>
      <c r="K605" s="9" t="s">
        <v>6180</v>
      </c>
      <c r="L605" s="9" t="s">
        <v>6181</v>
      </c>
      <c r="M605" s="9" t="s">
        <v>6182</v>
      </c>
      <c r="N605" s="9" t="s">
        <v>6183</v>
      </c>
      <c r="O605" s="9" t="s">
        <v>6184</v>
      </c>
      <c r="P605" s="9"/>
      <c r="Q605" s="9" t="s">
        <v>234</v>
      </c>
      <c r="R605" s="9" t="s">
        <v>6174</v>
      </c>
      <c r="S605" s="9" t="s">
        <v>16</v>
      </c>
      <c r="T605" s="9" t="s">
        <v>6185</v>
      </c>
      <c r="U605" s="9" t="s">
        <v>222</v>
      </c>
      <c r="V605" s="9" t="s">
        <v>6186</v>
      </c>
    </row>
    <row r="606" customFormat="false" ht="15" hidden="false" customHeight="false" outlineLevel="0" collapsed="false">
      <c r="A606" s="9" t="s">
        <v>6187</v>
      </c>
      <c r="B606" s="9" t="s">
        <v>6188</v>
      </c>
      <c r="C606" s="9"/>
      <c r="D606" s="9" t="s">
        <v>26</v>
      </c>
      <c r="E606" s="9" t="s">
        <v>943</v>
      </c>
      <c r="F606" s="9" t="s">
        <v>167</v>
      </c>
      <c r="G606" s="9" t="s">
        <v>6189</v>
      </c>
      <c r="H606" s="9" t="n">
        <v>-22000</v>
      </c>
      <c r="I606" s="9" t="n">
        <v>-17000</v>
      </c>
      <c r="J606" s="9" t="s">
        <v>6190</v>
      </c>
      <c r="K606" s="9" t="s">
        <v>6191</v>
      </c>
      <c r="L606" s="9" t="s">
        <v>6192</v>
      </c>
      <c r="M606" s="9" t="s">
        <v>6193</v>
      </c>
      <c r="N606" s="9" t="s">
        <v>176</v>
      </c>
      <c r="O606" s="9" t="s">
        <v>6194</v>
      </c>
      <c r="P606" s="9"/>
      <c r="Q606" s="9" t="s">
        <v>234</v>
      </c>
      <c r="R606" s="9" t="s">
        <v>1806</v>
      </c>
      <c r="S606" s="9" t="s">
        <v>17</v>
      </c>
      <c r="T606" s="9"/>
      <c r="U606" s="9" t="s">
        <v>222</v>
      </c>
      <c r="V606" s="9" t="s">
        <v>6195</v>
      </c>
    </row>
    <row r="607" customFormat="false" ht="15" hidden="false" customHeight="false" outlineLevel="0" collapsed="false">
      <c r="A607" s="9" t="s">
        <v>6196</v>
      </c>
      <c r="B607" s="9" t="s">
        <v>6197</v>
      </c>
      <c r="C607" s="9"/>
      <c r="D607" s="9" t="s">
        <v>26</v>
      </c>
      <c r="E607" s="9" t="s">
        <v>943</v>
      </c>
      <c r="F607" s="9" t="s">
        <v>167</v>
      </c>
      <c r="G607" s="9" t="s">
        <v>6189</v>
      </c>
      <c r="H607" s="9" t="n">
        <v>-17000</v>
      </c>
      <c r="I607" s="9" t="n">
        <v>-12000</v>
      </c>
      <c r="J607" s="9" t="s">
        <v>6198</v>
      </c>
      <c r="K607" s="9" t="s">
        <v>6199</v>
      </c>
      <c r="L607" s="9" t="s">
        <v>6200</v>
      </c>
      <c r="M607" s="9" t="s">
        <v>6201</v>
      </c>
      <c r="N607" s="9" t="s">
        <v>6202</v>
      </c>
      <c r="O607" s="9" t="s">
        <v>6203</v>
      </c>
      <c r="P607" s="9"/>
      <c r="Q607" s="9" t="s">
        <v>234</v>
      </c>
      <c r="R607" s="9" t="s">
        <v>6174</v>
      </c>
      <c r="S607" s="9" t="s">
        <v>16</v>
      </c>
      <c r="T607" s="9" t="s">
        <v>672</v>
      </c>
      <c r="U607" s="9" t="s">
        <v>222</v>
      </c>
      <c r="V607" s="9" t="s">
        <v>6175</v>
      </c>
    </row>
    <row r="608" customFormat="false" ht="15" hidden="false" customHeight="false" outlineLevel="0" collapsed="false">
      <c r="A608" s="9" t="s">
        <v>6204</v>
      </c>
      <c r="B608" s="9" t="s">
        <v>6205</v>
      </c>
      <c r="C608" s="9"/>
      <c r="D608" s="9" t="s">
        <v>26</v>
      </c>
      <c r="E608" s="9" t="s">
        <v>943</v>
      </c>
      <c r="F608" s="9" t="s">
        <v>167</v>
      </c>
      <c r="G608" s="9" t="s">
        <v>6206</v>
      </c>
      <c r="H608" s="9" t="n">
        <v>-9000</v>
      </c>
      <c r="I608" s="9" t="n">
        <v>-6400</v>
      </c>
      <c r="J608" s="9" t="s">
        <v>6207</v>
      </c>
      <c r="K608" s="9" t="s">
        <v>6208</v>
      </c>
      <c r="L608" s="9" t="s">
        <v>6209</v>
      </c>
      <c r="M608" s="9" t="s">
        <v>6210</v>
      </c>
      <c r="N608" s="9" t="s">
        <v>6211</v>
      </c>
      <c r="O608" s="9" t="s">
        <v>6212</v>
      </c>
      <c r="P608" s="9"/>
      <c r="Q608" s="9" t="s">
        <v>234</v>
      </c>
      <c r="R608" s="9" t="s">
        <v>6213</v>
      </c>
      <c r="S608" s="9" t="s">
        <v>17</v>
      </c>
      <c r="T608" s="9"/>
      <c r="U608" s="9" t="s">
        <v>222</v>
      </c>
      <c r="V608" s="9"/>
    </row>
    <row r="609" customFormat="false" ht="15" hidden="false" customHeight="false" outlineLevel="0" collapsed="false">
      <c r="A609" s="9" t="s">
        <v>6214</v>
      </c>
      <c r="B609" s="9" t="s">
        <v>6215</v>
      </c>
      <c r="C609" s="9"/>
      <c r="D609" s="9" t="s">
        <v>26</v>
      </c>
      <c r="E609" s="9" t="s">
        <v>943</v>
      </c>
      <c r="F609" s="9" t="s">
        <v>167</v>
      </c>
      <c r="G609" s="9" t="s">
        <v>6216</v>
      </c>
      <c r="H609" s="9" t="n">
        <v>-5300</v>
      </c>
      <c r="I609" s="9" t="n">
        <v>-3950</v>
      </c>
      <c r="J609" s="9" t="s">
        <v>6217</v>
      </c>
      <c r="K609" s="9" t="s">
        <v>6218</v>
      </c>
      <c r="L609" s="9" t="s">
        <v>6219</v>
      </c>
      <c r="M609" s="9" t="s">
        <v>6220</v>
      </c>
      <c r="N609" s="9" t="s">
        <v>6221</v>
      </c>
      <c r="O609" s="9" t="s">
        <v>6222</v>
      </c>
      <c r="P609" s="9"/>
      <c r="Q609" s="9" t="s">
        <v>234</v>
      </c>
      <c r="R609" s="9" t="s">
        <v>6213</v>
      </c>
      <c r="S609" s="9" t="s">
        <v>17</v>
      </c>
      <c r="T609" s="9"/>
      <c r="U609" s="9" t="s">
        <v>222</v>
      </c>
      <c r="V609" s="9"/>
    </row>
    <row r="610" customFormat="false" ht="15" hidden="false" customHeight="false" outlineLevel="0" collapsed="false">
      <c r="A610" s="9" t="s">
        <v>6223</v>
      </c>
      <c r="B610" s="9" t="s">
        <v>6224</v>
      </c>
      <c r="C610" s="9" t="s">
        <v>6225</v>
      </c>
      <c r="D610" s="9" t="s">
        <v>26</v>
      </c>
      <c r="E610" s="9" t="s">
        <v>943</v>
      </c>
      <c r="F610" s="9" t="s">
        <v>167</v>
      </c>
      <c r="G610" s="9" t="s">
        <v>136</v>
      </c>
      <c r="H610" s="9" t="n">
        <v>-9500</v>
      </c>
      <c r="I610" s="9" t="n">
        <v>-5500</v>
      </c>
      <c r="J610" s="9" t="s">
        <v>6226</v>
      </c>
      <c r="K610" s="9" t="s">
        <v>6227</v>
      </c>
      <c r="L610" s="9" t="s">
        <v>6228</v>
      </c>
      <c r="M610" s="9" t="s">
        <v>6229</v>
      </c>
      <c r="N610" s="9" t="s">
        <v>1327</v>
      </c>
      <c r="O610" s="9" t="s">
        <v>6230</v>
      </c>
      <c r="P610" s="9"/>
      <c r="Q610" s="9" t="s">
        <v>219</v>
      </c>
      <c r="R610" s="9" t="s">
        <v>1806</v>
      </c>
      <c r="S610" s="9" t="s">
        <v>17</v>
      </c>
      <c r="T610" s="9"/>
      <c r="U610" s="9" t="s">
        <v>222</v>
      </c>
      <c r="V610" s="9"/>
    </row>
    <row r="611" customFormat="false" ht="15" hidden="false" customHeight="false" outlineLevel="0" collapsed="false">
      <c r="A611" s="9" t="s">
        <v>6231</v>
      </c>
      <c r="B611" s="9" t="s">
        <v>6232</v>
      </c>
      <c r="C611" s="9"/>
      <c r="D611" s="9" t="s">
        <v>26</v>
      </c>
      <c r="E611" s="9" t="s">
        <v>943</v>
      </c>
      <c r="F611" s="9" t="s">
        <v>167</v>
      </c>
      <c r="G611" s="9" t="s">
        <v>2684</v>
      </c>
      <c r="H611" s="9" t="n">
        <v>-6200</v>
      </c>
      <c r="I611" s="9" t="n">
        <v>-5200</v>
      </c>
      <c r="J611" s="9" t="s">
        <v>6233</v>
      </c>
      <c r="K611" s="9" t="s">
        <v>6234</v>
      </c>
      <c r="L611" s="9" t="s">
        <v>6235</v>
      </c>
      <c r="M611" s="9" t="s">
        <v>6236</v>
      </c>
      <c r="N611" s="9" t="s">
        <v>5729</v>
      </c>
      <c r="O611" s="9" t="s">
        <v>5662</v>
      </c>
      <c r="P611" s="9"/>
      <c r="Q611" s="9" t="s">
        <v>234</v>
      </c>
      <c r="R611" s="9" t="s">
        <v>6174</v>
      </c>
      <c r="S611" s="9" t="s">
        <v>17</v>
      </c>
      <c r="T611" s="9"/>
      <c r="U611" s="9" t="s">
        <v>378</v>
      </c>
      <c r="V611" s="9"/>
    </row>
    <row r="612" customFormat="false" ht="15" hidden="false" customHeight="false" outlineLevel="0" collapsed="false">
      <c r="A612" s="9" t="s">
        <v>6237</v>
      </c>
      <c r="B612" s="9" t="s">
        <v>6238</v>
      </c>
      <c r="C612" s="9" t="s">
        <v>6239</v>
      </c>
      <c r="D612" s="9" t="s">
        <v>26</v>
      </c>
      <c r="E612" s="9" t="s">
        <v>943</v>
      </c>
      <c r="F612" s="9" t="s">
        <v>6240</v>
      </c>
      <c r="G612" s="9" t="s">
        <v>6241</v>
      </c>
      <c r="H612" s="9" t="n">
        <v>-5500</v>
      </c>
      <c r="I612" s="9" t="n">
        <v>-4500</v>
      </c>
      <c r="J612" s="9" t="s">
        <v>6242</v>
      </c>
      <c r="K612" s="9" t="s">
        <v>6243</v>
      </c>
      <c r="L612" s="9" t="s">
        <v>6244</v>
      </c>
      <c r="M612" s="9" t="s">
        <v>5779</v>
      </c>
      <c r="N612" s="9" t="s">
        <v>175</v>
      </c>
      <c r="O612" s="9" t="s">
        <v>5662</v>
      </c>
      <c r="P612" s="9"/>
      <c r="Q612" s="9" t="s">
        <v>234</v>
      </c>
      <c r="R612" s="9" t="s">
        <v>6174</v>
      </c>
      <c r="S612" s="9" t="s">
        <v>17</v>
      </c>
      <c r="T612" s="9"/>
      <c r="U612" s="9" t="s">
        <v>222</v>
      </c>
      <c r="V612" s="9"/>
    </row>
    <row r="613" customFormat="false" ht="15" hidden="false" customHeight="false" outlineLevel="0" collapsed="false">
      <c r="A613" s="9" t="s">
        <v>6245</v>
      </c>
      <c r="B613" s="9" t="s">
        <v>6246</v>
      </c>
      <c r="C613" s="9" t="s">
        <v>6247</v>
      </c>
      <c r="D613" s="9" t="s">
        <v>26</v>
      </c>
      <c r="E613" s="9" t="s">
        <v>943</v>
      </c>
      <c r="F613" s="9" t="s">
        <v>167</v>
      </c>
      <c r="G613" s="9" t="s">
        <v>1025</v>
      </c>
      <c r="H613" s="9" t="n">
        <v>-5500</v>
      </c>
      <c r="I613" s="9" t="n">
        <v>-4500</v>
      </c>
      <c r="J613" s="9" t="s">
        <v>6242</v>
      </c>
      <c r="K613" s="9" t="s">
        <v>6248</v>
      </c>
      <c r="L613" s="9" t="s">
        <v>6249</v>
      </c>
      <c r="M613" s="9" t="s">
        <v>6250</v>
      </c>
      <c r="N613" s="9" t="s">
        <v>6251</v>
      </c>
      <c r="O613" s="9" t="s">
        <v>5662</v>
      </c>
      <c r="P613" s="9"/>
      <c r="Q613" s="9" t="s">
        <v>234</v>
      </c>
      <c r="R613" s="9" t="s">
        <v>6174</v>
      </c>
      <c r="S613" s="9" t="s">
        <v>16</v>
      </c>
      <c r="T613" s="9" t="s">
        <v>3239</v>
      </c>
      <c r="U613" s="9" t="s">
        <v>222</v>
      </c>
      <c r="V613" s="9"/>
    </row>
    <row r="614" customFormat="false" ht="15" hidden="false" customHeight="false" outlineLevel="0" collapsed="false">
      <c r="A614" s="9" t="s">
        <v>6252</v>
      </c>
      <c r="B614" s="9" t="s">
        <v>6253</v>
      </c>
      <c r="C614" s="9" t="s">
        <v>6254</v>
      </c>
      <c r="D614" s="9" t="s">
        <v>26</v>
      </c>
      <c r="E614" s="9" t="s">
        <v>943</v>
      </c>
      <c r="F614" s="9" t="s">
        <v>167</v>
      </c>
      <c r="G614" s="9" t="s">
        <v>136</v>
      </c>
      <c r="H614" s="9" t="n">
        <v>-5400</v>
      </c>
      <c r="I614" s="9" t="n">
        <v>-4500</v>
      </c>
      <c r="J614" s="9" t="s">
        <v>6255</v>
      </c>
      <c r="K614" s="9" t="s">
        <v>6256</v>
      </c>
      <c r="L614" s="9" t="s">
        <v>6257</v>
      </c>
      <c r="M614" s="9" t="s">
        <v>6258</v>
      </c>
      <c r="N614" s="9" t="s">
        <v>6259</v>
      </c>
      <c r="O614" s="9" t="s">
        <v>6260</v>
      </c>
      <c r="P614" s="9"/>
      <c r="Q614" s="9" t="s">
        <v>234</v>
      </c>
      <c r="R614" s="9" t="s">
        <v>6174</v>
      </c>
      <c r="S614" s="9" t="s">
        <v>15</v>
      </c>
      <c r="T614" s="9" t="s">
        <v>3239</v>
      </c>
      <c r="U614" s="9" t="s">
        <v>222</v>
      </c>
      <c r="V614" s="9" t="s">
        <v>6261</v>
      </c>
    </row>
    <row r="615" customFormat="false" ht="15" hidden="false" customHeight="false" outlineLevel="0" collapsed="false">
      <c r="A615" s="9" t="s">
        <v>6262</v>
      </c>
      <c r="B615" s="9" t="s">
        <v>6263</v>
      </c>
      <c r="C615" s="9"/>
      <c r="D615" s="9" t="s">
        <v>26</v>
      </c>
      <c r="E615" s="9" t="s">
        <v>943</v>
      </c>
      <c r="F615" s="9" t="s">
        <v>167</v>
      </c>
      <c r="G615" s="9" t="s">
        <v>136</v>
      </c>
      <c r="H615" s="9" t="n">
        <v>-4600</v>
      </c>
      <c r="I615" s="9" t="n">
        <v>-4200</v>
      </c>
      <c r="J615" s="9" t="s">
        <v>6264</v>
      </c>
      <c r="K615" s="9" t="s">
        <v>6265</v>
      </c>
      <c r="L615" s="9" t="s">
        <v>6266</v>
      </c>
      <c r="M615" s="9" t="s">
        <v>6267</v>
      </c>
      <c r="N615" s="9" t="s">
        <v>2111</v>
      </c>
      <c r="O615" s="9" t="s">
        <v>6268</v>
      </c>
      <c r="P615" s="9"/>
      <c r="Q615" s="9" t="s">
        <v>219</v>
      </c>
      <c r="R615" s="9" t="s">
        <v>1806</v>
      </c>
      <c r="S615" s="9" t="s">
        <v>16</v>
      </c>
      <c r="T615" s="9" t="s">
        <v>3239</v>
      </c>
      <c r="U615" s="9" t="s">
        <v>222</v>
      </c>
      <c r="V615" s="9"/>
    </row>
    <row r="616" customFormat="false" ht="15" hidden="false" customHeight="false" outlineLevel="0" collapsed="false">
      <c r="A616" s="9" t="s">
        <v>6269</v>
      </c>
      <c r="B616" s="9" t="s">
        <v>6270</v>
      </c>
      <c r="C616" s="9" t="s">
        <v>6271</v>
      </c>
      <c r="D616" s="9" t="s">
        <v>26</v>
      </c>
      <c r="E616" s="9" t="s">
        <v>943</v>
      </c>
      <c r="F616" s="9" t="s">
        <v>167</v>
      </c>
      <c r="G616" s="9" t="s">
        <v>6272</v>
      </c>
      <c r="H616" s="9" t="n">
        <v>-5500</v>
      </c>
      <c r="I616" s="9" t="n">
        <v>-2750</v>
      </c>
      <c r="J616" s="9" t="s">
        <v>6273</v>
      </c>
      <c r="K616" s="9" t="s">
        <v>6274</v>
      </c>
      <c r="L616" s="9" t="s">
        <v>6275</v>
      </c>
      <c r="M616" s="9" t="s">
        <v>6276</v>
      </c>
      <c r="N616" s="9" t="s">
        <v>6277</v>
      </c>
      <c r="O616" s="9" t="s">
        <v>6278</v>
      </c>
      <c r="P616" s="9"/>
      <c r="Q616" s="9" t="s">
        <v>234</v>
      </c>
      <c r="R616" s="9" t="s">
        <v>6174</v>
      </c>
      <c r="S616" s="9" t="s">
        <v>16</v>
      </c>
      <c r="T616" s="9" t="s">
        <v>3239</v>
      </c>
      <c r="U616" s="9" t="s">
        <v>222</v>
      </c>
      <c r="V616" s="9" t="s">
        <v>6279</v>
      </c>
    </row>
    <row r="617" customFormat="false" ht="15" hidden="false" customHeight="false" outlineLevel="0" collapsed="false">
      <c r="A617" s="9" t="s">
        <v>6280</v>
      </c>
      <c r="B617" s="9" t="s">
        <v>6281</v>
      </c>
      <c r="C617" s="9" t="s">
        <v>6282</v>
      </c>
      <c r="D617" s="9" t="s">
        <v>26</v>
      </c>
      <c r="E617" s="9" t="s">
        <v>943</v>
      </c>
      <c r="F617" s="9" t="s">
        <v>167</v>
      </c>
      <c r="G617" s="9" t="s">
        <v>6283</v>
      </c>
      <c r="H617" s="9" t="n">
        <v>-4300</v>
      </c>
      <c r="I617" s="9" t="n">
        <v>-2800</v>
      </c>
      <c r="J617" s="9" t="s">
        <v>6284</v>
      </c>
      <c r="K617" s="9" t="s">
        <v>6285</v>
      </c>
      <c r="L617" s="9" t="s">
        <v>6286</v>
      </c>
      <c r="M617" s="9" t="s">
        <v>6287</v>
      </c>
      <c r="N617" s="9" t="s">
        <v>6259</v>
      </c>
      <c r="O617" s="9" t="s">
        <v>5662</v>
      </c>
      <c r="P617" s="9"/>
      <c r="Q617" s="9" t="s">
        <v>219</v>
      </c>
      <c r="R617" s="9" t="s">
        <v>6288</v>
      </c>
      <c r="S617" s="9" t="s">
        <v>17</v>
      </c>
      <c r="T617" s="9"/>
      <c r="U617" s="9" t="s">
        <v>222</v>
      </c>
      <c r="V617" s="9"/>
    </row>
    <row r="618" customFormat="false" ht="15" hidden="false" customHeight="false" outlineLevel="0" collapsed="false">
      <c r="A618" s="9" t="s">
        <v>6289</v>
      </c>
      <c r="B618" s="9" t="s">
        <v>6290</v>
      </c>
      <c r="C618" s="9" t="s">
        <v>6291</v>
      </c>
      <c r="D618" s="9" t="s">
        <v>26</v>
      </c>
      <c r="E618" s="9" t="s">
        <v>943</v>
      </c>
      <c r="F618" s="9" t="s">
        <v>167</v>
      </c>
      <c r="G618" s="9" t="s">
        <v>134</v>
      </c>
      <c r="H618" s="9" t="n">
        <v>-3600</v>
      </c>
      <c r="I618" s="9" t="n">
        <v>-2500</v>
      </c>
      <c r="J618" s="9" t="s">
        <v>6292</v>
      </c>
      <c r="K618" s="9" t="s">
        <v>6293</v>
      </c>
      <c r="L618" s="9" t="s">
        <v>6294</v>
      </c>
      <c r="M618" s="9" t="s">
        <v>6295</v>
      </c>
      <c r="N618" s="9" t="s">
        <v>1327</v>
      </c>
      <c r="O618" s="9" t="s">
        <v>5662</v>
      </c>
      <c r="P618" s="9"/>
      <c r="Q618" s="9" t="s">
        <v>219</v>
      </c>
      <c r="R618" s="9" t="s">
        <v>1831</v>
      </c>
      <c r="S618" s="9" t="s">
        <v>17</v>
      </c>
      <c r="T618" s="9"/>
      <c r="U618" s="9" t="s">
        <v>222</v>
      </c>
      <c r="V618" s="9"/>
    </row>
    <row r="619" customFormat="false" ht="15" hidden="false" customHeight="false" outlineLevel="0" collapsed="false">
      <c r="A619" s="9" t="s">
        <v>6296</v>
      </c>
      <c r="B619" s="9" t="s">
        <v>6297</v>
      </c>
      <c r="C619" s="9"/>
      <c r="D619" s="9" t="s">
        <v>26</v>
      </c>
      <c r="E619" s="9" t="s">
        <v>943</v>
      </c>
      <c r="F619" s="9" t="s">
        <v>167</v>
      </c>
      <c r="G619" s="9" t="s">
        <v>140</v>
      </c>
      <c r="H619" s="9" t="n">
        <v>-3200</v>
      </c>
      <c r="I619" s="9" t="n">
        <v>-2500</v>
      </c>
      <c r="J619" s="9" t="s">
        <v>6298</v>
      </c>
      <c r="K619" s="9" t="s">
        <v>6299</v>
      </c>
      <c r="L619" s="9" t="s">
        <v>6300</v>
      </c>
      <c r="M619" s="9" t="s">
        <v>6301</v>
      </c>
      <c r="N619" s="9" t="s">
        <v>5729</v>
      </c>
      <c r="O619" s="9" t="s">
        <v>5662</v>
      </c>
      <c r="P619" s="9"/>
      <c r="Q619" s="9" t="s">
        <v>234</v>
      </c>
      <c r="R619" s="9" t="s">
        <v>6302</v>
      </c>
      <c r="S619" s="9" t="s">
        <v>17</v>
      </c>
      <c r="T619" s="9"/>
      <c r="U619" s="9" t="s">
        <v>378</v>
      </c>
      <c r="V619" s="9"/>
    </row>
    <row r="620" customFormat="false" ht="15" hidden="false" customHeight="false" outlineLevel="0" collapsed="false">
      <c r="A620" s="9" t="s">
        <v>6303</v>
      </c>
      <c r="B620" s="9" t="s">
        <v>6304</v>
      </c>
      <c r="C620" s="9" t="s">
        <v>6305</v>
      </c>
      <c r="D620" s="9" t="s">
        <v>26</v>
      </c>
      <c r="E620" s="9" t="s">
        <v>943</v>
      </c>
      <c r="F620" s="9" t="s">
        <v>167</v>
      </c>
      <c r="G620" s="9" t="s">
        <v>4924</v>
      </c>
      <c r="H620" s="9" t="n">
        <v>-4200</v>
      </c>
      <c r="I620" s="9" t="n">
        <v>-2000</v>
      </c>
      <c r="J620" s="9" t="s">
        <v>6306</v>
      </c>
      <c r="K620" s="9" t="s">
        <v>6307</v>
      </c>
      <c r="L620" s="9" t="s">
        <v>6308</v>
      </c>
      <c r="M620" s="9" t="s">
        <v>6309</v>
      </c>
      <c r="N620" s="9" t="s">
        <v>5729</v>
      </c>
      <c r="O620" s="9" t="s">
        <v>5662</v>
      </c>
      <c r="P620" s="9"/>
      <c r="Q620" s="9" t="s">
        <v>234</v>
      </c>
      <c r="R620" s="9" t="s">
        <v>6310</v>
      </c>
      <c r="S620" s="9" t="s">
        <v>17</v>
      </c>
      <c r="T620" s="9"/>
      <c r="U620" s="9" t="s">
        <v>378</v>
      </c>
      <c r="V620" s="9"/>
    </row>
    <row r="621" customFormat="false" ht="15" hidden="false" customHeight="false" outlineLevel="0" collapsed="false">
      <c r="A621" s="9" t="s">
        <v>6311</v>
      </c>
      <c r="B621" s="9" t="s">
        <v>6312</v>
      </c>
      <c r="C621" s="9" t="s">
        <v>6313</v>
      </c>
      <c r="D621" s="9" t="s">
        <v>26</v>
      </c>
      <c r="E621" s="9" t="s">
        <v>943</v>
      </c>
      <c r="F621" s="9" t="s">
        <v>5135</v>
      </c>
      <c r="G621" s="9" t="s">
        <v>6314</v>
      </c>
      <c r="H621" s="9" t="n">
        <v>-3300</v>
      </c>
      <c r="I621" s="9" t="n">
        <v>-2600</v>
      </c>
      <c r="J621" s="9" t="s">
        <v>6315</v>
      </c>
      <c r="K621" s="9" t="s">
        <v>6316</v>
      </c>
      <c r="L621" s="9" t="s">
        <v>6317</v>
      </c>
      <c r="M621" s="9" t="s">
        <v>6318</v>
      </c>
      <c r="N621" s="9" t="s">
        <v>6319</v>
      </c>
      <c r="O621" s="9" t="s">
        <v>6320</v>
      </c>
      <c r="P621" s="9"/>
      <c r="Q621" s="9" t="s">
        <v>219</v>
      </c>
      <c r="R621" s="9" t="s">
        <v>1806</v>
      </c>
      <c r="S621" s="9" t="s">
        <v>16</v>
      </c>
      <c r="T621" s="9"/>
      <c r="U621" s="9" t="s">
        <v>222</v>
      </c>
      <c r="V621" s="9" t="s">
        <v>6321</v>
      </c>
    </row>
    <row r="622" customFormat="false" ht="15" hidden="false" customHeight="false" outlineLevel="0" collapsed="false">
      <c r="A622" s="9" t="s">
        <v>6322</v>
      </c>
      <c r="B622" s="9" t="s">
        <v>6323</v>
      </c>
      <c r="C622" s="9" t="s">
        <v>6324</v>
      </c>
      <c r="D622" s="9" t="s">
        <v>26</v>
      </c>
      <c r="E622" s="9" t="s">
        <v>943</v>
      </c>
      <c r="F622" s="9" t="s">
        <v>167</v>
      </c>
      <c r="G622" s="9" t="s">
        <v>6325</v>
      </c>
      <c r="H622" s="9" t="n">
        <v>-3000</v>
      </c>
      <c r="I622" s="9" t="n">
        <v>-2350</v>
      </c>
      <c r="J622" s="9" t="s">
        <v>6326</v>
      </c>
      <c r="K622" s="9" t="s">
        <v>6327</v>
      </c>
      <c r="L622" s="9" t="s">
        <v>6328</v>
      </c>
      <c r="M622" s="9" t="s">
        <v>6329</v>
      </c>
      <c r="N622" s="9" t="s">
        <v>6330</v>
      </c>
      <c r="O622" s="9" t="s">
        <v>5662</v>
      </c>
      <c r="P622" s="9"/>
      <c r="Q622" s="9" t="s">
        <v>219</v>
      </c>
      <c r="R622" s="9" t="s">
        <v>6331</v>
      </c>
      <c r="S622" s="9" t="s">
        <v>17</v>
      </c>
      <c r="T622" s="9"/>
      <c r="U622" s="9" t="s">
        <v>222</v>
      </c>
      <c r="V622" s="9"/>
    </row>
    <row r="623" customFormat="false" ht="15" hidden="false" customHeight="false" outlineLevel="0" collapsed="false">
      <c r="A623" s="9" t="s">
        <v>6332</v>
      </c>
      <c r="B623" s="9" t="s">
        <v>6333</v>
      </c>
      <c r="C623" s="9" t="s">
        <v>6334</v>
      </c>
      <c r="D623" s="9" t="s">
        <v>26</v>
      </c>
      <c r="E623" s="9" t="s">
        <v>943</v>
      </c>
      <c r="F623" s="9" t="s">
        <v>167</v>
      </c>
      <c r="G623" s="9" t="s">
        <v>1025</v>
      </c>
      <c r="H623" s="9" t="n">
        <v>-2300</v>
      </c>
      <c r="I623" s="9" t="n">
        <v>-1600</v>
      </c>
      <c r="J623" s="9" t="s">
        <v>6335</v>
      </c>
      <c r="K623" s="9" t="s">
        <v>6336</v>
      </c>
      <c r="L623" s="9" t="s">
        <v>6337</v>
      </c>
      <c r="M623" s="9" t="s">
        <v>6338</v>
      </c>
      <c r="N623" s="9" t="s">
        <v>6339</v>
      </c>
      <c r="O623" s="9" t="s">
        <v>6340</v>
      </c>
      <c r="P623" s="9"/>
      <c r="Q623" s="9" t="s">
        <v>234</v>
      </c>
      <c r="R623" s="9" t="s">
        <v>6174</v>
      </c>
      <c r="S623" s="9" t="s">
        <v>17</v>
      </c>
      <c r="T623" s="9"/>
      <c r="U623" s="9" t="s">
        <v>222</v>
      </c>
      <c r="V623" s="9"/>
    </row>
    <row r="624" customFormat="false" ht="15" hidden="false" customHeight="false" outlineLevel="0" collapsed="false">
      <c r="A624" s="9" t="s">
        <v>6341</v>
      </c>
      <c r="B624" s="9" t="s">
        <v>6342</v>
      </c>
      <c r="C624" s="9" t="s">
        <v>6343</v>
      </c>
      <c r="D624" s="9" t="s">
        <v>26</v>
      </c>
      <c r="E624" s="9" t="s">
        <v>943</v>
      </c>
      <c r="F624" s="9" t="s">
        <v>167</v>
      </c>
      <c r="G624" s="9" t="s">
        <v>142</v>
      </c>
      <c r="H624" s="9" t="n">
        <v>-2200</v>
      </c>
      <c r="I624" s="9" t="n">
        <v>-1550</v>
      </c>
      <c r="J624" s="9" t="s">
        <v>6344</v>
      </c>
      <c r="K624" s="9" t="s">
        <v>6345</v>
      </c>
      <c r="L624" s="9" t="s">
        <v>6346</v>
      </c>
      <c r="M624" s="9" t="s">
        <v>6347</v>
      </c>
      <c r="N624" s="9" t="s">
        <v>2050</v>
      </c>
      <c r="O624" s="9" t="s">
        <v>6348</v>
      </c>
      <c r="P624" s="9"/>
      <c r="Q624" s="9" t="s">
        <v>219</v>
      </c>
      <c r="R624" s="9" t="s">
        <v>1806</v>
      </c>
      <c r="S624" s="9" t="s">
        <v>17</v>
      </c>
      <c r="T624" s="9"/>
      <c r="U624" s="9" t="s">
        <v>222</v>
      </c>
      <c r="V624" s="9"/>
    </row>
    <row r="625" customFormat="false" ht="15" hidden="false" customHeight="false" outlineLevel="0" collapsed="false">
      <c r="A625" s="9" t="s">
        <v>6349</v>
      </c>
      <c r="B625" s="9" t="s">
        <v>6350</v>
      </c>
      <c r="C625" s="9"/>
      <c r="D625" s="9" t="s">
        <v>26</v>
      </c>
      <c r="E625" s="9" t="s">
        <v>943</v>
      </c>
      <c r="F625" s="9" t="s">
        <v>167</v>
      </c>
      <c r="G625" s="9" t="s">
        <v>146</v>
      </c>
      <c r="H625" s="9" t="n">
        <v>-1700</v>
      </c>
      <c r="I625" s="9" t="n">
        <v>-500</v>
      </c>
      <c r="J625" s="9" t="s">
        <v>6351</v>
      </c>
      <c r="K625" s="9" t="s">
        <v>6352</v>
      </c>
      <c r="L625" s="9" t="s">
        <v>6353</v>
      </c>
      <c r="M625" s="9" t="s">
        <v>6354</v>
      </c>
      <c r="N625" s="9" t="s">
        <v>1336</v>
      </c>
      <c r="O625" s="9" t="s">
        <v>5662</v>
      </c>
      <c r="P625" s="9"/>
      <c r="Q625" s="9" t="s">
        <v>219</v>
      </c>
      <c r="R625" s="9" t="s">
        <v>6355</v>
      </c>
      <c r="S625" s="9" t="s">
        <v>16</v>
      </c>
      <c r="T625" s="9" t="s">
        <v>2848</v>
      </c>
      <c r="U625" s="9" t="s">
        <v>222</v>
      </c>
      <c r="V625" s="9"/>
    </row>
    <row r="626" customFormat="false" ht="15" hidden="false" customHeight="false" outlineLevel="0" collapsed="false">
      <c r="A626" s="9" t="s">
        <v>6356</v>
      </c>
      <c r="B626" s="9" t="s">
        <v>6357</v>
      </c>
      <c r="C626" s="9"/>
      <c r="D626" s="9" t="s">
        <v>26</v>
      </c>
      <c r="E626" s="9" t="s">
        <v>943</v>
      </c>
      <c r="F626" s="9" t="s">
        <v>167</v>
      </c>
      <c r="G626" s="9" t="s">
        <v>6358</v>
      </c>
      <c r="H626" s="9" t="n">
        <v>-1300</v>
      </c>
      <c r="I626" s="9" t="n">
        <v>-750</v>
      </c>
      <c r="J626" s="9" t="s">
        <v>6359</v>
      </c>
      <c r="K626" s="9" t="s">
        <v>6360</v>
      </c>
      <c r="L626" s="9" t="s">
        <v>6361</v>
      </c>
      <c r="M626" s="9" t="s">
        <v>6362</v>
      </c>
      <c r="N626" s="9" t="s">
        <v>6363</v>
      </c>
      <c r="O626" s="9" t="s">
        <v>5662</v>
      </c>
      <c r="P626" s="9"/>
      <c r="Q626" s="9" t="s">
        <v>219</v>
      </c>
      <c r="R626" s="9" t="s">
        <v>2691</v>
      </c>
      <c r="S626" s="9" t="s">
        <v>17</v>
      </c>
      <c r="T626" s="9"/>
      <c r="U626" s="9" t="s">
        <v>222</v>
      </c>
      <c r="V626" s="9"/>
    </row>
    <row r="627" customFormat="false" ht="15" hidden="false" customHeight="false" outlineLevel="0" collapsed="false">
      <c r="A627" s="9" t="s">
        <v>6364</v>
      </c>
      <c r="B627" s="9" t="s">
        <v>6365</v>
      </c>
      <c r="C627" s="9"/>
      <c r="D627" s="9" t="s">
        <v>26</v>
      </c>
      <c r="E627" s="9" t="s">
        <v>943</v>
      </c>
      <c r="F627" s="9" t="s">
        <v>167</v>
      </c>
      <c r="G627" s="9" t="s">
        <v>134</v>
      </c>
      <c r="H627" s="9" t="n">
        <v>-900</v>
      </c>
      <c r="I627" s="9" t="n">
        <v>-700</v>
      </c>
      <c r="J627" s="9" t="s">
        <v>6366</v>
      </c>
      <c r="K627" s="9" t="s">
        <v>6367</v>
      </c>
      <c r="L627" s="9" t="s">
        <v>6368</v>
      </c>
      <c r="M627" s="9" t="s">
        <v>6369</v>
      </c>
      <c r="N627" s="9" t="s">
        <v>6370</v>
      </c>
      <c r="O627" s="9" t="s">
        <v>6371</v>
      </c>
      <c r="P627" s="9"/>
      <c r="Q627" s="9" t="s">
        <v>219</v>
      </c>
      <c r="R627" s="9" t="s">
        <v>2669</v>
      </c>
      <c r="S627" s="9" t="s">
        <v>17</v>
      </c>
      <c r="T627" s="9"/>
      <c r="U627" s="9" t="s">
        <v>222</v>
      </c>
      <c r="V627" s="9" t="s">
        <v>6372</v>
      </c>
    </row>
    <row r="628" customFormat="false" ht="15" hidden="false" customHeight="false" outlineLevel="0" collapsed="false">
      <c r="A628" s="9" t="s">
        <v>6373</v>
      </c>
      <c r="B628" s="9" t="s">
        <v>6374</v>
      </c>
      <c r="C628" s="9" t="s">
        <v>6375</v>
      </c>
      <c r="D628" s="9" t="s">
        <v>26</v>
      </c>
      <c r="E628" s="9" t="s">
        <v>943</v>
      </c>
      <c r="F628" s="9" t="s">
        <v>167</v>
      </c>
      <c r="G628" s="9" t="s">
        <v>6376</v>
      </c>
      <c r="H628" s="9" t="n">
        <v>-800</v>
      </c>
      <c r="I628" s="9" t="n">
        <v>-450</v>
      </c>
      <c r="J628" s="9" t="s">
        <v>6377</v>
      </c>
      <c r="K628" s="9" t="s">
        <v>6378</v>
      </c>
      <c r="L628" s="9" t="s">
        <v>6379</v>
      </c>
      <c r="M628" s="9" t="s">
        <v>6380</v>
      </c>
      <c r="N628" s="9" t="s">
        <v>6381</v>
      </c>
      <c r="O628" s="9" t="s">
        <v>6382</v>
      </c>
      <c r="P628" s="9"/>
      <c r="Q628" s="9" t="s">
        <v>219</v>
      </c>
      <c r="R628" s="9" t="s">
        <v>6383</v>
      </c>
      <c r="S628" s="9" t="s">
        <v>16</v>
      </c>
      <c r="T628" s="9" t="s">
        <v>2848</v>
      </c>
      <c r="U628" s="9" t="s">
        <v>222</v>
      </c>
      <c r="V628" s="9" t="s">
        <v>6384</v>
      </c>
    </row>
    <row r="629" customFormat="false" ht="15" hidden="false" customHeight="false" outlineLevel="0" collapsed="false">
      <c r="A629" s="9" t="s">
        <v>6385</v>
      </c>
      <c r="B629" s="9" t="s">
        <v>6386</v>
      </c>
      <c r="C629" s="9"/>
      <c r="D629" s="9" t="s">
        <v>26</v>
      </c>
      <c r="E629" s="9" t="s">
        <v>943</v>
      </c>
      <c r="F629" s="9" t="s">
        <v>167</v>
      </c>
      <c r="G629" s="9" t="s">
        <v>6387</v>
      </c>
      <c r="H629" s="9" t="n">
        <v>-450</v>
      </c>
      <c r="I629" s="9" t="n">
        <v>-1</v>
      </c>
      <c r="J629" s="9" t="s">
        <v>6388</v>
      </c>
      <c r="K629" s="9" t="s">
        <v>6389</v>
      </c>
      <c r="L629" s="9" t="s">
        <v>6390</v>
      </c>
      <c r="M629" s="9" t="s">
        <v>6391</v>
      </c>
      <c r="N629" s="9" t="s">
        <v>6392</v>
      </c>
      <c r="O629" s="9" t="s">
        <v>6393</v>
      </c>
      <c r="P629" s="9"/>
      <c r="Q629" s="9" t="s">
        <v>234</v>
      </c>
      <c r="R629" s="9" t="s">
        <v>2642</v>
      </c>
      <c r="S629" s="9" t="s">
        <v>16</v>
      </c>
      <c r="T629" s="9" t="s">
        <v>5643</v>
      </c>
      <c r="U629" s="9" t="s">
        <v>222</v>
      </c>
      <c r="V629" s="9" t="s">
        <v>6384</v>
      </c>
    </row>
    <row r="630" customFormat="false" ht="15" hidden="false" customHeight="false" outlineLevel="0" collapsed="false">
      <c r="A630" s="9" t="s">
        <v>6394</v>
      </c>
      <c r="B630" s="9" t="s">
        <v>6395</v>
      </c>
      <c r="C630" s="9" t="s">
        <v>6396</v>
      </c>
      <c r="D630" s="9" t="s">
        <v>26</v>
      </c>
      <c r="E630" s="9" t="s">
        <v>943</v>
      </c>
      <c r="F630" s="9" t="s">
        <v>167</v>
      </c>
      <c r="G630" s="9" t="s">
        <v>6397</v>
      </c>
      <c r="H630" s="9" t="n">
        <v>-1000</v>
      </c>
      <c r="I630" s="9" t="n">
        <v>-123</v>
      </c>
      <c r="J630" s="9" t="s">
        <v>6398</v>
      </c>
      <c r="K630" s="9" t="s">
        <v>6399</v>
      </c>
      <c r="L630" s="9" t="s">
        <v>6400</v>
      </c>
      <c r="M630" s="9" t="s">
        <v>6401</v>
      </c>
      <c r="N630" s="9" t="s">
        <v>6008</v>
      </c>
      <c r="O630" s="9" t="s">
        <v>5662</v>
      </c>
      <c r="P630" s="9"/>
      <c r="Q630" s="9" t="s">
        <v>234</v>
      </c>
      <c r="R630" s="9" t="s">
        <v>5837</v>
      </c>
      <c r="S630" s="9" t="s">
        <v>17</v>
      </c>
      <c r="T630" s="9"/>
      <c r="U630" s="9" t="s">
        <v>378</v>
      </c>
      <c r="V630" s="9" t="s">
        <v>6402</v>
      </c>
    </row>
    <row r="631" customFormat="false" ht="15" hidden="false" customHeight="false" outlineLevel="0" collapsed="false">
      <c r="A631" s="9" t="s">
        <v>6403</v>
      </c>
      <c r="B631" s="9" t="s">
        <v>6404</v>
      </c>
      <c r="C631" s="9" t="s">
        <v>6405</v>
      </c>
      <c r="D631" s="9" t="s">
        <v>26</v>
      </c>
      <c r="E631" s="9" t="s">
        <v>943</v>
      </c>
      <c r="F631" s="9" t="s">
        <v>167</v>
      </c>
      <c r="G631" s="9" t="s">
        <v>142</v>
      </c>
      <c r="H631" s="9" t="n">
        <v>-900</v>
      </c>
      <c r="I631" s="9" t="n">
        <v>100</v>
      </c>
      <c r="J631" s="9" t="s">
        <v>6406</v>
      </c>
      <c r="K631" s="9" t="s">
        <v>6407</v>
      </c>
      <c r="L631" s="9" t="s">
        <v>6408</v>
      </c>
      <c r="M631" s="9" t="s">
        <v>6409</v>
      </c>
      <c r="N631" s="9" t="s">
        <v>6410</v>
      </c>
      <c r="O631" s="9" t="s">
        <v>5662</v>
      </c>
      <c r="P631" s="9"/>
      <c r="Q631" s="9" t="s">
        <v>234</v>
      </c>
      <c r="R631" s="9" t="s">
        <v>6383</v>
      </c>
      <c r="S631" s="9" t="s">
        <v>17</v>
      </c>
      <c r="T631" s="9"/>
      <c r="U631" s="9" t="s">
        <v>378</v>
      </c>
      <c r="V631" s="9"/>
    </row>
    <row r="632" customFormat="false" ht="15" hidden="false" customHeight="false" outlineLevel="0" collapsed="false">
      <c r="A632" s="9" t="s">
        <v>6411</v>
      </c>
      <c r="B632" s="9" t="s">
        <v>6412</v>
      </c>
      <c r="C632" s="9" t="s">
        <v>6413</v>
      </c>
      <c r="D632" s="9" t="s">
        <v>26</v>
      </c>
      <c r="E632" s="9" t="s">
        <v>943</v>
      </c>
      <c r="F632" s="9" t="s">
        <v>169</v>
      </c>
      <c r="G632" s="9" t="s">
        <v>118</v>
      </c>
      <c r="H632" s="9" t="n">
        <v>-6200</v>
      </c>
      <c r="I632" s="9" t="n">
        <v>-4500</v>
      </c>
      <c r="J632" s="9" t="s">
        <v>6414</v>
      </c>
      <c r="K632" s="9" t="s">
        <v>6415</v>
      </c>
      <c r="L632" s="9" t="s">
        <v>6416</v>
      </c>
      <c r="M632" s="9" t="s">
        <v>6417</v>
      </c>
      <c r="N632" s="9" t="s">
        <v>5795</v>
      </c>
      <c r="O632" s="9" t="s">
        <v>6418</v>
      </c>
      <c r="P632" s="9"/>
      <c r="Q632" s="9" t="s">
        <v>234</v>
      </c>
      <c r="R632" s="9" t="s">
        <v>5625</v>
      </c>
      <c r="S632" s="9" t="s">
        <v>17</v>
      </c>
      <c r="T632" s="9"/>
      <c r="U632" s="9" t="s">
        <v>378</v>
      </c>
      <c r="V632" s="9"/>
    </row>
    <row r="633" customFormat="false" ht="15" hidden="false" customHeight="false" outlineLevel="0" collapsed="false">
      <c r="A633" s="9" t="s">
        <v>6419</v>
      </c>
      <c r="B633" s="9" t="s">
        <v>6420</v>
      </c>
      <c r="C633" s="9"/>
      <c r="D633" s="9" t="s">
        <v>26</v>
      </c>
      <c r="E633" s="9" t="s">
        <v>943</v>
      </c>
      <c r="F633" s="9" t="s">
        <v>169</v>
      </c>
      <c r="G633" s="9" t="s">
        <v>118</v>
      </c>
      <c r="H633" s="9" t="n">
        <v>-3700</v>
      </c>
      <c r="I633" s="9" t="n">
        <v>-3100</v>
      </c>
      <c r="J633" s="9" t="s">
        <v>6421</v>
      </c>
      <c r="K633" s="9" t="s">
        <v>6422</v>
      </c>
      <c r="L633" s="9" t="s">
        <v>6423</v>
      </c>
      <c r="M633" s="9" t="s">
        <v>6424</v>
      </c>
      <c r="N633" s="9" t="s">
        <v>6425</v>
      </c>
      <c r="O633" s="9" t="s">
        <v>6426</v>
      </c>
      <c r="P633" s="9"/>
      <c r="Q633" s="9" t="s">
        <v>234</v>
      </c>
      <c r="R633" s="9" t="s">
        <v>5625</v>
      </c>
      <c r="S633" s="9" t="s">
        <v>17</v>
      </c>
      <c r="T633" s="9"/>
      <c r="U633" s="9" t="s">
        <v>378</v>
      </c>
      <c r="V633" s="9" t="s">
        <v>6427</v>
      </c>
    </row>
    <row r="634" customFormat="false" ht="15" hidden="false" customHeight="false" outlineLevel="0" collapsed="false">
      <c r="A634" s="9" t="s">
        <v>6428</v>
      </c>
      <c r="B634" s="9" t="s">
        <v>6429</v>
      </c>
      <c r="C634" s="9"/>
      <c r="D634" s="9" t="s">
        <v>26</v>
      </c>
      <c r="E634" s="9" t="s">
        <v>943</v>
      </c>
      <c r="F634" s="9" t="s">
        <v>169</v>
      </c>
      <c r="G634" s="9" t="s">
        <v>6430</v>
      </c>
      <c r="H634" s="9" t="n">
        <v>-3300</v>
      </c>
      <c r="I634" s="9" t="n">
        <v>-2500</v>
      </c>
      <c r="J634" s="9" t="s">
        <v>6431</v>
      </c>
      <c r="K634" s="9" t="s">
        <v>6432</v>
      </c>
      <c r="L634" s="9" t="s">
        <v>6433</v>
      </c>
      <c r="M634" s="9" t="s">
        <v>6434</v>
      </c>
      <c r="N634" s="9" t="s">
        <v>5729</v>
      </c>
      <c r="O634" s="9" t="s">
        <v>6435</v>
      </c>
      <c r="P634" s="9"/>
      <c r="Q634" s="9" t="s">
        <v>219</v>
      </c>
      <c r="R634" s="9" t="s">
        <v>5625</v>
      </c>
      <c r="S634" s="9" t="s">
        <v>17</v>
      </c>
      <c r="T634" s="9"/>
      <c r="U634" s="9" t="s">
        <v>378</v>
      </c>
      <c r="V634" s="9"/>
    </row>
    <row r="635" customFormat="false" ht="15" hidden="false" customHeight="false" outlineLevel="0" collapsed="false">
      <c r="A635" s="9" t="s">
        <v>6436</v>
      </c>
      <c r="B635" s="9" t="s">
        <v>6437</v>
      </c>
      <c r="C635" s="9"/>
      <c r="D635" s="9" t="s">
        <v>26</v>
      </c>
      <c r="E635" s="9" t="s">
        <v>943</v>
      </c>
      <c r="F635" s="9" t="s">
        <v>169</v>
      </c>
      <c r="G635" s="9" t="s">
        <v>120</v>
      </c>
      <c r="H635" s="9" t="n">
        <v>-2500</v>
      </c>
      <c r="I635" s="9" t="n">
        <v>-1800</v>
      </c>
      <c r="J635" s="9" t="s">
        <v>6438</v>
      </c>
      <c r="K635" s="9" t="s">
        <v>6439</v>
      </c>
      <c r="L635" s="9" t="s">
        <v>6440</v>
      </c>
      <c r="M635" s="9" t="s">
        <v>6441</v>
      </c>
      <c r="N635" s="9" t="s">
        <v>179</v>
      </c>
      <c r="O635" s="9" t="s">
        <v>5662</v>
      </c>
      <c r="P635" s="9"/>
      <c r="Q635" s="9" t="s">
        <v>1163</v>
      </c>
      <c r="R635" s="9" t="s">
        <v>1806</v>
      </c>
      <c r="S635" s="9" t="s">
        <v>17</v>
      </c>
      <c r="T635" s="9"/>
      <c r="U635" s="9" t="s">
        <v>378</v>
      </c>
      <c r="V635" s="9"/>
    </row>
    <row r="636" customFormat="false" ht="15" hidden="false" customHeight="false" outlineLevel="0" collapsed="false">
      <c r="A636" s="9" t="s">
        <v>6442</v>
      </c>
      <c r="B636" s="9" t="s">
        <v>6443</v>
      </c>
      <c r="C636" s="9" t="s">
        <v>6444</v>
      </c>
      <c r="D636" s="9" t="s">
        <v>26</v>
      </c>
      <c r="E636" s="9" t="s">
        <v>943</v>
      </c>
      <c r="F636" s="9" t="s">
        <v>2730</v>
      </c>
      <c r="G636" s="9" t="s">
        <v>6445</v>
      </c>
      <c r="H636" s="9" t="n">
        <v>-2100</v>
      </c>
      <c r="I636" s="9" t="n">
        <v>-1800</v>
      </c>
      <c r="J636" s="9" t="s">
        <v>6446</v>
      </c>
      <c r="K636" s="9" t="s">
        <v>6447</v>
      </c>
      <c r="L636" s="9" t="s">
        <v>6448</v>
      </c>
      <c r="M636" s="9" t="s">
        <v>6449</v>
      </c>
      <c r="N636" s="9" t="s">
        <v>6450</v>
      </c>
      <c r="O636" s="9" t="s">
        <v>5662</v>
      </c>
      <c r="P636" s="9"/>
      <c r="Q636" s="9" t="s">
        <v>219</v>
      </c>
      <c r="R636" s="9" t="s">
        <v>2184</v>
      </c>
      <c r="S636" s="9" t="s">
        <v>16</v>
      </c>
      <c r="T636" s="9" t="s">
        <v>2873</v>
      </c>
      <c r="U636" s="9" t="s">
        <v>222</v>
      </c>
      <c r="V636" s="9"/>
    </row>
    <row r="637" customFormat="false" ht="15" hidden="false" customHeight="false" outlineLevel="0" collapsed="false">
      <c r="A637" s="9" t="s">
        <v>6451</v>
      </c>
      <c r="B637" s="9" t="s">
        <v>6452</v>
      </c>
      <c r="C637" s="9" t="s">
        <v>6453</v>
      </c>
      <c r="D637" s="9" t="s">
        <v>26</v>
      </c>
      <c r="E637" s="9" t="s">
        <v>943</v>
      </c>
      <c r="F637" s="9" t="s">
        <v>169</v>
      </c>
      <c r="G637" s="9" t="s">
        <v>6430</v>
      </c>
      <c r="H637" s="9" t="n">
        <v>-2000</v>
      </c>
      <c r="I637" s="9" t="n">
        <v>-1150</v>
      </c>
      <c r="J637" s="9" t="s">
        <v>6454</v>
      </c>
      <c r="K637" s="9" t="s">
        <v>6455</v>
      </c>
      <c r="L637" s="9" t="s">
        <v>6456</v>
      </c>
      <c r="M637" s="9" t="s">
        <v>6457</v>
      </c>
      <c r="N637" s="9" t="s">
        <v>6458</v>
      </c>
      <c r="O637" s="9" t="s">
        <v>6459</v>
      </c>
      <c r="P637" s="9"/>
      <c r="Q637" s="9" t="s">
        <v>219</v>
      </c>
      <c r="R637" s="9" t="s">
        <v>5625</v>
      </c>
      <c r="S637" s="9" t="s">
        <v>17</v>
      </c>
      <c r="T637" s="9"/>
      <c r="U637" s="9" t="s">
        <v>222</v>
      </c>
      <c r="V637" s="9" t="s">
        <v>6460</v>
      </c>
    </row>
    <row r="638" customFormat="false" ht="15" hidden="false" customHeight="false" outlineLevel="0" collapsed="false">
      <c r="A638" s="9" t="s">
        <v>6461</v>
      </c>
      <c r="B638" s="9" t="s">
        <v>6462</v>
      </c>
      <c r="C638" s="9" t="s">
        <v>6463</v>
      </c>
      <c r="D638" s="9" t="s">
        <v>26</v>
      </c>
      <c r="E638" s="9" t="s">
        <v>943</v>
      </c>
      <c r="F638" s="9" t="s">
        <v>169</v>
      </c>
      <c r="G638" s="9" t="s">
        <v>118</v>
      </c>
      <c r="H638" s="9" t="n">
        <v>-2250</v>
      </c>
      <c r="I638" s="9" t="n">
        <v>-1700</v>
      </c>
      <c r="J638" s="9" t="s">
        <v>2754</v>
      </c>
      <c r="K638" s="9" t="s">
        <v>6464</v>
      </c>
      <c r="L638" s="9" t="s">
        <v>6465</v>
      </c>
      <c r="M638" s="9" t="s">
        <v>6466</v>
      </c>
      <c r="N638" s="9" t="s">
        <v>2309</v>
      </c>
      <c r="O638" s="9" t="s">
        <v>6467</v>
      </c>
      <c r="P638" s="9"/>
      <c r="Q638" s="9" t="s">
        <v>2380</v>
      </c>
      <c r="R638" s="9" t="s">
        <v>1794</v>
      </c>
      <c r="S638" s="9" t="s">
        <v>16</v>
      </c>
      <c r="T638" s="9" t="s">
        <v>3429</v>
      </c>
      <c r="U638" s="9" t="s">
        <v>222</v>
      </c>
      <c r="V638" s="9" t="s">
        <v>6468</v>
      </c>
    </row>
    <row r="639" customFormat="false" ht="15" hidden="false" customHeight="false" outlineLevel="0" collapsed="false">
      <c r="A639" s="9" t="s">
        <v>6469</v>
      </c>
      <c r="B639" s="9" t="s">
        <v>6470</v>
      </c>
      <c r="C639" s="9" t="s">
        <v>6471</v>
      </c>
      <c r="D639" s="9" t="s">
        <v>26</v>
      </c>
      <c r="E639" s="9" t="s">
        <v>943</v>
      </c>
      <c r="F639" s="9" t="s">
        <v>169</v>
      </c>
      <c r="G639" s="9" t="s">
        <v>118</v>
      </c>
      <c r="H639" s="9" t="n">
        <v>-900</v>
      </c>
      <c r="I639" s="9" t="n">
        <v>-100</v>
      </c>
      <c r="J639" s="9" t="s">
        <v>6472</v>
      </c>
      <c r="K639" s="9" t="s">
        <v>6473</v>
      </c>
      <c r="L639" s="9" t="s">
        <v>6474</v>
      </c>
      <c r="M639" s="9" t="s">
        <v>6475</v>
      </c>
      <c r="N639" s="9" t="s">
        <v>6476</v>
      </c>
      <c r="O639" s="9" t="s">
        <v>5662</v>
      </c>
      <c r="P639" s="9"/>
      <c r="Q639" s="9" t="s">
        <v>219</v>
      </c>
      <c r="R639" s="9" t="s">
        <v>1806</v>
      </c>
      <c r="S639" s="9" t="s">
        <v>17</v>
      </c>
      <c r="T639" s="9"/>
      <c r="U639" s="9" t="s">
        <v>378</v>
      </c>
      <c r="V639" s="9" t="s">
        <v>6477</v>
      </c>
    </row>
    <row r="640" customFormat="false" ht="15" hidden="false" customHeight="false" outlineLevel="0" collapsed="false">
      <c r="A640" s="9" t="s">
        <v>6478</v>
      </c>
      <c r="B640" s="9" t="s">
        <v>6479</v>
      </c>
      <c r="C640" s="9" t="s">
        <v>6480</v>
      </c>
      <c r="D640" s="9" t="s">
        <v>26</v>
      </c>
      <c r="E640" s="9" t="s">
        <v>943</v>
      </c>
      <c r="F640" s="9" t="s">
        <v>2742</v>
      </c>
      <c r="G640" s="9" t="s">
        <v>2743</v>
      </c>
      <c r="H640" s="9" t="n">
        <v>-2000</v>
      </c>
      <c r="I640" s="9" t="n">
        <v>-1500</v>
      </c>
      <c r="J640" s="9" t="s">
        <v>6481</v>
      </c>
      <c r="K640" s="9" t="s">
        <v>6482</v>
      </c>
      <c r="L640" s="9" t="s">
        <v>6483</v>
      </c>
      <c r="M640" s="9" t="s">
        <v>6484</v>
      </c>
      <c r="N640" s="9" t="s">
        <v>6485</v>
      </c>
      <c r="O640" s="9" t="s">
        <v>5662</v>
      </c>
      <c r="P640" s="9"/>
      <c r="Q640" s="9" t="s">
        <v>1163</v>
      </c>
      <c r="R640" s="9" t="s">
        <v>2184</v>
      </c>
      <c r="S640" s="9" t="s">
        <v>17</v>
      </c>
      <c r="T640" s="9"/>
      <c r="U640" s="9" t="s">
        <v>378</v>
      </c>
      <c r="V640" s="9" t="s">
        <v>6486</v>
      </c>
    </row>
    <row r="641" customFormat="false" ht="15" hidden="false" customHeight="false" outlineLevel="0" collapsed="false">
      <c r="A641" s="9" t="s">
        <v>6487</v>
      </c>
      <c r="B641" s="9" t="s">
        <v>6488</v>
      </c>
      <c r="C641" s="9"/>
      <c r="D641" s="9" t="s">
        <v>26</v>
      </c>
      <c r="E641" s="9" t="s">
        <v>943</v>
      </c>
      <c r="F641" s="9" t="s">
        <v>169</v>
      </c>
      <c r="G641" s="9" t="s">
        <v>6430</v>
      </c>
      <c r="H641" s="9" t="n">
        <v>-1300</v>
      </c>
      <c r="I641" s="9" t="n">
        <v>-700</v>
      </c>
      <c r="J641" s="9" t="s">
        <v>6489</v>
      </c>
      <c r="K641" s="9" t="s">
        <v>6490</v>
      </c>
      <c r="L641" s="9" t="s">
        <v>6491</v>
      </c>
      <c r="M641" s="9" t="s">
        <v>6492</v>
      </c>
      <c r="N641" s="9" t="s">
        <v>179</v>
      </c>
      <c r="O641" s="9" t="s">
        <v>5662</v>
      </c>
      <c r="P641" s="9"/>
      <c r="Q641" s="9" t="s">
        <v>1128</v>
      </c>
      <c r="R641" s="9" t="s">
        <v>1806</v>
      </c>
      <c r="S641" s="9" t="s">
        <v>17</v>
      </c>
      <c r="T641" s="9"/>
      <c r="U641" s="9" t="s">
        <v>378</v>
      </c>
      <c r="V641" s="9"/>
    </row>
    <row r="642" customFormat="false" ht="15" hidden="false" customHeight="false" outlineLevel="0" collapsed="false">
      <c r="A642" s="9" t="s">
        <v>6493</v>
      </c>
      <c r="B642" s="9" t="s">
        <v>6494</v>
      </c>
      <c r="C642" s="9"/>
      <c r="D642" s="9" t="s">
        <v>26</v>
      </c>
      <c r="E642" s="9" t="s">
        <v>943</v>
      </c>
      <c r="F642" s="9" t="s">
        <v>169</v>
      </c>
      <c r="G642" s="9" t="s">
        <v>5557</v>
      </c>
      <c r="H642" s="9" t="n">
        <v>-500</v>
      </c>
      <c r="I642" s="9" t="n">
        <v>-200</v>
      </c>
      <c r="J642" s="9" t="s">
        <v>6495</v>
      </c>
      <c r="K642" s="9" t="s">
        <v>6496</v>
      </c>
      <c r="L642" s="9" t="s">
        <v>6497</v>
      </c>
      <c r="M642" s="9" t="s">
        <v>6498</v>
      </c>
      <c r="N642" s="9" t="s">
        <v>6499</v>
      </c>
      <c r="O642" s="9" t="s">
        <v>6500</v>
      </c>
      <c r="P642" s="9"/>
      <c r="Q642" s="9" t="s">
        <v>1892</v>
      </c>
      <c r="R642" s="9" t="s">
        <v>1806</v>
      </c>
      <c r="S642" s="9" t="s">
        <v>16</v>
      </c>
      <c r="T642" s="9" t="s">
        <v>3816</v>
      </c>
      <c r="U642" s="9" t="s">
        <v>222</v>
      </c>
      <c r="V642" s="9" t="s">
        <v>6501</v>
      </c>
    </row>
    <row r="643" customFormat="false" ht="15" hidden="false" customHeight="false" outlineLevel="0" collapsed="false">
      <c r="A643" s="9" t="s">
        <v>6502</v>
      </c>
      <c r="B643" s="9" t="s">
        <v>6503</v>
      </c>
      <c r="C643" s="9"/>
      <c r="D643" s="9" t="s">
        <v>26</v>
      </c>
      <c r="E643" s="9" t="s">
        <v>943</v>
      </c>
      <c r="F643" s="9" t="s">
        <v>169</v>
      </c>
      <c r="G643" s="9" t="s">
        <v>120</v>
      </c>
      <c r="H643" s="9" t="n">
        <v>-800</v>
      </c>
      <c r="I643" s="9" t="n">
        <v>-100</v>
      </c>
      <c r="J643" s="9" t="s">
        <v>6504</v>
      </c>
      <c r="K643" s="9" t="s">
        <v>6505</v>
      </c>
      <c r="L643" s="9" t="s">
        <v>6506</v>
      </c>
      <c r="M643" s="9" t="s">
        <v>6507</v>
      </c>
      <c r="N643" s="9" t="s">
        <v>6105</v>
      </c>
      <c r="O643" s="9" t="s">
        <v>5662</v>
      </c>
      <c r="P643" s="9"/>
      <c r="Q643" s="9" t="s">
        <v>219</v>
      </c>
      <c r="R643" s="9" t="s">
        <v>2184</v>
      </c>
      <c r="S643" s="9" t="s">
        <v>17</v>
      </c>
      <c r="T643" s="9"/>
      <c r="U643" s="9" t="s">
        <v>378</v>
      </c>
      <c r="V643" s="9"/>
    </row>
    <row r="644" customFormat="false" ht="15" hidden="false" customHeight="false" outlineLevel="0" collapsed="false">
      <c r="A644" s="9" t="s">
        <v>6508</v>
      </c>
      <c r="B644" s="9" t="s">
        <v>6509</v>
      </c>
      <c r="C644" s="9"/>
      <c r="D644" s="9" t="s">
        <v>26</v>
      </c>
      <c r="E644" s="9" t="s">
        <v>943</v>
      </c>
      <c r="F644" s="9" t="s">
        <v>169</v>
      </c>
      <c r="G644" s="9" t="s">
        <v>120</v>
      </c>
      <c r="H644" s="9" t="n">
        <v>-100</v>
      </c>
      <c r="I644" s="9" t="n">
        <v>400</v>
      </c>
      <c r="J644" s="9" t="s">
        <v>6510</v>
      </c>
      <c r="K644" s="9" t="s">
        <v>6511</v>
      </c>
      <c r="L644" s="9" t="s">
        <v>6512</v>
      </c>
      <c r="M644" s="9" t="s">
        <v>6513</v>
      </c>
      <c r="N644" s="9" t="s">
        <v>179</v>
      </c>
      <c r="O644" s="9" t="s">
        <v>5662</v>
      </c>
      <c r="P644" s="9"/>
      <c r="Q644" s="9" t="s">
        <v>219</v>
      </c>
      <c r="R644" s="9" t="s">
        <v>1806</v>
      </c>
      <c r="S644" s="9" t="s">
        <v>17</v>
      </c>
      <c r="T644" s="9"/>
      <c r="U644" s="9" t="s">
        <v>378</v>
      </c>
      <c r="V644" s="9"/>
    </row>
    <row r="645" customFormat="false" ht="15" hidden="false" customHeight="false" outlineLevel="0" collapsed="false">
      <c r="A645" s="9" t="s">
        <v>6514</v>
      </c>
      <c r="B645" s="9" t="s">
        <v>6515</v>
      </c>
      <c r="C645" s="9"/>
      <c r="D645" s="9" t="s">
        <v>26</v>
      </c>
      <c r="E645" s="9" t="s">
        <v>943</v>
      </c>
      <c r="F645" s="9" t="s">
        <v>2742</v>
      </c>
      <c r="G645" s="9" t="s">
        <v>6516</v>
      </c>
      <c r="H645" s="9" t="n">
        <v>-209</v>
      </c>
      <c r="I645" s="9" t="n">
        <v>100</v>
      </c>
      <c r="J645" s="9" t="s">
        <v>6517</v>
      </c>
      <c r="K645" s="9" t="s">
        <v>6518</v>
      </c>
      <c r="L645" s="9" t="s">
        <v>6519</v>
      </c>
      <c r="M645" s="9" t="s">
        <v>6520</v>
      </c>
      <c r="N645" s="9" t="s">
        <v>2159</v>
      </c>
      <c r="O645" s="9" t="s">
        <v>6521</v>
      </c>
      <c r="P645" s="9"/>
      <c r="Q645" s="9" t="s">
        <v>219</v>
      </c>
      <c r="R645" s="9" t="s">
        <v>1806</v>
      </c>
      <c r="S645" s="9" t="s">
        <v>16</v>
      </c>
      <c r="T645" s="9" t="s">
        <v>170</v>
      </c>
      <c r="U645" s="9" t="s">
        <v>222</v>
      </c>
      <c r="V645" s="9"/>
    </row>
    <row r="646" customFormat="false" ht="15" hidden="false" customHeight="false" outlineLevel="0" collapsed="false">
      <c r="A646" s="9" t="s">
        <v>6522</v>
      </c>
      <c r="B646" s="9" t="s">
        <v>6523</v>
      </c>
      <c r="C646" s="9"/>
      <c r="D646" s="9" t="s">
        <v>26</v>
      </c>
      <c r="E646" s="9" t="s">
        <v>943</v>
      </c>
      <c r="F646" s="9" t="s">
        <v>169</v>
      </c>
      <c r="G646" s="9" t="s">
        <v>120</v>
      </c>
      <c r="H646" s="9" t="n">
        <v>-22000</v>
      </c>
      <c r="I646" s="9" t="n">
        <v>-19000</v>
      </c>
      <c r="J646" s="9" t="s">
        <v>6524</v>
      </c>
      <c r="K646" s="9" t="s">
        <v>6525</v>
      </c>
      <c r="L646" s="9" t="s">
        <v>6526</v>
      </c>
      <c r="M646" s="9" t="s">
        <v>6527</v>
      </c>
      <c r="N646" s="9" t="s">
        <v>1175</v>
      </c>
      <c r="O646" s="9" t="s">
        <v>6528</v>
      </c>
      <c r="P646" s="9"/>
      <c r="Q646" s="9" t="s">
        <v>234</v>
      </c>
      <c r="R646" s="9" t="s">
        <v>1806</v>
      </c>
      <c r="S646" s="9" t="s">
        <v>17</v>
      </c>
      <c r="T646" s="9"/>
      <c r="U646" s="9" t="s">
        <v>378</v>
      </c>
      <c r="V646" s="9" t="s">
        <v>6529</v>
      </c>
    </row>
    <row r="647" customFormat="false" ht="15" hidden="false" customHeight="false" outlineLevel="0" collapsed="false">
      <c r="A647" s="9" t="s">
        <v>6530</v>
      </c>
      <c r="B647" s="9" t="s">
        <v>6531</v>
      </c>
      <c r="C647" s="9" t="s">
        <v>6532</v>
      </c>
      <c r="D647" s="9" t="s">
        <v>26</v>
      </c>
      <c r="E647" s="9" t="s">
        <v>943</v>
      </c>
      <c r="F647" s="9" t="s">
        <v>169</v>
      </c>
      <c r="G647" s="9" t="s">
        <v>120</v>
      </c>
      <c r="H647" s="9" t="n">
        <v>-6000</v>
      </c>
      <c r="I647" s="9" t="n">
        <v>-5000</v>
      </c>
      <c r="J647" s="9" t="s">
        <v>6533</v>
      </c>
      <c r="K647" s="9" t="s">
        <v>6534</v>
      </c>
      <c r="L647" s="9" t="s">
        <v>6535</v>
      </c>
      <c r="M647" s="9" t="s">
        <v>6536</v>
      </c>
      <c r="N647" s="9" t="s">
        <v>5687</v>
      </c>
      <c r="O647" s="9" t="s">
        <v>5662</v>
      </c>
      <c r="P647" s="9"/>
      <c r="Q647" s="9" t="s">
        <v>219</v>
      </c>
      <c r="R647" s="9" t="s">
        <v>5625</v>
      </c>
      <c r="S647" s="9" t="s">
        <v>17</v>
      </c>
      <c r="T647" s="9"/>
      <c r="U647" s="9" t="s">
        <v>378</v>
      </c>
      <c r="V647" s="9"/>
    </row>
    <row r="648" customFormat="false" ht="15" hidden="false" customHeight="false" outlineLevel="0" collapsed="false">
      <c r="A648" s="9" t="s">
        <v>6537</v>
      </c>
      <c r="B648" s="9" t="s">
        <v>6538</v>
      </c>
      <c r="C648" s="9"/>
      <c r="D648" s="9" t="s">
        <v>26</v>
      </c>
      <c r="E648" s="9" t="s">
        <v>943</v>
      </c>
      <c r="F648" s="9" t="s">
        <v>2742</v>
      </c>
      <c r="G648" s="9" t="s">
        <v>6539</v>
      </c>
      <c r="H648" s="9" t="n">
        <v>500</v>
      </c>
      <c r="I648" s="9" t="n">
        <v>1200</v>
      </c>
      <c r="J648" s="9" t="s">
        <v>6540</v>
      </c>
      <c r="K648" s="9" t="s">
        <v>6541</v>
      </c>
      <c r="L648" s="9" t="s">
        <v>6542</v>
      </c>
      <c r="M648" s="9" t="s">
        <v>6543</v>
      </c>
      <c r="N648" s="9" t="s">
        <v>5729</v>
      </c>
      <c r="O648" s="9" t="s">
        <v>5662</v>
      </c>
      <c r="P648" s="9"/>
      <c r="Q648" s="9" t="s">
        <v>670</v>
      </c>
      <c r="R648" s="9" t="s">
        <v>1806</v>
      </c>
      <c r="S648" s="9" t="s">
        <v>17</v>
      </c>
      <c r="T648" s="9"/>
      <c r="U648" s="9" t="s">
        <v>378</v>
      </c>
      <c r="V648" s="9" t="s">
        <v>6544</v>
      </c>
    </row>
    <row r="649" customFormat="false" ht="15" hidden="false" customHeight="false" outlineLevel="0" collapsed="false">
      <c r="A649" s="9" t="s">
        <v>6545</v>
      </c>
      <c r="B649" s="9" t="s">
        <v>6546</v>
      </c>
      <c r="C649" s="9"/>
      <c r="D649" s="9" t="s">
        <v>26</v>
      </c>
      <c r="E649" s="9" t="s">
        <v>943</v>
      </c>
      <c r="F649" s="9" t="s">
        <v>163</v>
      </c>
      <c r="G649" s="9" t="s">
        <v>103</v>
      </c>
      <c r="H649" s="9" t="n">
        <v>-6200</v>
      </c>
      <c r="I649" s="9" t="n">
        <v>-5400</v>
      </c>
      <c r="J649" s="9" t="s">
        <v>6547</v>
      </c>
      <c r="K649" s="9" t="s">
        <v>6548</v>
      </c>
      <c r="L649" s="9" t="s">
        <v>6549</v>
      </c>
      <c r="M649" s="9" t="s">
        <v>6550</v>
      </c>
      <c r="N649" s="9" t="s">
        <v>6551</v>
      </c>
      <c r="O649" s="9" t="s">
        <v>5662</v>
      </c>
      <c r="P649" s="9"/>
      <c r="Q649" s="9" t="s">
        <v>234</v>
      </c>
      <c r="R649" s="9" t="s">
        <v>5625</v>
      </c>
      <c r="S649" s="9" t="s">
        <v>17</v>
      </c>
      <c r="T649" s="9" t="s">
        <v>3239</v>
      </c>
      <c r="U649" s="9" t="s">
        <v>378</v>
      </c>
      <c r="V649" s="9"/>
    </row>
    <row r="650" customFormat="false" ht="15" hidden="false" customHeight="false" outlineLevel="0" collapsed="false">
      <c r="A650" s="9" t="s">
        <v>6552</v>
      </c>
      <c r="B650" s="9" t="s">
        <v>6553</v>
      </c>
      <c r="C650" s="9" t="s">
        <v>6554</v>
      </c>
      <c r="D650" s="9" t="s">
        <v>26</v>
      </c>
      <c r="E650" s="9" t="s">
        <v>943</v>
      </c>
      <c r="F650" s="9" t="s">
        <v>163</v>
      </c>
      <c r="G650" s="9" t="s">
        <v>103</v>
      </c>
      <c r="H650" s="9" t="n">
        <v>-7000</v>
      </c>
      <c r="I650" s="9" t="n">
        <v>-5000</v>
      </c>
      <c r="J650" s="9" t="s">
        <v>6555</v>
      </c>
      <c r="K650" s="9" t="s">
        <v>6556</v>
      </c>
      <c r="L650" s="9" t="s">
        <v>6557</v>
      </c>
      <c r="M650" s="9" t="s">
        <v>6558</v>
      </c>
      <c r="N650" s="9" t="s">
        <v>6559</v>
      </c>
      <c r="O650" s="9" t="s">
        <v>5662</v>
      </c>
      <c r="P650" s="9"/>
      <c r="Q650" s="9" t="s">
        <v>234</v>
      </c>
      <c r="R650" s="9" t="s">
        <v>1806</v>
      </c>
      <c r="S650" s="9" t="s">
        <v>17</v>
      </c>
      <c r="T650" s="9" t="s">
        <v>4084</v>
      </c>
      <c r="U650" s="9" t="s">
        <v>378</v>
      </c>
      <c r="V650" s="9"/>
    </row>
    <row r="651" customFormat="false" ht="15" hidden="false" customHeight="false" outlineLevel="0" collapsed="false">
      <c r="A651" s="9" t="s">
        <v>6560</v>
      </c>
      <c r="B651" s="9" t="s">
        <v>6561</v>
      </c>
      <c r="C651" s="9"/>
      <c r="D651" s="9" t="s">
        <v>26</v>
      </c>
      <c r="E651" s="9" t="s">
        <v>943</v>
      </c>
      <c r="F651" s="9" t="s">
        <v>163</v>
      </c>
      <c r="G651" s="9" t="s">
        <v>103</v>
      </c>
      <c r="H651" s="9" t="n">
        <v>-5000</v>
      </c>
      <c r="I651" s="9" t="n">
        <v>-4500</v>
      </c>
      <c r="J651" s="9" t="s">
        <v>6562</v>
      </c>
      <c r="K651" s="9" t="s">
        <v>6563</v>
      </c>
      <c r="L651" s="9" t="s">
        <v>6564</v>
      </c>
      <c r="M651" s="9" t="s">
        <v>6565</v>
      </c>
      <c r="N651" s="9" t="s">
        <v>6251</v>
      </c>
      <c r="O651" s="9" t="s">
        <v>5662</v>
      </c>
      <c r="P651" s="9"/>
      <c r="Q651" s="9" t="s">
        <v>234</v>
      </c>
      <c r="R651" s="9" t="s">
        <v>1806</v>
      </c>
      <c r="S651" s="9" t="s">
        <v>16</v>
      </c>
      <c r="T651" s="9" t="s">
        <v>3239</v>
      </c>
      <c r="U651" s="9" t="s">
        <v>222</v>
      </c>
      <c r="V651" s="9"/>
    </row>
    <row r="652" customFormat="false" ht="15" hidden="false" customHeight="false" outlineLevel="0" collapsed="false">
      <c r="A652" s="9" t="s">
        <v>6566</v>
      </c>
      <c r="B652" s="9" t="s">
        <v>6567</v>
      </c>
      <c r="C652" s="9"/>
      <c r="D652" s="9" t="s">
        <v>26</v>
      </c>
      <c r="E652" s="9" t="s">
        <v>943</v>
      </c>
      <c r="F652" s="9" t="s">
        <v>163</v>
      </c>
      <c r="G652" s="9" t="s">
        <v>103</v>
      </c>
      <c r="H652" s="9" t="n">
        <v>-5000</v>
      </c>
      <c r="I652" s="9" t="n">
        <v>-3000</v>
      </c>
      <c r="J652" s="9" t="s">
        <v>6568</v>
      </c>
      <c r="K652" s="9" t="s">
        <v>6569</v>
      </c>
      <c r="L652" s="9" t="s">
        <v>6570</v>
      </c>
      <c r="M652" s="9" t="s">
        <v>6571</v>
      </c>
      <c r="N652" s="9" t="s">
        <v>5729</v>
      </c>
      <c r="O652" s="9" t="s">
        <v>6572</v>
      </c>
      <c r="P652" s="9"/>
      <c r="Q652" s="9" t="s">
        <v>234</v>
      </c>
      <c r="R652" s="9" t="s">
        <v>5706</v>
      </c>
      <c r="S652" s="9" t="s">
        <v>16</v>
      </c>
      <c r="T652" s="9"/>
      <c r="U652" s="9" t="s">
        <v>222</v>
      </c>
      <c r="V652" s="9"/>
    </row>
    <row r="653" customFormat="false" ht="15" hidden="false" customHeight="false" outlineLevel="0" collapsed="false">
      <c r="A653" s="9" t="s">
        <v>6573</v>
      </c>
      <c r="B653" s="9" t="s">
        <v>6574</v>
      </c>
      <c r="C653" s="9"/>
      <c r="D653" s="9" t="s">
        <v>26</v>
      </c>
      <c r="E653" s="9" t="s">
        <v>943</v>
      </c>
      <c r="F653" s="9" t="s">
        <v>163</v>
      </c>
      <c r="G653" s="9" t="s">
        <v>103</v>
      </c>
      <c r="H653" s="9" t="n">
        <v>-3300</v>
      </c>
      <c r="I653" s="9" t="n">
        <v>-2000</v>
      </c>
      <c r="J653" s="9" t="s">
        <v>6575</v>
      </c>
      <c r="K653" s="9" t="s">
        <v>6576</v>
      </c>
      <c r="L653" s="9" t="s">
        <v>6577</v>
      </c>
      <c r="M653" s="9" t="s">
        <v>6578</v>
      </c>
      <c r="N653" s="9" t="s">
        <v>5677</v>
      </c>
      <c r="O653" s="9" t="s">
        <v>6579</v>
      </c>
      <c r="P653" s="9"/>
      <c r="Q653" s="9" t="s">
        <v>234</v>
      </c>
      <c r="R653" s="9" t="s">
        <v>1348</v>
      </c>
      <c r="S653" s="9" t="s">
        <v>17</v>
      </c>
      <c r="T653" s="9"/>
      <c r="U653" s="9" t="s">
        <v>222</v>
      </c>
      <c r="V653" s="9"/>
    </row>
    <row r="654" customFormat="false" ht="15" hidden="false" customHeight="false" outlineLevel="0" collapsed="false">
      <c r="A654" s="9" t="s">
        <v>6580</v>
      </c>
      <c r="B654" s="9" t="s">
        <v>6581</v>
      </c>
      <c r="C654" s="9"/>
      <c r="D654" s="9" t="s">
        <v>26</v>
      </c>
      <c r="E654" s="9" t="s">
        <v>943</v>
      </c>
      <c r="F654" s="9" t="s">
        <v>163</v>
      </c>
      <c r="G654" s="9" t="s">
        <v>103</v>
      </c>
      <c r="H654" s="9" t="n">
        <v>-4100</v>
      </c>
      <c r="I654" s="9" t="n">
        <v>-2600</v>
      </c>
      <c r="J654" s="9" t="s">
        <v>6582</v>
      </c>
      <c r="K654" s="9" t="s">
        <v>6583</v>
      </c>
      <c r="L654" s="9" t="s">
        <v>6584</v>
      </c>
      <c r="M654" s="9" t="s">
        <v>6585</v>
      </c>
      <c r="N654" s="9" t="s">
        <v>6586</v>
      </c>
      <c r="O654" s="9" t="s">
        <v>5662</v>
      </c>
      <c r="P654" s="9"/>
      <c r="Q654" s="9" t="s">
        <v>219</v>
      </c>
      <c r="R654" s="9" t="s">
        <v>1806</v>
      </c>
      <c r="S654" s="9" t="s">
        <v>17</v>
      </c>
      <c r="T654" s="9"/>
      <c r="U654" s="9" t="s">
        <v>378</v>
      </c>
      <c r="V654" s="9"/>
    </row>
    <row r="655" customFormat="false" ht="15" hidden="false" customHeight="false" outlineLevel="0" collapsed="false">
      <c r="A655" s="9" t="s">
        <v>6587</v>
      </c>
      <c r="B655" s="9" t="s">
        <v>6588</v>
      </c>
      <c r="C655" s="9"/>
      <c r="D655" s="9" t="s">
        <v>26</v>
      </c>
      <c r="E655" s="9" t="s">
        <v>943</v>
      </c>
      <c r="F655" s="9" t="s">
        <v>163</v>
      </c>
      <c r="G655" s="9" t="s">
        <v>103</v>
      </c>
      <c r="H655" s="9" t="n">
        <v>-4700</v>
      </c>
      <c r="I655" s="9" t="n">
        <v>-2900</v>
      </c>
      <c r="J655" s="9" t="s">
        <v>6589</v>
      </c>
      <c r="K655" s="9" t="s">
        <v>6590</v>
      </c>
      <c r="L655" s="9" t="s">
        <v>6591</v>
      </c>
      <c r="M655" s="9" t="s">
        <v>6592</v>
      </c>
      <c r="N655" s="9" t="s">
        <v>1175</v>
      </c>
      <c r="O655" s="9" t="s">
        <v>6593</v>
      </c>
      <c r="P655" s="9"/>
      <c r="Q655" s="9" t="s">
        <v>2380</v>
      </c>
      <c r="R655" s="9" t="s">
        <v>1348</v>
      </c>
      <c r="S655" s="9" t="s">
        <v>16</v>
      </c>
      <c r="T655" s="9"/>
      <c r="U655" s="9" t="s">
        <v>222</v>
      </c>
      <c r="V655" s="9" t="s">
        <v>6594</v>
      </c>
    </row>
    <row r="656" customFormat="false" ht="15" hidden="false" customHeight="false" outlineLevel="0" collapsed="false">
      <c r="A656" s="9" t="s">
        <v>6595</v>
      </c>
      <c r="B656" s="9" t="s">
        <v>6596</v>
      </c>
      <c r="C656" s="9" t="s">
        <v>6597</v>
      </c>
      <c r="D656" s="9" t="s">
        <v>26</v>
      </c>
      <c r="E656" s="9" t="s">
        <v>943</v>
      </c>
      <c r="F656" s="9" t="s">
        <v>163</v>
      </c>
      <c r="G656" s="9" t="s">
        <v>103</v>
      </c>
      <c r="H656" s="9" t="n">
        <v>-3300</v>
      </c>
      <c r="I656" s="9" t="n">
        <v>-2300</v>
      </c>
      <c r="J656" s="9" t="s">
        <v>6598</v>
      </c>
      <c r="K656" s="9" t="s">
        <v>6599</v>
      </c>
      <c r="L656" s="9" t="s">
        <v>6600</v>
      </c>
      <c r="M656" s="9" t="s">
        <v>6601</v>
      </c>
      <c r="N656" s="9" t="s">
        <v>5704</v>
      </c>
      <c r="O656" s="9" t="s">
        <v>6602</v>
      </c>
      <c r="P656" s="9"/>
      <c r="Q656" s="9" t="s">
        <v>219</v>
      </c>
      <c r="R656" s="9" t="s">
        <v>2139</v>
      </c>
      <c r="S656" s="9" t="s">
        <v>16</v>
      </c>
      <c r="T656" s="9" t="s">
        <v>3239</v>
      </c>
      <c r="U656" s="9" t="s">
        <v>222</v>
      </c>
      <c r="V656" s="9"/>
    </row>
    <row r="657" customFormat="false" ht="15" hidden="false" customHeight="false" outlineLevel="0" collapsed="false">
      <c r="A657" s="9" t="s">
        <v>6603</v>
      </c>
      <c r="B657" s="9" t="s">
        <v>6604</v>
      </c>
      <c r="C657" s="9"/>
      <c r="D657" s="9" t="s">
        <v>26</v>
      </c>
      <c r="E657" s="9" t="s">
        <v>943</v>
      </c>
      <c r="F657" s="9" t="s">
        <v>163</v>
      </c>
      <c r="G657" s="9" t="s">
        <v>103</v>
      </c>
      <c r="H657" s="9" t="n">
        <v>-3000</v>
      </c>
      <c r="I657" s="9" t="n">
        <v>-1900</v>
      </c>
      <c r="J657" s="9" t="s">
        <v>6605</v>
      </c>
      <c r="K657" s="9" t="s">
        <v>6606</v>
      </c>
      <c r="L657" s="9" t="s">
        <v>6607</v>
      </c>
      <c r="M657" s="9" t="s">
        <v>6608</v>
      </c>
      <c r="N657" s="9" t="s">
        <v>6609</v>
      </c>
      <c r="O657" s="9" t="s">
        <v>6610</v>
      </c>
      <c r="P657" s="9"/>
      <c r="Q657" s="9" t="s">
        <v>234</v>
      </c>
      <c r="R657" s="9" t="s">
        <v>1348</v>
      </c>
      <c r="S657" s="9" t="s">
        <v>16</v>
      </c>
      <c r="T657" s="9"/>
      <c r="U657" s="9" t="s">
        <v>222</v>
      </c>
      <c r="V657" s="9" t="s">
        <v>6611</v>
      </c>
    </row>
    <row r="658" customFormat="false" ht="15" hidden="false" customHeight="false" outlineLevel="0" collapsed="false">
      <c r="A658" s="9" t="s">
        <v>6612</v>
      </c>
      <c r="B658" s="9" t="s">
        <v>6613</v>
      </c>
      <c r="C658" s="9"/>
      <c r="D658" s="9" t="s">
        <v>26</v>
      </c>
      <c r="E658" s="9" t="s">
        <v>943</v>
      </c>
      <c r="F658" s="9" t="s">
        <v>163</v>
      </c>
      <c r="G658" s="9" t="s">
        <v>103</v>
      </c>
      <c r="H658" s="9" t="n">
        <v>-2300</v>
      </c>
      <c r="I658" s="9" t="n">
        <v>-1800</v>
      </c>
      <c r="J658" s="9" t="s">
        <v>6614</v>
      </c>
      <c r="K658" s="9" t="s">
        <v>6615</v>
      </c>
      <c r="L658" s="9" t="s">
        <v>6616</v>
      </c>
      <c r="M658" s="9" t="s">
        <v>6617</v>
      </c>
      <c r="N658" s="9" t="s">
        <v>6618</v>
      </c>
      <c r="O658" s="9" t="s">
        <v>5662</v>
      </c>
      <c r="P658" s="9"/>
      <c r="Q658" s="9" t="s">
        <v>234</v>
      </c>
      <c r="R658" s="9" t="s">
        <v>5625</v>
      </c>
      <c r="S658" s="9" t="s">
        <v>17</v>
      </c>
      <c r="T658" s="9"/>
      <c r="U658" s="9" t="s">
        <v>378</v>
      </c>
      <c r="V658" s="9" t="s">
        <v>6619</v>
      </c>
    </row>
    <row r="659" customFormat="false" ht="15" hidden="false" customHeight="false" outlineLevel="0" collapsed="false">
      <c r="A659" s="9" t="s">
        <v>6620</v>
      </c>
      <c r="B659" s="9" t="s">
        <v>6621</v>
      </c>
      <c r="C659" s="9"/>
      <c r="D659" s="9" t="s">
        <v>26</v>
      </c>
      <c r="E659" s="9" t="s">
        <v>943</v>
      </c>
      <c r="F659" s="9" t="s">
        <v>163</v>
      </c>
      <c r="G659" s="9" t="s">
        <v>103</v>
      </c>
      <c r="H659" s="9" t="n">
        <v>-1900</v>
      </c>
      <c r="I659" s="9" t="n">
        <v>-1500</v>
      </c>
      <c r="J659" s="9" t="s">
        <v>6622</v>
      </c>
      <c r="K659" s="9" t="s">
        <v>6623</v>
      </c>
      <c r="L659" s="9" t="s">
        <v>6624</v>
      </c>
      <c r="M659" s="9" t="s">
        <v>6625</v>
      </c>
      <c r="N659" s="9" t="s">
        <v>613</v>
      </c>
      <c r="O659" s="9" t="s">
        <v>6626</v>
      </c>
      <c r="P659" s="9"/>
      <c r="Q659" s="9" t="s">
        <v>234</v>
      </c>
      <c r="R659" s="9" t="s">
        <v>799</v>
      </c>
      <c r="S659" s="9" t="s">
        <v>16</v>
      </c>
      <c r="T659" s="9" t="s">
        <v>3239</v>
      </c>
      <c r="U659" s="9" t="s">
        <v>222</v>
      </c>
      <c r="V659" s="9" t="s">
        <v>6627</v>
      </c>
    </row>
    <row r="660" customFormat="false" ht="15" hidden="false" customHeight="false" outlineLevel="0" collapsed="false">
      <c r="A660" s="9" t="s">
        <v>6628</v>
      </c>
      <c r="B660" s="9" t="s">
        <v>6629</v>
      </c>
      <c r="C660" s="9"/>
      <c r="D660" s="9" t="s">
        <v>26</v>
      </c>
      <c r="E660" s="9" t="s">
        <v>943</v>
      </c>
      <c r="F660" s="9" t="s">
        <v>163</v>
      </c>
      <c r="G660" s="9" t="s">
        <v>103</v>
      </c>
      <c r="H660" s="9" t="n">
        <v>-1600</v>
      </c>
      <c r="I660" s="9" t="n">
        <v>-1400</v>
      </c>
      <c r="J660" s="9" t="s">
        <v>6630</v>
      </c>
      <c r="K660" s="9" t="s">
        <v>6631</v>
      </c>
      <c r="L660" s="9" t="s">
        <v>6632</v>
      </c>
      <c r="M660" s="9" t="s">
        <v>6633</v>
      </c>
      <c r="N660" s="9" t="s">
        <v>613</v>
      </c>
      <c r="O660" s="9" t="s">
        <v>5662</v>
      </c>
      <c r="P660" s="9"/>
      <c r="Q660" s="9" t="s">
        <v>234</v>
      </c>
      <c r="R660" s="9" t="s">
        <v>1348</v>
      </c>
      <c r="S660" s="9" t="s">
        <v>17</v>
      </c>
      <c r="T660" s="9"/>
      <c r="U660" s="9" t="s">
        <v>222</v>
      </c>
      <c r="V660" s="9"/>
    </row>
    <row r="661" customFormat="false" ht="15" hidden="false" customHeight="false" outlineLevel="0" collapsed="false">
      <c r="A661" s="9" t="s">
        <v>6634</v>
      </c>
      <c r="B661" s="9" t="s">
        <v>6635</v>
      </c>
      <c r="C661" s="9" t="s">
        <v>6636</v>
      </c>
      <c r="D661" s="9" t="s">
        <v>26</v>
      </c>
      <c r="E661" s="9" t="s">
        <v>943</v>
      </c>
      <c r="F661" s="9" t="s">
        <v>163</v>
      </c>
      <c r="G661" s="9" t="s">
        <v>103</v>
      </c>
      <c r="H661" s="9" t="n">
        <v>-1700</v>
      </c>
      <c r="I661" s="9" t="n">
        <v>-1150</v>
      </c>
      <c r="J661" s="9" t="s">
        <v>6637</v>
      </c>
      <c r="K661" s="9" t="s">
        <v>6638</v>
      </c>
      <c r="L661" s="9" t="s">
        <v>6639</v>
      </c>
      <c r="M661" s="9" t="s">
        <v>6640</v>
      </c>
      <c r="N661" s="9" t="s">
        <v>231</v>
      </c>
      <c r="O661" s="9" t="s">
        <v>6641</v>
      </c>
      <c r="P661" s="9"/>
      <c r="Q661" s="9" t="s">
        <v>670</v>
      </c>
      <c r="R661" s="9" t="s">
        <v>1806</v>
      </c>
      <c r="S661" s="9" t="s">
        <v>16</v>
      </c>
      <c r="T661" s="9"/>
      <c r="U661" s="9" t="s">
        <v>222</v>
      </c>
      <c r="V661" s="9" t="s">
        <v>6642</v>
      </c>
    </row>
    <row r="662" customFormat="false" ht="15" hidden="false" customHeight="false" outlineLevel="0" collapsed="false">
      <c r="A662" s="9" t="s">
        <v>6643</v>
      </c>
      <c r="B662" s="9" t="s">
        <v>6644</v>
      </c>
      <c r="C662" s="9"/>
      <c r="D662" s="9" t="s">
        <v>26</v>
      </c>
      <c r="E662" s="9" t="s">
        <v>943</v>
      </c>
      <c r="F662" s="9" t="s">
        <v>163</v>
      </c>
      <c r="G662" s="9" t="s">
        <v>103</v>
      </c>
      <c r="H662" s="9" t="n">
        <v>-1200</v>
      </c>
      <c r="I662" s="9" t="n">
        <v>-500</v>
      </c>
      <c r="J662" s="9" t="s">
        <v>6645</v>
      </c>
      <c r="K662" s="9" t="s">
        <v>6646</v>
      </c>
      <c r="L662" s="9" t="s">
        <v>6647</v>
      </c>
      <c r="M662" s="9" t="s">
        <v>6648</v>
      </c>
      <c r="N662" s="9" t="s">
        <v>231</v>
      </c>
      <c r="O662" s="9" t="s">
        <v>6649</v>
      </c>
      <c r="P662" s="9"/>
      <c r="Q662" s="9" t="s">
        <v>670</v>
      </c>
      <c r="R662" s="9" t="s">
        <v>1806</v>
      </c>
      <c r="S662" s="9" t="s">
        <v>17</v>
      </c>
      <c r="T662" s="9"/>
      <c r="U662" s="9" t="s">
        <v>378</v>
      </c>
      <c r="V662" s="9" t="s">
        <v>6650</v>
      </c>
    </row>
    <row r="663" customFormat="false" ht="15" hidden="false" customHeight="false" outlineLevel="0" collapsed="false">
      <c r="A663" s="9" t="s">
        <v>6651</v>
      </c>
      <c r="B663" s="9" t="s">
        <v>6652</v>
      </c>
      <c r="C663" s="9" t="s">
        <v>6653</v>
      </c>
      <c r="D663" s="9" t="s">
        <v>26</v>
      </c>
      <c r="E663" s="9" t="s">
        <v>943</v>
      </c>
      <c r="F663" s="9" t="s">
        <v>4285</v>
      </c>
      <c r="G663" s="9" t="s">
        <v>4286</v>
      </c>
      <c r="H663" s="9" t="n">
        <v>-400</v>
      </c>
      <c r="I663" s="9" t="n">
        <v>100</v>
      </c>
      <c r="J663" s="9" t="s">
        <v>6654</v>
      </c>
      <c r="K663" s="9" t="s">
        <v>6655</v>
      </c>
      <c r="L663" s="9" t="s">
        <v>6656</v>
      </c>
      <c r="M663" s="9" t="s">
        <v>6657</v>
      </c>
      <c r="N663" s="9" t="s">
        <v>6658</v>
      </c>
      <c r="O663" s="9" t="s">
        <v>6659</v>
      </c>
      <c r="P663" s="9"/>
      <c r="Q663" s="9" t="s">
        <v>219</v>
      </c>
      <c r="R663" s="9" t="s">
        <v>1806</v>
      </c>
      <c r="S663" s="9" t="s">
        <v>17</v>
      </c>
      <c r="T663" s="9" t="s">
        <v>2848</v>
      </c>
      <c r="U663" s="9" t="s">
        <v>378</v>
      </c>
      <c r="V663" s="9" t="s">
        <v>6660</v>
      </c>
    </row>
    <row r="664" customFormat="false" ht="15" hidden="false" customHeight="false" outlineLevel="0" collapsed="false">
      <c r="A664" s="9" t="s">
        <v>6661</v>
      </c>
      <c r="B664" s="9" t="s">
        <v>6662</v>
      </c>
      <c r="C664" s="9" t="s">
        <v>6663</v>
      </c>
      <c r="D664" s="9" t="s">
        <v>26</v>
      </c>
      <c r="E664" s="9" t="s">
        <v>943</v>
      </c>
      <c r="F664" s="9" t="s">
        <v>163</v>
      </c>
      <c r="G664" s="9" t="s">
        <v>105</v>
      </c>
      <c r="H664" s="9" t="n">
        <v>-8000</v>
      </c>
      <c r="I664" s="9" t="n">
        <v>-1500</v>
      </c>
      <c r="J664" s="9" t="s">
        <v>6664</v>
      </c>
      <c r="K664" s="9" t="s">
        <v>6665</v>
      </c>
      <c r="L664" s="9" t="s">
        <v>6666</v>
      </c>
      <c r="M664" s="9" t="s">
        <v>6667</v>
      </c>
      <c r="N664" s="9" t="s">
        <v>5677</v>
      </c>
      <c r="O664" s="9" t="s">
        <v>5662</v>
      </c>
      <c r="P664" s="9"/>
      <c r="Q664" s="9" t="s">
        <v>234</v>
      </c>
      <c r="R664" s="9" t="s">
        <v>1474</v>
      </c>
      <c r="S664" s="9" t="s">
        <v>17</v>
      </c>
      <c r="T664" s="9"/>
      <c r="U664" s="9" t="s">
        <v>378</v>
      </c>
      <c r="V664" s="9"/>
    </row>
    <row r="665" customFormat="false" ht="15" hidden="false" customHeight="false" outlineLevel="0" collapsed="false">
      <c r="A665" s="9" t="s">
        <v>6668</v>
      </c>
      <c r="B665" s="9" t="s">
        <v>6669</v>
      </c>
      <c r="C665" s="9" t="s">
        <v>6670</v>
      </c>
      <c r="D665" s="9" t="s">
        <v>26</v>
      </c>
      <c r="E665" s="9" t="s">
        <v>943</v>
      </c>
      <c r="F665" s="9" t="s">
        <v>163</v>
      </c>
      <c r="G665" s="9" t="s">
        <v>105</v>
      </c>
      <c r="H665" s="9" t="n">
        <v>-1500</v>
      </c>
      <c r="I665" s="9" t="n">
        <v>-300</v>
      </c>
      <c r="J665" s="9" t="s">
        <v>6671</v>
      </c>
      <c r="K665" s="9" t="s">
        <v>6672</v>
      </c>
      <c r="L665" s="9" t="s">
        <v>6673</v>
      </c>
      <c r="M665" s="9" t="s">
        <v>6674</v>
      </c>
      <c r="N665" s="9" t="s">
        <v>6675</v>
      </c>
      <c r="O665" s="9" t="s">
        <v>5662</v>
      </c>
      <c r="P665" s="9"/>
      <c r="Q665" s="9" t="s">
        <v>234</v>
      </c>
      <c r="R665" s="9" t="s">
        <v>6676</v>
      </c>
      <c r="S665" s="9" t="s">
        <v>17</v>
      </c>
      <c r="T665" s="9"/>
      <c r="U665" s="9" t="s">
        <v>222</v>
      </c>
      <c r="V665" s="9"/>
    </row>
    <row r="666" customFormat="false" ht="15" hidden="false" customHeight="false" outlineLevel="0" collapsed="false">
      <c r="A666" s="9" t="s">
        <v>6677</v>
      </c>
      <c r="B666" s="9" t="s">
        <v>6678</v>
      </c>
      <c r="C666" s="9" t="s">
        <v>6679</v>
      </c>
      <c r="D666" s="9" t="s">
        <v>26</v>
      </c>
      <c r="E666" s="9" t="s">
        <v>943</v>
      </c>
      <c r="F666" s="9" t="s">
        <v>163</v>
      </c>
      <c r="G666" s="9" t="s">
        <v>105</v>
      </c>
      <c r="H666" s="9" t="n">
        <v>-1000</v>
      </c>
      <c r="I666" s="9" t="n">
        <v>-300</v>
      </c>
      <c r="J666" s="9" t="s">
        <v>6680</v>
      </c>
      <c r="K666" s="9" t="s">
        <v>6681</v>
      </c>
      <c r="L666" s="9" t="s">
        <v>6682</v>
      </c>
      <c r="M666" s="9" t="s">
        <v>6683</v>
      </c>
      <c r="N666" s="9" t="s">
        <v>179</v>
      </c>
      <c r="O666" s="9" t="s">
        <v>6684</v>
      </c>
      <c r="P666" s="9"/>
      <c r="Q666" s="9" t="s">
        <v>219</v>
      </c>
      <c r="R666" s="9" t="s">
        <v>6685</v>
      </c>
      <c r="S666" s="9" t="s">
        <v>17</v>
      </c>
      <c r="T666" s="9"/>
      <c r="U666" s="9" t="s">
        <v>222</v>
      </c>
      <c r="V666" s="9"/>
    </row>
    <row r="667" customFormat="false" ht="15" hidden="false" customHeight="false" outlineLevel="0" collapsed="false">
      <c r="A667" s="9" t="s">
        <v>6686</v>
      </c>
      <c r="B667" s="9" t="s">
        <v>6687</v>
      </c>
      <c r="C667" s="9" t="s">
        <v>6688</v>
      </c>
      <c r="D667" s="9" t="s">
        <v>26</v>
      </c>
      <c r="E667" s="9" t="s">
        <v>943</v>
      </c>
      <c r="F667" s="9" t="s">
        <v>163</v>
      </c>
      <c r="G667" s="9" t="s">
        <v>107</v>
      </c>
      <c r="H667" s="9" t="n">
        <v>-14000</v>
      </c>
      <c r="I667" s="9" t="n">
        <v>-300</v>
      </c>
      <c r="J667" s="9" t="s">
        <v>6689</v>
      </c>
      <c r="K667" s="9" t="s">
        <v>6690</v>
      </c>
      <c r="L667" s="9" t="s">
        <v>6691</v>
      </c>
      <c r="M667" s="9" t="s">
        <v>6692</v>
      </c>
      <c r="N667" s="9" t="s">
        <v>6693</v>
      </c>
      <c r="O667" s="9" t="s">
        <v>6694</v>
      </c>
      <c r="P667" s="9"/>
      <c r="Q667" s="9" t="s">
        <v>234</v>
      </c>
      <c r="R667" s="9" t="s">
        <v>6695</v>
      </c>
      <c r="S667" s="9" t="s">
        <v>16</v>
      </c>
      <c r="T667" s="9" t="s">
        <v>3239</v>
      </c>
      <c r="U667" s="9" t="s">
        <v>222</v>
      </c>
      <c r="V667" s="9" t="s">
        <v>6696</v>
      </c>
    </row>
    <row r="668" customFormat="false" ht="15" hidden="false" customHeight="false" outlineLevel="0" collapsed="false">
      <c r="A668" s="9" t="s">
        <v>6697</v>
      </c>
      <c r="B668" s="9" t="s">
        <v>6698</v>
      </c>
      <c r="C668" s="9"/>
      <c r="D668" s="9" t="s">
        <v>26</v>
      </c>
      <c r="E668" s="9" t="s">
        <v>943</v>
      </c>
      <c r="F668" s="9" t="s">
        <v>163</v>
      </c>
      <c r="G668" s="9" t="s">
        <v>107</v>
      </c>
      <c r="H668" s="9" t="n">
        <v>-900</v>
      </c>
      <c r="I668" s="9" t="n">
        <v>250</v>
      </c>
      <c r="J668" s="9" t="s">
        <v>6699</v>
      </c>
      <c r="K668" s="9" t="s">
        <v>6700</v>
      </c>
      <c r="L668" s="9" t="s">
        <v>6701</v>
      </c>
      <c r="M668" s="9" t="s">
        <v>6702</v>
      </c>
      <c r="N668" s="9" t="s">
        <v>6693</v>
      </c>
      <c r="O668" s="9" t="s">
        <v>6703</v>
      </c>
      <c r="P668" s="9"/>
      <c r="Q668" s="9" t="s">
        <v>234</v>
      </c>
      <c r="R668" s="9" t="s">
        <v>6704</v>
      </c>
      <c r="S668" s="9" t="s">
        <v>16</v>
      </c>
      <c r="T668" s="9"/>
      <c r="U668" s="9" t="s">
        <v>222</v>
      </c>
      <c r="V668" s="9"/>
    </row>
    <row r="669" customFormat="false" ht="15" hidden="false" customHeight="false" outlineLevel="0" collapsed="false">
      <c r="A669" s="9" t="s">
        <v>6705</v>
      </c>
      <c r="B669" s="9" t="s">
        <v>6706</v>
      </c>
      <c r="C669" s="9" t="s">
        <v>6707</v>
      </c>
      <c r="D669" s="9" t="s">
        <v>26</v>
      </c>
      <c r="E669" s="9" t="s">
        <v>943</v>
      </c>
      <c r="F669" s="9" t="s">
        <v>163</v>
      </c>
      <c r="G669" s="9" t="s">
        <v>107</v>
      </c>
      <c r="H669" s="9" t="n">
        <v>250</v>
      </c>
      <c r="I669" s="9" t="n">
        <v>538</v>
      </c>
      <c r="J669" s="9" t="s">
        <v>6708</v>
      </c>
      <c r="K669" s="9" t="s">
        <v>6709</v>
      </c>
      <c r="L669" s="9" t="s">
        <v>6710</v>
      </c>
      <c r="M669" s="9" t="s">
        <v>6711</v>
      </c>
      <c r="N669" s="9" t="s">
        <v>6712</v>
      </c>
      <c r="O669" s="9" t="s">
        <v>5662</v>
      </c>
      <c r="P669" s="9"/>
      <c r="Q669" s="9" t="s">
        <v>219</v>
      </c>
      <c r="R669" s="9" t="s">
        <v>6695</v>
      </c>
      <c r="S669" s="9" t="s">
        <v>16</v>
      </c>
      <c r="T669" s="9"/>
      <c r="U669" s="9" t="s">
        <v>222</v>
      </c>
      <c r="V669" s="9" t="s">
        <v>6713</v>
      </c>
    </row>
    <row r="670" customFormat="false" ht="15" hidden="false" customHeight="false" outlineLevel="0" collapsed="false">
      <c r="A670" s="9" t="s">
        <v>6714</v>
      </c>
      <c r="B670" s="9" t="s">
        <v>6715</v>
      </c>
      <c r="C670" s="9"/>
      <c r="D670" s="9" t="s">
        <v>26</v>
      </c>
      <c r="E670" s="9" t="s">
        <v>943</v>
      </c>
      <c r="F670" s="9" t="s">
        <v>163</v>
      </c>
      <c r="G670" s="9" t="s">
        <v>107</v>
      </c>
      <c r="H670" s="9" t="n">
        <v>700</v>
      </c>
      <c r="I670" s="9" t="n">
        <v>1200</v>
      </c>
      <c r="J670" s="9" t="s">
        <v>6716</v>
      </c>
      <c r="K670" s="9" t="s">
        <v>6717</v>
      </c>
      <c r="L670" s="9" t="s">
        <v>6718</v>
      </c>
      <c r="M670" s="9" t="s">
        <v>6719</v>
      </c>
      <c r="N670" s="9" t="s">
        <v>5787</v>
      </c>
      <c r="O670" s="9" t="s">
        <v>5662</v>
      </c>
      <c r="P670" s="9"/>
      <c r="Q670" s="9" t="s">
        <v>2783</v>
      </c>
      <c r="R670" s="9" t="s">
        <v>6720</v>
      </c>
      <c r="S670" s="9" t="s">
        <v>17</v>
      </c>
      <c r="T670" s="9"/>
      <c r="U670" s="9" t="s">
        <v>378</v>
      </c>
      <c r="V670" s="9" t="s">
        <v>6721</v>
      </c>
    </row>
    <row r="671" customFormat="false" ht="15" hidden="false" customHeight="false" outlineLevel="0" collapsed="false">
      <c r="A671" s="9" t="s">
        <v>6722</v>
      </c>
      <c r="B671" s="9" t="s">
        <v>6723</v>
      </c>
      <c r="C671" s="9"/>
      <c r="D671" s="9" t="s">
        <v>26</v>
      </c>
      <c r="E671" s="9" t="s">
        <v>943</v>
      </c>
      <c r="F671" s="9" t="s">
        <v>164</v>
      </c>
      <c r="G671" s="9" t="s">
        <v>109</v>
      </c>
      <c r="H671" s="9" t="n">
        <v>-7000</v>
      </c>
      <c r="I671" s="9" t="n">
        <v>-2600</v>
      </c>
      <c r="J671" s="9" t="s">
        <v>6724</v>
      </c>
      <c r="K671" s="9" t="s">
        <v>6725</v>
      </c>
      <c r="L671" s="9" t="s">
        <v>6726</v>
      </c>
      <c r="M671" s="9" t="s">
        <v>6727</v>
      </c>
      <c r="N671" s="9" t="s">
        <v>6728</v>
      </c>
      <c r="O671" s="9" t="s">
        <v>6729</v>
      </c>
      <c r="P671" s="9"/>
      <c r="Q671" s="9" t="s">
        <v>234</v>
      </c>
      <c r="R671" s="9" t="s">
        <v>1806</v>
      </c>
      <c r="S671" s="9" t="s">
        <v>16</v>
      </c>
      <c r="T671" s="9" t="s">
        <v>3239</v>
      </c>
      <c r="U671" s="9" t="s">
        <v>222</v>
      </c>
      <c r="V671" s="9"/>
    </row>
    <row r="672" customFormat="false" ht="15" hidden="false" customHeight="false" outlineLevel="0" collapsed="false">
      <c r="A672" s="9" t="s">
        <v>6730</v>
      </c>
      <c r="B672" s="9" t="s">
        <v>6731</v>
      </c>
      <c r="C672" s="9" t="s">
        <v>6732</v>
      </c>
      <c r="D672" s="9" t="s">
        <v>26</v>
      </c>
      <c r="E672" s="9" t="s">
        <v>943</v>
      </c>
      <c r="F672" s="9" t="s">
        <v>164</v>
      </c>
      <c r="G672" s="9" t="s">
        <v>109</v>
      </c>
      <c r="H672" s="9" t="n">
        <v>-3300</v>
      </c>
      <c r="I672" s="9" t="n">
        <v>-2600</v>
      </c>
      <c r="J672" s="9" t="s">
        <v>6315</v>
      </c>
      <c r="K672" s="9" t="s">
        <v>6733</v>
      </c>
      <c r="L672" s="9" t="s">
        <v>6734</v>
      </c>
      <c r="M672" s="9" t="s">
        <v>6236</v>
      </c>
      <c r="N672" s="9" t="s">
        <v>5787</v>
      </c>
      <c r="O672" s="9" t="s">
        <v>5662</v>
      </c>
      <c r="P672" s="9"/>
      <c r="Q672" s="9" t="s">
        <v>234</v>
      </c>
      <c r="R672" s="9" t="s">
        <v>1806</v>
      </c>
      <c r="S672" s="9" t="s">
        <v>17</v>
      </c>
      <c r="T672" s="9"/>
      <c r="U672" s="9" t="s">
        <v>222</v>
      </c>
      <c r="V672" s="9" t="s">
        <v>6735</v>
      </c>
    </row>
    <row r="673" customFormat="false" ht="15" hidden="false" customHeight="false" outlineLevel="0" collapsed="false">
      <c r="A673" s="9" t="s">
        <v>6736</v>
      </c>
      <c r="B673" s="9" t="s">
        <v>6737</v>
      </c>
      <c r="C673" s="9" t="s">
        <v>6738</v>
      </c>
      <c r="D673" s="9" t="s">
        <v>26</v>
      </c>
      <c r="E673" s="9" t="s">
        <v>943</v>
      </c>
      <c r="F673" s="9" t="s">
        <v>164</v>
      </c>
      <c r="G673" s="9" t="s">
        <v>109</v>
      </c>
      <c r="H673" s="9" t="n">
        <v>-2600</v>
      </c>
      <c r="I673" s="9" t="n">
        <v>-1900</v>
      </c>
      <c r="J673" s="9" t="s">
        <v>6739</v>
      </c>
      <c r="K673" s="9" t="s">
        <v>6740</v>
      </c>
      <c r="L673" s="9" t="s">
        <v>6741</v>
      </c>
      <c r="M673" s="9" t="s">
        <v>6742</v>
      </c>
      <c r="N673" s="9" t="s">
        <v>2285</v>
      </c>
      <c r="O673" s="9" t="s">
        <v>5662</v>
      </c>
      <c r="P673" s="9"/>
      <c r="Q673" s="9" t="s">
        <v>234</v>
      </c>
      <c r="R673" s="9" t="s">
        <v>5706</v>
      </c>
      <c r="S673" s="9" t="s">
        <v>15</v>
      </c>
      <c r="T673" s="9" t="s">
        <v>3239</v>
      </c>
      <c r="U673" s="9" t="s">
        <v>222</v>
      </c>
      <c r="V673" s="9" t="s">
        <v>6735</v>
      </c>
    </row>
    <row r="674" customFormat="false" ht="15" hidden="false" customHeight="false" outlineLevel="0" collapsed="false">
      <c r="A674" s="9" t="s">
        <v>6743</v>
      </c>
      <c r="B674" s="9" t="s">
        <v>6744</v>
      </c>
      <c r="C674" s="9" t="s">
        <v>6745</v>
      </c>
      <c r="D674" s="9" t="s">
        <v>26</v>
      </c>
      <c r="E674" s="9" t="s">
        <v>943</v>
      </c>
      <c r="F674" s="9" t="s">
        <v>164</v>
      </c>
      <c r="G674" s="9" t="s">
        <v>109</v>
      </c>
      <c r="H674" s="9" t="n">
        <v>-1900</v>
      </c>
      <c r="I674" s="9" t="n">
        <v>-1300</v>
      </c>
      <c r="J674" s="9" t="s">
        <v>6746</v>
      </c>
      <c r="K674" s="9" t="s">
        <v>6747</v>
      </c>
      <c r="L674" s="9" t="s">
        <v>6748</v>
      </c>
      <c r="M674" s="9" t="s">
        <v>6749</v>
      </c>
      <c r="N674" s="9" t="s">
        <v>5687</v>
      </c>
      <c r="O674" s="9" t="s">
        <v>5662</v>
      </c>
      <c r="P674" s="9"/>
      <c r="Q674" s="9" t="s">
        <v>234</v>
      </c>
      <c r="R674" s="9" t="s">
        <v>1806</v>
      </c>
      <c r="S674" s="9" t="s">
        <v>17</v>
      </c>
      <c r="T674" s="9" t="s">
        <v>235</v>
      </c>
      <c r="U674" s="9" t="s">
        <v>222</v>
      </c>
      <c r="V674" s="9" t="s">
        <v>6750</v>
      </c>
    </row>
    <row r="675" customFormat="false" ht="15" hidden="false" customHeight="false" outlineLevel="0" collapsed="false">
      <c r="A675" s="9" t="s">
        <v>6751</v>
      </c>
      <c r="B675" s="9" t="s">
        <v>6752</v>
      </c>
      <c r="C675" s="9" t="s">
        <v>6753</v>
      </c>
      <c r="D675" s="9" t="s">
        <v>26</v>
      </c>
      <c r="E675" s="9" t="s">
        <v>943</v>
      </c>
      <c r="F675" s="9" t="s">
        <v>164</v>
      </c>
      <c r="G675" s="9" t="s">
        <v>109</v>
      </c>
      <c r="H675" s="9" t="n">
        <v>-2000</v>
      </c>
      <c r="I675" s="9" t="n">
        <v>-1500</v>
      </c>
      <c r="J675" s="9" t="s">
        <v>6754</v>
      </c>
      <c r="K675" s="9" t="s">
        <v>6755</v>
      </c>
      <c r="L675" s="9" t="s">
        <v>6756</v>
      </c>
      <c r="M675" s="9" t="s">
        <v>6757</v>
      </c>
      <c r="N675" s="9" t="s">
        <v>6758</v>
      </c>
      <c r="O675" s="9" t="s">
        <v>6759</v>
      </c>
      <c r="P675" s="9"/>
      <c r="Q675" s="9" t="s">
        <v>219</v>
      </c>
      <c r="R675" s="9" t="s">
        <v>1806</v>
      </c>
      <c r="S675" s="9" t="s">
        <v>17</v>
      </c>
      <c r="T675" s="9"/>
      <c r="U675" s="9" t="s">
        <v>378</v>
      </c>
      <c r="V675" s="9" t="s">
        <v>6760</v>
      </c>
    </row>
    <row r="676" customFormat="false" ht="15" hidden="false" customHeight="false" outlineLevel="0" collapsed="false">
      <c r="A676" s="9" t="s">
        <v>6761</v>
      </c>
      <c r="B676" s="9" t="s">
        <v>6762</v>
      </c>
      <c r="C676" s="9" t="s">
        <v>6763</v>
      </c>
      <c r="D676" s="9" t="s">
        <v>26</v>
      </c>
      <c r="E676" s="9" t="s">
        <v>943</v>
      </c>
      <c r="F676" s="9" t="s">
        <v>164</v>
      </c>
      <c r="G676" s="9" t="s">
        <v>109</v>
      </c>
      <c r="H676" s="9" t="n">
        <v>-1200</v>
      </c>
      <c r="I676" s="9" t="n">
        <v>-600</v>
      </c>
      <c r="J676" s="9" t="s">
        <v>6764</v>
      </c>
      <c r="K676" s="9" t="s">
        <v>6765</v>
      </c>
      <c r="L676" s="9" t="s">
        <v>6766</v>
      </c>
      <c r="M676" s="9" t="s">
        <v>6767</v>
      </c>
      <c r="N676" s="9" t="s">
        <v>5677</v>
      </c>
      <c r="O676" s="9" t="s">
        <v>6768</v>
      </c>
      <c r="P676" s="9"/>
      <c r="Q676" s="9" t="s">
        <v>234</v>
      </c>
      <c r="R676" s="9" t="s">
        <v>1806</v>
      </c>
      <c r="S676" s="9" t="s">
        <v>17</v>
      </c>
      <c r="T676" s="9"/>
      <c r="U676" s="9" t="s">
        <v>378</v>
      </c>
      <c r="V676" s="9" t="s">
        <v>6769</v>
      </c>
    </row>
    <row r="677" customFormat="false" ht="15" hidden="false" customHeight="false" outlineLevel="0" collapsed="false">
      <c r="A677" s="9" t="s">
        <v>6770</v>
      </c>
      <c r="B677" s="9" t="s">
        <v>6771</v>
      </c>
      <c r="C677" s="9" t="s">
        <v>6772</v>
      </c>
      <c r="D677" s="9" t="s">
        <v>26</v>
      </c>
      <c r="E677" s="9" t="s">
        <v>943</v>
      </c>
      <c r="F677" s="9" t="s">
        <v>164</v>
      </c>
      <c r="G677" s="9" t="s">
        <v>109</v>
      </c>
      <c r="H677" s="9" t="n">
        <v>-700</v>
      </c>
      <c r="I677" s="9" t="n">
        <v>-200</v>
      </c>
      <c r="J677" s="9" t="s">
        <v>6773</v>
      </c>
      <c r="K677" s="9" t="s">
        <v>6774</v>
      </c>
      <c r="L677" s="9" t="s">
        <v>6775</v>
      </c>
      <c r="M677" s="9" t="s">
        <v>6776</v>
      </c>
      <c r="N677" s="9" t="s">
        <v>6777</v>
      </c>
      <c r="O677" s="9" t="s">
        <v>5662</v>
      </c>
      <c r="P677" s="9"/>
      <c r="Q677" s="9" t="s">
        <v>234</v>
      </c>
      <c r="R677" s="9" t="s">
        <v>1806</v>
      </c>
      <c r="S677" s="9" t="s">
        <v>17</v>
      </c>
      <c r="T677" s="9"/>
      <c r="U677" s="9" t="s">
        <v>378</v>
      </c>
      <c r="V677" s="9" t="s">
        <v>6778</v>
      </c>
    </row>
    <row r="678" customFormat="false" ht="15" hidden="false" customHeight="false" outlineLevel="0" collapsed="false">
      <c r="A678" s="9" t="s">
        <v>6779</v>
      </c>
      <c r="B678" s="9" t="s">
        <v>6780</v>
      </c>
      <c r="C678" s="9" t="s">
        <v>6781</v>
      </c>
      <c r="D678" s="9" t="s">
        <v>26</v>
      </c>
      <c r="E678" s="9" t="s">
        <v>943</v>
      </c>
      <c r="F678" s="9" t="s">
        <v>164</v>
      </c>
      <c r="G678" s="9" t="s">
        <v>109</v>
      </c>
      <c r="H678" s="9" t="n">
        <v>-2000</v>
      </c>
      <c r="I678" s="9" t="n">
        <v>-700</v>
      </c>
      <c r="J678" s="9" t="s">
        <v>6782</v>
      </c>
      <c r="K678" s="9" t="s">
        <v>6783</v>
      </c>
      <c r="L678" s="9" t="s">
        <v>6784</v>
      </c>
      <c r="M678" s="9" t="s">
        <v>6785</v>
      </c>
      <c r="N678" s="9" t="s">
        <v>6786</v>
      </c>
      <c r="O678" s="9" t="s">
        <v>6787</v>
      </c>
      <c r="P678" s="9"/>
      <c r="Q678" s="9" t="s">
        <v>219</v>
      </c>
      <c r="R678" s="9" t="s">
        <v>1806</v>
      </c>
      <c r="S678" s="9" t="s">
        <v>17</v>
      </c>
      <c r="T678" s="9"/>
      <c r="U678" s="9" t="s">
        <v>378</v>
      </c>
      <c r="V678" s="9" t="s">
        <v>6788</v>
      </c>
    </row>
    <row r="679" customFormat="false" ht="15" hidden="false" customHeight="false" outlineLevel="0" collapsed="false">
      <c r="A679" s="9" t="s">
        <v>6789</v>
      </c>
      <c r="B679" s="9" t="s">
        <v>6790</v>
      </c>
      <c r="C679" s="9" t="s">
        <v>6791</v>
      </c>
      <c r="D679" s="9" t="s">
        <v>26</v>
      </c>
      <c r="E679" s="9" t="s">
        <v>943</v>
      </c>
      <c r="F679" s="9" t="s">
        <v>164</v>
      </c>
      <c r="G679" s="9" t="s">
        <v>109</v>
      </c>
      <c r="H679" s="9" t="n">
        <v>-3000</v>
      </c>
      <c r="I679" s="9" t="n">
        <v>-1200</v>
      </c>
      <c r="J679" s="9" t="s">
        <v>6792</v>
      </c>
      <c r="K679" s="9" t="s">
        <v>6793</v>
      </c>
      <c r="L679" s="9" t="s">
        <v>6794</v>
      </c>
      <c r="M679" s="9" t="s">
        <v>6795</v>
      </c>
      <c r="N679" s="9" t="s">
        <v>6786</v>
      </c>
      <c r="O679" s="9" t="s">
        <v>5662</v>
      </c>
      <c r="P679" s="9"/>
      <c r="Q679" s="9" t="s">
        <v>234</v>
      </c>
      <c r="R679" s="9" t="s">
        <v>1806</v>
      </c>
      <c r="S679" s="9" t="s">
        <v>17</v>
      </c>
      <c r="T679" s="9"/>
      <c r="U679" s="9" t="s">
        <v>378</v>
      </c>
      <c r="V679" s="9"/>
    </row>
    <row r="680" customFormat="false" ht="15" hidden="false" customHeight="false" outlineLevel="0" collapsed="false">
      <c r="A680" s="9" t="s">
        <v>6796</v>
      </c>
      <c r="B680" s="9" t="s">
        <v>6797</v>
      </c>
      <c r="C680" s="9" t="s">
        <v>6798</v>
      </c>
      <c r="D680" s="9" t="s">
        <v>26</v>
      </c>
      <c r="E680" s="9" t="s">
        <v>943</v>
      </c>
      <c r="F680" s="9" t="s">
        <v>164</v>
      </c>
      <c r="G680" s="9" t="s">
        <v>109</v>
      </c>
      <c r="H680" s="9" t="n">
        <v>-1200</v>
      </c>
      <c r="I680" s="9" t="n">
        <v>300</v>
      </c>
      <c r="J680" s="9" t="s">
        <v>6799</v>
      </c>
      <c r="K680" s="9" t="s">
        <v>6800</v>
      </c>
      <c r="L680" s="9" t="s">
        <v>6801</v>
      </c>
      <c r="M680" s="9" t="s">
        <v>6802</v>
      </c>
      <c r="N680" s="9" t="s">
        <v>6803</v>
      </c>
      <c r="O680" s="9" t="s">
        <v>5662</v>
      </c>
      <c r="P680" s="9"/>
      <c r="Q680" s="9" t="s">
        <v>219</v>
      </c>
      <c r="R680" s="9" t="s">
        <v>1806</v>
      </c>
      <c r="S680" s="9" t="s">
        <v>16</v>
      </c>
      <c r="T680" s="9"/>
      <c r="U680" s="9" t="s">
        <v>222</v>
      </c>
      <c r="V680" s="9" t="s">
        <v>6804</v>
      </c>
    </row>
    <row r="681" customFormat="false" ht="15" hidden="false" customHeight="false" outlineLevel="0" collapsed="false">
      <c r="A681" s="9" t="s">
        <v>6805</v>
      </c>
      <c r="B681" s="9" t="s">
        <v>6806</v>
      </c>
      <c r="C681" s="9" t="s">
        <v>6807</v>
      </c>
      <c r="D681" s="9" t="s">
        <v>26</v>
      </c>
      <c r="E681" s="9" t="s">
        <v>943</v>
      </c>
      <c r="F681" s="9" t="s">
        <v>164</v>
      </c>
      <c r="G681" s="9" t="s">
        <v>109</v>
      </c>
      <c r="H681" s="9" t="n">
        <v>-1600</v>
      </c>
      <c r="I681" s="9" t="n">
        <v>-500</v>
      </c>
      <c r="J681" s="9" t="s">
        <v>6808</v>
      </c>
      <c r="K681" s="9" t="s">
        <v>6809</v>
      </c>
      <c r="L681" s="9" t="s">
        <v>6810</v>
      </c>
      <c r="M681" s="9" t="s">
        <v>6811</v>
      </c>
      <c r="N681" s="9" t="s">
        <v>179</v>
      </c>
      <c r="O681" s="9" t="s">
        <v>6812</v>
      </c>
      <c r="P681" s="9"/>
      <c r="Q681" s="9" t="s">
        <v>219</v>
      </c>
      <c r="R681" s="9" t="s">
        <v>5625</v>
      </c>
      <c r="S681" s="9" t="s">
        <v>17</v>
      </c>
      <c r="T681" s="9"/>
      <c r="U681" s="9" t="s">
        <v>378</v>
      </c>
      <c r="V681" s="9"/>
    </row>
    <row r="682" customFormat="false" ht="15" hidden="false" customHeight="false" outlineLevel="0" collapsed="false">
      <c r="A682" s="9" t="s">
        <v>6813</v>
      </c>
      <c r="B682" s="9" t="s">
        <v>6814</v>
      </c>
      <c r="C682" s="9" t="s">
        <v>6815</v>
      </c>
      <c r="D682" s="9" t="s">
        <v>26</v>
      </c>
      <c r="E682" s="9" t="s">
        <v>943</v>
      </c>
      <c r="F682" s="9" t="s">
        <v>164</v>
      </c>
      <c r="G682" s="9" t="s">
        <v>109</v>
      </c>
      <c r="H682" s="9" t="n">
        <v>-38000</v>
      </c>
      <c r="I682" s="9" t="n">
        <v>-1000</v>
      </c>
      <c r="J682" s="9" t="s">
        <v>6816</v>
      </c>
      <c r="K682" s="9" t="s">
        <v>6817</v>
      </c>
      <c r="L682" s="9" t="s">
        <v>6818</v>
      </c>
      <c r="M682" s="9" t="s">
        <v>6819</v>
      </c>
      <c r="N682" s="9" t="s">
        <v>5580</v>
      </c>
      <c r="O682" s="9" t="s">
        <v>5662</v>
      </c>
      <c r="P682" s="9"/>
      <c r="Q682" s="9" t="s">
        <v>234</v>
      </c>
      <c r="R682" s="9" t="s">
        <v>5625</v>
      </c>
      <c r="S682" s="9" t="s">
        <v>17</v>
      </c>
      <c r="T682" s="9"/>
      <c r="U682" s="9" t="s">
        <v>378</v>
      </c>
      <c r="V682" s="9" t="s">
        <v>6820</v>
      </c>
    </row>
    <row r="683" customFormat="false" ht="15" hidden="false" customHeight="false" outlineLevel="0" collapsed="false">
      <c r="A683" s="9" t="s">
        <v>6821</v>
      </c>
      <c r="B683" s="9" t="s">
        <v>6822</v>
      </c>
      <c r="C683" s="9" t="s">
        <v>6823</v>
      </c>
      <c r="D683" s="9" t="s">
        <v>26</v>
      </c>
      <c r="E683" s="9" t="s">
        <v>943</v>
      </c>
      <c r="F683" s="9" t="s">
        <v>164</v>
      </c>
      <c r="G683" s="9" t="s">
        <v>6824</v>
      </c>
      <c r="H683" s="9" t="n">
        <v>-3000</v>
      </c>
      <c r="I683" s="9" t="n">
        <v>-1500</v>
      </c>
      <c r="J683" s="9" t="s">
        <v>6825</v>
      </c>
      <c r="K683" s="9" t="s">
        <v>6826</v>
      </c>
      <c r="L683" s="9" t="s">
        <v>6827</v>
      </c>
      <c r="M683" s="9" t="s">
        <v>6828</v>
      </c>
      <c r="N683" s="9" t="s">
        <v>6251</v>
      </c>
      <c r="O683" s="9" t="s">
        <v>5662</v>
      </c>
      <c r="P683" s="9"/>
      <c r="Q683" s="9" t="s">
        <v>234</v>
      </c>
      <c r="R683" s="9" t="s">
        <v>1806</v>
      </c>
      <c r="S683" s="9" t="s">
        <v>17</v>
      </c>
      <c r="T683" s="9"/>
      <c r="U683" s="9" t="s">
        <v>378</v>
      </c>
      <c r="V683" s="9"/>
    </row>
    <row r="684" customFormat="false" ht="15" hidden="false" customHeight="false" outlineLevel="0" collapsed="false">
      <c r="A684" s="9" t="s">
        <v>6829</v>
      </c>
      <c r="B684" s="9" t="s">
        <v>6830</v>
      </c>
      <c r="C684" s="9" t="s">
        <v>6831</v>
      </c>
      <c r="D684" s="9" t="s">
        <v>26</v>
      </c>
      <c r="E684" s="9" t="s">
        <v>943</v>
      </c>
      <c r="F684" s="9" t="s">
        <v>164</v>
      </c>
      <c r="G684" s="9" t="s">
        <v>111</v>
      </c>
      <c r="H684" s="9" t="n">
        <v>-3300</v>
      </c>
      <c r="I684" s="9" t="n">
        <v>-2000</v>
      </c>
      <c r="J684" s="9" t="s">
        <v>6832</v>
      </c>
      <c r="K684" s="9" t="s">
        <v>6833</v>
      </c>
      <c r="L684" s="9" t="s">
        <v>6834</v>
      </c>
      <c r="M684" s="9" t="s">
        <v>6835</v>
      </c>
      <c r="N684" s="9" t="s">
        <v>6836</v>
      </c>
      <c r="O684" s="9" t="s">
        <v>5662</v>
      </c>
      <c r="P684" s="9"/>
      <c r="Q684" s="9" t="s">
        <v>234</v>
      </c>
      <c r="R684" s="9" t="s">
        <v>5625</v>
      </c>
      <c r="S684" s="9" t="s">
        <v>17</v>
      </c>
      <c r="T684" s="9"/>
      <c r="U684" s="9" t="s">
        <v>378</v>
      </c>
      <c r="V684" s="9"/>
    </row>
    <row r="685" customFormat="false" ht="15" hidden="false" customHeight="false" outlineLevel="0" collapsed="false">
      <c r="A685" s="9" t="s">
        <v>6837</v>
      </c>
      <c r="B685" s="9" t="s">
        <v>6838</v>
      </c>
      <c r="C685" s="9"/>
      <c r="D685" s="9" t="s">
        <v>26</v>
      </c>
      <c r="E685" s="9" t="s">
        <v>943</v>
      </c>
      <c r="F685" s="9" t="s">
        <v>164</v>
      </c>
      <c r="G685" s="9" t="s">
        <v>111</v>
      </c>
      <c r="H685" s="9" t="n">
        <v>-1400</v>
      </c>
      <c r="I685" s="9" t="n">
        <v>-1100</v>
      </c>
      <c r="J685" s="9" t="s">
        <v>6839</v>
      </c>
      <c r="K685" s="9" t="s">
        <v>6840</v>
      </c>
      <c r="L685" s="9" t="s">
        <v>6841</v>
      </c>
      <c r="M685" s="9" t="s">
        <v>6842</v>
      </c>
      <c r="N685" s="9" t="s">
        <v>5677</v>
      </c>
      <c r="O685" s="9" t="s">
        <v>5662</v>
      </c>
      <c r="P685" s="9"/>
      <c r="Q685" s="9" t="s">
        <v>234</v>
      </c>
      <c r="R685" s="9" t="s">
        <v>5625</v>
      </c>
      <c r="S685" s="9" t="s">
        <v>17</v>
      </c>
      <c r="T685" s="9"/>
      <c r="U685" s="9" t="s">
        <v>443</v>
      </c>
      <c r="V685" s="9" t="s">
        <v>6843</v>
      </c>
    </row>
    <row r="686" customFormat="false" ht="15" hidden="false" customHeight="false" outlineLevel="0" collapsed="false">
      <c r="A686" s="9" t="s">
        <v>6844</v>
      </c>
      <c r="B686" s="9" t="s">
        <v>6845</v>
      </c>
      <c r="C686" s="9" t="s">
        <v>6846</v>
      </c>
      <c r="D686" s="9" t="s">
        <v>26</v>
      </c>
      <c r="E686" s="9" t="s">
        <v>943</v>
      </c>
      <c r="F686" s="9" t="s">
        <v>164</v>
      </c>
      <c r="G686" s="9" t="s">
        <v>111</v>
      </c>
      <c r="H686" s="9" t="n">
        <v>-1000</v>
      </c>
      <c r="I686" s="9" t="n">
        <v>650</v>
      </c>
      <c r="J686" s="9" t="s">
        <v>6847</v>
      </c>
      <c r="K686" s="9" t="s">
        <v>6848</v>
      </c>
      <c r="L686" s="9" t="s">
        <v>6849</v>
      </c>
      <c r="M686" s="9" t="s">
        <v>6850</v>
      </c>
      <c r="N686" s="9" t="s">
        <v>179</v>
      </c>
      <c r="O686" s="9" t="s">
        <v>5662</v>
      </c>
      <c r="P686" s="9"/>
      <c r="Q686" s="9" t="s">
        <v>1163</v>
      </c>
      <c r="R686" s="9" t="s">
        <v>5625</v>
      </c>
      <c r="S686" s="9" t="s">
        <v>17</v>
      </c>
      <c r="T686" s="9"/>
      <c r="U686" s="9" t="s">
        <v>378</v>
      </c>
      <c r="V686" s="9"/>
    </row>
    <row r="687" customFormat="false" ht="15" hidden="false" customHeight="false" outlineLevel="0" collapsed="false">
      <c r="A687" s="9" t="s">
        <v>6851</v>
      </c>
      <c r="B687" s="9" t="s">
        <v>6852</v>
      </c>
      <c r="C687" s="9"/>
      <c r="D687" s="9" t="s">
        <v>26</v>
      </c>
      <c r="E687" s="9" t="s">
        <v>943</v>
      </c>
      <c r="F687" s="9" t="s">
        <v>663</v>
      </c>
      <c r="G687" s="9" t="s">
        <v>6853</v>
      </c>
      <c r="H687" s="9" t="n">
        <v>-12000</v>
      </c>
      <c r="I687" s="9" t="n">
        <v>-3000</v>
      </c>
      <c r="J687" s="9" t="s">
        <v>6854</v>
      </c>
      <c r="K687" s="9" t="s">
        <v>6855</v>
      </c>
      <c r="L687" s="9" t="s">
        <v>6856</v>
      </c>
      <c r="M687" s="9" t="s">
        <v>6857</v>
      </c>
      <c r="N687" s="9" t="s">
        <v>5580</v>
      </c>
      <c r="O687" s="9" t="s">
        <v>6858</v>
      </c>
      <c r="P687" s="9"/>
      <c r="Q687" s="9" t="s">
        <v>234</v>
      </c>
      <c r="R687" s="9" t="s">
        <v>2184</v>
      </c>
      <c r="S687" s="9" t="s">
        <v>17</v>
      </c>
      <c r="T687" s="9"/>
      <c r="U687" s="9" t="s">
        <v>222</v>
      </c>
      <c r="V687" s="9" t="s">
        <v>6859</v>
      </c>
    </row>
    <row r="688" customFormat="false" ht="15" hidden="false" customHeight="false" outlineLevel="0" collapsed="false">
      <c r="A688" s="9" t="s">
        <v>6860</v>
      </c>
      <c r="B688" s="9" t="s">
        <v>6861</v>
      </c>
      <c r="C688" s="9"/>
      <c r="D688" s="9" t="s">
        <v>26</v>
      </c>
      <c r="E688" s="9" t="s">
        <v>943</v>
      </c>
      <c r="F688" s="9" t="s">
        <v>164</v>
      </c>
      <c r="G688" s="9" t="s">
        <v>114</v>
      </c>
      <c r="H688" s="9" t="n">
        <v>-2000</v>
      </c>
      <c r="I688" s="9" t="n">
        <v>-1500</v>
      </c>
      <c r="J688" s="9" t="s">
        <v>6862</v>
      </c>
      <c r="K688" s="9" t="s">
        <v>6863</v>
      </c>
      <c r="L688" s="9" t="s">
        <v>6864</v>
      </c>
      <c r="M688" s="9" t="s">
        <v>6865</v>
      </c>
      <c r="N688" s="9" t="s">
        <v>5687</v>
      </c>
      <c r="O688" s="9" t="s">
        <v>5662</v>
      </c>
      <c r="P688" s="9"/>
      <c r="Q688" s="9" t="s">
        <v>234</v>
      </c>
      <c r="R688" s="9" t="s">
        <v>5625</v>
      </c>
      <c r="S688" s="9" t="s">
        <v>17</v>
      </c>
      <c r="T688" s="9"/>
      <c r="U688" s="9" t="s">
        <v>378</v>
      </c>
      <c r="V688" s="9"/>
    </row>
    <row r="689" customFormat="false" ht="15" hidden="false" customHeight="false" outlineLevel="0" collapsed="false">
      <c r="A689" s="9" t="s">
        <v>6866</v>
      </c>
      <c r="B689" s="9" t="s">
        <v>6867</v>
      </c>
      <c r="C689" s="9"/>
      <c r="D689" s="9" t="s">
        <v>26</v>
      </c>
      <c r="E689" s="9" t="s">
        <v>943</v>
      </c>
      <c r="F689" s="9" t="s">
        <v>164</v>
      </c>
      <c r="G689" s="9" t="s">
        <v>114</v>
      </c>
      <c r="H689" s="9" t="n">
        <v>-2100</v>
      </c>
      <c r="I689" s="9" t="n">
        <v>200</v>
      </c>
      <c r="J689" s="9" t="s">
        <v>6868</v>
      </c>
      <c r="K689" s="9" t="s">
        <v>6869</v>
      </c>
      <c r="L689" s="9" t="s">
        <v>6870</v>
      </c>
      <c r="M689" s="9" t="s">
        <v>6871</v>
      </c>
      <c r="N689" s="9" t="s">
        <v>6872</v>
      </c>
      <c r="O689" s="9" t="s">
        <v>6873</v>
      </c>
      <c r="P689" s="9"/>
      <c r="Q689" s="9" t="s">
        <v>2380</v>
      </c>
      <c r="R689" s="9" t="s">
        <v>1781</v>
      </c>
      <c r="S689" s="9" t="s">
        <v>16</v>
      </c>
      <c r="T689" s="9" t="s">
        <v>6874</v>
      </c>
      <c r="U689" s="9" t="s">
        <v>222</v>
      </c>
      <c r="V689" s="9" t="s">
        <v>6875</v>
      </c>
    </row>
    <row r="690" customFormat="false" ht="15" hidden="false" customHeight="false" outlineLevel="0" collapsed="false">
      <c r="A690" s="9" t="s">
        <v>6876</v>
      </c>
      <c r="B690" s="9" t="s">
        <v>6877</v>
      </c>
      <c r="C690" s="9" t="s">
        <v>6878</v>
      </c>
      <c r="D690" s="9" t="s">
        <v>26</v>
      </c>
      <c r="E690" s="9" t="s">
        <v>943</v>
      </c>
      <c r="F690" s="9" t="s">
        <v>663</v>
      </c>
      <c r="G690" s="9" t="s">
        <v>6879</v>
      </c>
      <c r="H690" s="9" t="n">
        <v>-1000</v>
      </c>
      <c r="I690" s="9" t="n">
        <v>100</v>
      </c>
      <c r="J690" s="9" t="s">
        <v>6880</v>
      </c>
      <c r="K690" s="9" t="s">
        <v>6881</v>
      </c>
      <c r="L690" s="9" t="s">
        <v>6882</v>
      </c>
      <c r="M690" s="9" t="s">
        <v>6883</v>
      </c>
      <c r="N690" s="9" t="s">
        <v>6884</v>
      </c>
      <c r="O690" s="9" t="s">
        <v>6885</v>
      </c>
      <c r="P690" s="9"/>
      <c r="Q690" s="9" t="s">
        <v>234</v>
      </c>
      <c r="R690" s="9" t="s">
        <v>1794</v>
      </c>
      <c r="S690" s="9" t="s">
        <v>16</v>
      </c>
      <c r="T690" s="9" t="s">
        <v>6886</v>
      </c>
      <c r="U690" s="9" t="s">
        <v>222</v>
      </c>
      <c r="V690" s="9" t="s">
        <v>6887</v>
      </c>
    </row>
    <row r="691" customFormat="false" ht="15" hidden="false" customHeight="false" outlineLevel="0" collapsed="false">
      <c r="A691" s="9" t="s">
        <v>6888</v>
      </c>
      <c r="B691" s="9" t="s">
        <v>6889</v>
      </c>
      <c r="C691" s="9" t="s">
        <v>6890</v>
      </c>
      <c r="D691" s="9" t="s">
        <v>26</v>
      </c>
      <c r="E691" s="9" t="s">
        <v>943</v>
      </c>
      <c r="F691" s="9" t="s">
        <v>164</v>
      </c>
      <c r="G691" s="9" t="s">
        <v>114</v>
      </c>
      <c r="H691" s="9" t="n">
        <v>-1000</v>
      </c>
      <c r="I691" s="9" t="n">
        <v>200</v>
      </c>
      <c r="J691" s="9" t="s">
        <v>6891</v>
      </c>
      <c r="K691" s="9" t="s">
        <v>6892</v>
      </c>
      <c r="L691" s="9" t="s">
        <v>6893</v>
      </c>
      <c r="M691" s="9" t="s">
        <v>6894</v>
      </c>
      <c r="N691" s="9" t="s">
        <v>6895</v>
      </c>
      <c r="O691" s="9" t="s">
        <v>6896</v>
      </c>
      <c r="P691" s="9"/>
      <c r="Q691" s="9" t="s">
        <v>219</v>
      </c>
      <c r="R691" s="9" t="s">
        <v>1806</v>
      </c>
      <c r="S691" s="9" t="s">
        <v>17</v>
      </c>
      <c r="T691" s="9" t="s">
        <v>170</v>
      </c>
      <c r="U691" s="9" t="s">
        <v>222</v>
      </c>
      <c r="V691" s="9" t="s">
        <v>6897</v>
      </c>
    </row>
    <row r="692" customFormat="false" ht="15" hidden="false" customHeight="false" outlineLevel="0" collapsed="false">
      <c r="A692" s="9" t="s">
        <v>6898</v>
      </c>
      <c r="B692" s="9" t="s">
        <v>6899</v>
      </c>
      <c r="C692" s="9"/>
      <c r="D692" s="9" t="s">
        <v>26</v>
      </c>
      <c r="E692" s="9" t="s">
        <v>943</v>
      </c>
      <c r="F692" s="9" t="s">
        <v>164</v>
      </c>
      <c r="G692" s="9" t="s">
        <v>114</v>
      </c>
      <c r="H692" s="9" t="n">
        <v>-500</v>
      </c>
      <c r="I692" s="9" t="n">
        <v>500</v>
      </c>
      <c r="J692" s="9" t="s">
        <v>6900</v>
      </c>
      <c r="K692" s="9" t="s">
        <v>6901</v>
      </c>
      <c r="L692" s="9" t="s">
        <v>6902</v>
      </c>
      <c r="M692" s="9" t="s">
        <v>6903</v>
      </c>
      <c r="N692" s="9" t="s">
        <v>179</v>
      </c>
      <c r="O692" s="9" t="s">
        <v>6904</v>
      </c>
      <c r="P692" s="9"/>
      <c r="Q692" s="9" t="s">
        <v>2380</v>
      </c>
      <c r="R692" s="9" t="s">
        <v>1781</v>
      </c>
      <c r="S692" s="9" t="s">
        <v>17</v>
      </c>
      <c r="T692" s="9"/>
      <c r="U692" s="9" t="s">
        <v>378</v>
      </c>
      <c r="V692" s="9" t="s">
        <v>6905</v>
      </c>
    </row>
    <row r="693" customFormat="false" ht="15" hidden="false" customHeight="false" outlineLevel="0" collapsed="false">
      <c r="A693" s="9" t="s">
        <v>6906</v>
      </c>
      <c r="B693" s="9" t="s">
        <v>6907</v>
      </c>
      <c r="C693" s="9" t="s">
        <v>6908</v>
      </c>
      <c r="D693" s="9" t="s">
        <v>26</v>
      </c>
      <c r="E693" s="9" t="s">
        <v>943</v>
      </c>
      <c r="F693" s="9" t="s">
        <v>164</v>
      </c>
      <c r="G693" s="9" t="s">
        <v>114</v>
      </c>
      <c r="H693" s="9" t="n">
        <v>100</v>
      </c>
      <c r="I693" s="9" t="n">
        <v>650</v>
      </c>
      <c r="J693" s="9" t="s">
        <v>6909</v>
      </c>
      <c r="K693" s="9" t="s">
        <v>6910</v>
      </c>
      <c r="L693" s="9" t="s">
        <v>6911</v>
      </c>
      <c r="M693" s="9" t="s">
        <v>6912</v>
      </c>
      <c r="N693" s="9" t="s">
        <v>6913</v>
      </c>
      <c r="O693" s="9" t="s">
        <v>6914</v>
      </c>
      <c r="P693" s="9"/>
      <c r="Q693" s="9" t="s">
        <v>234</v>
      </c>
      <c r="R693" s="9" t="s">
        <v>1806</v>
      </c>
      <c r="S693" s="9" t="s">
        <v>17</v>
      </c>
      <c r="T693" s="9" t="s">
        <v>170</v>
      </c>
      <c r="U693" s="9" t="s">
        <v>378</v>
      </c>
      <c r="V693" s="9" t="s">
        <v>6915</v>
      </c>
    </row>
    <row r="694" customFormat="false" ht="15" hidden="false" customHeight="false" outlineLevel="0" collapsed="false">
      <c r="A694" s="9" t="s">
        <v>6916</v>
      </c>
      <c r="B694" s="9" t="s">
        <v>6917</v>
      </c>
      <c r="C694" s="9"/>
      <c r="D694" s="9" t="s">
        <v>26</v>
      </c>
      <c r="E694" s="9" t="s">
        <v>943</v>
      </c>
      <c r="F694" s="9" t="s">
        <v>164</v>
      </c>
      <c r="G694" s="9" t="s">
        <v>114</v>
      </c>
      <c r="H694" s="9" t="n">
        <v>600</v>
      </c>
      <c r="I694" s="9" t="n">
        <v>1000</v>
      </c>
      <c r="J694" s="9" t="s">
        <v>6918</v>
      </c>
      <c r="K694" s="9" t="s">
        <v>6919</v>
      </c>
      <c r="L694" s="9" t="s">
        <v>6920</v>
      </c>
      <c r="M694" s="9" t="s">
        <v>6921</v>
      </c>
      <c r="N694" s="9" t="s">
        <v>179</v>
      </c>
      <c r="O694" s="9" t="s">
        <v>6922</v>
      </c>
      <c r="P694" s="9"/>
      <c r="Q694" s="9" t="s">
        <v>670</v>
      </c>
      <c r="R694" s="9" t="s">
        <v>799</v>
      </c>
      <c r="S694" s="9" t="s">
        <v>17</v>
      </c>
      <c r="T694" s="9"/>
      <c r="U694" s="9" t="s">
        <v>378</v>
      </c>
      <c r="V694" s="9" t="s">
        <v>6923</v>
      </c>
    </row>
    <row r="695" customFormat="false" ht="15" hidden="false" customHeight="false" outlineLevel="0" collapsed="false">
      <c r="A695" s="9" t="s">
        <v>6924</v>
      </c>
      <c r="B695" s="9" t="s">
        <v>6925</v>
      </c>
      <c r="C695" s="9" t="s">
        <v>6926</v>
      </c>
      <c r="D695" s="9" t="s">
        <v>26</v>
      </c>
      <c r="E695" s="9" t="s">
        <v>943</v>
      </c>
      <c r="F695" s="9" t="s">
        <v>663</v>
      </c>
      <c r="G695" s="9" t="s">
        <v>6927</v>
      </c>
      <c r="H695" s="9" t="n">
        <v>-3500</v>
      </c>
      <c r="I695" s="9" t="n">
        <v>-2500</v>
      </c>
      <c r="J695" s="9" t="s">
        <v>6928</v>
      </c>
      <c r="K695" s="9" t="s">
        <v>6929</v>
      </c>
      <c r="L695" s="9" t="s">
        <v>6930</v>
      </c>
      <c r="M695" s="9" t="s">
        <v>6931</v>
      </c>
      <c r="N695" s="9" t="s">
        <v>6932</v>
      </c>
      <c r="O695" s="9" t="s">
        <v>6933</v>
      </c>
      <c r="P695" s="9"/>
      <c r="Q695" s="9" t="s">
        <v>454</v>
      </c>
      <c r="R695" s="9" t="s">
        <v>5625</v>
      </c>
      <c r="S695" s="9" t="s">
        <v>17</v>
      </c>
      <c r="T695" s="9"/>
      <c r="U695" s="9" t="s">
        <v>378</v>
      </c>
      <c r="V695" s="9" t="s">
        <v>6934</v>
      </c>
    </row>
    <row r="696" customFormat="false" ht="15" hidden="false" customHeight="false" outlineLevel="0" collapsed="false">
      <c r="A696" s="9" t="s">
        <v>6935</v>
      </c>
      <c r="B696" s="9" t="s">
        <v>6936</v>
      </c>
      <c r="C696" s="9" t="s">
        <v>6937</v>
      </c>
      <c r="D696" s="9" t="s">
        <v>26</v>
      </c>
      <c r="E696" s="9" t="s">
        <v>943</v>
      </c>
      <c r="F696" s="9" t="s">
        <v>663</v>
      </c>
      <c r="G696" s="9" t="s">
        <v>116</v>
      </c>
      <c r="H696" s="9" t="n">
        <v>-3300</v>
      </c>
      <c r="I696" s="9" t="n">
        <v>-300</v>
      </c>
      <c r="J696" s="9" t="s">
        <v>6938</v>
      </c>
      <c r="K696" s="9" t="s">
        <v>6939</v>
      </c>
      <c r="L696" s="9" t="s">
        <v>6940</v>
      </c>
      <c r="M696" s="9" t="s">
        <v>6941</v>
      </c>
      <c r="N696" s="9" t="s">
        <v>2170</v>
      </c>
      <c r="O696" s="9" t="s">
        <v>6942</v>
      </c>
      <c r="P696" s="9"/>
      <c r="Q696" s="9" t="s">
        <v>6943</v>
      </c>
      <c r="R696" s="9" t="s">
        <v>2184</v>
      </c>
      <c r="S696" s="9" t="s">
        <v>17</v>
      </c>
      <c r="T696" s="9"/>
      <c r="U696" s="9" t="s">
        <v>378</v>
      </c>
      <c r="V696" s="9"/>
    </row>
    <row r="697" customFormat="false" ht="15" hidden="false" customHeight="false" outlineLevel="0" collapsed="false">
      <c r="A697" s="9" t="s">
        <v>6944</v>
      </c>
      <c r="B697" s="9" t="s">
        <v>6945</v>
      </c>
      <c r="C697" s="9"/>
      <c r="D697" s="9" t="s">
        <v>26</v>
      </c>
      <c r="E697" s="9" t="s">
        <v>943</v>
      </c>
      <c r="F697" s="9" t="s">
        <v>164</v>
      </c>
      <c r="G697" s="9" t="s">
        <v>116</v>
      </c>
      <c r="H697" s="9" t="n">
        <v>-6000</v>
      </c>
      <c r="I697" s="9" t="n">
        <v>500</v>
      </c>
      <c r="J697" s="9" t="s">
        <v>6946</v>
      </c>
      <c r="K697" s="9" t="s">
        <v>6947</v>
      </c>
      <c r="L697" s="9" t="s">
        <v>6948</v>
      </c>
      <c r="M697" s="9" t="s">
        <v>6949</v>
      </c>
      <c r="N697" s="9" t="s">
        <v>176</v>
      </c>
      <c r="O697" s="9" t="s">
        <v>5662</v>
      </c>
      <c r="P697" s="9"/>
      <c r="Q697" s="9" t="s">
        <v>234</v>
      </c>
      <c r="R697" s="9" t="s">
        <v>5625</v>
      </c>
      <c r="S697" s="9" t="s">
        <v>17</v>
      </c>
      <c r="T697" s="9"/>
      <c r="U697" s="9" t="s">
        <v>378</v>
      </c>
      <c r="V697" s="9" t="s">
        <v>6950</v>
      </c>
    </row>
    <row r="698" customFormat="false" ht="15" hidden="false" customHeight="false" outlineLevel="0" collapsed="false">
      <c r="A698" s="9" t="s">
        <v>6951</v>
      </c>
      <c r="B698" s="9" t="s">
        <v>6952</v>
      </c>
      <c r="C698" s="9" t="s">
        <v>6953</v>
      </c>
      <c r="D698" s="9" t="s">
        <v>26</v>
      </c>
      <c r="E698" s="9" t="s">
        <v>943</v>
      </c>
      <c r="F698" s="9" t="s">
        <v>6954</v>
      </c>
      <c r="G698" s="9" t="s">
        <v>6955</v>
      </c>
      <c r="H698" s="9" t="n">
        <v>-2500</v>
      </c>
      <c r="I698" s="9" t="n">
        <v>-800</v>
      </c>
      <c r="J698" s="9" t="s">
        <v>6956</v>
      </c>
      <c r="K698" s="9" t="s">
        <v>6957</v>
      </c>
      <c r="L698" s="9" t="s">
        <v>6958</v>
      </c>
      <c r="M698" s="9" t="s">
        <v>6959</v>
      </c>
      <c r="N698" s="9" t="s">
        <v>5580</v>
      </c>
      <c r="O698" s="9" t="s">
        <v>6960</v>
      </c>
      <c r="P698" s="9"/>
      <c r="Q698" s="9" t="s">
        <v>454</v>
      </c>
      <c r="R698" s="9" t="s">
        <v>6961</v>
      </c>
      <c r="S698" s="9" t="s">
        <v>17</v>
      </c>
      <c r="T698" s="9"/>
      <c r="U698" s="9" t="s">
        <v>222</v>
      </c>
      <c r="V698" s="9" t="s">
        <v>6962</v>
      </c>
    </row>
    <row r="699" customFormat="false" ht="15" hidden="false" customHeight="false" outlineLevel="0" collapsed="false">
      <c r="A699" s="9" t="s">
        <v>6963</v>
      </c>
      <c r="B699" s="9" t="s">
        <v>6964</v>
      </c>
      <c r="C699" s="9"/>
      <c r="D699" s="9" t="s">
        <v>26</v>
      </c>
      <c r="E699" s="9" t="s">
        <v>943</v>
      </c>
      <c r="F699" s="9" t="s">
        <v>162</v>
      </c>
      <c r="G699" s="9" t="s">
        <v>82</v>
      </c>
      <c r="H699" s="9" t="n">
        <v>-2500</v>
      </c>
      <c r="I699" s="9" t="n">
        <v>-800</v>
      </c>
      <c r="J699" s="9" t="s">
        <v>6965</v>
      </c>
      <c r="K699" s="9" t="s">
        <v>6966</v>
      </c>
      <c r="L699" s="9" t="s">
        <v>6967</v>
      </c>
      <c r="M699" s="9" t="s">
        <v>6968</v>
      </c>
      <c r="N699" s="9" t="s">
        <v>6078</v>
      </c>
      <c r="O699" s="9" t="s">
        <v>5662</v>
      </c>
      <c r="P699" s="9"/>
      <c r="Q699" s="9" t="s">
        <v>2783</v>
      </c>
      <c r="R699" s="9" t="s">
        <v>6969</v>
      </c>
      <c r="S699" s="9" t="s">
        <v>17</v>
      </c>
      <c r="T699" s="9"/>
      <c r="U699" s="9" t="s">
        <v>222</v>
      </c>
      <c r="V699" s="9"/>
    </row>
    <row r="700" customFormat="false" ht="15" hidden="false" customHeight="false" outlineLevel="0" collapsed="false">
      <c r="A700" s="9" t="s">
        <v>6970</v>
      </c>
      <c r="B700" s="9" t="s">
        <v>6971</v>
      </c>
      <c r="C700" s="9" t="s">
        <v>6972</v>
      </c>
      <c r="D700" s="9" t="s">
        <v>26</v>
      </c>
      <c r="E700" s="9" t="s">
        <v>943</v>
      </c>
      <c r="F700" s="9" t="s">
        <v>162</v>
      </c>
      <c r="G700" s="9" t="s">
        <v>82</v>
      </c>
      <c r="H700" s="9" t="n">
        <v>-500</v>
      </c>
      <c r="I700" s="9" t="n">
        <v>1400</v>
      </c>
      <c r="J700" s="9" t="s">
        <v>6973</v>
      </c>
      <c r="K700" s="9" t="s">
        <v>6974</v>
      </c>
      <c r="L700" s="9" t="s">
        <v>6975</v>
      </c>
      <c r="M700" s="9" t="s">
        <v>6976</v>
      </c>
      <c r="N700" s="9" t="s">
        <v>6977</v>
      </c>
      <c r="O700" s="9" t="s">
        <v>6978</v>
      </c>
      <c r="P700" s="9"/>
      <c r="Q700" s="9" t="s">
        <v>1654</v>
      </c>
      <c r="R700" s="9" t="s">
        <v>6979</v>
      </c>
      <c r="S700" s="9" t="s">
        <v>16</v>
      </c>
      <c r="T700" s="9"/>
      <c r="U700" s="9" t="s">
        <v>222</v>
      </c>
      <c r="V700" s="9" t="s">
        <v>6980</v>
      </c>
    </row>
    <row r="701" customFormat="false" ht="15" hidden="false" customHeight="false" outlineLevel="0" collapsed="false">
      <c r="A701" s="9" t="s">
        <v>6981</v>
      </c>
      <c r="B701" s="9" t="s">
        <v>6982</v>
      </c>
      <c r="C701" s="9" t="s">
        <v>6983</v>
      </c>
      <c r="D701" s="9" t="s">
        <v>26</v>
      </c>
      <c r="E701" s="9" t="s">
        <v>943</v>
      </c>
      <c r="F701" s="9" t="s">
        <v>6954</v>
      </c>
      <c r="G701" s="9" t="s">
        <v>6955</v>
      </c>
      <c r="H701" s="9" t="n">
        <v>-200</v>
      </c>
      <c r="I701" s="9" t="n">
        <v>500</v>
      </c>
      <c r="J701" s="9" t="s">
        <v>6984</v>
      </c>
      <c r="K701" s="9" t="s">
        <v>6985</v>
      </c>
      <c r="L701" s="9" t="s">
        <v>6986</v>
      </c>
      <c r="M701" s="9" t="s">
        <v>6987</v>
      </c>
      <c r="N701" s="9" t="s">
        <v>6988</v>
      </c>
      <c r="O701" s="9" t="s">
        <v>6989</v>
      </c>
      <c r="P701" s="9"/>
      <c r="Q701" s="9" t="s">
        <v>2114</v>
      </c>
      <c r="R701" s="9" t="s">
        <v>6990</v>
      </c>
      <c r="S701" s="9" t="s">
        <v>17</v>
      </c>
      <c r="T701" s="9"/>
      <c r="U701" s="9" t="s">
        <v>378</v>
      </c>
      <c r="V701" s="9" t="s">
        <v>6991</v>
      </c>
    </row>
    <row r="702" customFormat="false" ht="15" hidden="false" customHeight="false" outlineLevel="0" collapsed="false">
      <c r="A702" s="9" t="s">
        <v>6992</v>
      </c>
      <c r="B702" s="9" t="s">
        <v>6993</v>
      </c>
      <c r="C702" s="9"/>
      <c r="D702" s="9" t="s">
        <v>26</v>
      </c>
      <c r="E702" s="9" t="s">
        <v>943</v>
      </c>
      <c r="F702" s="9" t="s">
        <v>162</v>
      </c>
      <c r="G702" s="9" t="s">
        <v>82</v>
      </c>
      <c r="H702" s="9" t="n">
        <v>1</v>
      </c>
      <c r="I702" s="9" t="n">
        <v>800</v>
      </c>
      <c r="J702" s="9" t="s">
        <v>6994</v>
      </c>
      <c r="K702" s="9" t="s">
        <v>6995</v>
      </c>
      <c r="L702" s="9" t="s">
        <v>6996</v>
      </c>
      <c r="M702" s="9" t="s">
        <v>6997</v>
      </c>
      <c r="N702" s="9" t="s">
        <v>179</v>
      </c>
      <c r="O702" s="9" t="s">
        <v>6998</v>
      </c>
      <c r="P702" s="9"/>
      <c r="Q702" s="9" t="s">
        <v>6999</v>
      </c>
      <c r="R702" s="9" t="s">
        <v>7000</v>
      </c>
      <c r="S702" s="9" t="s">
        <v>17</v>
      </c>
      <c r="T702" s="9"/>
      <c r="U702" s="9" t="s">
        <v>378</v>
      </c>
      <c r="V702" s="9"/>
    </row>
    <row r="703" customFormat="false" ht="15" hidden="false" customHeight="false" outlineLevel="0" collapsed="false">
      <c r="A703" s="9" t="s">
        <v>7001</v>
      </c>
      <c r="B703" s="9" t="s">
        <v>7002</v>
      </c>
      <c r="C703" s="9" t="s">
        <v>7003</v>
      </c>
      <c r="D703" s="9" t="s">
        <v>26</v>
      </c>
      <c r="E703" s="9" t="s">
        <v>943</v>
      </c>
      <c r="F703" s="9" t="s">
        <v>162</v>
      </c>
      <c r="G703" s="9" t="s">
        <v>82</v>
      </c>
      <c r="H703" s="9" t="n">
        <v>1000</v>
      </c>
      <c r="I703" s="9" t="n">
        <v>1600</v>
      </c>
      <c r="J703" s="9" t="s">
        <v>7004</v>
      </c>
      <c r="K703" s="9" t="s">
        <v>7005</v>
      </c>
      <c r="L703" s="9" t="s">
        <v>7006</v>
      </c>
      <c r="M703" s="9" t="s">
        <v>7007</v>
      </c>
      <c r="N703" s="9" t="s">
        <v>7008</v>
      </c>
      <c r="O703" s="9" t="s">
        <v>7009</v>
      </c>
      <c r="P703" s="9"/>
      <c r="Q703" s="9" t="s">
        <v>7010</v>
      </c>
      <c r="R703" s="9" t="s">
        <v>6979</v>
      </c>
      <c r="S703" s="9" t="s">
        <v>16</v>
      </c>
      <c r="T703" s="9" t="s">
        <v>3205</v>
      </c>
      <c r="U703" s="9" t="s">
        <v>222</v>
      </c>
      <c r="V703" s="9" t="s">
        <v>7011</v>
      </c>
    </row>
    <row r="704" customFormat="false" ht="15" hidden="false" customHeight="false" outlineLevel="0" collapsed="false">
      <c r="A704" s="9" t="s">
        <v>7012</v>
      </c>
      <c r="B704" s="9" t="s">
        <v>7013</v>
      </c>
      <c r="C704" s="9" t="s">
        <v>7014</v>
      </c>
      <c r="D704" s="9" t="s">
        <v>26</v>
      </c>
      <c r="E704" s="9" t="s">
        <v>943</v>
      </c>
      <c r="F704" s="9" t="s">
        <v>162</v>
      </c>
      <c r="G704" s="9" t="s">
        <v>84</v>
      </c>
      <c r="H704" s="9" t="n">
        <v>-500</v>
      </c>
      <c r="I704" s="9" t="n">
        <v>500</v>
      </c>
      <c r="J704" s="9" t="s">
        <v>7015</v>
      </c>
      <c r="K704" s="9" t="s">
        <v>7016</v>
      </c>
      <c r="L704" s="9" t="s">
        <v>7017</v>
      </c>
      <c r="M704" s="9" t="s">
        <v>7018</v>
      </c>
      <c r="N704" s="9" t="s">
        <v>6977</v>
      </c>
      <c r="O704" s="9" t="s">
        <v>5662</v>
      </c>
      <c r="P704" s="9"/>
      <c r="Q704" s="9" t="s">
        <v>2029</v>
      </c>
      <c r="R704" s="9" t="s">
        <v>5625</v>
      </c>
      <c r="S704" s="9" t="s">
        <v>17</v>
      </c>
      <c r="T704" s="9"/>
      <c r="U704" s="9" t="s">
        <v>378</v>
      </c>
      <c r="V704" s="9" t="s">
        <v>7019</v>
      </c>
    </row>
    <row r="705" customFormat="false" ht="15" hidden="false" customHeight="false" outlineLevel="0" collapsed="false">
      <c r="A705" s="9" t="s">
        <v>7020</v>
      </c>
      <c r="B705" s="9" t="s">
        <v>7021</v>
      </c>
      <c r="C705" s="9" t="s">
        <v>7022</v>
      </c>
      <c r="D705" s="9" t="s">
        <v>26</v>
      </c>
      <c r="E705" s="9" t="s">
        <v>943</v>
      </c>
      <c r="F705" s="9" t="s">
        <v>162</v>
      </c>
      <c r="G705" s="9" t="s">
        <v>84</v>
      </c>
      <c r="H705" s="9" t="n">
        <v>-1500</v>
      </c>
      <c r="I705" s="9" t="n">
        <v>-500</v>
      </c>
      <c r="J705" s="9" t="s">
        <v>7023</v>
      </c>
      <c r="K705" s="9" t="s">
        <v>7024</v>
      </c>
      <c r="L705" s="9" t="s">
        <v>7025</v>
      </c>
      <c r="M705" s="9" t="s">
        <v>7026</v>
      </c>
      <c r="N705" s="9" t="s">
        <v>6078</v>
      </c>
      <c r="O705" s="9" t="s">
        <v>7027</v>
      </c>
      <c r="P705" s="9"/>
      <c r="Q705" s="9" t="s">
        <v>2783</v>
      </c>
      <c r="R705" s="9" t="s">
        <v>5625</v>
      </c>
      <c r="S705" s="9" t="s">
        <v>17</v>
      </c>
      <c r="T705" s="9"/>
      <c r="U705" s="9" t="s">
        <v>378</v>
      </c>
      <c r="V705" s="9"/>
    </row>
    <row r="706" customFormat="false" ht="15" hidden="false" customHeight="false" outlineLevel="0" collapsed="false">
      <c r="A706" s="9" t="s">
        <v>7028</v>
      </c>
      <c r="B706" s="9" t="s">
        <v>7029</v>
      </c>
      <c r="C706" s="9"/>
      <c r="D706" s="9" t="s">
        <v>26</v>
      </c>
      <c r="E706" s="9" t="s">
        <v>943</v>
      </c>
      <c r="F706" s="9" t="s">
        <v>162</v>
      </c>
      <c r="G706" s="9" t="s">
        <v>7030</v>
      </c>
      <c r="H706" s="9" t="n">
        <v>-11100</v>
      </c>
      <c r="I706" s="9" t="n">
        <v>-10800</v>
      </c>
      <c r="J706" s="9" t="s">
        <v>7031</v>
      </c>
      <c r="K706" s="9" t="s">
        <v>7032</v>
      </c>
      <c r="L706" s="9" t="s">
        <v>7033</v>
      </c>
      <c r="M706" s="9" t="s">
        <v>7034</v>
      </c>
      <c r="N706" s="9" t="s">
        <v>5580</v>
      </c>
      <c r="O706" s="9" t="s">
        <v>7035</v>
      </c>
      <c r="P706" s="9"/>
      <c r="Q706" s="9" t="s">
        <v>454</v>
      </c>
      <c r="R706" s="9" t="s">
        <v>2005</v>
      </c>
      <c r="S706" s="9" t="s">
        <v>17</v>
      </c>
      <c r="T706" s="9"/>
      <c r="U706" s="9" t="s">
        <v>222</v>
      </c>
      <c r="V706" s="9" t="s">
        <v>7036</v>
      </c>
    </row>
    <row r="707" customFormat="false" ht="15" hidden="false" customHeight="false" outlineLevel="0" collapsed="false">
      <c r="A707" s="9" t="s">
        <v>7037</v>
      </c>
      <c r="B707" s="9" t="s">
        <v>7038</v>
      </c>
      <c r="C707" s="9"/>
      <c r="D707" s="9" t="s">
        <v>26</v>
      </c>
      <c r="E707" s="9" t="s">
        <v>943</v>
      </c>
      <c r="F707" s="9" t="s">
        <v>162</v>
      </c>
      <c r="G707" s="9" t="s">
        <v>86</v>
      </c>
      <c r="H707" s="9" t="n">
        <v>-12000</v>
      </c>
      <c r="I707" s="9" t="n">
        <v>-8000</v>
      </c>
      <c r="J707" s="9" t="s">
        <v>7039</v>
      </c>
      <c r="K707" s="9" t="s">
        <v>7040</v>
      </c>
      <c r="L707" s="9" t="s">
        <v>7041</v>
      </c>
      <c r="M707" s="9" t="s">
        <v>7042</v>
      </c>
      <c r="N707" s="9" t="s">
        <v>176</v>
      </c>
      <c r="O707" s="9" t="s">
        <v>5662</v>
      </c>
      <c r="P707" s="9"/>
      <c r="Q707" s="9" t="s">
        <v>454</v>
      </c>
      <c r="R707" s="9" t="s">
        <v>5625</v>
      </c>
      <c r="S707" s="9" t="s">
        <v>17</v>
      </c>
      <c r="T707" s="9"/>
      <c r="U707" s="9" t="s">
        <v>378</v>
      </c>
      <c r="V707" s="9" t="s">
        <v>7043</v>
      </c>
    </row>
    <row r="708" customFormat="false" ht="15" hidden="false" customHeight="false" outlineLevel="0" collapsed="false">
      <c r="A708" s="9" t="s">
        <v>7044</v>
      </c>
      <c r="B708" s="9" t="s">
        <v>7045</v>
      </c>
      <c r="C708" s="9"/>
      <c r="D708" s="9" t="s">
        <v>26</v>
      </c>
      <c r="E708" s="9" t="s">
        <v>943</v>
      </c>
      <c r="F708" s="9" t="s">
        <v>162</v>
      </c>
      <c r="G708" s="9" t="s">
        <v>86</v>
      </c>
      <c r="H708" s="9" t="n">
        <v>450</v>
      </c>
      <c r="I708" s="9" t="n">
        <v>1450</v>
      </c>
      <c r="J708" s="9" t="s">
        <v>7046</v>
      </c>
      <c r="K708" s="9" t="s">
        <v>7047</v>
      </c>
      <c r="L708" s="9" t="s">
        <v>7048</v>
      </c>
      <c r="M708" s="9" t="s">
        <v>7049</v>
      </c>
      <c r="N708" s="9" t="s">
        <v>7050</v>
      </c>
      <c r="O708" s="9" t="s">
        <v>7051</v>
      </c>
      <c r="P708" s="9"/>
      <c r="Q708" s="9" t="s">
        <v>2783</v>
      </c>
      <c r="R708" s="9" t="s">
        <v>2005</v>
      </c>
      <c r="S708" s="9" t="s">
        <v>17</v>
      </c>
      <c r="T708" s="9"/>
      <c r="U708" s="9" t="s">
        <v>222</v>
      </c>
      <c r="V708" s="9" t="s">
        <v>7052</v>
      </c>
    </row>
    <row r="709" customFormat="false" ht="15" hidden="false" customHeight="false" outlineLevel="0" collapsed="false">
      <c r="A709" s="9" t="s">
        <v>7053</v>
      </c>
      <c r="B709" s="9" t="s">
        <v>7054</v>
      </c>
      <c r="C709" s="9"/>
      <c r="D709" s="9" t="s">
        <v>26</v>
      </c>
      <c r="E709" s="9" t="s">
        <v>943</v>
      </c>
      <c r="F709" s="9" t="s">
        <v>162</v>
      </c>
      <c r="G709" s="9" t="s">
        <v>86</v>
      </c>
      <c r="H709" s="9" t="n">
        <v>200</v>
      </c>
      <c r="I709" s="9" t="n">
        <v>1450</v>
      </c>
      <c r="J709" s="9" t="s">
        <v>7055</v>
      </c>
      <c r="K709" s="9" t="s">
        <v>7056</v>
      </c>
      <c r="L709" s="9" t="s">
        <v>7057</v>
      </c>
      <c r="M709" s="9" t="s">
        <v>6719</v>
      </c>
      <c r="N709" s="9" t="s">
        <v>5795</v>
      </c>
      <c r="O709" s="9" t="s">
        <v>7058</v>
      </c>
      <c r="P709" s="9"/>
      <c r="Q709" s="9" t="s">
        <v>454</v>
      </c>
      <c r="R709" s="9" t="s">
        <v>7059</v>
      </c>
      <c r="S709" s="9" t="s">
        <v>17</v>
      </c>
      <c r="T709" s="9"/>
      <c r="U709" s="9" t="s">
        <v>222</v>
      </c>
      <c r="V709" s="9"/>
    </row>
    <row r="710" customFormat="false" ht="15" hidden="false" customHeight="false" outlineLevel="0" collapsed="false">
      <c r="A710" s="9" t="s">
        <v>7060</v>
      </c>
      <c r="B710" s="9" t="s">
        <v>7061</v>
      </c>
      <c r="C710" s="9" t="s">
        <v>7062</v>
      </c>
      <c r="D710" s="9" t="s">
        <v>26</v>
      </c>
      <c r="E710" s="9" t="s">
        <v>943</v>
      </c>
      <c r="F710" s="9" t="s">
        <v>162</v>
      </c>
      <c r="G710" s="9" t="s">
        <v>86</v>
      </c>
      <c r="H710" s="9" t="n">
        <v>1000</v>
      </c>
      <c r="I710" s="9" t="n">
        <v>1130</v>
      </c>
      <c r="J710" s="9" t="s">
        <v>7063</v>
      </c>
      <c r="K710" s="9" t="s">
        <v>7064</v>
      </c>
      <c r="L710" s="9" t="s">
        <v>7065</v>
      </c>
      <c r="M710" s="9" t="s">
        <v>7066</v>
      </c>
      <c r="N710" s="9" t="s">
        <v>1483</v>
      </c>
      <c r="O710" s="9" t="s">
        <v>5662</v>
      </c>
      <c r="P710" s="9"/>
      <c r="Q710" s="9" t="s">
        <v>2114</v>
      </c>
      <c r="R710" s="9" t="s">
        <v>7059</v>
      </c>
      <c r="S710" s="9" t="s">
        <v>16</v>
      </c>
      <c r="T710" s="9" t="s">
        <v>3144</v>
      </c>
      <c r="U710" s="9" t="s">
        <v>222</v>
      </c>
      <c r="V710" s="9" t="s">
        <v>7067</v>
      </c>
    </row>
    <row r="711" customFormat="false" ht="15" hidden="false" customHeight="false" outlineLevel="0" collapsed="false">
      <c r="A711" s="9" t="s">
        <v>7068</v>
      </c>
      <c r="B711" s="9" t="s">
        <v>2008</v>
      </c>
      <c r="C711" s="9" t="s">
        <v>7069</v>
      </c>
      <c r="D711" s="9" t="s">
        <v>26</v>
      </c>
      <c r="E711" s="9" t="s">
        <v>943</v>
      </c>
      <c r="F711" s="9" t="s">
        <v>162</v>
      </c>
      <c r="G711" s="9" t="s">
        <v>86</v>
      </c>
      <c r="H711" s="9" t="n">
        <v>-1500</v>
      </c>
      <c r="I711" s="9" t="n">
        <v>1600</v>
      </c>
      <c r="J711" s="9" t="s">
        <v>7070</v>
      </c>
      <c r="K711" s="9" t="s">
        <v>7071</v>
      </c>
      <c r="L711" s="9" t="s">
        <v>7072</v>
      </c>
      <c r="M711" s="9" t="s">
        <v>7073</v>
      </c>
      <c r="N711" s="9" t="s">
        <v>6836</v>
      </c>
      <c r="O711" s="9" t="s">
        <v>5662</v>
      </c>
      <c r="P711" s="9"/>
      <c r="Q711" s="9" t="s">
        <v>2017</v>
      </c>
      <c r="R711" s="9" t="s">
        <v>7074</v>
      </c>
      <c r="S711" s="9" t="s">
        <v>16</v>
      </c>
      <c r="T711" s="9"/>
      <c r="U711" s="9" t="s">
        <v>222</v>
      </c>
      <c r="V711" s="9" t="s">
        <v>7075</v>
      </c>
    </row>
    <row r="712" customFormat="false" ht="15" hidden="false" customHeight="false" outlineLevel="0" collapsed="false">
      <c r="A712" s="9" t="s">
        <v>7076</v>
      </c>
      <c r="B712" s="9" t="s">
        <v>7077</v>
      </c>
      <c r="C712" s="9" t="s">
        <v>7078</v>
      </c>
      <c r="D712" s="9" t="s">
        <v>26</v>
      </c>
      <c r="E712" s="9" t="s">
        <v>943</v>
      </c>
      <c r="F712" s="9" t="s">
        <v>162</v>
      </c>
      <c r="G712" s="9" t="s">
        <v>7079</v>
      </c>
      <c r="H712" s="9" t="n">
        <v>1200</v>
      </c>
      <c r="I712" s="9" t="n">
        <v>1450</v>
      </c>
      <c r="J712" s="9" t="s">
        <v>7080</v>
      </c>
      <c r="K712" s="9" t="s">
        <v>7081</v>
      </c>
      <c r="L712" s="9" t="s">
        <v>7082</v>
      </c>
      <c r="M712" s="9" t="s">
        <v>7083</v>
      </c>
      <c r="N712" s="9" t="s">
        <v>5989</v>
      </c>
      <c r="O712" s="9" t="s">
        <v>7084</v>
      </c>
      <c r="P712" s="9"/>
      <c r="Q712" s="9" t="s">
        <v>454</v>
      </c>
      <c r="R712" s="9" t="s">
        <v>5837</v>
      </c>
      <c r="S712" s="9" t="s">
        <v>17</v>
      </c>
      <c r="T712" s="9"/>
      <c r="U712" s="9" t="s">
        <v>378</v>
      </c>
      <c r="V712" s="9"/>
    </row>
    <row r="713" customFormat="false" ht="15" hidden="false" customHeight="false" outlineLevel="0" collapsed="false">
      <c r="A713" s="9" t="s">
        <v>7085</v>
      </c>
      <c r="B713" s="9" t="s">
        <v>7086</v>
      </c>
      <c r="C713" s="9" t="s">
        <v>7087</v>
      </c>
      <c r="D713" s="9" t="s">
        <v>26</v>
      </c>
      <c r="E713" s="9" t="s">
        <v>943</v>
      </c>
      <c r="F713" s="9" t="s">
        <v>162</v>
      </c>
      <c r="G713" s="9" t="s">
        <v>7088</v>
      </c>
      <c r="H713" s="9" t="n">
        <v>-7000</v>
      </c>
      <c r="I713" s="9" t="n">
        <v>-1000</v>
      </c>
      <c r="J713" s="9" t="s">
        <v>7089</v>
      </c>
      <c r="K713" s="9" t="s">
        <v>7090</v>
      </c>
      <c r="L713" s="9" t="s">
        <v>7091</v>
      </c>
      <c r="M713" s="9" t="s">
        <v>7092</v>
      </c>
      <c r="N713" s="9" t="s">
        <v>5661</v>
      </c>
      <c r="O713" s="9" t="s">
        <v>5662</v>
      </c>
      <c r="P713" s="9"/>
      <c r="Q713" s="9" t="s">
        <v>2127</v>
      </c>
      <c r="R713" s="9" t="s">
        <v>7059</v>
      </c>
      <c r="S713" s="9" t="s">
        <v>17</v>
      </c>
      <c r="T713" s="9"/>
      <c r="U713" s="9" t="s">
        <v>378</v>
      </c>
      <c r="V713" s="9"/>
    </row>
    <row r="714" customFormat="false" ht="15" hidden="false" customHeight="false" outlineLevel="0" collapsed="false">
      <c r="A714" s="9" t="s">
        <v>7093</v>
      </c>
      <c r="B714" s="9" t="s">
        <v>7094</v>
      </c>
      <c r="C714" s="9"/>
      <c r="D714" s="9" t="s">
        <v>26</v>
      </c>
      <c r="E714" s="9" t="s">
        <v>943</v>
      </c>
      <c r="F714" s="9" t="s">
        <v>162</v>
      </c>
      <c r="G714" s="9" t="s">
        <v>88</v>
      </c>
      <c r="H714" s="9" t="n">
        <v>-4000</v>
      </c>
      <c r="I714" s="9" t="n">
        <v>-1000</v>
      </c>
      <c r="J714" s="9" t="s">
        <v>7095</v>
      </c>
      <c r="K714" s="9" t="s">
        <v>7096</v>
      </c>
      <c r="L714" s="9" t="s">
        <v>7097</v>
      </c>
      <c r="M714" s="9" t="s">
        <v>7098</v>
      </c>
      <c r="N714" s="9" t="s">
        <v>176</v>
      </c>
      <c r="O714" s="9" t="s">
        <v>5662</v>
      </c>
      <c r="P714" s="9"/>
      <c r="Q714" s="9" t="s">
        <v>454</v>
      </c>
      <c r="R714" s="9" t="s">
        <v>7059</v>
      </c>
      <c r="S714" s="9" t="s">
        <v>17</v>
      </c>
      <c r="T714" s="9" t="s">
        <v>3239</v>
      </c>
      <c r="U714" s="9" t="s">
        <v>378</v>
      </c>
      <c r="V714" s="9"/>
    </row>
    <row r="715" customFormat="false" ht="15" hidden="false" customHeight="false" outlineLevel="0" collapsed="false">
      <c r="A715" s="9" t="s">
        <v>7099</v>
      </c>
      <c r="B715" s="9" t="s">
        <v>7100</v>
      </c>
      <c r="C715" s="9"/>
      <c r="D715" s="9" t="s">
        <v>26</v>
      </c>
      <c r="E715" s="9" t="s">
        <v>943</v>
      </c>
      <c r="F715" s="9" t="s">
        <v>162</v>
      </c>
      <c r="G715" s="9" t="s">
        <v>88</v>
      </c>
      <c r="H715" s="9" t="n">
        <v>-1700</v>
      </c>
      <c r="I715" s="9" t="n">
        <v>-1100</v>
      </c>
      <c r="J715" s="9" t="s">
        <v>7101</v>
      </c>
      <c r="K715" s="9" t="s">
        <v>7102</v>
      </c>
      <c r="L715" s="9" t="s">
        <v>7103</v>
      </c>
      <c r="M715" s="9" t="s">
        <v>7104</v>
      </c>
      <c r="N715" s="9" t="s">
        <v>7105</v>
      </c>
      <c r="O715" s="9" t="s">
        <v>5662</v>
      </c>
      <c r="P715" s="9"/>
      <c r="Q715" s="9" t="s">
        <v>2783</v>
      </c>
      <c r="R715" s="9" t="s">
        <v>1781</v>
      </c>
      <c r="S715" s="9" t="s">
        <v>16</v>
      </c>
      <c r="T715" s="9" t="s">
        <v>3239</v>
      </c>
      <c r="U715" s="9" t="s">
        <v>222</v>
      </c>
      <c r="V715" s="9"/>
    </row>
    <row r="716" customFormat="false" ht="15" hidden="false" customHeight="false" outlineLevel="0" collapsed="false">
      <c r="A716" s="9" t="s">
        <v>7106</v>
      </c>
      <c r="B716" s="9" t="s">
        <v>7107</v>
      </c>
      <c r="C716" s="9"/>
      <c r="D716" s="9" t="s">
        <v>26</v>
      </c>
      <c r="E716" s="9" t="s">
        <v>943</v>
      </c>
      <c r="F716" s="9" t="s">
        <v>162</v>
      </c>
      <c r="G716" s="9" t="s">
        <v>88</v>
      </c>
      <c r="H716" s="9" t="n">
        <v>-800</v>
      </c>
      <c r="I716" s="9" t="n">
        <v>1</v>
      </c>
      <c r="J716" s="9" t="s">
        <v>7108</v>
      </c>
      <c r="K716" s="9" t="s">
        <v>7109</v>
      </c>
      <c r="L716" s="9" t="s">
        <v>7110</v>
      </c>
      <c r="M716" s="9" t="s">
        <v>7111</v>
      </c>
      <c r="N716" s="9" t="s">
        <v>179</v>
      </c>
      <c r="O716" s="9" t="s">
        <v>7112</v>
      </c>
      <c r="P716" s="9"/>
      <c r="Q716" s="9" t="s">
        <v>7113</v>
      </c>
      <c r="R716" s="9" t="s">
        <v>7059</v>
      </c>
      <c r="S716" s="9" t="s">
        <v>17</v>
      </c>
      <c r="T716" s="9"/>
      <c r="U716" s="9" t="s">
        <v>222</v>
      </c>
      <c r="V716" s="9"/>
    </row>
    <row r="717" customFormat="false" ht="15" hidden="false" customHeight="false" outlineLevel="0" collapsed="false">
      <c r="A717" s="9" t="s">
        <v>7114</v>
      </c>
      <c r="B717" s="9" t="s">
        <v>7115</v>
      </c>
      <c r="C717" s="9" t="s">
        <v>7116</v>
      </c>
      <c r="D717" s="9" t="s">
        <v>26</v>
      </c>
      <c r="E717" s="9" t="s">
        <v>943</v>
      </c>
      <c r="F717" s="9" t="s">
        <v>162</v>
      </c>
      <c r="G717" s="9" t="s">
        <v>88</v>
      </c>
      <c r="H717" s="9" t="n">
        <v>-100</v>
      </c>
      <c r="I717" s="9" t="n">
        <v>500</v>
      </c>
      <c r="J717" s="9" t="s">
        <v>7117</v>
      </c>
      <c r="K717" s="9" t="s">
        <v>7118</v>
      </c>
      <c r="L717" s="9" t="s">
        <v>7119</v>
      </c>
      <c r="M717" s="9" t="s">
        <v>7120</v>
      </c>
      <c r="N717" s="9" t="s">
        <v>2195</v>
      </c>
      <c r="O717" s="9" t="s">
        <v>7121</v>
      </c>
      <c r="P717" s="9"/>
      <c r="Q717" s="9" t="s">
        <v>7113</v>
      </c>
      <c r="R717" s="9" t="s">
        <v>7074</v>
      </c>
      <c r="S717" s="9" t="s">
        <v>16</v>
      </c>
      <c r="T717" s="9"/>
      <c r="U717" s="9" t="s">
        <v>222</v>
      </c>
      <c r="V717" s="9" t="s">
        <v>7122</v>
      </c>
    </row>
    <row r="718" customFormat="false" ht="15" hidden="false" customHeight="false" outlineLevel="0" collapsed="false">
      <c r="A718" s="9" t="s">
        <v>7123</v>
      </c>
      <c r="B718" s="9" t="s">
        <v>1995</v>
      </c>
      <c r="C718" s="9"/>
      <c r="D718" s="9" t="s">
        <v>26</v>
      </c>
      <c r="E718" s="9" t="s">
        <v>943</v>
      </c>
      <c r="F718" s="9" t="s">
        <v>162</v>
      </c>
      <c r="G718" s="9" t="s">
        <v>88</v>
      </c>
      <c r="H718" s="9" t="n">
        <v>800</v>
      </c>
      <c r="I718" s="9" t="n">
        <v>1600</v>
      </c>
      <c r="J718" s="9" t="s">
        <v>1997</v>
      </c>
      <c r="K718" s="9" t="s">
        <v>7124</v>
      </c>
      <c r="L718" s="9" t="s">
        <v>7125</v>
      </c>
      <c r="M718" s="9" t="s">
        <v>7126</v>
      </c>
      <c r="N718" s="9" t="s">
        <v>2001</v>
      </c>
      <c r="O718" s="9" t="s">
        <v>5662</v>
      </c>
      <c r="P718" s="9"/>
      <c r="Q718" s="9" t="s">
        <v>2004</v>
      </c>
      <c r="R718" s="9" t="s">
        <v>7074</v>
      </c>
      <c r="S718" s="9" t="s">
        <v>16</v>
      </c>
      <c r="T718" s="9"/>
      <c r="U718" s="9" t="s">
        <v>222</v>
      </c>
      <c r="V718" s="9" t="s">
        <v>7127</v>
      </c>
    </row>
    <row r="719" customFormat="false" ht="15" hidden="false" customHeight="false" outlineLevel="0" collapsed="false">
      <c r="A719" s="9" t="s">
        <v>7128</v>
      </c>
      <c r="B719" s="9" t="s">
        <v>1945</v>
      </c>
      <c r="C719" s="9" t="s">
        <v>7129</v>
      </c>
      <c r="D719" s="9" t="s">
        <v>26</v>
      </c>
      <c r="E719" s="9" t="s">
        <v>943</v>
      </c>
      <c r="F719" s="9" t="s">
        <v>162</v>
      </c>
      <c r="G719" s="9" t="s">
        <v>90</v>
      </c>
      <c r="H719" s="9" t="n">
        <v>-1600</v>
      </c>
      <c r="I719" s="9" t="n">
        <v>-400</v>
      </c>
      <c r="J719" s="9" t="s">
        <v>7130</v>
      </c>
      <c r="K719" s="9" t="s">
        <v>7131</v>
      </c>
      <c r="L719" s="9" t="s">
        <v>7132</v>
      </c>
      <c r="M719" s="9" t="s">
        <v>7133</v>
      </c>
      <c r="N719" s="9" t="s">
        <v>613</v>
      </c>
      <c r="O719" s="9" t="s">
        <v>7134</v>
      </c>
      <c r="P719" s="9"/>
      <c r="Q719" s="9" t="s">
        <v>1953</v>
      </c>
      <c r="R719" s="9" t="s">
        <v>1954</v>
      </c>
      <c r="S719" s="9" t="s">
        <v>16</v>
      </c>
      <c r="T719" s="9"/>
      <c r="U719" s="9" t="s">
        <v>222</v>
      </c>
      <c r="V719" s="9" t="s">
        <v>7135</v>
      </c>
    </row>
    <row r="720" customFormat="false" ht="15" hidden="false" customHeight="false" outlineLevel="0" collapsed="false">
      <c r="A720" s="9" t="s">
        <v>7136</v>
      </c>
      <c r="B720" s="9" t="s">
        <v>7137</v>
      </c>
      <c r="C720" s="9"/>
      <c r="D720" s="9" t="s">
        <v>26</v>
      </c>
      <c r="E720" s="9" t="s">
        <v>943</v>
      </c>
      <c r="F720" s="9" t="s">
        <v>162</v>
      </c>
      <c r="G720" s="9" t="s">
        <v>90</v>
      </c>
      <c r="H720" s="9" t="n">
        <v>-1250</v>
      </c>
      <c r="I720" s="9" t="n">
        <v>-800</v>
      </c>
      <c r="J720" s="9" t="s">
        <v>7138</v>
      </c>
      <c r="K720" s="9" t="s">
        <v>7139</v>
      </c>
      <c r="L720" s="9" t="s">
        <v>7140</v>
      </c>
      <c r="M720" s="9" t="s">
        <v>7141</v>
      </c>
      <c r="N720" s="9" t="s">
        <v>1175</v>
      </c>
      <c r="O720" s="9" t="s">
        <v>7142</v>
      </c>
      <c r="P720" s="9"/>
      <c r="Q720" s="9" t="s">
        <v>6943</v>
      </c>
      <c r="R720" s="9" t="s">
        <v>799</v>
      </c>
      <c r="S720" s="9" t="s">
        <v>17</v>
      </c>
      <c r="T720" s="9"/>
      <c r="U720" s="9" t="s">
        <v>378</v>
      </c>
      <c r="V720" s="9"/>
    </row>
    <row r="721" customFormat="false" ht="15" hidden="false" customHeight="false" outlineLevel="0" collapsed="false">
      <c r="A721" s="9" t="s">
        <v>7143</v>
      </c>
      <c r="B721" s="9" t="s">
        <v>7144</v>
      </c>
      <c r="C721" s="9" t="s">
        <v>7145</v>
      </c>
      <c r="D721" s="9" t="s">
        <v>26</v>
      </c>
      <c r="E721" s="9" t="s">
        <v>943</v>
      </c>
      <c r="F721" s="9" t="s">
        <v>162</v>
      </c>
      <c r="G721" s="9" t="s">
        <v>90</v>
      </c>
      <c r="H721" s="9" t="n">
        <v>-500</v>
      </c>
      <c r="I721" s="9" t="n">
        <v>800</v>
      </c>
      <c r="J721" s="9" t="s">
        <v>7146</v>
      </c>
      <c r="K721" s="9" t="s">
        <v>7147</v>
      </c>
      <c r="L721" s="9" t="s">
        <v>7148</v>
      </c>
      <c r="M721" s="9" t="s">
        <v>7149</v>
      </c>
      <c r="N721" s="9" t="s">
        <v>1863</v>
      </c>
      <c r="O721" s="9" t="s">
        <v>7150</v>
      </c>
      <c r="P721" s="9"/>
      <c r="Q721" s="9" t="s">
        <v>2127</v>
      </c>
      <c r="R721" s="9" t="s">
        <v>2322</v>
      </c>
      <c r="S721" s="9" t="s">
        <v>17</v>
      </c>
      <c r="T721" s="9"/>
      <c r="U721" s="9" t="s">
        <v>222</v>
      </c>
      <c r="V721" s="9" t="s">
        <v>7151</v>
      </c>
    </row>
    <row r="722" customFormat="false" ht="15" hidden="false" customHeight="false" outlineLevel="0" collapsed="false">
      <c r="A722" s="9" t="s">
        <v>7152</v>
      </c>
      <c r="B722" s="9" t="s">
        <v>7153</v>
      </c>
      <c r="C722" s="9" t="s">
        <v>7154</v>
      </c>
      <c r="D722" s="9" t="s">
        <v>26</v>
      </c>
      <c r="E722" s="9" t="s">
        <v>943</v>
      </c>
      <c r="F722" s="9" t="s">
        <v>162</v>
      </c>
      <c r="G722" s="9" t="s">
        <v>90</v>
      </c>
      <c r="H722" s="9" t="n">
        <v>-300</v>
      </c>
      <c r="I722" s="9" t="n">
        <v>400</v>
      </c>
      <c r="J722" s="9" t="s">
        <v>7155</v>
      </c>
      <c r="K722" s="9" t="s">
        <v>7156</v>
      </c>
      <c r="L722" s="9" t="s">
        <v>7157</v>
      </c>
      <c r="M722" s="9" t="s">
        <v>7158</v>
      </c>
      <c r="N722" s="9" t="s">
        <v>1175</v>
      </c>
      <c r="O722" s="9" t="s">
        <v>5662</v>
      </c>
      <c r="P722" s="9"/>
      <c r="Q722" s="9" t="s">
        <v>7159</v>
      </c>
      <c r="R722" s="9" t="s">
        <v>7160</v>
      </c>
      <c r="S722" s="9" t="s">
        <v>16</v>
      </c>
      <c r="T722" s="9" t="s">
        <v>3429</v>
      </c>
      <c r="U722" s="9" t="s">
        <v>222</v>
      </c>
      <c r="V722" s="9" t="s">
        <v>7161</v>
      </c>
    </row>
    <row r="723" customFormat="false" ht="15" hidden="false" customHeight="false" outlineLevel="0" collapsed="false">
      <c r="A723" s="9" t="s">
        <v>7162</v>
      </c>
      <c r="B723" s="9" t="s">
        <v>7163</v>
      </c>
      <c r="C723" s="9"/>
      <c r="D723" s="9" t="s">
        <v>26</v>
      </c>
      <c r="E723" s="9" t="s">
        <v>943</v>
      </c>
      <c r="F723" s="9" t="s">
        <v>162</v>
      </c>
      <c r="G723" s="9" t="s">
        <v>90</v>
      </c>
      <c r="H723" s="9" t="n">
        <v>100</v>
      </c>
      <c r="I723" s="9" t="n">
        <v>1000</v>
      </c>
      <c r="J723" s="9" t="s">
        <v>7164</v>
      </c>
      <c r="K723" s="9" t="s">
        <v>7165</v>
      </c>
      <c r="L723" s="9" t="s">
        <v>7166</v>
      </c>
      <c r="M723" s="9" t="s">
        <v>7167</v>
      </c>
      <c r="N723" s="9" t="s">
        <v>7168</v>
      </c>
      <c r="O723" s="9" t="s">
        <v>5662</v>
      </c>
      <c r="P723" s="9"/>
      <c r="Q723" s="9" t="s">
        <v>454</v>
      </c>
      <c r="R723" s="9" t="s">
        <v>1348</v>
      </c>
      <c r="S723" s="9" t="s">
        <v>17</v>
      </c>
      <c r="T723" s="9" t="s">
        <v>4084</v>
      </c>
      <c r="U723" s="9" t="s">
        <v>222</v>
      </c>
      <c r="V723" s="9"/>
    </row>
    <row r="724" customFormat="false" ht="15" hidden="false" customHeight="false" outlineLevel="0" collapsed="false">
      <c r="A724" s="9" t="s">
        <v>7169</v>
      </c>
      <c r="B724" s="9" t="s">
        <v>7170</v>
      </c>
      <c r="C724" s="9" t="s">
        <v>7171</v>
      </c>
      <c r="D724" s="9" t="s">
        <v>26</v>
      </c>
      <c r="E724" s="9" t="s">
        <v>943</v>
      </c>
      <c r="F724" s="9" t="s">
        <v>162</v>
      </c>
      <c r="G724" s="9" t="s">
        <v>92</v>
      </c>
      <c r="H724" s="9" t="n">
        <v>200</v>
      </c>
      <c r="I724" s="9" t="n">
        <v>1500</v>
      </c>
      <c r="J724" s="9" t="s">
        <v>7172</v>
      </c>
      <c r="K724" s="9" t="s">
        <v>7173</v>
      </c>
      <c r="L724" s="9" t="s">
        <v>7174</v>
      </c>
      <c r="M724" s="9" t="s">
        <v>7175</v>
      </c>
      <c r="N724" s="9" t="s">
        <v>2111</v>
      </c>
      <c r="O724" s="9" t="s">
        <v>7176</v>
      </c>
      <c r="P724" s="9"/>
      <c r="Q724" s="9" t="s">
        <v>6943</v>
      </c>
      <c r="R724" s="9" t="s">
        <v>7177</v>
      </c>
      <c r="S724" s="9" t="s">
        <v>17</v>
      </c>
      <c r="T724" s="9"/>
      <c r="U724" s="9" t="s">
        <v>378</v>
      </c>
      <c r="V724" s="9"/>
    </row>
    <row r="725" customFormat="false" ht="15" hidden="false" customHeight="false" outlineLevel="0" collapsed="false">
      <c r="A725" s="9" t="s">
        <v>7178</v>
      </c>
      <c r="B725" s="9" t="s">
        <v>7179</v>
      </c>
      <c r="C725" s="9" t="s">
        <v>7180</v>
      </c>
      <c r="D725" s="9" t="s">
        <v>26</v>
      </c>
      <c r="E725" s="9" t="s">
        <v>943</v>
      </c>
      <c r="F725" s="9" t="s">
        <v>162</v>
      </c>
      <c r="G725" s="9" t="s">
        <v>92</v>
      </c>
      <c r="H725" s="9" t="n">
        <v>300</v>
      </c>
      <c r="I725" s="9" t="n">
        <v>1500</v>
      </c>
      <c r="J725" s="9" t="s">
        <v>7181</v>
      </c>
      <c r="K725" s="9" t="s">
        <v>7182</v>
      </c>
      <c r="L725" s="9" t="s">
        <v>7183</v>
      </c>
      <c r="M725" s="9" t="s">
        <v>7184</v>
      </c>
      <c r="N725" s="9" t="s">
        <v>231</v>
      </c>
      <c r="O725" s="9" t="s">
        <v>5662</v>
      </c>
      <c r="P725" s="9"/>
      <c r="Q725" s="9" t="s">
        <v>454</v>
      </c>
      <c r="R725" s="9" t="s">
        <v>1831</v>
      </c>
      <c r="S725" s="9" t="s">
        <v>17</v>
      </c>
      <c r="T725" s="9"/>
      <c r="U725" s="9" t="s">
        <v>378</v>
      </c>
      <c r="V725" s="9" t="s">
        <v>7185</v>
      </c>
    </row>
    <row r="726" customFormat="false" ht="15" hidden="false" customHeight="false" outlineLevel="0" collapsed="false">
      <c r="A726" s="9" t="s">
        <v>7186</v>
      </c>
      <c r="B726" s="9" t="s">
        <v>7187</v>
      </c>
      <c r="C726" s="9"/>
      <c r="D726" s="9" t="s">
        <v>26</v>
      </c>
      <c r="E726" s="9" t="s">
        <v>943</v>
      </c>
      <c r="F726" s="9" t="s">
        <v>162</v>
      </c>
      <c r="G726" s="9" t="s">
        <v>92</v>
      </c>
      <c r="H726" s="9" t="n">
        <v>900</v>
      </c>
      <c r="I726" s="9" t="n">
        <v>1600</v>
      </c>
      <c r="J726" s="9" t="s">
        <v>7188</v>
      </c>
      <c r="K726" s="9" t="s">
        <v>7189</v>
      </c>
      <c r="L726" s="9" t="s">
        <v>7190</v>
      </c>
      <c r="M726" s="9" t="s">
        <v>7191</v>
      </c>
      <c r="N726" s="9" t="s">
        <v>6618</v>
      </c>
      <c r="O726" s="9" t="s">
        <v>5662</v>
      </c>
      <c r="P726" s="9"/>
      <c r="Q726" s="9" t="s">
        <v>7192</v>
      </c>
      <c r="R726" s="9" t="s">
        <v>799</v>
      </c>
      <c r="S726" s="9" t="s">
        <v>17</v>
      </c>
      <c r="T726" s="9"/>
      <c r="U726" s="9" t="s">
        <v>378</v>
      </c>
      <c r="V726" s="9" t="s">
        <v>7193</v>
      </c>
    </row>
    <row r="727" customFormat="false" ht="15" hidden="false" customHeight="false" outlineLevel="0" collapsed="false">
      <c r="A727" s="9" t="s">
        <v>7194</v>
      </c>
      <c r="B727" s="9" t="s">
        <v>7195</v>
      </c>
      <c r="C727" s="9"/>
      <c r="D727" s="9" t="s">
        <v>26</v>
      </c>
      <c r="E727" s="9" t="s">
        <v>943</v>
      </c>
      <c r="F727" s="9" t="s">
        <v>162</v>
      </c>
      <c r="G727" s="9" t="s">
        <v>2190</v>
      </c>
      <c r="H727" s="9" t="n">
        <v>-500</v>
      </c>
      <c r="I727" s="9" t="n">
        <v>600</v>
      </c>
      <c r="J727" s="9" t="s">
        <v>7196</v>
      </c>
      <c r="K727" s="9" t="s">
        <v>7197</v>
      </c>
      <c r="L727" s="9" t="s">
        <v>7198</v>
      </c>
      <c r="M727" s="9" t="s">
        <v>7199</v>
      </c>
      <c r="N727" s="9" t="s">
        <v>231</v>
      </c>
      <c r="O727" s="9" t="s">
        <v>5662</v>
      </c>
      <c r="P727" s="9"/>
      <c r="Q727" s="9" t="s">
        <v>7159</v>
      </c>
      <c r="R727" s="9" t="s">
        <v>799</v>
      </c>
      <c r="S727" s="9" t="s">
        <v>17</v>
      </c>
      <c r="T727" s="9" t="s">
        <v>3429</v>
      </c>
      <c r="U727" s="9" t="s">
        <v>378</v>
      </c>
      <c r="V727" s="9" t="s">
        <v>7200</v>
      </c>
    </row>
    <row r="728" customFormat="false" ht="15" hidden="false" customHeight="false" outlineLevel="0" collapsed="false">
      <c r="A728" s="9" t="s">
        <v>7201</v>
      </c>
      <c r="B728" s="9" t="s">
        <v>7202</v>
      </c>
      <c r="C728" s="9"/>
      <c r="D728" s="9" t="s">
        <v>26</v>
      </c>
      <c r="E728" s="9" t="s">
        <v>943</v>
      </c>
      <c r="F728" s="9" t="s">
        <v>162</v>
      </c>
      <c r="G728" s="9" t="s">
        <v>2190</v>
      </c>
      <c r="H728" s="9" t="n">
        <v>1</v>
      </c>
      <c r="I728" s="9" t="n">
        <v>900</v>
      </c>
      <c r="J728" s="9" t="s">
        <v>7203</v>
      </c>
      <c r="K728" s="9" t="s">
        <v>7204</v>
      </c>
      <c r="L728" s="9" t="s">
        <v>6491</v>
      </c>
      <c r="M728" s="9" t="s">
        <v>7205</v>
      </c>
      <c r="N728" s="9" t="s">
        <v>179</v>
      </c>
      <c r="O728" s="9" t="s">
        <v>5662</v>
      </c>
      <c r="P728" s="9"/>
      <c r="Q728" s="9" t="s">
        <v>6943</v>
      </c>
      <c r="R728" s="9" t="s">
        <v>1831</v>
      </c>
      <c r="S728" s="9" t="s">
        <v>17</v>
      </c>
      <c r="T728" s="9"/>
      <c r="U728" s="9" t="s">
        <v>222</v>
      </c>
      <c r="V728" s="9" t="s">
        <v>7206</v>
      </c>
    </row>
    <row r="729" customFormat="false" ht="15" hidden="false" customHeight="false" outlineLevel="0" collapsed="false">
      <c r="A729" s="9" t="s">
        <v>7207</v>
      </c>
      <c r="B729" s="9" t="s">
        <v>7208</v>
      </c>
      <c r="C729" s="9" t="s">
        <v>7209</v>
      </c>
      <c r="D729" s="9" t="s">
        <v>26</v>
      </c>
      <c r="E729" s="9" t="s">
        <v>943</v>
      </c>
      <c r="F729" s="9" t="s">
        <v>162</v>
      </c>
      <c r="G729" s="9" t="s">
        <v>2190</v>
      </c>
      <c r="H729" s="9" t="n">
        <v>-600</v>
      </c>
      <c r="I729" s="9" t="n">
        <v>350</v>
      </c>
      <c r="J729" s="9" t="s">
        <v>7210</v>
      </c>
      <c r="K729" s="9" t="s">
        <v>7211</v>
      </c>
      <c r="L729" s="9" t="s">
        <v>7212</v>
      </c>
      <c r="M729" s="9" t="s">
        <v>7213</v>
      </c>
      <c r="N729" s="9" t="s">
        <v>2111</v>
      </c>
      <c r="O729" s="9" t="s">
        <v>5662</v>
      </c>
      <c r="P729" s="9"/>
      <c r="Q729" s="9" t="s">
        <v>1953</v>
      </c>
      <c r="R729" s="9" t="s">
        <v>799</v>
      </c>
      <c r="S729" s="9" t="s">
        <v>17</v>
      </c>
      <c r="T729" s="9" t="s">
        <v>3239</v>
      </c>
      <c r="U729" s="9" t="s">
        <v>378</v>
      </c>
      <c r="V729" s="9"/>
    </row>
    <row r="730" customFormat="false" ht="15" hidden="false" customHeight="false" outlineLevel="0" collapsed="false">
      <c r="A730" s="9" t="s">
        <v>7214</v>
      </c>
      <c r="B730" s="9" t="s">
        <v>7215</v>
      </c>
      <c r="C730" s="9"/>
      <c r="D730" s="9" t="s">
        <v>26</v>
      </c>
      <c r="E730" s="9" t="s">
        <v>943</v>
      </c>
      <c r="F730" s="9" t="s">
        <v>162</v>
      </c>
      <c r="G730" s="9" t="s">
        <v>94</v>
      </c>
      <c r="H730" s="9" t="n">
        <v>-4000</v>
      </c>
      <c r="I730" s="9" t="n">
        <v>-400</v>
      </c>
      <c r="J730" s="9" t="s">
        <v>7216</v>
      </c>
      <c r="K730" s="9" t="s">
        <v>7217</v>
      </c>
      <c r="L730" s="9" t="s">
        <v>7218</v>
      </c>
      <c r="M730" s="9" t="s">
        <v>7219</v>
      </c>
      <c r="N730" s="9" t="s">
        <v>5580</v>
      </c>
      <c r="O730" s="9" t="s">
        <v>7220</v>
      </c>
      <c r="P730" s="9"/>
      <c r="Q730" s="9" t="s">
        <v>454</v>
      </c>
      <c r="R730" s="9" t="s">
        <v>5625</v>
      </c>
      <c r="S730" s="9" t="s">
        <v>17</v>
      </c>
      <c r="T730" s="9"/>
      <c r="U730" s="9" t="s">
        <v>378</v>
      </c>
      <c r="V730" s="9"/>
    </row>
    <row r="731" customFormat="false" ht="15" hidden="false" customHeight="false" outlineLevel="0" collapsed="false">
      <c r="A731" s="9" t="s">
        <v>7221</v>
      </c>
      <c r="B731" s="9" t="s">
        <v>7222</v>
      </c>
      <c r="C731" s="9"/>
      <c r="D731" s="9" t="s">
        <v>26</v>
      </c>
      <c r="E731" s="9" t="s">
        <v>943</v>
      </c>
      <c r="F731" s="9" t="s">
        <v>162</v>
      </c>
      <c r="G731" s="9" t="s">
        <v>7223</v>
      </c>
      <c r="H731" s="9" t="n">
        <v>-500</v>
      </c>
      <c r="I731" s="9" t="n">
        <v>600</v>
      </c>
      <c r="J731" s="9" t="s">
        <v>7224</v>
      </c>
      <c r="K731" s="9" t="s">
        <v>7225</v>
      </c>
      <c r="L731" s="9" t="s">
        <v>7226</v>
      </c>
      <c r="M731" s="9" t="s">
        <v>7227</v>
      </c>
      <c r="N731" s="9" t="s">
        <v>6693</v>
      </c>
      <c r="O731" s="9" t="s">
        <v>7228</v>
      </c>
      <c r="P731" s="9"/>
      <c r="Q731" s="9" t="s">
        <v>454</v>
      </c>
      <c r="R731" s="9" t="s">
        <v>2005</v>
      </c>
      <c r="S731" s="9" t="s">
        <v>16</v>
      </c>
      <c r="T731" s="9"/>
      <c r="U731" s="9" t="s">
        <v>222</v>
      </c>
      <c r="V731" s="9"/>
    </row>
    <row r="732" customFormat="false" ht="15" hidden="false" customHeight="false" outlineLevel="0" collapsed="false">
      <c r="A732" s="9" t="s">
        <v>7229</v>
      </c>
      <c r="B732" s="9" t="s">
        <v>7230</v>
      </c>
      <c r="C732" s="9"/>
      <c r="D732" s="9" t="s">
        <v>26</v>
      </c>
      <c r="E732" s="9" t="s">
        <v>943</v>
      </c>
      <c r="F732" s="9" t="s">
        <v>162</v>
      </c>
      <c r="G732" s="9" t="s">
        <v>94</v>
      </c>
      <c r="H732" s="9" t="n">
        <v>600</v>
      </c>
      <c r="I732" s="9" t="n">
        <v>1200</v>
      </c>
      <c r="J732" s="9" t="s">
        <v>7231</v>
      </c>
      <c r="K732" s="9" t="s">
        <v>7232</v>
      </c>
      <c r="L732" s="9" t="s">
        <v>7233</v>
      </c>
      <c r="M732" s="9" t="s">
        <v>7234</v>
      </c>
      <c r="N732" s="9" t="s">
        <v>7235</v>
      </c>
      <c r="O732" s="9" t="s">
        <v>7236</v>
      </c>
      <c r="P732" s="9"/>
      <c r="Q732" s="9" t="s">
        <v>454</v>
      </c>
      <c r="R732" s="9" t="s">
        <v>5625</v>
      </c>
      <c r="S732" s="9" t="s">
        <v>17</v>
      </c>
      <c r="T732" s="9"/>
      <c r="U732" s="9" t="s">
        <v>378</v>
      </c>
      <c r="V732" s="9"/>
    </row>
    <row r="733" customFormat="false" ht="15" hidden="false" customHeight="false" outlineLevel="0" collapsed="false">
      <c r="A733" s="9" t="s">
        <v>7237</v>
      </c>
      <c r="B733" s="9" t="s">
        <v>7238</v>
      </c>
      <c r="C733" s="9" t="s">
        <v>7239</v>
      </c>
      <c r="D733" s="9" t="s">
        <v>26</v>
      </c>
      <c r="E733" s="9" t="s">
        <v>943</v>
      </c>
      <c r="F733" s="9" t="s">
        <v>162</v>
      </c>
      <c r="G733" s="9" t="s">
        <v>94</v>
      </c>
      <c r="H733" s="9" t="n">
        <v>800</v>
      </c>
      <c r="I733" s="9" t="n">
        <v>1500</v>
      </c>
      <c r="J733" s="9" t="s">
        <v>7240</v>
      </c>
      <c r="K733" s="9" t="s">
        <v>7241</v>
      </c>
      <c r="L733" s="9" t="s">
        <v>7242</v>
      </c>
      <c r="M733" s="9" t="s">
        <v>7243</v>
      </c>
      <c r="N733" s="9" t="s">
        <v>1483</v>
      </c>
      <c r="O733" s="9" t="s">
        <v>7244</v>
      </c>
      <c r="P733" s="9"/>
      <c r="Q733" s="9" t="s">
        <v>1654</v>
      </c>
      <c r="R733" s="9" t="s">
        <v>2084</v>
      </c>
      <c r="S733" s="9" t="s">
        <v>17</v>
      </c>
      <c r="T733" s="9"/>
      <c r="U733" s="9" t="s">
        <v>378</v>
      </c>
      <c r="V733" s="9" t="s">
        <v>7245</v>
      </c>
    </row>
    <row r="734" customFormat="false" ht="15" hidden="false" customHeight="false" outlineLevel="0" collapsed="false">
      <c r="A734" s="9" t="s">
        <v>7246</v>
      </c>
      <c r="B734" s="9" t="s">
        <v>7247</v>
      </c>
      <c r="C734" s="9" t="s">
        <v>7248</v>
      </c>
      <c r="D734" s="9" t="s">
        <v>26</v>
      </c>
      <c r="E734" s="9" t="s">
        <v>943</v>
      </c>
      <c r="F734" s="9" t="s">
        <v>162</v>
      </c>
      <c r="G734" s="9" t="s">
        <v>94</v>
      </c>
      <c r="H734" s="9" t="n">
        <v>700</v>
      </c>
      <c r="I734" s="9" t="n">
        <v>1520</v>
      </c>
      <c r="J734" s="9" t="s">
        <v>7249</v>
      </c>
      <c r="K734" s="9" t="s">
        <v>7250</v>
      </c>
      <c r="L734" s="9" t="s">
        <v>7251</v>
      </c>
      <c r="M734" s="9" t="s">
        <v>7252</v>
      </c>
      <c r="N734" s="9" t="s">
        <v>572</v>
      </c>
      <c r="O734" s="9" t="s">
        <v>5662</v>
      </c>
      <c r="P734" s="9"/>
      <c r="Q734" s="9" t="s">
        <v>409</v>
      </c>
      <c r="R734" s="9" t="s">
        <v>1806</v>
      </c>
      <c r="S734" s="9" t="s">
        <v>17</v>
      </c>
      <c r="T734" s="9"/>
      <c r="U734" s="9" t="s">
        <v>378</v>
      </c>
      <c r="V734" s="9"/>
    </row>
    <row r="735" customFormat="false" ht="15" hidden="false" customHeight="false" outlineLevel="0" collapsed="false">
      <c r="A735" s="9" t="s">
        <v>7253</v>
      </c>
      <c r="B735" s="9" t="s">
        <v>7254</v>
      </c>
      <c r="C735" s="9" t="s">
        <v>7255</v>
      </c>
      <c r="D735" s="9" t="s">
        <v>26</v>
      </c>
      <c r="E735" s="9" t="s">
        <v>943</v>
      </c>
      <c r="F735" s="9" t="s">
        <v>162</v>
      </c>
      <c r="G735" s="9" t="s">
        <v>7256</v>
      </c>
      <c r="H735" s="9" t="n">
        <v>1650</v>
      </c>
      <c r="I735" s="9" t="n">
        <v>1900</v>
      </c>
      <c r="J735" s="9" t="s">
        <v>7257</v>
      </c>
      <c r="K735" s="9" t="s">
        <v>7258</v>
      </c>
      <c r="L735" s="9" t="s">
        <v>7259</v>
      </c>
      <c r="M735" s="9" t="s">
        <v>7260</v>
      </c>
      <c r="N735" s="9" t="s">
        <v>5729</v>
      </c>
      <c r="O735" s="9" t="s">
        <v>7261</v>
      </c>
      <c r="P735" s="9"/>
      <c r="Q735" s="9" t="s">
        <v>7262</v>
      </c>
      <c r="R735" s="9" t="s">
        <v>7263</v>
      </c>
      <c r="S735" s="9" t="s">
        <v>17</v>
      </c>
      <c r="T735" s="9" t="s">
        <v>4571</v>
      </c>
      <c r="U735" s="9" t="s">
        <v>378</v>
      </c>
      <c r="V735" s="9" t="s">
        <v>7264</v>
      </c>
    </row>
    <row r="736" customFormat="false" ht="15" hidden="false" customHeight="false" outlineLevel="0" collapsed="false">
      <c r="A736" s="9" t="s">
        <v>7265</v>
      </c>
      <c r="B736" s="9" t="s">
        <v>7266</v>
      </c>
      <c r="C736" s="9"/>
      <c r="D736" s="9" t="s">
        <v>26</v>
      </c>
      <c r="E736" s="9" t="s">
        <v>943</v>
      </c>
      <c r="F736" s="9" t="s">
        <v>162</v>
      </c>
      <c r="G736" s="9" t="s">
        <v>96</v>
      </c>
      <c r="H736" s="9" t="n">
        <v>-7000</v>
      </c>
      <c r="I736" s="9" t="n">
        <v>-1500</v>
      </c>
      <c r="J736" s="9" t="s">
        <v>7267</v>
      </c>
      <c r="K736" s="9" t="s">
        <v>7268</v>
      </c>
      <c r="L736" s="9" t="s">
        <v>7269</v>
      </c>
      <c r="M736" s="9" t="s">
        <v>7270</v>
      </c>
      <c r="N736" s="9" t="s">
        <v>1483</v>
      </c>
      <c r="O736" s="9" t="s">
        <v>7271</v>
      </c>
      <c r="P736" s="9"/>
      <c r="Q736" s="9" t="s">
        <v>7272</v>
      </c>
      <c r="R736" s="9" t="s">
        <v>1831</v>
      </c>
      <c r="S736" s="9" t="s">
        <v>17</v>
      </c>
      <c r="T736" s="9" t="s">
        <v>672</v>
      </c>
      <c r="U736" s="9" t="s">
        <v>222</v>
      </c>
      <c r="V736" s="9" t="s">
        <v>7273</v>
      </c>
    </row>
    <row r="737" customFormat="false" ht="15" hidden="false" customHeight="false" outlineLevel="0" collapsed="false">
      <c r="A737" s="9" t="s">
        <v>7274</v>
      </c>
      <c r="B737" s="9" t="s">
        <v>7275</v>
      </c>
      <c r="C737" s="9"/>
      <c r="D737" s="9" t="s">
        <v>26</v>
      </c>
      <c r="E737" s="9" t="s">
        <v>943</v>
      </c>
      <c r="F737" s="9" t="s">
        <v>162</v>
      </c>
      <c r="G737" s="9" t="s">
        <v>96</v>
      </c>
      <c r="H737" s="9" t="n">
        <v>-3800</v>
      </c>
      <c r="I737" s="9" t="n">
        <v>-1500</v>
      </c>
      <c r="J737" s="9" t="s">
        <v>7276</v>
      </c>
      <c r="K737" s="9" t="s">
        <v>7277</v>
      </c>
      <c r="L737" s="9" t="s">
        <v>7278</v>
      </c>
      <c r="M737" s="9" t="s">
        <v>7279</v>
      </c>
      <c r="N737" s="9" t="s">
        <v>5729</v>
      </c>
      <c r="O737" s="9" t="s">
        <v>7280</v>
      </c>
      <c r="P737" s="9"/>
      <c r="Q737" s="9" t="s">
        <v>454</v>
      </c>
      <c r="R737" s="9" t="s">
        <v>799</v>
      </c>
      <c r="S737" s="9" t="s">
        <v>17</v>
      </c>
      <c r="T737" s="9" t="s">
        <v>3239</v>
      </c>
      <c r="U737" s="9" t="s">
        <v>222</v>
      </c>
      <c r="V737" s="9"/>
    </row>
    <row r="738" customFormat="false" ht="15" hidden="false" customHeight="false" outlineLevel="0" collapsed="false">
      <c r="A738" s="9" t="s">
        <v>7281</v>
      </c>
      <c r="B738" s="9" t="s">
        <v>7282</v>
      </c>
      <c r="C738" s="9"/>
      <c r="D738" s="9" t="s">
        <v>26</v>
      </c>
      <c r="E738" s="9" t="s">
        <v>943</v>
      </c>
      <c r="F738" s="9" t="s">
        <v>162</v>
      </c>
      <c r="G738" s="9" t="s">
        <v>96</v>
      </c>
      <c r="H738" s="9" t="n">
        <v>-1500</v>
      </c>
      <c r="I738" s="9" t="n">
        <v>-500</v>
      </c>
      <c r="J738" s="9" t="s">
        <v>7283</v>
      </c>
      <c r="K738" s="9" t="s">
        <v>7284</v>
      </c>
      <c r="L738" s="9" t="s">
        <v>7285</v>
      </c>
      <c r="M738" s="9" t="s">
        <v>7286</v>
      </c>
      <c r="N738" s="9" t="s">
        <v>231</v>
      </c>
      <c r="O738" s="9" t="s">
        <v>7287</v>
      </c>
      <c r="P738" s="9"/>
      <c r="Q738" s="9" t="s">
        <v>2127</v>
      </c>
      <c r="R738" s="9" t="s">
        <v>799</v>
      </c>
      <c r="S738" s="9" t="s">
        <v>17</v>
      </c>
      <c r="T738" s="9"/>
      <c r="U738" s="9" t="s">
        <v>378</v>
      </c>
      <c r="V738" s="9"/>
    </row>
    <row r="739" customFormat="false" ht="15" hidden="false" customHeight="false" outlineLevel="0" collapsed="false">
      <c r="A739" s="9" t="s">
        <v>7288</v>
      </c>
      <c r="B739" s="9" t="s">
        <v>7289</v>
      </c>
      <c r="C739" s="9" t="s">
        <v>7290</v>
      </c>
      <c r="D739" s="9" t="s">
        <v>26</v>
      </c>
      <c r="E739" s="9" t="s">
        <v>943</v>
      </c>
      <c r="F739" s="9" t="s">
        <v>162</v>
      </c>
      <c r="G739" s="9" t="s">
        <v>96</v>
      </c>
      <c r="H739" s="9" t="n">
        <v>-800</v>
      </c>
      <c r="I739" s="9" t="n">
        <v>-100</v>
      </c>
      <c r="J739" s="9" t="s">
        <v>7291</v>
      </c>
      <c r="K739" s="9" t="s">
        <v>7292</v>
      </c>
      <c r="L739" s="9" t="s">
        <v>7293</v>
      </c>
      <c r="M739" s="9" t="s">
        <v>7294</v>
      </c>
      <c r="N739" s="9" t="s">
        <v>1175</v>
      </c>
      <c r="O739" s="9" t="s">
        <v>7295</v>
      </c>
      <c r="P739" s="9"/>
      <c r="Q739" s="9" t="s">
        <v>7296</v>
      </c>
      <c r="R739" s="9" t="s">
        <v>220</v>
      </c>
      <c r="S739" s="9" t="s">
        <v>16</v>
      </c>
      <c r="T739" s="9" t="s">
        <v>2848</v>
      </c>
      <c r="U739" s="9" t="s">
        <v>222</v>
      </c>
      <c r="V739" s="9" t="s">
        <v>7297</v>
      </c>
    </row>
    <row r="740" customFormat="false" ht="15" hidden="false" customHeight="false" outlineLevel="0" collapsed="false">
      <c r="A740" s="9" t="s">
        <v>7298</v>
      </c>
      <c r="B740" s="9" t="s">
        <v>2119</v>
      </c>
      <c r="C740" s="9" t="s">
        <v>2118</v>
      </c>
      <c r="D740" s="9" t="s">
        <v>26</v>
      </c>
      <c r="E740" s="9" t="s">
        <v>943</v>
      </c>
      <c r="F740" s="9" t="s">
        <v>162</v>
      </c>
      <c r="G740" s="9" t="s">
        <v>96</v>
      </c>
      <c r="H740" s="9" t="n">
        <v>-100</v>
      </c>
      <c r="I740" s="9" t="n">
        <v>800</v>
      </c>
      <c r="J740" s="9" t="s">
        <v>7299</v>
      </c>
      <c r="K740" s="9" t="s">
        <v>7300</v>
      </c>
      <c r="L740" s="9" t="s">
        <v>7301</v>
      </c>
      <c r="M740" s="9" t="s">
        <v>7302</v>
      </c>
      <c r="N740" s="9" t="s">
        <v>1483</v>
      </c>
      <c r="O740" s="9" t="s">
        <v>7303</v>
      </c>
      <c r="P740" s="9"/>
      <c r="Q740" s="9" t="s">
        <v>2127</v>
      </c>
      <c r="R740" s="9" t="s">
        <v>7304</v>
      </c>
      <c r="S740" s="9" t="s">
        <v>16</v>
      </c>
      <c r="T740" s="9"/>
      <c r="U740" s="9" t="s">
        <v>222</v>
      </c>
      <c r="V740" s="9" t="s">
        <v>7305</v>
      </c>
    </row>
    <row r="741" customFormat="false" ht="15" hidden="false" customHeight="false" outlineLevel="0" collapsed="false">
      <c r="A741" s="9" t="s">
        <v>7306</v>
      </c>
      <c r="B741" s="9" t="s">
        <v>2105</v>
      </c>
      <c r="C741" s="9" t="s">
        <v>2106</v>
      </c>
      <c r="D741" s="9" t="s">
        <v>26</v>
      </c>
      <c r="E741" s="9" t="s">
        <v>943</v>
      </c>
      <c r="F741" s="9" t="s">
        <v>162</v>
      </c>
      <c r="G741" s="9" t="s">
        <v>96</v>
      </c>
      <c r="H741" s="9" t="n">
        <v>100</v>
      </c>
      <c r="I741" s="9" t="n">
        <v>800</v>
      </c>
      <c r="J741" s="9" t="s">
        <v>7307</v>
      </c>
      <c r="K741" s="9" t="s">
        <v>7308</v>
      </c>
      <c r="L741" s="9" t="s">
        <v>7309</v>
      </c>
      <c r="M741" s="9" t="s">
        <v>7310</v>
      </c>
      <c r="N741" s="9" t="s">
        <v>2111</v>
      </c>
      <c r="O741" s="9" t="s">
        <v>7311</v>
      </c>
      <c r="P741" s="9"/>
      <c r="Q741" s="9" t="s">
        <v>2114</v>
      </c>
      <c r="R741" s="9" t="s">
        <v>2115</v>
      </c>
      <c r="S741" s="9" t="s">
        <v>16</v>
      </c>
      <c r="T741" s="9"/>
      <c r="U741" s="9" t="s">
        <v>222</v>
      </c>
      <c r="V741" s="9" t="s">
        <v>7312</v>
      </c>
    </row>
    <row r="742" customFormat="false" ht="15" hidden="false" customHeight="false" outlineLevel="0" collapsed="false">
      <c r="A742" s="9" t="s">
        <v>7313</v>
      </c>
      <c r="B742" s="9" t="s">
        <v>7314</v>
      </c>
      <c r="C742" s="9"/>
      <c r="D742" s="9" t="s">
        <v>26</v>
      </c>
      <c r="E742" s="9" t="s">
        <v>943</v>
      </c>
      <c r="F742" s="9" t="s">
        <v>162</v>
      </c>
      <c r="G742" s="9" t="s">
        <v>96</v>
      </c>
      <c r="H742" s="9" t="n">
        <v>1</v>
      </c>
      <c r="I742" s="9" t="n">
        <v>700</v>
      </c>
      <c r="J742" s="9" t="s">
        <v>7315</v>
      </c>
      <c r="K742" s="9" t="s">
        <v>7316</v>
      </c>
      <c r="L742" s="9" t="s">
        <v>7317</v>
      </c>
      <c r="M742" s="9" t="s">
        <v>7318</v>
      </c>
      <c r="N742" s="9" t="s">
        <v>231</v>
      </c>
      <c r="O742" s="9" t="s">
        <v>5662</v>
      </c>
      <c r="P742" s="9"/>
      <c r="Q742" s="9" t="s">
        <v>454</v>
      </c>
      <c r="R742" s="9" t="s">
        <v>799</v>
      </c>
      <c r="S742" s="9" t="s">
        <v>17</v>
      </c>
      <c r="T742" s="9"/>
      <c r="U742" s="9" t="s">
        <v>378</v>
      </c>
      <c r="V742" s="9"/>
    </row>
    <row r="743" customFormat="false" ht="15" hidden="false" customHeight="false" outlineLevel="0" collapsed="false">
      <c r="A743" s="9" t="s">
        <v>7319</v>
      </c>
      <c r="B743" s="9" t="s">
        <v>7320</v>
      </c>
      <c r="C743" s="9" t="s">
        <v>7321</v>
      </c>
      <c r="D743" s="9" t="s">
        <v>26</v>
      </c>
      <c r="E743" s="9" t="s">
        <v>943</v>
      </c>
      <c r="F743" s="9" t="s">
        <v>162</v>
      </c>
      <c r="G743" s="9" t="s">
        <v>96</v>
      </c>
      <c r="H743" s="9" t="n">
        <v>750</v>
      </c>
      <c r="I743" s="9" t="n">
        <v>1375</v>
      </c>
      <c r="J743" s="9" t="s">
        <v>7322</v>
      </c>
      <c r="K743" s="9" t="s">
        <v>7323</v>
      </c>
      <c r="L743" s="9" t="s">
        <v>7324</v>
      </c>
      <c r="M743" s="9" t="s">
        <v>7325</v>
      </c>
      <c r="N743" s="9" t="s">
        <v>6339</v>
      </c>
      <c r="O743" s="9" t="s">
        <v>7326</v>
      </c>
      <c r="P743" s="9"/>
      <c r="Q743" s="9" t="s">
        <v>7159</v>
      </c>
      <c r="R743" s="9" t="s">
        <v>799</v>
      </c>
      <c r="S743" s="9" t="s">
        <v>17</v>
      </c>
      <c r="T743" s="9"/>
      <c r="U743" s="9" t="s">
        <v>378</v>
      </c>
      <c r="V743" s="9"/>
    </row>
    <row r="744" customFormat="false" ht="15" hidden="false" customHeight="false" outlineLevel="0" collapsed="false">
      <c r="A744" s="9" t="s">
        <v>7327</v>
      </c>
      <c r="B744" s="9" t="s">
        <v>7328</v>
      </c>
      <c r="C744" s="9" t="s">
        <v>7329</v>
      </c>
      <c r="D744" s="9" t="s">
        <v>26</v>
      </c>
      <c r="E744" s="9" t="s">
        <v>943</v>
      </c>
      <c r="F744" s="9" t="s">
        <v>162</v>
      </c>
      <c r="G744" s="9" t="s">
        <v>7330</v>
      </c>
      <c r="H744" s="9" t="n">
        <v>800</v>
      </c>
      <c r="I744" s="9" t="n">
        <v>1470</v>
      </c>
      <c r="J744" s="9" t="s">
        <v>7331</v>
      </c>
      <c r="K744" s="9" t="s">
        <v>7332</v>
      </c>
      <c r="L744" s="9" t="s">
        <v>7333</v>
      </c>
      <c r="M744" s="9" t="s">
        <v>7334</v>
      </c>
      <c r="N744" s="9" t="s">
        <v>7335</v>
      </c>
      <c r="O744" s="9" t="s">
        <v>5662</v>
      </c>
      <c r="P744" s="9"/>
      <c r="Q744" s="9" t="s">
        <v>6943</v>
      </c>
      <c r="R744" s="9" t="s">
        <v>1806</v>
      </c>
      <c r="S744" s="9" t="s">
        <v>17</v>
      </c>
      <c r="T744" s="9"/>
      <c r="U744" s="9" t="s">
        <v>378</v>
      </c>
      <c r="V744" s="9"/>
    </row>
    <row r="745" customFormat="false" ht="15" hidden="false" customHeight="false" outlineLevel="0" collapsed="false">
      <c r="A745" s="9" t="s">
        <v>7336</v>
      </c>
      <c r="B745" s="9" t="s">
        <v>7337</v>
      </c>
      <c r="C745" s="9"/>
      <c r="D745" s="9" t="s">
        <v>26</v>
      </c>
      <c r="E745" s="9" t="s">
        <v>943</v>
      </c>
      <c r="F745" s="9" t="s">
        <v>162</v>
      </c>
      <c r="G745" s="9" t="s">
        <v>96</v>
      </c>
      <c r="H745" s="9" t="n">
        <v>1000</v>
      </c>
      <c r="I745" s="9" t="n">
        <v>1600</v>
      </c>
      <c r="J745" s="9" t="s">
        <v>7338</v>
      </c>
      <c r="K745" s="9" t="s">
        <v>7339</v>
      </c>
      <c r="L745" s="9" t="s">
        <v>7340</v>
      </c>
      <c r="M745" s="9" t="s">
        <v>7341</v>
      </c>
      <c r="N745" s="9" t="s">
        <v>6586</v>
      </c>
      <c r="O745" s="9" t="s">
        <v>7342</v>
      </c>
      <c r="P745" s="9"/>
      <c r="Q745" s="9" t="s">
        <v>2073</v>
      </c>
      <c r="R745" s="9" t="s">
        <v>1806</v>
      </c>
      <c r="S745" s="9" t="s">
        <v>17</v>
      </c>
      <c r="T745" s="9"/>
      <c r="U745" s="9" t="s">
        <v>378</v>
      </c>
      <c r="V745" s="9"/>
    </row>
    <row r="746" customFormat="false" ht="15" hidden="false" customHeight="false" outlineLevel="0" collapsed="false">
      <c r="A746" s="9" t="s">
        <v>7343</v>
      </c>
      <c r="B746" s="9" t="s">
        <v>7344</v>
      </c>
      <c r="C746" s="9" t="s">
        <v>7345</v>
      </c>
      <c r="D746" s="9" t="s">
        <v>26</v>
      </c>
      <c r="E746" s="9" t="s">
        <v>943</v>
      </c>
      <c r="F746" s="9" t="s">
        <v>162</v>
      </c>
      <c r="G746" s="9" t="s">
        <v>98</v>
      </c>
      <c r="H746" s="9" t="n">
        <v>-9200</v>
      </c>
      <c r="I746" s="9" t="n">
        <v>-8000</v>
      </c>
      <c r="J746" s="9" t="s">
        <v>7346</v>
      </c>
      <c r="K746" s="9" t="s">
        <v>7347</v>
      </c>
      <c r="L746" s="9" t="s">
        <v>7348</v>
      </c>
      <c r="M746" s="9" t="s">
        <v>7349</v>
      </c>
      <c r="N746" s="9" t="s">
        <v>6105</v>
      </c>
      <c r="O746" s="9" t="s">
        <v>7350</v>
      </c>
      <c r="P746" s="9"/>
      <c r="Q746" s="9" t="s">
        <v>454</v>
      </c>
      <c r="R746" s="9" t="s">
        <v>5625</v>
      </c>
      <c r="S746" s="9" t="s">
        <v>17</v>
      </c>
      <c r="T746" s="9"/>
      <c r="U746" s="9" t="s">
        <v>378</v>
      </c>
      <c r="V746" s="9"/>
    </row>
    <row r="747" customFormat="false" ht="15" hidden="false" customHeight="false" outlineLevel="0" collapsed="false">
      <c r="A747" s="9" t="s">
        <v>7351</v>
      </c>
      <c r="B747" s="9" t="s">
        <v>7352</v>
      </c>
      <c r="C747" s="9" t="s">
        <v>7353</v>
      </c>
      <c r="D747" s="9" t="s">
        <v>26</v>
      </c>
      <c r="E747" s="9" t="s">
        <v>943</v>
      </c>
      <c r="F747" s="9" t="s">
        <v>162</v>
      </c>
      <c r="G747" s="9" t="s">
        <v>7354</v>
      </c>
      <c r="H747" s="9" t="n">
        <v>-500</v>
      </c>
      <c r="I747" s="9" t="n">
        <v>600</v>
      </c>
      <c r="J747" s="9" t="s">
        <v>7355</v>
      </c>
      <c r="K747" s="9" t="s">
        <v>7356</v>
      </c>
      <c r="L747" s="9" t="s">
        <v>7357</v>
      </c>
      <c r="M747" s="9" t="s">
        <v>7358</v>
      </c>
      <c r="N747" s="9" t="s">
        <v>7359</v>
      </c>
      <c r="O747" s="9" t="s">
        <v>7360</v>
      </c>
      <c r="P747" s="9"/>
      <c r="Q747" s="9" t="s">
        <v>454</v>
      </c>
      <c r="R747" s="9" t="s">
        <v>5625</v>
      </c>
      <c r="S747" s="9" t="s">
        <v>17</v>
      </c>
      <c r="T747" s="9"/>
      <c r="U747" s="9" t="s">
        <v>378</v>
      </c>
      <c r="V747" s="9"/>
    </row>
    <row r="748" customFormat="false" ht="15" hidden="false" customHeight="false" outlineLevel="0" collapsed="false">
      <c r="A748" s="9" t="s">
        <v>7361</v>
      </c>
      <c r="B748" s="9" t="s">
        <v>2164</v>
      </c>
      <c r="C748" s="9"/>
      <c r="D748" s="9" t="s">
        <v>26</v>
      </c>
      <c r="E748" s="9" t="s">
        <v>943</v>
      </c>
      <c r="F748" s="9" t="s">
        <v>162</v>
      </c>
      <c r="G748" s="9" t="s">
        <v>98</v>
      </c>
      <c r="H748" s="9" t="n">
        <v>400</v>
      </c>
      <c r="I748" s="9" t="n">
        <v>1400</v>
      </c>
      <c r="J748" s="9" t="s">
        <v>7362</v>
      </c>
      <c r="K748" s="9" t="s">
        <v>7363</v>
      </c>
      <c r="L748" s="9" t="s">
        <v>2168</v>
      </c>
      <c r="M748" s="9" t="s">
        <v>2169</v>
      </c>
      <c r="N748" s="9" t="s">
        <v>2170</v>
      </c>
      <c r="O748" s="9" t="s">
        <v>7364</v>
      </c>
      <c r="P748" s="9"/>
      <c r="Q748" s="9" t="s">
        <v>7296</v>
      </c>
      <c r="R748" s="9" t="s">
        <v>1806</v>
      </c>
      <c r="S748" s="9" t="s">
        <v>16</v>
      </c>
      <c r="T748" s="9"/>
      <c r="U748" s="9" t="s">
        <v>222</v>
      </c>
      <c r="V748" s="9" t="s">
        <v>7365</v>
      </c>
    </row>
    <row r="749" customFormat="false" ht="15" hidden="false" customHeight="false" outlineLevel="0" collapsed="false">
      <c r="A749" s="9" t="s">
        <v>7366</v>
      </c>
      <c r="B749" s="9" t="s">
        <v>7367</v>
      </c>
      <c r="C749" s="9" t="s">
        <v>7368</v>
      </c>
      <c r="D749" s="9" t="s">
        <v>26</v>
      </c>
      <c r="E749" s="9" t="s">
        <v>943</v>
      </c>
      <c r="F749" s="9" t="s">
        <v>162</v>
      </c>
      <c r="G749" s="9" t="s">
        <v>98</v>
      </c>
      <c r="H749" s="9" t="n">
        <v>1000</v>
      </c>
      <c r="I749" s="9" t="n">
        <v>1600</v>
      </c>
      <c r="J749" s="9" t="s">
        <v>7369</v>
      </c>
      <c r="K749" s="9" t="s">
        <v>7370</v>
      </c>
      <c r="L749" s="9" t="s">
        <v>7371</v>
      </c>
      <c r="M749" s="9" t="s">
        <v>7372</v>
      </c>
      <c r="N749" s="9" t="s">
        <v>268</v>
      </c>
      <c r="O749" s="9" t="s">
        <v>5662</v>
      </c>
      <c r="P749" s="9"/>
      <c r="Q749" s="9" t="s">
        <v>1953</v>
      </c>
      <c r="R749" s="9" t="s">
        <v>1806</v>
      </c>
      <c r="S749" s="9" t="s">
        <v>17</v>
      </c>
      <c r="T749" s="9"/>
      <c r="U749" s="9" t="s">
        <v>378</v>
      </c>
      <c r="V749" s="9"/>
    </row>
    <row r="750" customFormat="false" ht="15" hidden="false" customHeight="false" outlineLevel="0" collapsed="false">
      <c r="A750" s="9" t="s">
        <v>7373</v>
      </c>
      <c r="B750" s="9" t="s">
        <v>7374</v>
      </c>
      <c r="C750" s="9" t="s">
        <v>7375</v>
      </c>
      <c r="D750" s="9" t="s">
        <v>26</v>
      </c>
      <c r="E750" s="9" t="s">
        <v>943</v>
      </c>
      <c r="F750" s="9" t="s">
        <v>162</v>
      </c>
      <c r="G750" s="9" t="s">
        <v>98</v>
      </c>
      <c r="H750" s="9" t="n">
        <v>500</v>
      </c>
      <c r="I750" s="9" t="n">
        <v>1400</v>
      </c>
      <c r="J750" s="9" t="s">
        <v>7376</v>
      </c>
      <c r="K750" s="9" t="s">
        <v>7377</v>
      </c>
      <c r="L750" s="9" t="s">
        <v>7378</v>
      </c>
      <c r="M750" s="9" t="s">
        <v>7379</v>
      </c>
      <c r="N750" s="9" t="s">
        <v>2181</v>
      </c>
      <c r="O750" s="9" t="s">
        <v>7380</v>
      </c>
      <c r="P750" s="9"/>
      <c r="Q750" s="9" t="s">
        <v>454</v>
      </c>
      <c r="R750" s="9" t="s">
        <v>5625</v>
      </c>
      <c r="S750" s="9" t="s">
        <v>17</v>
      </c>
      <c r="T750" s="9" t="s">
        <v>3239</v>
      </c>
      <c r="U750" s="9" t="s">
        <v>378</v>
      </c>
      <c r="V750" s="9"/>
    </row>
    <row r="751" customFormat="false" ht="15" hidden="false" customHeight="false" outlineLevel="0" collapsed="false">
      <c r="A751" s="9" t="s">
        <v>7381</v>
      </c>
      <c r="B751" s="9" t="s">
        <v>7382</v>
      </c>
      <c r="C751" s="9"/>
      <c r="D751" s="9" t="s">
        <v>26</v>
      </c>
      <c r="E751" s="9" t="s">
        <v>943</v>
      </c>
      <c r="F751" s="9" t="s">
        <v>162</v>
      </c>
      <c r="G751" s="9" t="s">
        <v>98</v>
      </c>
      <c r="H751" s="9" t="n">
        <v>1250</v>
      </c>
      <c r="I751" s="9" t="n">
        <v>1650</v>
      </c>
      <c r="J751" s="9" t="s">
        <v>7383</v>
      </c>
      <c r="K751" s="9" t="s">
        <v>7384</v>
      </c>
      <c r="L751" s="9" t="s">
        <v>7385</v>
      </c>
      <c r="M751" s="9" t="s">
        <v>7386</v>
      </c>
      <c r="N751" s="9" t="s">
        <v>2181</v>
      </c>
      <c r="O751" s="9" t="s">
        <v>7387</v>
      </c>
      <c r="P751" s="9"/>
      <c r="Q751" s="9" t="s">
        <v>7010</v>
      </c>
      <c r="R751" s="9" t="s">
        <v>5625</v>
      </c>
      <c r="S751" s="9" t="s">
        <v>17</v>
      </c>
      <c r="T751" s="9" t="s">
        <v>3205</v>
      </c>
      <c r="U751" s="9" t="s">
        <v>378</v>
      </c>
      <c r="V751" s="9" t="s">
        <v>7388</v>
      </c>
    </row>
    <row r="752" customFormat="false" ht="15" hidden="false" customHeight="false" outlineLevel="0" collapsed="false">
      <c r="A752" s="9" t="s">
        <v>7389</v>
      </c>
      <c r="B752" s="9" t="s">
        <v>7390</v>
      </c>
      <c r="C752" s="9" t="s">
        <v>7391</v>
      </c>
      <c r="D752" s="9" t="s">
        <v>26</v>
      </c>
      <c r="E752" s="9" t="s">
        <v>943</v>
      </c>
      <c r="F752" s="9" t="s">
        <v>162</v>
      </c>
      <c r="G752" s="9" t="s">
        <v>98</v>
      </c>
      <c r="H752" s="9" t="n">
        <v>1</v>
      </c>
      <c r="I752" s="9" t="n">
        <v>1300</v>
      </c>
      <c r="J752" s="9" t="s">
        <v>7392</v>
      </c>
      <c r="K752" s="9" t="s">
        <v>7393</v>
      </c>
      <c r="L752" s="9" t="s">
        <v>7394</v>
      </c>
      <c r="M752" s="9" t="s">
        <v>7395</v>
      </c>
      <c r="N752" s="9" t="s">
        <v>1327</v>
      </c>
      <c r="O752" s="9" t="s">
        <v>7396</v>
      </c>
      <c r="P752" s="9"/>
      <c r="Q752" s="9" t="s">
        <v>454</v>
      </c>
      <c r="R752" s="9" t="s">
        <v>2184</v>
      </c>
      <c r="S752" s="9" t="s">
        <v>17</v>
      </c>
      <c r="T752" s="9" t="s">
        <v>388</v>
      </c>
      <c r="U752" s="9" t="s">
        <v>378</v>
      </c>
      <c r="V752" s="9" t="s">
        <v>7397</v>
      </c>
    </row>
    <row r="753" customFormat="false" ht="15" hidden="false" customHeight="false" outlineLevel="0" collapsed="false">
      <c r="A753" s="9" t="s">
        <v>7398</v>
      </c>
      <c r="B753" s="9" t="s">
        <v>7399</v>
      </c>
      <c r="C753" s="9" t="s">
        <v>7400</v>
      </c>
      <c r="D753" s="9" t="s">
        <v>26</v>
      </c>
      <c r="E753" s="9" t="s">
        <v>943</v>
      </c>
      <c r="F753" s="9" t="s">
        <v>162</v>
      </c>
      <c r="G753" s="9" t="s">
        <v>98</v>
      </c>
      <c r="H753" s="9" t="n">
        <v>-6000</v>
      </c>
      <c r="I753" s="9" t="n">
        <v>1000</v>
      </c>
      <c r="J753" s="9" t="s">
        <v>7401</v>
      </c>
      <c r="K753" s="9" t="s">
        <v>7402</v>
      </c>
      <c r="L753" s="9" t="s">
        <v>7403</v>
      </c>
      <c r="M753" s="9" t="s">
        <v>7404</v>
      </c>
      <c r="N753" s="9" t="s">
        <v>1483</v>
      </c>
      <c r="O753" s="9" t="s">
        <v>7405</v>
      </c>
      <c r="P753" s="9"/>
      <c r="Q753" s="9" t="s">
        <v>6943</v>
      </c>
      <c r="R753" s="9" t="s">
        <v>1806</v>
      </c>
      <c r="S753" s="9" t="s">
        <v>17</v>
      </c>
      <c r="T753" s="9"/>
      <c r="U753" s="9" t="s">
        <v>378</v>
      </c>
      <c r="V753" s="9" t="s">
        <v>7406</v>
      </c>
    </row>
    <row r="754" customFormat="false" ht="15" hidden="false" customHeight="false" outlineLevel="0" collapsed="false">
      <c r="A754" s="9" t="s">
        <v>7407</v>
      </c>
      <c r="B754" s="9" t="s">
        <v>7408</v>
      </c>
      <c r="C754" s="9" t="s">
        <v>7409</v>
      </c>
      <c r="D754" s="9" t="s">
        <v>26</v>
      </c>
      <c r="E754" s="9" t="s">
        <v>943</v>
      </c>
      <c r="F754" s="9" t="s">
        <v>162</v>
      </c>
      <c r="G754" s="9" t="s">
        <v>98</v>
      </c>
      <c r="H754" s="9" t="n">
        <v>500</v>
      </c>
      <c r="I754" s="9" t="n">
        <v>1600</v>
      </c>
      <c r="J754" s="9" t="s">
        <v>7410</v>
      </c>
      <c r="K754" s="9" t="s">
        <v>7411</v>
      </c>
      <c r="L754" s="9" t="s">
        <v>7412</v>
      </c>
      <c r="M754" s="9" t="s">
        <v>7413</v>
      </c>
      <c r="N754" s="9" t="s">
        <v>5729</v>
      </c>
      <c r="O754" s="9" t="s">
        <v>7414</v>
      </c>
      <c r="P754" s="9"/>
      <c r="Q754" s="9" t="s">
        <v>7415</v>
      </c>
      <c r="R754" s="9" t="s">
        <v>2184</v>
      </c>
      <c r="S754" s="9" t="s">
        <v>17</v>
      </c>
      <c r="T754" s="9"/>
      <c r="U754" s="9" t="s">
        <v>378</v>
      </c>
      <c r="V754" s="9" t="s">
        <v>7416</v>
      </c>
    </row>
    <row r="755" customFormat="false" ht="15" hidden="false" customHeight="false" outlineLevel="0" collapsed="false">
      <c r="A755" s="9" t="s">
        <v>7417</v>
      </c>
      <c r="B755" s="9" t="s">
        <v>7418</v>
      </c>
      <c r="C755" s="9"/>
      <c r="D755" s="9" t="s">
        <v>26</v>
      </c>
      <c r="E755" s="9" t="s">
        <v>943</v>
      </c>
      <c r="F755" s="9" t="s">
        <v>168</v>
      </c>
      <c r="G755" s="9" t="s">
        <v>148</v>
      </c>
      <c r="H755" s="9" t="n">
        <v>-50000</v>
      </c>
      <c r="I755" s="9" t="n">
        <v>-3000</v>
      </c>
      <c r="J755" s="9" t="s">
        <v>7419</v>
      </c>
      <c r="K755" s="9" t="s">
        <v>7420</v>
      </c>
      <c r="L755" s="9" t="s">
        <v>7421</v>
      </c>
      <c r="M755" s="9" t="s">
        <v>7422</v>
      </c>
      <c r="N755" s="9" t="s">
        <v>176</v>
      </c>
      <c r="O755" s="9" t="s">
        <v>7423</v>
      </c>
      <c r="P755" s="9"/>
      <c r="Q755" s="9" t="s">
        <v>2783</v>
      </c>
      <c r="R755" s="9" t="s">
        <v>7424</v>
      </c>
      <c r="S755" s="9" t="s">
        <v>17</v>
      </c>
      <c r="T755" s="9"/>
      <c r="U755" s="9" t="s">
        <v>378</v>
      </c>
      <c r="V755" s="9" t="s">
        <v>7425</v>
      </c>
    </row>
    <row r="756" customFormat="false" ht="15" hidden="false" customHeight="false" outlineLevel="0" collapsed="false">
      <c r="A756" s="9" t="s">
        <v>7426</v>
      </c>
      <c r="B756" s="9" t="s">
        <v>7427</v>
      </c>
      <c r="C756" s="9"/>
      <c r="D756" s="9" t="s">
        <v>26</v>
      </c>
      <c r="E756" s="9" t="s">
        <v>943</v>
      </c>
      <c r="F756" s="9" t="s">
        <v>168</v>
      </c>
      <c r="G756" s="9" t="s">
        <v>148</v>
      </c>
      <c r="H756" s="9" t="n">
        <v>-3000</v>
      </c>
      <c r="I756" s="9" t="n">
        <v>1800</v>
      </c>
      <c r="J756" s="9" t="s">
        <v>7428</v>
      </c>
      <c r="K756" s="9" t="s">
        <v>7429</v>
      </c>
      <c r="L756" s="9" t="s">
        <v>7430</v>
      </c>
      <c r="M756" s="9" t="s">
        <v>7431</v>
      </c>
      <c r="N756" s="9" t="s">
        <v>176</v>
      </c>
      <c r="O756" s="9" t="s">
        <v>7432</v>
      </c>
      <c r="P756" s="9"/>
      <c r="Q756" s="9" t="s">
        <v>7010</v>
      </c>
      <c r="R756" s="9" t="s">
        <v>7424</v>
      </c>
      <c r="S756" s="9" t="s">
        <v>17</v>
      </c>
      <c r="T756" s="9"/>
      <c r="U756" s="9" t="s">
        <v>378</v>
      </c>
      <c r="V756" s="9" t="s">
        <v>7433</v>
      </c>
    </row>
    <row r="757" customFormat="false" ht="15" hidden="false" customHeight="false" outlineLevel="0" collapsed="false">
      <c r="A757" s="9" t="s">
        <v>7434</v>
      </c>
      <c r="B757" s="9" t="s">
        <v>7435</v>
      </c>
      <c r="C757" s="9" t="s">
        <v>7436</v>
      </c>
      <c r="D757" s="9" t="s">
        <v>26</v>
      </c>
      <c r="E757" s="9" t="s">
        <v>943</v>
      </c>
      <c r="F757" s="9" t="s">
        <v>168</v>
      </c>
      <c r="G757" s="9" t="s">
        <v>148</v>
      </c>
      <c r="H757" s="9" t="n">
        <v>-10700</v>
      </c>
      <c r="I757" s="9" t="n">
        <v>-9500</v>
      </c>
      <c r="J757" s="9" t="s">
        <v>7437</v>
      </c>
      <c r="K757" s="9" t="s">
        <v>7438</v>
      </c>
      <c r="L757" s="9" t="s">
        <v>7439</v>
      </c>
      <c r="M757" s="9" t="s">
        <v>7440</v>
      </c>
      <c r="N757" s="9" t="s">
        <v>1175</v>
      </c>
      <c r="O757" s="9" t="s">
        <v>7441</v>
      </c>
      <c r="P757" s="9"/>
      <c r="Q757" s="9" t="s">
        <v>2770</v>
      </c>
      <c r="R757" s="9" t="s">
        <v>7442</v>
      </c>
      <c r="S757" s="9" t="s">
        <v>17</v>
      </c>
      <c r="T757" s="9" t="s">
        <v>7443</v>
      </c>
      <c r="U757" s="9" t="s">
        <v>378</v>
      </c>
      <c r="V757" s="9" t="s">
        <v>7444</v>
      </c>
    </row>
    <row r="758" customFormat="false" ht="15" hidden="false" customHeight="false" outlineLevel="0" collapsed="false">
      <c r="A758" s="9" t="s">
        <v>7445</v>
      </c>
      <c r="B758" s="9" t="s">
        <v>2773</v>
      </c>
      <c r="C758" s="9" t="s">
        <v>7446</v>
      </c>
      <c r="D758" s="9" t="s">
        <v>26</v>
      </c>
      <c r="E758" s="9" t="s">
        <v>943</v>
      </c>
      <c r="F758" s="9" t="s">
        <v>168</v>
      </c>
      <c r="G758" s="9" t="s">
        <v>2775</v>
      </c>
      <c r="H758" s="9" t="n">
        <v>-1350</v>
      </c>
      <c r="I758" s="9" t="n">
        <v>-500</v>
      </c>
      <c r="J758" s="9" t="s">
        <v>7447</v>
      </c>
      <c r="K758" s="9" t="s">
        <v>7448</v>
      </c>
      <c r="L758" s="9" t="s">
        <v>7449</v>
      </c>
      <c r="M758" s="9" t="s">
        <v>7450</v>
      </c>
      <c r="N758" s="9" t="s">
        <v>2780</v>
      </c>
      <c r="O758" s="9" t="s">
        <v>7451</v>
      </c>
      <c r="P758" s="9"/>
      <c r="Q758" s="9" t="s">
        <v>2783</v>
      </c>
      <c r="R758" s="9" t="s">
        <v>2784</v>
      </c>
      <c r="S758" s="9" t="s">
        <v>15</v>
      </c>
      <c r="T758" s="9" t="s">
        <v>7452</v>
      </c>
      <c r="U758" s="9" t="s">
        <v>222</v>
      </c>
      <c r="V758" s="9" t="s">
        <v>7453</v>
      </c>
    </row>
    <row r="759" customFormat="false" ht="15" hidden="false" customHeight="false" outlineLevel="0" collapsed="false">
      <c r="A759" s="9" t="s">
        <v>7454</v>
      </c>
      <c r="B759" s="9" t="s">
        <v>7455</v>
      </c>
      <c r="C759" s="9" t="s">
        <v>7456</v>
      </c>
      <c r="D759" s="9" t="s">
        <v>26</v>
      </c>
      <c r="E759" s="9" t="s">
        <v>943</v>
      </c>
      <c r="F759" s="9" t="s">
        <v>168</v>
      </c>
      <c r="G759" s="9" t="s">
        <v>155</v>
      </c>
      <c r="H759" s="9" t="n">
        <v>-800</v>
      </c>
      <c r="I759" s="9" t="n">
        <v>400</v>
      </c>
      <c r="J759" s="9" t="s">
        <v>7457</v>
      </c>
      <c r="K759" s="9" t="s">
        <v>7458</v>
      </c>
      <c r="L759" s="9" t="s">
        <v>7459</v>
      </c>
      <c r="M759" s="9" t="s">
        <v>7460</v>
      </c>
      <c r="N759" s="9" t="s">
        <v>175</v>
      </c>
      <c r="O759" s="9" t="s">
        <v>5662</v>
      </c>
      <c r="P759" s="9"/>
      <c r="Q759" s="9" t="s">
        <v>454</v>
      </c>
      <c r="R759" s="9" t="s">
        <v>5625</v>
      </c>
      <c r="S759" s="9" t="s">
        <v>17</v>
      </c>
      <c r="T759" s="9"/>
      <c r="U759" s="9" t="s">
        <v>378</v>
      </c>
      <c r="V759" s="9"/>
    </row>
    <row r="760" customFormat="false" ht="15" hidden="false" customHeight="false" outlineLevel="0" collapsed="false">
      <c r="A760" s="9" t="s">
        <v>7461</v>
      </c>
      <c r="B760" s="9" t="s">
        <v>7462</v>
      </c>
      <c r="C760" s="9" t="s">
        <v>7463</v>
      </c>
      <c r="D760" s="9" t="s">
        <v>26</v>
      </c>
      <c r="E760" s="9" t="s">
        <v>943</v>
      </c>
      <c r="F760" s="9" t="s">
        <v>168</v>
      </c>
      <c r="G760" s="9" t="s">
        <v>155</v>
      </c>
      <c r="H760" s="9" t="n">
        <v>-800</v>
      </c>
      <c r="I760" s="9" t="n">
        <v>300</v>
      </c>
      <c r="J760" s="9" t="s">
        <v>7464</v>
      </c>
      <c r="K760" s="9" t="s">
        <v>7465</v>
      </c>
      <c r="L760" s="9" t="s">
        <v>7466</v>
      </c>
      <c r="M760" s="9" t="s">
        <v>7467</v>
      </c>
      <c r="N760" s="9" t="s">
        <v>7468</v>
      </c>
      <c r="O760" s="9" t="s">
        <v>7469</v>
      </c>
      <c r="P760" s="9"/>
      <c r="Q760" s="9" t="s">
        <v>2783</v>
      </c>
      <c r="R760" s="9" t="s">
        <v>5625</v>
      </c>
      <c r="S760" s="9" t="s">
        <v>17</v>
      </c>
      <c r="T760" s="9"/>
      <c r="U760" s="9" t="s">
        <v>378</v>
      </c>
      <c r="V760" s="9" t="s">
        <v>7470</v>
      </c>
    </row>
    <row r="761" customFormat="false" ht="15" hidden="false" customHeight="false" outlineLevel="0" collapsed="false">
      <c r="A761" s="9" t="s">
        <v>7471</v>
      </c>
      <c r="B761" s="9" t="s">
        <v>7472</v>
      </c>
      <c r="C761" s="9"/>
      <c r="D761" s="9" t="s">
        <v>26</v>
      </c>
      <c r="E761" s="9" t="s">
        <v>943</v>
      </c>
      <c r="F761" s="9" t="s">
        <v>168</v>
      </c>
      <c r="G761" s="9" t="s">
        <v>155</v>
      </c>
      <c r="H761" s="9" t="n">
        <v>1000</v>
      </c>
      <c r="I761" s="9" t="n">
        <v>1450</v>
      </c>
      <c r="J761" s="9" t="s">
        <v>7473</v>
      </c>
      <c r="K761" s="9" t="s">
        <v>7474</v>
      </c>
      <c r="L761" s="9" t="s">
        <v>7475</v>
      </c>
      <c r="M761" s="9" t="s">
        <v>7476</v>
      </c>
      <c r="N761" s="9" t="s">
        <v>7477</v>
      </c>
      <c r="O761" s="9" t="s">
        <v>5662</v>
      </c>
      <c r="P761" s="9"/>
      <c r="Q761" s="9" t="s">
        <v>2783</v>
      </c>
      <c r="R761" s="9" t="s">
        <v>7478</v>
      </c>
      <c r="S761" s="9" t="s">
        <v>17</v>
      </c>
      <c r="T761" s="9"/>
      <c r="U761" s="9" t="s">
        <v>378</v>
      </c>
      <c r="V761" s="9" t="s">
        <v>7479</v>
      </c>
    </row>
    <row r="762" customFormat="false" ht="15" hidden="false" customHeight="false" outlineLevel="0" collapsed="false">
      <c r="A762" s="9" t="s">
        <v>7480</v>
      </c>
      <c r="B762" s="9" t="s">
        <v>7481</v>
      </c>
      <c r="C762" s="9"/>
      <c r="D762" s="9" t="s">
        <v>26</v>
      </c>
      <c r="E762" s="9" t="s">
        <v>943</v>
      </c>
      <c r="F762" s="9" t="s">
        <v>168</v>
      </c>
      <c r="G762" s="9" t="s">
        <v>152</v>
      </c>
      <c r="H762" s="9" t="n">
        <v>-1500</v>
      </c>
      <c r="I762" s="9" t="n">
        <v>900</v>
      </c>
      <c r="J762" s="9" t="s">
        <v>7482</v>
      </c>
      <c r="K762" s="9" t="s">
        <v>7483</v>
      </c>
      <c r="L762" s="9" t="s">
        <v>7484</v>
      </c>
      <c r="M762" s="9" t="s">
        <v>7485</v>
      </c>
      <c r="N762" s="9" t="s">
        <v>5687</v>
      </c>
      <c r="O762" s="9" t="s">
        <v>5662</v>
      </c>
      <c r="P762" s="9"/>
      <c r="Q762" s="9" t="s">
        <v>2783</v>
      </c>
      <c r="R762" s="9" t="s">
        <v>5625</v>
      </c>
      <c r="S762" s="9" t="s">
        <v>17</v>
      </c>
      <c r="T762" s="9"/>
      <c r="U762" s="9" t="s">
        <v>378</v>
      </c>
      <c r="V762" s="9" t="s">
        <v>7486</v>
      </c>
    </row>
    <row r="763" customFormat="false" ht="15" hidden="false" customHeight="false" outlineLevel="0" collapsed="false">
      <c r="A763" s="9" t="s">
        <v>7487</v>
      </c>
      <c r="B763" s="9" t="s">
        <v>7488</v>
      </c>
      <c r="C763" s="9" t="s">
        <v>7489</v>
      </c>
      <c r="D763" s="9" t="s">
        <v>26</v>
      </c>
      <c r="E763" s="9" t="s">
        <v>943</v>
      </c>
      <c r="F763" s="9" t="s">
        <v>168</v>
      </c>
      <c r="G763" s="9" t="s">
        <v>152</v>
      </c>
      <c r="H763" s="9" t="n">
        <v>900</v>
      </c>
      <c r="I763" s="9" t="n">
        <v>1700</v>
      </c>
      <c r="J763" s="9" t="s">
        <v>7490</v>
      </c>
      <c r="K763" s="9" t="s">
        <v>7491</v>
      </c>
      <c r="L763" s="9" t="s">
        <v>7492</v>
      </c>
      <c r="M763" s="9" t="s">
        <v>7493</v>
      </c>
      <c r="N763" s="9" t="s">
        <v>432</v>
      </c>
      <c r="O763" s="9" t="s">
        <v>5662</v>
      </c>
      <c r="P763" s="9"/>
      <c r="Q763" s="9" t="s">
        <v>7010</v>
      </c>
      <c r="R763" s="9" t="s">
        <v>7494</v>
      </c>
      <c r="S763" s="9" t="s">
        <v>16</v>
      </c>
      <c r="T763" s="9" t="s">
        <v>3205</v>
      </c>
      <c r="U763" s="9" t="s">
        <v>222</v>
      </c>
      <c r="V763" s="9" t="s">
        <v>7495</v>
      </c>
    </row>
    <row r="764" customFormat="false" ht="15" hidden="false" customHeight="false" outlineLevel="0" collapsed="false">
      <c r="A764" s="9" t="s">
        <v>7496</v>
      </c>
      <c r="B764" s="9" t="s">
        <v>7497</v>
      </c>
      <c r="C764" s="9" t="s">
        <v>7498</v>
      </c>
      <c r="D764" s="9" t="s">
        <v>26</v>
      </c>
      <c r="E764" s="9" t="s">
        <v>943</v>
      </c>
      <c r="F764" s="9" t="s">
        <v>168</v>
      </c>
      <c r="G764" s="9" t="s">
        <v>152</v>
      </c>
      <c r="H764" s="9" t="n">
        <v>1180</v>
      </c>
      <c r="I764" s="9" t="n">
        <v>1628</v>
      </c>
      <c r="J764" s="9" t="s">
        <v>7499</v>
      </c>
      <c r="K764" s="9" t="s">
        <v>7500</v>
      </c>
      <c r="L764" s="9" t="s">
        <v>7501</v>
      </c>
      <c r="M764" s="9" t="s">
        <v>7502</v>
      </c>
      <c r="N764" s="9" t="s">
        <v>2001</v>
      </c>
      <c r="O764" s="9" t="s">
        <v>5662</v>
      </c>
      <c r="P764" s="9"/>
      <c r="Q764" s="9" t="s">
        <v>7503</v>
      </c>
      <c r="R764" s="9" t="s">
        <v>1831</v>
      </c>
      <c r="S764" s="9" t="s">
        <v>17</v>
      </c>
      <c r="T764" s="9"/>
      <c r="U764" s="9" t="s">
        <v>378</v>
      </c>
      <c r="V764" s="9" t="s">
        <v>7504</v>
      </c>
    </row>
    <row r="765" customFormat="false" ht="15" hidden="false" customHeight="false" outlineLevel="0" collapsed="false">
      <c r="A765" s="9" t="s">
        <v>7505</v>
      </c>
      <c r="B765" s="9" t="s">
        <v>7506</v>
      </c>
      <c r="C765" s="9" t="s">
        <v>7507</v>
      </c>
      <c r="D765" s="9" t="s">
        <v>40</v>
      </c>
      <c r="E765" s="9" t="s">
        <v>1099</v>
      </c>
      <c r="F765" s="9" t="s">
        <v>162</v>
      </c>
      <c r="G765" s="9" t="s">
        <v>96</v>
      </c>
      <c r="H765" s="9" t="n">
        <v>-900</v>
      </c>
      <c r="I765" s="9" t="n">
        <v>-200</v>
      </c>
      <c r="J765" s="9" t="s">
        <v>7508</v>
      </c>
      <c r="K765" s="9" t="s">
        <v>7509</v>
      </c>
      <c r="L765" s="9" t="s">
        <v>7510</v>
      </c>
      <c r="M765" s="9" t="s">
        <v>7511</v>
      </c>
      <c r="N765" s="9" t="s">
        <v>231</v>
      </c>
      <c r="O765" s="9" t="s">
        <v>7512</v>
      </c>
      <c r="P765" s="9"/>
      <c r="Q765" s="9" t="s">
        <v>454</v>
      </c>
      <c r="R765" s="9" t="s">
        <v>7513</v>
      </c>
      <c r="S765" s="9" t="s">
        <v>17</v>
      </c>
      <c r="T765" s="9" t="s">
        <v>5652</v>
      </c>
      <c r="U765" s="9" t="s">
        <v>222</v>
      </c>
      <c r="V765" s="9" t="s">
        <v>7514</v>
      </c>
    </row>
    <row r="766" customFormat="false" ht="15" hidden="false" customHeight="false" outlineLevel="0" collapsed="false">
      <c r="A766" s="9" t="s">
        <v>7515</v>
      </c>
      <c r="B766" s="9" t="s">
        <v>7516</v>
      </c>
      <c r="C766" s="9" t="s">
        <v>7517</v>
      </c>
      <c r="D766" s="9" t="s">
        <v>40</v>
      </c>
      <c r="E766" s="9" t="s">
        <v>1099</v>
      </c>
      <c r="F766" s="9" t="s">
        <v>162</v>
      </c>
      <c r="G766" s="9" t="s">
        <v>96</v>
      </c>
      <c r="H766" s="9" t="n">
        <v>600</v>
      </c>
      <c r="I766" s="9" t="n">
        <v>1000</v>
      </c>
      <c r="J766" s="9" t="s">
        <v>2144</v>
      </c>
      <c r="K766" s="9" t="s">
        <v>7518</v>
      </c>
      <c r="L766" s="9" t="s">
        <v>7519</v>
      </c>
      <c r="M766" s="9" t="s">
        <v>7520</v>
      </c>
      <c r="N766" s="9" t="s">
        <v>7521</v>
      </c>
      <c r="O766" s="9" t="s">
        <v>7522</v>
      </c>
      <c r="P766" s="9"/>
      <c r="Q766" s="9" t="s">
        <v>2127</v>
      </c>
      <c r="R766" s="9" t="s">
        <v>7523</v>
      </c>
      <c r="S766" s="9" t="s">
        <v>16</v>
      </c>
      <c r="T766" s="9" t="s">
        <v>5652</v>
      </c>
      <c r="U766" s="9" t="s">
        <v>222</v>
      </c>
      <c r="V766" s="9" t="s">
        <v>7524</v>
      </c>
    </row>
    <row r="767" customFormat="false" ht="15" hidden="false" customHeight="false" outlineLevel="0" collapsed="false">
      <c r="A767" s="9" t="s">
        <v>7525</v>
      </c>
      <c r="B767" s="9" t="s">
        <v>7526</v>
      </c>
      <c r="C767" s="9" t="s">
        <v>7527</v>
      </c>
      <c r="D767" s="9" t="s">
        <v>40</v>
      </c>
      <c r="E767" s="9" t="s">
        <v>1099</v>
      </c>
      <c r="F767" s="9" t="s">
        <v>162</v>
      </c>
      <c r="G767" s="9" t="s">
        <v>96</v>
      </c>
      <c r="H767" s="9" t="n">
        <v>1476</v>
      </c>
      <c r="I767" s="9" t="n">
        <v>1534</v>
      </c>
      <c r="J767" s="9" t="s">
        <v>7528</v>
      </c>
      <c r="K767" s="9" t="s">
        <v>7529</v>
      </c>
      <c r="L767" s="9" t="s">
        <v>7530</v>
      </c>
      <c r="M767" s="9" t="s">
        <v>7531</v>
      </c>
      <c r="N767" s="9" t="s">
        <v>7532</v>
      </c>
      <c r="O767" s="9" t="s">
        <v>7522</v>
      </c>
      <c r="P767" s="9"/>
      <c r="Q767" s="9" t="s">
        <v>454</v>
      </c>
      <c r="R767" s="9" t="s">
        <v>7533</v>
      </c>
      <c r="S767" s="9" t="s">
        <v>17</v>
      </c>
      <c r="T767" s="9" t="s">
        <v>5652</v>
      </c>
      <c r="U767" s="9" t="s">
        <v>222</v>
      </c>
      <c r="V767" s="9" t="s">
        <v>7534</v>
      </c>
    </row>
    <row r="768" customFormat="false" ht="15" hidden="false" customHeight="false" outlineLevel="0" collapsed="false">
      <c r="A768" s="9" t="s">
        <v>7535</v>
      </c>
      <c r="B768" s="9" t="s">
        <v>7536</v>
      </c>
      <c r="C768" s="9" t="s">
        <v>7537</v>
      </c>
      <c r="D768" s="9" t="s">
        <v>40</v>
      </c>
      <c r="E768" s="9" t="s">
        <v>1099</v>
      </c>
      <c r="F768" s="9" t="s">
        <v>162</v>
      </c>
      <c r="G768" s="9" t="s">
        <v>90</v>
      </c>
      <c r="H768" s="9" t="n">
        <v>-1200</v>
      </c>
      <c r="I768" s="9" t="n">
        <v>-500</v>
      </c>
      <c r="J768" s="9" t="s">
        <v>7538</v>
      </c>
      <c r="K768" s="9" t="s">
        <v>7539</v>
      </c>
      <c r="L768" s="9" t="s">
        <v>7540</v>
      </c>
      <c r="M768" s="9" t="s">
        <v>7541</v>
      </c>
      <c r="N768" s="9" t="s">
        <v>268</v>
      </c>
      <c r="O768" s="9" t="s">
        <v>7542</v>
      </c>
      <c r="P768" s="9"/>
      <c r="Q768" s="9" t="s">
        <v>454</v>
      </c>
      <c r="R768" s="9" t="s">
        <v>7533</v>
      </c>
      <c r="S768" s="9" t="s">
        <v>17</v>
      </c>
      <c r="T768" s="9" t="s">
        <v>5652</v>
      </c>
      <c r="U768" s="9" t="s">
        <v>378</v>
      </c>
      <c r="V768" s="9" t="s">
        <v>7543</v>
      </c>
    </row>
    <row r="769" customFormat="false" ht="15" hidden="false" customHeight="false" outlineLevel="0" collapsed="false">
      <c r="A769" s="9" t="s">
        <v>7544</v>
      </c>
      <c r="B769" s="9" t="s">
        <v>7545</v>
      </c>
      <c r="C769" s="9" t="s">
        <v>7546</v>
      </c>
      <c r="D769" s="9" t="s">
        <v>40</v>
      </c>
      <c r="E769" s="9" t="s">
        <v>1099</v>
      </c>
      <c r="F769" s="9" t="s">
        <v>162</v>
      </c>
      <c r="G769" s="9" t="s">
        <v>90</v>
      </c>
      <c r="H769" s="9" t="n">
        <v>1200</v>
      </c>
      <c r="I769" s="9" t="n">
        <v>1521</v>
      </c>
      <c r="J769" s="9" t="s">
        <v>7547</v>
      </c>
      <c r="K769" s="9" t="s">
        <v>7548</v>
      </c>
      <c r="L769" s="9" t="s">
        <v>7549</v>
      </c>
      <c r="M769" s="9" t="s">
        <v>7550</v>
      </c>
      <c r="N769" s="9" t="s">
        <v>7551</v>
      </c>
      <c r="O769" s="9" t="s">
        <v>7552</v>
      </c>
      <c r="P769" s="9"/>
      <c r="Q769" s="9" t="s">
        <v>454</v>
      </c>
      <c r="R769" s="9" t="s">
        <v>7513</v>
      </c>
      <c r="S769" s="9" t="s">
        <v>17</v>
      </c>
      <c r="T769" s="9" t="s">
        <v>5652</v>
      </c>
      <c r="U769" s="9" t="s">
        <v>378</v>
      </c>
      <c r="V769" s="9"/>
    </row>
    <row r="770" customFormat="false" ht="15" hidden="false" customHeight="false" outlineLevel="0" collapsed="false">
      <c r="A770" s="9" t="s">
        <v>7553</v>
      </c>
      <c r="B770" s="9" t="s">
        <v>7554</v>
      </c>
      <c r="C770" s="9"/>
      <c r="D770" s="9" t="s">
        <v>40</v>
      </c>
      <c r="E770" s="9" t="s">
        <v>1099</v>
      </c>
      <c r="F770" s="9" t="s">
        <v>162</v>
      </c>
      <c r="G770" s="9" t="s">
        <v>88</v>
      </c>
      <c r="H770" s="9" t="n">
        <v>-100</v>
      </c>
      <c r="I770" s="9" t="n">
        <v>500</v>
      </c>
      <c r="J770" s="9" t="s">
        <v>7117</v>
      </c>
      <c r="K770" s="9" t="s">
        <v>7555</v>
      </c>
      <c r="L770" s="9" t="s">
        <v>7556</v>
      </c>
      <c r="M770" s="9" t="s">
        <v>7557</v>
      </c>
      <c r="N770" s="9" t="s">
        <v>2523</v>
      </c>
      <c r="O770" s="9" t="s">
        <v>7558</v>
      </c>
      <c r="P770" s="9"/>
      <c r="Q770" s="9" t="s">
        <v>7113</v>
      </c>
      <c r="R770" s="9" t="s">
        <v>2005</v>
      </c>
      <c r="S770" s="9" t="s">
        <v>17</v>
      </c>
      <c r="T770" s="9" t="s">
        <v>5652</v>
      </c>
      <c r="U770" s="9" t="s">
        <v>222</v>
      </c>
      <c r="V770" s="9" t="s">
        <v>7559</v>
      </c>
    </row>
    <row r="771" customFormat="false" ht="15" hidden="false" customHeight="false" outlineLevel="0" collapsed="false">
      <c r="A771" s="9" t="s">
        <v>7560</v>
      </c>
      <c r="B771" s="9" t="s">
        <v>7561</v>
      </c>
      <c r="C771" s="9" t="s">
        <v>7562</v>
      </c>
      <c r="D771" s="9" t="s">
        <v>40</v>
      </c>
      <c r="E771" s="9" t="s">
        <v>1099</v>
      </c>
      <c r="F771" s="9" t="s">
        <v>162</v>
      </c>
      <c r="G771" s="9" t="s">
        <v>88</v>
      </c>
      <c r="H771" s="9" t="n">
        <v>1200</v>
      </c>
      <c r="I771" s="9" t="n">
        <v>1650</v>
      </c>
      <c r="J771" s="9" t="s">
        <v>7563</v>
      </c>
      <c r="K771" s="9" t="s">
        <v>7564</v>
      </c>
      <c r="L771" s="9" t="s">
        <v>7565</v>
      </c>
      <c r="M771" s="9" t="s">
        <v>7566</v>
      </c>
      <c r="N771" s="9" t="s">
        <v>231</v>
      </c>
      <c r="O771" s="9" t="s">
        <v>7567</v>
      </c>
      <c r="P771" s="9"/>
      <c r="Q771" s="9" t="s">
        <v>7568</v>
      </c>
      <c r="R771" s="9" t="s">
        <v>7000</v>
      </c>
      <c r="S771" s="9" t="s">
        <v>17</v>
      </c>
      <c r="T771" s="9" t="s">
        <v>5652</v>
      </c>
      <c r="U771" s="9" t="s">
        <v>378</v>
      </c>
      <c r="V771" s="9" t="s">
        <v>7569</v>
      </c>
    </row>
    <row r="772" customFormat="false" ht="15" hidden="false" customHeight="false" outlineLevel="0" collapsed="false">
      <c r="A772" s="9" t="s">
        <v>7570</v>
      </c>
      <c r="B772" s="9" t="s">
        <v>7571</v>
      </c>
      <c r="C772" s="9" t="s">
        <v>7572</v>
      </c>
      <c r="D772" s="9" t="s">
        <v>40</v>
      </c>
      <c r="E772" s="9" t="s">
        <v>1099</v>
      </c>
      <c r="F772" s="9" t="s">
        <v>162</v>
      </c>
      <c r="G772" s="9" t="s">
        <v>86</v>
      </c>
      <c r="H772" s="9" t="n">
        <v>850</v>
      </c>
      <c r="I772" s="9" t="n">
        <v>1150</v>
      </c>
      <c r="J772" s="9" t="s">
        <v>7573</v>
      </c>
      <c r="K772" s="9" t="s">
        <v>7574</v>
      </c>
      <c r="L772" s="9" t="s">
        <v>7575</v>
      </c>
      <c r="M772" s="9" t="s">
        <v>7576</v>
      </c>
      <c r="N772" s="9" t="s">
        <v>7577</v>
      </c>
      <c r="O772" s="9" t="s">
        <v>7578</v>
      </c>
      <c r="P772" s="9"/>
      <c r="Q772" s="9" t="s">
        <v>7579</v>
      </c>
      <c r="R772" s="9" t="s">
        <v>7580</v>
      </c>
      <c r="S772" s="9" t="s">
        <v>17</v>
      </c>
      <c r="T772" s="9" t="s">
        <v>5652</v>
      </c>
      <c r="U772" s="9" t="s">
        <v>378</v>
      </c>
      <c r="V772" s="9" t="s">
        <v>7581</v>
      </c>
    </row>
    <row r="773" customFormat="false" ht="15" hidden="false" customHeight="false" outlineLevel="0" collapsed="false">
      <c r="A773" s="9" t="s">
        <v>7582</v>
      </c>
      <c r="B773" s="9" t="s">
        <v>7583</v>
      </c>
      <c r="C773" s="9" t="s">
        <v>7584</v>
      </c>
      <c r="D773" s="9" t="s">
        <v>40</v>
      </c>
      <c r="E773" s="9" t="s">
        <v>1099</v>
      </c>
      <c r="F773" s="9" t="s">
        <v>162</v>
      </c>
      <c r="G773" s="9" t="s">
        <v>98</v>
      </c>
      <c r="H773" s="9" t="n">
        <v>400</v>
      </c>
      <c r="I773" s="9" t="n">
        <v>1600</v>
      </c>
      <c r="J773" s="9" t="s">
        <v>7585</v>
      </c>
      <c r="K773" s="9" t="s">
        <v>7586</v>
      </c>
      <c r="L773" s="9" t="s">
        <v>7587</v>
      </c>
      <c r="M773" s="9" t="s">
        <v>7588</v>
      </c>
      <c r="N773" s="9" t="s">
        <v>1483</v>
      </c>
      <c r="O773" s="9" t="s">
        <v>7589</v>
      </c>
      <c r="P773" s="9"/>
      <c r="Q773" s="9" t="s">
        <v>2127</v>
      </c>
      <c r="R773" s="9" t="s">
        <v>2184</v>
      </c>
      <c r="S773" s="9" t="s">
        <v>17</v>
      </c>
      <c r="T773" s="9" t="s">
        <v>5652</v>
      </c>
      <c r="U773" s="9" t="s">
        <v>378</v>
      </c>
      <c r="V773" s="9" t="s">
        <v>7590</v>
      </c>
    </row>
    <row r="774" customFormat="false" ht="15" hidden="false" customHeight="false" outlineLevel="0" collapsed="false">
      <c r="A774" s="9" t="s">
        <v>7591</v>
      </c>
      <c r="B774" s="9" t="s">
        <v>7592</v>
      </c>
      <c r="C774" s="9" t="s">
        <v>7593</v>
      </c>
      <c r="D774" s="9" t="s">
        <v>40</v>
      </c>
      <c r="E774" s="9" t="s">
        <v>1099</v>
      </c>
      <c r="F774" s="9" t="s">
        <v>165</v>
      </c>
      <c r="G774" s="9" t="s">
        <v>7594</v>
      </c>
      <c r="H774" s="9" t="n">
        <v>-3700</v>
      </c>
      <c r="I774" s="9" t="n">
        <v>-3100</v>
      </c>
      <c r="J774" s="9" t="s">
        <v>7595</v>
      </c>
      <c r="K774" s="9" t="s">
        <v>7596</v>
      </c>
      <c r="L774" s="9" t="s">
        <v>6038</v>
      </c>
      <c r="M774" s="9" t="s">
        <v>7597</v>
      </c>
      <c r="N774" s="9" t="s">
        <v>7598</v>
      </c>
      <c r="O774" s="9" t="s">
        <v>7599</v>
      </c>
      <c r="P774" s="9"/>
      <c r="Q774" s="9" t="s">
        <v>234</v>
      </c>
      <c r="R774" s="9" t="s">
        <v>7600</v>
      </c>
      <c r="S774" s="9" t="s">
        <v>17</v>
      </c>
      <c r="T774" s="9" t="s">
        <v>5652</v>
      </c>
      <c r="U774" s="9" t="s">
        <v>222</v>
      </c>
      <c r="V774" s="9" t="s">
        <v>7601</v>
      </c>
    </row>
    <row r="775" customFormat="false" ht="15" hidden="false" customHeight="false" outlineLevel="0" collapsed="false">
      <c r="A775" s="9" t="s">
        <v>7602</v>
      </c>
      <c r="B775" s="9" t="s">
        <v>7603</v>
      </c>
      <c r="C775" s="9" t="s">
        <v>7604</v>
      </c>
      <c r="D775" s="9" t="s">
        <v>40</v>
      </c>
      <c r="E775" s="9" t="s">
        <v>1099</v>
      </c>
      <c r="F775" s="9" t="s">
        <v>6240</v>
      </c>
      <c r="G775" s="9" t="s">
        <v>7605</v>
      </c>
      <c r="H775" s="9" t="n">
        <v>-2800</v>
      </c>
      <c r="I775" s="9" t="n">
        <v>-1800</v>
      </c>
      <c r="J775" s="9" t="s">
        <v>7606</v>
      </c>
      <c r="K775" s="9" t="s">
        <v>7607</v>
      </c>
      <c r="L775" s="9" t="s">
        <v>7608</v>
      </c>
      <c r="M775" s="9" t="s">
        <v>7609</v>
      </c>
      <c r="N775" s="9" t="s">
        <v>7610</v>
      </c>
      <c r="O775" s="9" t="s">
        <v>7611</v>
      </c>
      <c r="P775" s="9"/>
      <c r="Q775" s="9" t="s">
        <v>219</v>
      </c>
      <c r="R775" s="9" t="s">
        <v>7612</v>
      </c>
      <c r="S775" s="9" t="s">
        <v>16</v>
      </c>
      <c r="T775" s="9" t="s">
        <v>5652</v>
      </c>
      <c r="U775" s="9" t="s">
        <v>222</v>
      </c>
      <c r="V775" s="9" t="s">
        <v>7613</v>
      </c>
    </row>
    <row r="776" customFormat="false" ht="15" hidden="false" customHeight="false" outlineLevel="0" collapsed="false">
      <c r="A776" s="9" t="s">
        <v>7614</v>
      </c>
      <c r="B776" s="9" t="s">
        <v>7615</v>
      </c>
      <c r="C776" s="9" t="s">
        <v>7616</v>
      </c>
      <c r="D776" s="9" t="s">
        <v>40</v>
      </c>
      <c r="E776" s="9" t="s">
        <v>1099</v>
      </c>
      <c r="F776" s="9" t="s">
        <v>163</v>
      </c>
      <c r="G776" s="9" t="s">
        <v>103</v>
      </c>
      <c r="H776" s="9" t="n">
        <v>-3000</v>
      </c>
      <c r="I776" s="9" t="n">
        <v>-1900</v>
      </c>
      <c r="J776" s="9" t="s">
        <v>7617</v>
      </c>
      <c r="K776" s="9" t="s">
        <v>7618</v>
      </c>
      <c r="L776" s="9" t="s">
        <v>7619</v>
      </c>
      <c r="M776" s="9" t="s">
        <v>7620</v>
      </c>
      <c r="N776" s="9" t="s">
        <v>7621</v>
      </c>
      <c r="O776" s="9" t="s">
        <v>7622</v>
      </c>
      <c r="P776" s="9"/>
      <c r="Q776" s="9" t="s">
        <v>234</v>
      </c>
      <c r="R776" s="9" t="s">
        <v>7623</v>
      </c>
      <c r="S776" s="9" t="s">
        <v>17</v>
      </c>
      <c r="T776" s="9" t="s">
        <v>5652</v>
      </c>
      <c r="U776" s="9" t="s">
        <v>378</v>
      </c>
      <c r="V776" s="9" t="s">
        <v>7624</v>
      </c>
    </row>
    <row r="777" customFormat="false" ht="15" hidden="false" customHeight="false" outlineLevel="0" collapsed="false">
      <c r="A777" s="9" t="s">
        <v>7625</v>
      </c>
      <c r="B777" s="9" t="s">
        <v>7626</v>
      </c>
      <c r="C777" s="9"/>
      <c r="D777" s="9" t="s">
        <v>40</v>
      </c>
      <c r="E777" s="9" t="s">
        <v>1099</v>
      </c>
      <c r="F777" s="9" t="s">
        <v>168</v>
      </c>
      <c r="G777" s="9" t="s">
        <v>2775</v>
      </c>
      <c r="H777" s="9" t="n">
        <v>-1350</v>
      </c>
      <c r="I777" s="9" t="n">
        <v>-500</v>
      </c>
      <c r="J777" s="9" t="s">
        <v>7627</v>
      </c>
      <c r="K777" s="9" t="s">
        <v>7628</v>
      </c>
      <c r="L777" s="9" t="s">
        <v>7629</v>
      </c>
      <c r="M777" s="9" t="s">
        <v>7630</v>
      </c>
      <c r="N777" s="9" t="s">
        <v>7631</v>
      </c>
      <c r="O777" s="9" t="s">
        <v>5662</v>
      </c>
      <c r="P777" s="9"/>
      <c r="Q777" s="9" t="s">
        <v>2783</v>
      </c>
      <c r="R777" s="9" t="s">
        <v>2784</v>
      </c>
      <c r="S777" s="9" t="s">
        <v>17</v>
      </c>
      <c r="T777" s="9" t="s">
        <v>5652</v>
      </c>
      <c r="U777" s="9" t="s">
        <v>222</v>
      </c>
      <c r="V777" s="9" t="s">
        <v>7632</v>
      </c>
    </row>
    <row r="778" customFormat="false" ht="15" hidden="false" customHeight="false" outlineLevel="0" collapsed="false">
      <c r="A778" s="9" t="s">
        <v>7633</v>
      </c>
      <c r="B778" s="9" t="s">
        <v>7634</v>
      </c>
      <c r="C778" s="9" t="s">
        <v>7635</v>
      </c>
      <c r="D778" s="9" t="s">
        <v>40</v>
      </c>
      <c r="E778" s="9" t="s">
        <v>1099</v>
      </c>
      <c r="F778" s="9" t="s">
        <v>7636</v>
      </c>
      <c r="G778" s="9" t="s">
        <v>7637</v>
      </c>
      <c r="H778" s="9" t="n">
        <v>-3000</v>
      </c>
      <c r="I778" s="9" t="n">
        <v>1250</v>
      </c>
      <c r="J778" s="9" t="s">
        <v>7638</v>
      </c>
      <c r="K778" s="9" t="s">
        <v>7639</v>
      </c>
      <c r="L778" s="9" t="s">
        <v>7640</v>
      </c>
      <c r="M778" s="9" t="s">
        <v>7641</v>
      </c>
      <c r="N778" s="9" t="s">
        <v>7642</v>
      </c>
      <c r="O778" s="9" t="s">
        <v>7643</v>
      </c>
      <c r="P778" s="9"/>
      <c r="Q778" s="9" t="s">
        <v>7010</v>
      </c>
      <c r="R778" s="9" t="s">
        <v>7644</v>
      </c>
      <c r="S778" s="9" t="s">
        <v>17</v>
      </c>
      <c r="T778" s="9" t="s">
        <v>7645</v>
      </c>
      <c r="U778" s="9" t="s">
        <v>378</v>
      </c>
      <c r="V778" s="9" t="s">
        <v>7646</v>
      </c>
    </row>
    <row r="779" customFormat="false" ht="15" hidden="false" customHeight="false" outlineLevel="0" collapsed="false">
      <c r="A779" s="9" t="s">
        <v>7647</v>
      </c>
      <c r="B779" s="9" t="s">
        <v>7648</v>
      </c>
      <c r="C779" s="9"/>
      <c r="D779" s="9" t="s">
        <v>40</v>
      </c>
      <c r="E779" s="9" t="s">
        <v>1099</v>
      </c>
      <c r="F779" s="9" t="s">
        <v>164</v>
      </c>
      <c r="G779" s="9" t="s">
        <v>2349</v>
      </c>
      <c r="H779" s="9" t="n">
        <v>-500</v>
      </c>
      <c r="I779" s="9" t="n">
        <v>500</v>
      </c>
      <c r="J779" s="9" t="s">
        <v>7649</v>
      </c>
      <c r="K779" s="9" t="s">
        <v>7650</v>
      </c>
      <c r="L779" s="9" t="s">
        <v>7651</v>
      </c>
      <c r="M779" s="9" t="s">
        <v>7652</v>
      </c>
      <c r="N779" s="9" t="s">
        <v>2536</v>
      </c>
      <c r="O779" s="9" t="s">
        <v>7653</v>
      </c>
      <c r="P779" s="9"/>
      <c r="Q779" s="9" t="s">
        <v>234</v>
      </c>
      <c r="R779" s="9" t="s">
        <v>5625</v>
      </c>
      <c r="S779" s="9" t="s">
        <v>17</v>
      </c>
      <c r="T779" s="9" t="s">
        <v>5652</v>
      </c>
      <c r="U779" s="9" t="s">
        <v>378</v>
      </c>
      <c r="V779" s="9" t="s">
        <v>7654</v>
      </c>
    </row>
    <row r="780" customFormat="false" ht="15" hidden="false" customHeight="false" outlineLevel="0" collapsed="false">
      <c r="A780" s="9" t="s">
        <v>7655</v>
      </c>
      <c r="B780" s="9" t="s">
        <v>7656</v>
      </c>
      <c r="C780" s="9" t="s">
        <v>7657</v>
      </c>
      <c r="D780" s="9" t="s">
        <v>40</v>
      </c>
      <c r="E780" s="9" t="s">
        <v>1099</v>
      </c>
      <c r="F780" s="9" t="s">
        <v>161</v>
      </c>
      <c r="G780" s="9" t="s">
        <v>7658</v>
      </c>
      <c r="H780" s="9" t="n">
        <v>-2000</v>
      </c>
      <c r="I780" s="9" t="n">
        <v>1000</v>
      </c>
      <c r="J780" s="9" t="s">
        <v>7659</v>
      </c>
      <c r="K780" s="9" t="s">
        <v>7660</v>
      </c>
      <c r="L780" s="9" t="s">
        <v>7661</v>
      </c>
      <c r="M780" s="9" t="s">
        <v>5771</v>
      </c>
      <c r="N780" s="9" t="s">
        <v>5580</v>
      </c>
      <c r="O780" s="9" t="s">
        <v>7662</v>
      </c>
      <c r="P780" s="9"/>
      <c r="Q780" s="9" t="s">
        <v>1267</v>
      </c>
      <c r="R780" s="9" t="s">
        <v>2184</v>
      </c>
      <c r="S780" s="9" t="s">
        <v>17</v>
      </c>
      <c r="T780" s="9" t="s">
        <v>7645</v>
      </c>
      <c r="U780" s="9" t="s">
        <v>378</v>
      </c>
      <c r="V780" s="9" t="s">
        <v>7663</v>
      </c>
    </row>
    <row r="781" customFormat="false" ht="15" hidden="false" customHeight="false" outlineLevel="0" collapsed="false">
      <c r="A781" s="9" t="s">
        <v>7664</v>
      </c>
      <c r="B781" s="9" t="s">
        <v>7665</v>
      </c>
      <c r="C781" s="9" t="s">
        <v>7666</v>
      </c>
      <c r="D781" s="9" t="s">
        <v>40</v>
      </c>
      <c r="E781" s="9" t="s">
        <v>1099</v>
      </c>
      <c r="F781" s="9" t="s">
        <v>169</v>
      </c>
      <c r="G781" s="9" t="s">
        <v>7667</v>
      </c>
      <c r="H781" s="9" t="n">
        <v>-900</v>
      </c>
      <c r="I781" s="9" t="n">
        <v>-200</v>
      </c>
      <c r="J781" s="9" t="s">
        <v>2732</v>
      </c>
      <c r="K781" s="9" t="s">
        <v>7668</v>
      </c>
      <c r="L781" s="9" t="s">
        <v>7669</v>
      </c>
      <c r="M781" s="9" t="s">
        <v>7670</v>
      </c>
      <c r="N781" s="9" t="s">
        <v>7671</v>
      </c>
      <c r="O781" s="9" t="s">
        <v>5662</v>
      </c>
      <c r="P781" s="9"/>
      <c r="Q781" s="9" t="s">
        <v>219</v>
      </c>
      <c r="R781" s="9" t="s">
        <v>799</v>
      </c>
      <c r="S781" s="9" t="s">
        <v>17</v>
      </c>
      <c r="T781" s="9" t="s">
        <v>5652</v>
      </c>
      <c r="U781" s="9" t="s">
        <v>378</v>
      </c>
      <c r="V781" s="9" t="s">
        <v>7672</v>
      </c>
    </row>
    <row r="782" customFormat="false" ht="15" hidden="false" customHeight="false" outlineLevel="0" collapsed="false">
      <c r="A782" s="9" t="s">
        <v>7673</v>
      </c>
      <c r="B782" s="9" t="s">
        <v>7674</v>
      </c>
      <c r="C782" s="9" t="s">
        <v>7675</v>
      </c>
      <c r="D782" s="9" t="s">
        <v>34</v>
      </c>
      <c r="E782" s="9" t="s">
        <v>943</v>
      </c>
      <c r="F782" s="9" t="s">
        <v>161</v>
      </c>
      <c r="G782" s="9" t="s">
        <v>61</v>
      </c>
      <c r="H782" s="9" t="n">
        <v>-3100</v>
      </c>
      <c r="I782" s="9" t="n">
        <v>-2686</v>
      </c>
      <c r="J782" s="9" t="s">
        <v>7676</v>
      </c>
      <c r="K782" s="9" t="s">
        <v>7677</v>
      </c>
      <c r="L782" s="9" t="s">
        <v>7678</v>
      </c>
      <c r="M782" s="9" t="s">
        <v>7679</v>
      </c>
      <c r="N782" s="9" t="s">
        <v>6113</v>
      </c>
      <c r="O782" s="9" t="s">
        <v>7680</v>
      </c>
      <c r="P782" s="9" t="s">
        <v>7681</v>
      </c>
      <c r="Q782" s="9" t="s">
        <v>219</v>
      </c>
      <c r="R782" s="9" t="s">
        <v>7682</v>
      </c>
      <c r="S782" s="9" t="s">
        <v>16</v>
      </c>
      <c r="T782" s="9" t="s">
        <v>6041</v>
      </c>
      <c r="U782" s="9" t="s">
        <v>222</v>
      </c>
      <c r="V782" s="9" t="s">
        <v>7683</v>
      </c>
    </row>
    <row r="783" customFormat="false" ht="15" hidden="false" customHeight="false" outlineLevel="0" collapsed="false">
      <c r="A783" s="9" t="s">
        <v>7684</v>
      </c>
      <c r="B783" s="9" t="s">
        <v>7685</v>
      </c>
      <c r="C783" s="9" t="s">
        <v>7686</v>
      </c>
      <c r="D783" s="9" t="s">
        <v>34</v>
      </c>
      <c r="E783" s="9" t="s">
        <v>943</v>
      </c>
      <c r="F783" s="9" t="s">
        <v>161</v>
      </c>
      <c r="G783" s="9" t="s">
        <v>61</v>
      </c>
      <c r="H783" s="9" t="n">
        <v>-2686</v>
      </c>
      <c r="I783" s="9" t="n">
        <v>-2181</v>
      </c>
      <c r="J783" s="9" t="s">
        <v>7687</v>
      </c>
      <c r="K783" s="9" t="s">
        <v>7688</v>
      </c>
      <c r="L783" s="9" t="s">
        <v>7689</v>
      </c>
      <c r="M783" s="9" t="s">
        <v>7690</v>
      </c>
      <c r="N783" s="9" t="s">
        <v>1863</v>
      </c>
      <c r="O783" s="9" t="s">
        <v>7680</v>
      </c>
      <c r="P783" s="9" t="s">
        <v>7691</v>
      </c>
      <c r="Q783" s="9" t="s">
        <v>219</v>
      </c>
      <c r="R783" s="9" t="s">
        <v>7692</v>
      </c>
      <c r="S783" s="9" t="s">
        <v>15</v>
      </c>
      <c r="T783" s="9" t="s">
        <v>3888</v>
      </c>
      <c r="U783" s="9" t="s">
        <v>222</v>
      </c>
      <c r="V783" s="9" t="s">
        <v>7693</v>
      </c>
    </row>
    <row r="784" customFormat="false" ht="15" hidden="false" customHeight="false" outlineLevel="0" collapsed="false">
      <c r="A784" s="9" t="s">
        <v>7694</v>
      </c>
      <c r="B784" s="9" t="s">
        <v>7695</v>
      </c>
      <c r="C784" s="9" t="s">
        <v>7696</v>
      </c>
      <c r="D784" s="9" t="s">
        <v>34</v>
      </c>
      <c r="E784" s="9" t="s">
        <v>943</v>
      </c>
      <c r="F784" s="9" t="s">
        <v>161</v>
      </c>
      <c r="G784" s="9" t="s">
        <v>1120</v>
      </c>
      <c r="H784" s="9" t="n">
        <v>-2055</v>
      </c>
      <c r="I784" s="9" t="n">
        <v>-1773</v>
      </c>
      <c r="J784" s="9" t="s">
        <v>7687</v>
      </c>
      <c r="K784" s="9" t="s">
        <v>7697</v>
      </c>
      <c r="L784" s="9" t="s">
        <v>7698</v>
      </c>
      <c r="M784" s="9" t="s">
        <v>7699</v>
      </c>
      <c r="N784" s="9" t="s">
        <v>6060</v>
      </c>
      <c r="O784" s="9" t="s">
        <v>7700</v>
      </c>
      <c r="P784" s="9" t="s">
        <v>7701</v>
      </c>
      <c r="Q784" s="9" t="s">
        <v>219</v>
      </c>
      <c r="R784" s="9" t="s">
        <v>799</v>
      </c>
      <c r="S784" s="9" t="s">
        <v>16</v>
      </c>
      <c r="T784" s="9"/>
      <c r="U784" s="9" t="s">
        <v>222</v>
      </c>
      <c r="V784" s="9"/>
    </row>
    <row r="785" customFormat="false" ht="15" hidden="false" customHeight="false" outlineLevel="0" collapsed="false">
      <c r="A785" s="9" t="s">
        <v>7702</v>
      </c>
      <c r="B785" s="9" t="s">
        <v>7703</v>
      </c>
      <c r="C785" s="9" t="s">
        <v>7704</v>
      </c>
      <c r="D785" s="9" t="s">
        <v>34</v>
      </c>
      <c r="E785" s="9" t="s">
        <v>943</v>
      </c>
      <c r="F785" s="9" t="s">
        <v>161</v>
      </c>
      <c r="G785" s="9" t="s">
        <v>7705</v>
      </c>
      <c r="H785" s="9" t="n">
        <v>-1550</v>
      </c>
      <c r="I785" s="9" t="n">
        <v>-1292</v>
      </c>
      <c r="J785" s="9" t="s">
        <v>7687</v>
      </c>
      <c r="K785" s="9" t="s">
        <v>7706</v>
      </c>
      <c r="L785" s="9" t="s">
        <v>7707</v>
      </c>
      <c r="M785" s="9" t="s">
        <v>7708</v>
      </c>
      <c r="N785" s="9" t="s">
        <v>2111</v>
      </c>
      <c r="O785" s="9" t="s">
        <v>7700</v>
      </c>
      <c r="P785" s="9" t="s">
        <v>7709</v>
      </c>
      <c r="Q785" s="9" t="s">
        <v>2380</v>
      </c>
      <c r="R785" s="9" t="s">
        <v>799</v>
      </c>
      <c r="S785" s="9" t="s">
        <v>15</v>
      </c>
      <c r="T785" s="9" t="s">
        <v>6874</v>
      </c>
      <c r="U785" s="9" t="s">
        <v>222</v>
      </c>
      <c r="V785" s="9" t="s">
        <v>7710</v>
      </c>
    </row>
    <row r="786" customFormat="false" ht="15" hidden="false" customHeight="false" outlineLevel="0" collapsed="false">
      <c r="A786" s="9" t="s">
        <v>7711</v>
      </c>
      <c r="B786" s="9" t="s">
        <v>7712</v>
      </c>
      <c r="C786" s="9" t="s">
        <v>7713</v>
      </c>
      <c r="D786" s="9" t="s">
        <v>34</v>
      </c>
      <c r="E786" s="9" t="s">
        <v>943</v>
      </c>
      <c r="F786" s="9" t="s">
        <v>161</v>
      </c>
      <c r="G786" s="9" t="s">
        <v>7714</v>
      </c>
      <c r="H786" s="9" t="n">
        <v>-1292</v>
      </c>
      <c r="I786" s="9" t="n">
        <v>-1069</v>
      </c>
      <c r="J786" s="9" t="s">
        <v>7687</v>
      </c>
      <c r="K786" s="9" t="s">
        <v>7715</v>
      </c>
      <c r="L786" s="9" t="s">
        <v>7716</v>
      </c>
      <c r="M786" s="9" t="s">
        <v>7717</v>
      </c>
      <c r="N786" s="9" t="s">
        <v>1863</v>
      </c>
      <c r="O786" s="9" t="s">
        <v>7718</v>
      </c>
      <c r="P786" s="9" t="s">
        <v>7719</v>
      </c>
      <c r="Q786" s="9" t="s">
        <v>219</v>
      </c>
      <c r="R786" s="9" t="s">
        <v>799</v>
      </c>
      <c r="S786" s="9" t="s">
        <v>16</v>
      </c>
      <c r="T786" s="9" t="s">
        <v>7720</v>
      </c>
      <c r="U786" s="9" t="s">
        <v>222</v>
      </c>
      <c r="V786" s="9" t="s">
        <v>7721</v>
      </c>
    </row>
    <row r="787" customFormat="false" ht="15" hidden="false" customHeight="false" outlineLevel="0" collapsed="false">
      <c r="A787" s="9" t="s">
        <v>7722</v>
      </c>
      <c r="B787" s="9" t="s">
        <v>7723</v>
      </c>
      <c r="C787" s="9" t="s">
        <v>7724</v>
      </c>
      <c r="D787" s="9" t="s">
        <v>34</v>
      </c>
      <c r="E787" s="9" t="s">
        <v>943</v>
      </c>
      <c r="F787" s="9" t="s">
        <v>161</v>
      </c>
      <c r="G787" s="9" t="s">
        <v>1730</v>
      </c>
      <c r="H787" s="9" t="n">
        <v>-744</v>
      </c>
      <c r="I787" s="9" t="n">
        <v>-656</v>
      </c>
      <c r="J787" s="9" t="s">
        <v>7687</v>
      </c>
      <c r="K787" s="9" t="s">
        <v>7725</v>
      </c>
      <c r="L787" s="9" t="s">
        <v>7726</v>
      </c>
      <c r="M787" s="9" t="s">
        <v>7727</v>
      </c>
      <c r="N787" s="9" t="s">
        <v>613</v>
      </c>
      <c r="O787" s="9" t="s">
        <v>7728</v>
      </c>
      <c r="P787" s="9" t="s">
        <v>7729</v>
      </c>
      <c r="Q787" s="9" t="s">
        <v>219</v>
      </c>
      <c r="R787" s="9" t="s">
        <v>799</v>
      </c>
      <c r="S787" s="9" t="s">
        <v>16</v>
      </c>
      <c r="T787" s="9" t="s">
        <v>235</v>
      </c>
      <c r="U787" s="9" t="s">
        <v>222</v>
      </c>
      <c r="V787" s="9" t="s">
        <v>7730</v>
      </c>
    </row>
    <row r="788" customFormat="false" ht="15" hidden="false" customHeight="false" outlineLevel="0" collapsed="false">
      <c r="A788" s="9" t="s">
        <v>7731</v>
      </c>
      <c r="B788" s="9" t="s">
        <v>7732</v>
      </c>
      <c r="C788" s="9" t="s">
        <v>7733</v>
      </c>
      <c r="D788" s="9" t="s">
        <v>34</v>
      </c>
      <c r="E788" s="9" t="s">
        <v>943</v>
      </c>
      <c r="F788" s="9" t="s">
        <v>161</v>
      </c>
      <c r="G788" s="9" t="s">
        <v>61</v>
      </c>
      <c r="H788" s="9" t="n">
        <v>-664</v>
      </c>
      <c r="I788" s="9" t="n">
        <v>-525</v>
      </c>
      <c r="J788" s="9"/>
      <c r="K788" s="9" t="s">
        <v>7734</v>
      </c>
      <c r="L788" s="9" t="s">
        <v>7735</v>
      </c>
      <c r="M788" s="9" t="s">
        <v>7736</v>
      </c>
      <c r="N788" s="9" t="s">
        <v>613</v>
      </c>
      <c r="O788" s="9" t="s">
        <v>7700</v>
      </c>
      <c r="P788" s="9" t="s">
        <v>7737</v>
      </c>
      <c r="Q788" s="9" t="s">
        <v>234</v>
      </c>
      <c r="R788" s="9" t="s">
        <v>799</v>
      </c>
      <c r="S788" s="9" t="s">
        <v>17</v>
      </c>
      <c r="T788" s="9" t="s">
        <v>7738</v>
      </c>
      <c r="U788" s="9" t="s">
        <v>222</v>
      </c>
      <c r="V788" s="9" t="s">
        <v>7739</v>
      </c>
    </row>
    <row r="789" customFormat="false" ht="15" hidden="false" customHeight="false" outlineLevel="0" collapsed="false">
      <c r="A789" s="9" t="s">
        <v>7740</v>
      </c>
      <c r="B789" s="9" t="s">
        <v>7741</v>
      </c>
      <c r="C789" s="9" t="s">
        <v>7742</v>
      </c>
      <c r="D789" s="9" t="s">
        <v>34</v>
      </c>
      <c r="E789" s="9" t="s">
        <v>943</v>
      </c>
      <c r="F789" s="9" t="s">
        <v>1759</v>
      </c>
      <c r="G789" s="9" t="s">
        <v>1120</v>
      </c>
      <c r="H789" s="9" t="n">
        <v>1805</v>
      </c>
      <c r="I789" s="9" t="n">
        <v>1953</v>
      </c>
      <c r="J789" s="9"/>
      <c r="K789" s="9" t="s">
        <v>7743</v>
      </c>
      <c r="L789" s="9" t="s">
        <v>7744</v>
      </c>
      <c r="M789" s="9" t="s">
        <v>7745</v>
      </c>
      <c r="N789" s="9" t="s">
        <v>7746</v>
      </c>
      <c r="O789" s="9" t="s">
        <v>354</v>
      </c>
      <c r="P789" s="9" t="s">
        <v>7747</v>
      </c>
      <c r="Q789" s="9" t="s">
        <v>2551</v>
      </c>
      <c r="R789" s="9" t="s">
        <v>7748</v>
      </c>
      <c r="S789" s="9" t="s">
        <v>16</v>
      </c>
      <c r="T789" s="9" t="s">
        <v>7749</v>
      </c>
      <c r="U789" s="9" t="s">
        <v>222</v>
      </c>
      <c r="V789" s="9"/>
    </row>
    <row r="790" customFormat="false" ht="15" hidden="false" customHeight="false" outlineLevel="0" collapsed="false">
      <c r="A790" s="9" t="s">
        <v>7750</v>
      </c>
      <c r="B790" s="9" t="s">
        <v>7751</v>
      </c>
      <c r="C790" s="9" t="s">
        <v>7752</v>
      </c>
      <c r="D790" s="9" t="s">
        <v>34</v>
      </c>
      <c r="E790" s="9" t="s">
        <v>943</v>
      </c>
      <c r="F790" s="9" t="s">
        <v>166</v>
      </c>
      <c r="G790" s="9" t="s">
        <v>7753</v>
      </c>
      <c r="H790" s="9" t="n">
        <v>661</v>
      </c>
      <c r="I790" s="9" t="n">
        <v>1031</v>
      </c>
      <c r="J790" s="9" t="s">
        <v>7754</v>
      </c>
      <c r="K790" s="9" t="s">
        <v>7755</v>
      </c>
      <c r="L790" s="9" t="s">
        <v>7756</v>
      </c>
      <c r="M790" s="9" t="s">
        <v>7757</v>
      </c>
      <c r="N790" s="9" t="s">
        <v>6339</v>
      </c>
      <c r="O790" s="9" t="s">
        <v>354</v>
      </c>
      <c r="P790" s="9" t="s">
        <v>7758</v>
      </c>
      <c r="Q790" s="9" t="s">
        <v>670</v>
      </c>
      <c r="R790" s="9" t="s">
        <v>683</v>
      </c>
      <c r="S790" s="9" t="s">
        <v>15</v>
      </c>
      <c r="T790" s="9" t="s">
        <v>7759</v>
      </c>
      <c r="U790" s="9" t="s">
        <v>222</v>
      </c>
      <c r="V790" s="9" t="s">
        <v>7760</v>
      </c>
    </row>
    <row r="791" customFormat="false" ht="15" hidden="false" customHeight="false" outlineLevel="0" collapsed="false">
      <c r="A791" s="9" t="s">
        <v>7761</v>
      </c>
      <c r="B791" s="9" t="s">
        <v>7762</v>
      </c>
      <c r="C791" s="9" t="s">
        <v>7763</v>
      </c>
      <c r="D791" s="9" t="s">
        <v>34</v>
      </c>
      <c r="E791" s="9" t="s">
        <v>943</v>
      </c>
      <c r="F791" s="9" t="s">
        <v>166</v>
      </c>
      <c r="G791" s="9" t="s">
        <v>7764</v>
      </c>
      <c r="H791" s="9" t="n">
        <v>750</v>
      </c>
      <c r="I791" s="9" t="n">
        <v>1258</v>
      </c>
      <c r="J791" s="9" t="s">
        <v>7765</v>
      </c>
      <c r="K791" s="9" t="s">
        <v>7766</v>
      </c>
      <c r="L791" s="9" t="s">
        <v>7767</v>
      </c>
      <c r="M791" s="9" t="s">
        <v>7768</v>
      </c>
      <c r="N791" s="9" t="s">
        <v>7769</v>
      </c>
      <c r="O791" s="9" t="s">
        <v>354</v>
      </c>
      <c r="P791" s="9" t="s">
        <v>7770</v>
      </c>
      <c r="Q791" s="9" t="s">
        <v>246</v>
      </c>
      <c r="R791" s="9" t="s">
        <v>1348</v>
      </c>
      <c r="S791" s="9" t="s">
        <v>15</v>
      </c>
      <c r="T791" s="9" t="s">
        <v>7771</v>
      </c>
      <c r="U791" s="9" t="s">
        <v>222</v>
      </c>
      <c r="V791" s="9"/>
    </row>
    <row r="792" customFormat="false" ht="15" hidden="false" customHeight="false" outlineLevel="0" collapsed="false">
      <c r="A792" s="9" t="s">
        <v>7772</v>
      </c>
      <c r="B792" s="9" t="s">
        <v>7773</v>
      </c>
      <c r="C792" s="9" t="s">
        <v>7774</v>
      </c>
      <c r="D792" s="9" t="s">
        <v>34</v>
      </c>
      <c r="E792" s="9" t="s">
        <v>943</v>
      </c>
      <c r="F792" s="9" t="s">
        <v>1091</v>
      </c>
      <c r="G792" s="9" t="s">
        <v>65</v>
      </c>
      <c r="H792" s="9" t="n">
        <v>800</v>
      </c>
      <c r="I792" s="9" t="n">
        <v>909</v>
      </c>
      <c r="J792" s="9"/>
      <c r="K792" s="9" t="s">
        <v>7775</v>
      </c>
      <c r="L792" s="9" t="s">
        <v>7776</v>
      </c>
      <c r="M792" s="9" t="s">
        <v>7777</v>
      </c>
      <c r="N792" s="9" t="s">
        <v>231</v>
      </c>
      <c r="O792" s="9" t="s">
        <v>354</v>
      </c>
      <c r="P792" s="9" t="s">
        <v>7778</v>
      </c>
      <c r="Q792" s="9" t="s">
        <v>670</v>
      </c>
      <c r="R792" s="9" t="s">
        <v>628</v>
      </c>
      <c r="S792" s="9" t="s">
        <v>17</v>
      </c>
      <c r="T792" s="9" t="s">
        <v>170</v>
      </c>
      <c r="U792" s="9" t="s">
        <v>222</v>
      </c>
      <c r="V792" s="9"/>
    </row>
    <row r="793" customFormat="false" ht="15" hidden="false" customHeight="false" outlineLevel="0" collapsed="false">
      <c r="A793" s="9" t="s">
        <v>7779</v>
      </c>
      <c r="B793" s="9" t="s">
        <v>7780</v>
      </c>
      <c r="C793" s="9" t="s">
        <v>7781</v>
      </c>
      <c r="D793" s="9" t="s">
        <v>34</v>
      </c>
      <c r="E793" s="9" t="s">
        <v>943</v>
      </c>
      <c r="F793" s="9" t="s">
        <v>1091</v>
      </c>
      <c r="G793" s="9" t="s">
        <v>2853</v>
      </c>
      <c r="H793" s="9" t="n">
        <v>868</v>
      </c>
      <c r="I793" s="9" t="n">
        <v>905</v>
      </c>
      <c r="J793" s="9"/>
      <c r="K793" s="9" t="s">
        <v>7782</v>
      </c>
      <c r="L793" s="9" t="s">
        <v>7783</v>
      </c>
      <c r="M793" s="9" t="s">
        <v>7784</v>
      </c>
      <c r="N793" s="9" t="s">
        <v>231</v>
      </c>
      <c r="O793" s="9" t="s">
        <v>354</v>
      </c>
      <c r="P793" s="9" t="s">
        <v>7785</v>
      </c>
      <c r="Q793" s="9" t="s">
        <v>234</v>
      </c>
      <c r="R793" s="9" t="s">
        <v>628</v>
      </c>
      <c r="S793" s="9" t="s">
        <v>17</v>
      </c>
      <c r="T793" s="9" t="s">
        <v>170</v>
      </c>
      <c r="U793" s="9" t="s">
        <v>222</v>
      </c>
      <c r="V793" s="9"/>
    </row>
    <row r="794" customFormat="false" ht="15" hidden="false" customHeight="false" outlineLevel="0" collapsed="false">
      <c r="A794" s="9" t="s">
        <v>7786</v>
      </c>
      <c r="B794" s="9" t="s">
        <v>7787</v>
      </c>
      <c r="C794" s="9" t="s">
        <v>7788</v>
      </c>
      <c r="D794" s="9" t="s">
        <v>34</v>
      </c>
      <c r="E794" s="9" t="s">
        <v>943</v>
      </c>
      <c r="F794" s="9" t="s">
        <v>166</v>
      </c>
      <c r="G794" s="9" t="s">
        <v>7789</v>
      </c>
      <c r="H794" s="9" t="n">
        <v>934</v>
      </c>
      <c r="I794" s="9" t="n">
        <v>1062</v>
      </c>
      <c r="J794" s="9"/>
      <c r="K794" s="9" t="s">
        <v>7790</v>
      </c>
      <c r="L794" s="9" t="s">
        <v>7791</v>
      </c>
      <c r="M794" s="9" t="s">
        <v>7792</v>
      </c>
      <c r="N794" s="9" t="s">
        <v>180</v>
      </c>
      <c r="O794" s="9" t="s">
        <v>7793</v>
      </c>
      <c r="P794" s="9" t="s">
        <v>7794</v>
      </c>
      <c r="Q794" s="9" t="s">
        <v>234</v>
      </c>
      <c r="R794" s="9" t="s">
        <v>7795</v>
      </c>
      <c r="S794" s="9" t="s">
        <v>17</v>
      </c>
      <c r="T794" s="9" t="s">
        <v>928</v>
      </c>
      <c r="U794" s="9" t="s">
        <v>378</v>
      </c>
      <c r="V794" s="9" t="s">
        <v>7796</v>
      </c>
    </row>
    <row r="795" customFormat="false" ht="15" hidden="false" customHeight="false" outlineLevel="0" collapsed="false">
      <c r="A795" s="9" t="s">
        <v>7797</v>
      </c>
      <c r="B795" s="9" t="s">
        <v>7798</v>
      </c>
      <c r="C795" s="9" t="s">
        <v>7799</v>
      </c>
      <c r="D795" s="9" t="s">
        <v>34</v>
      </c>
      <c r="E795" s="9" t="s">
        <v>943</v>
      </c>
      <c r="F795" s="9" t="s">
        <v>607</v>
      </c>
      <c r="G795" s="9" t="s">
        <v>7800</v>
      </c>
      <c r="H795" s="9" t="n">
        <v>977</v>
      </c>
      <c r="I795" s="9" t="n">
        <v>1186</v>
      </c>
      <c r="J795" s="9"/>
      <c r="K795" s="9" t="s">
        <v>7801</v>
      </c>
      <c r="L795" s="9" t="s">
        <v>7802</v>
      </c>
      <c r="M795" s="9" t="s">
        <v>7803</v>
      </c>
      <c r="N795" s="9" t="s">
        <v>7804</v>
      </c>
      <c r="O795" s="9" t="s">
        <v>354</v>
      </c>
      <c r="P795" s="9" t="s">
        <v>7805</v>
      </c>
      <c r="Q795" s="9" t="s">
        <v>2391</v>
      </c>
      <c r="R795" s="9" t="s">
        <v>628</v>
      </c>
      <c r="S795" s="9" t="s">
        <v>17</v>
      </c>
      <c r="T795" s="9" t="s">
        <v>2873</v>
      </c>
      <c r="U795" s="9" t="s">
        <v>222</v>
      </c>
      <c r="V795" s="9"/>
    </row>
    <row r="796" customFormat="false" ht="15" hidden="false" customHeight="false" outlineLevel="0" collapsed="false">
      <c r="A796" s="9" t="s">
        <v>7806</v>
      </c>
      <c r="B796" s="9" t="s">
        <v>7807</v>
      </c>
      <c r="C796" s="9" t="s">
        <v>7808</v>
      </c>
      <c r="D796" s="9" t="s">
        <v>34</v>
      </c>
      <c r="E796" s="9" t="s">
        <v>943</v>
      </c>
      <c r="F796" s="9" t="s">
        <v>607</v>
      </c>
      <c r="G796" s="9" t="s">
        <v>4762</v>
      </c>
      <c r="H796" s="9" t="n">
        <v>1148</v>
      </c>
      <c r="I796" s="9" t="n">
        <v>1215</v>
      </c>
      <c r="J796" s="9"/>
      <c r="K796" s="9" t="s">
        <v>7809</v>
      </c>
      <c r="L796" s="9" t="s">
        <v>7810</v>
      </c>
      <c r="M796" s="9" t="s">
        <v>7811</v>
      </c>
      <c r="N796" s="9" t="s">
        <v>613</v>
      </c>
      <c r="O796" s="9" t="s">
        <v>354</v>
      </c>
      <c r="P796" s="9" t="s">
        <v>7812</v>
      </c>
      <c r="Q796" s="9" t="s">
        <v>234</v>
      </c>
      <c r="R796" s="9" t="s">
        <v>628</v>
      </c>
      <c r="S796" s="9" t="s">
        <v>17</v>
      </c>
      <c r="T796" s="9" t="s">
        <v>7813</v>
      </c>
      <c r="U796" s="9" t="s">
        <v>222</v>
      </c>
      <c r="V796" s="9"/>
    </row>
    <row r="797" customFormat="false" ht="15" hidden="false" customHeight="false" outlineLevel="0" collapsed="false">
      <c r="A797" s="9" t="s">
        <v>7814</v>
      </c>
      <c r="B797" s="9" t="s">
        <v>7815</v>
      </c>
      <c r="C797" s="9" t="s">
        <v>7816</v>
      </c>
      <c r="D797" s="9" t="s">
        <v>34</v>
      </c>
      <c r="E797" s="9" t="s">
        <v>943</v>
      </c>
      <c r="F797" s="9" t="s">
        <v>166</v>
      </c>
      <c r="G797" s="9" t="s">
        <v>7817</v>
      </c>
      <c r="H797" s="9" t="n">
        <v>1037</v>
      </c>
      <c r="I797" s="9" t="n">
        <v>1194</v>
      </c>
      <c r="J797" s="9"/>
      <c r="K797" s="9" t="s">
        <v>7818</v>
      </c>
      <c r="L797" s="9" t="s">
        <v>7819</v>
      </c>
      <c r="M797" s="9" t="s">
        <v>7820</v>
      </c>
      <c r="N797" s="9" t="s">
        <v>6339</v>
      </c>
      <c r="O797" s="9" t="s">
        <v>354</v>
      </c>
      <c r="P797" s="9" t="s">
        <v>7821</v>
      </c>
      <c r="Q797" s="9" t="s">
        <v>234</v>
      </c>
      <c r="R797" s="9" t="s">
        <v>1348</v>
      </c>
      <c r="S797" s="9" t="s">
        <v>16</v>
      </c>
      <c r="T797" s="9" t="s">
        <v>170</v>
      </c>
      <c r="U797" s="9" t="s">
        <v>222</v>
      </c>
      <c r="V797" s="9" t="s">
        <v>7822</v>
      </c>
    </row>
    <row r="798" customFormat="false" ht="15" hidden="false" customHeight="false" outlineLevel="0" collapsed="false">
      <c r="A798" s="9" t="s">
        <v>7823</v>
      </c>
      <c r="B798" s="9" t="s">
        <v>7824</v>
      </c>
      <c r="C798" s="9" t="s">
        <v>7825</v>
      </c>
      <c r="D798" s="9" t="s">
        <v>34</v>
      </c>
      <c r="E798" s="9" t="s">
        <v>943</v>
      </c>
      <c r="F798" s="9" t="s">
        <v>166</v>
      </c>
      <c r="G798" s="9" t="s">
        <v>7826</v>
      </c>
      <c r="H798" s="9" t="n">
        <v>1127</v>
      </c>
      <c r="I798" s="9" t="n">
        <v>1250</v>
      </c>
      <c r="J798" s="9"/>
      <c r="K798" s="9" t="s">
        <v>7827</v>
      </c>
      <c r="L798" s="9" t="s">
        <v>7828</v>
      </c>
      <c r="M798" s="9" t="s">
        <v>7829</v>
      </c>
      <c r="N798" s="9" t="s">
        <v>231</v>
      </c>
      <c r="O798" s="9" t="s">
        <v>354</v>
      </c>
      <c r="P798" s="9" t="s">
        <v>7830</v>
      </c>
      <c r="Q798" s="9" t="s">
        <v>1358</v>
      </c>
      <c r="R798" s="9" t="s">
        <v>628</v>
      </c>
      <c r="S798" s="9" t="s">
        <v>17</v>
      </c>
      <c r="T798" s="9" t="s">
        <v>7831</v>
      </c>
      <c r="U798" s="9" t="s">
        <v>222</v>
      </c>
      <c r="V798" s="9" t="s">
        <v>7832</v>
      </c>
    </row>
    <row r="799" customFormat="false" ht="15" hidden="false" customHeight="false" outlineLevel="0" collapsed="false">
      <c r="A799" s="9" t="s">
        <v>7833</v>
      </c>
      <c r="B799" s="9" t="s">
        <v>7834</v>
      </c>
      <c r="C799" s="9" t="s">
        <v>7835</v>
      </c>
      <c r="D799" s="9" t="s">
        <v>34</v>
      </c>
      <c r="E799" s="9" t="s">
        <v>943</v>
      </c>
      <c r="F799" s="9" t="s">
        <v>166</v>
      </c>
      <c r="G799" s="9" t="s">
        <v>7836</v>
      </c>
      <c r="H799" s="9" t="n">
        <v>1171</v>
      </c>
      <c r="I799" s="9" t="n">
        <v>1260</v>
      </c>
      <c r="J799" s="9"/>
      <c r="K799" s="9" t="s">
        <v>7837</v>
      </c>
      <c r="L799" s="9" t="s">
        <v>7838</v>
      </c>
      <c r="M799" s="9" t="s">
        <v>7839</v>
      </c>
      <c r="N799" s="9" t="s">
        <v>2050</v>
      </c>
      <c r="O799" s="9" t="s">
        <v>354</v>
      </c>
      <c r="P799" s="9" t="s">
        <v>7840</v>
      </c>
      <c r="Q799" s="9" t="s">
        <v>234</v>
      </c>
      <c r="R799" s="9" t="s">
        <v>799</v>
      </c>
      <c r="S799" s="9" t="s">
        <v>16</v>
      </c>
      <c r="T799" s="9" t="s">
        <v>170</v>
      </c>
      <c r="U799" s="9" t="s">
        <v>222</v>
      </c>
      <c r="V799" s="9"/>
    </row>
    <row r="800" customFormat="false" ht="15" hidden="false" customHeight="false" outlineLevel="0" collapsed="false">
      <c r="A800" s="9" t="s">
        <v>7841</v>
      </c>
      <c r="B800" s="9" t="s">
        <v>7842</v>
      </c>
      <c r="C800" s="9" t="s">
        <v>7843</v>
      </c>
      <c r="D800" s="9" t="s">
        <v>34</v>
      </c>
      <c r="E800" s="9" t="s">
        <v>943</v>
      </c>
      <c r="F800" s="9" t="s">
        <v>166</v>
      </c>
      <c r="G800" s="9" t="s">
        <v>7844</v>
      </c>
      <c r="H800" s="9" t="n">
        <v>1102</v>
      </c>
      <c r="I800" s="9" t="n">
        <v>1409</v>
      </c>
      <c r="J800" s="9"/>
      <c r="K800" s="9" t="s">
        <v>7845</v>
      </c>
      <c r="L800" s="9" t="s">
        <v>7846</v>
      </c>
      <c r="M800" s="9" t="s">
        <v>7847</v>
      </c>
      <c r="N800" s="9" t="s">
        <v>7848</v>
      </c>
      <c r="O800" s="9" t="s">
        <v>354</v>
      </c>
      <c r="P800" s="9" t="s">
        <v>7849</v>
      </c>
      <c r="Q800" s="9" t="s">
        <v>234</v>
      </c>
      <c r="R800" s="9" t="s">
        <v>799</v>
      </c>
      <c r="S800" s="9" t="s">
        <v>16</v>
      </c>
      <c r="T800" s="9" t="s">
        <v>7850</v>
      </c>
      <c r="U800" s="9" t="s">
        <v>222</v>
      </c>
      <c r="V800" s="9"/>
    </row>
    <row r="801" customFormat="false" ht="15" hidden="false" customHeight="false" outlineLevel="0" collapsed="false">
      <c r="A801" s="9" t="s">
        <v>7851</v>
      </c>
      <c r="B801" s="9" t="s">
        <v>7852</v>
      </c>
      <c r="C801" s="9" t="s">
        <v>7853</v>
      </c>
      <c r="D801" s="9" t="s">
        <v>34</v>
      </c>
      <c r="E801" s="9" t="s">
        <v>943</v>
      </c>
      <c r="F801" s="9" t="s">
        <v>166</v>
      </c>
      <c r="G801" s="9" t="s">
        <v>128</v>
      </c>
      <c r="H801" s="9" t="n">
        <v>1229</v>
      </c>
      <c r="I801" s="9" t="n">
        <v>1454</v>
      </c>
      <c r="J801" s="9"/>
      <c r="K801" s="9" t="s">
        <v>7854</v>
      </c>
      <c r="L801" s="9" t="s">
        <v>7855</v>
      </c>
      <c r="M801" s="9" t="s">
        <v>7856</v>
      </c>
      <c r="N801" s="9" t="s">
        <v>7857</v>
      </c>
      <c r="O801" s="9" t="s">
        <v>354</v>
      </c>
      <c r="P801" s="9" t="s">
        <v>7858</v>
      </c>
      <c r="Q801" s="9" t="s">
        <v>234</v>
      </c>
      <c r="R801" s="9" t="s">
        <v>799</v>
      </c>
      <c r="S801" s="9" t="s">
        <v>17</v>
      </c>
      <c r="T801" s="9" t="s">
        <v>170</v>
      </c>
      <c r="U801" s="9" t="s">
        <v>222</v>
      </c>
      <c r="V801" s="9"/>
    </row>
    <row r="802" customFormat="false" ht="15" hidden="false" customHeight="false" outlineLevel="0" collapsed="false">
      <c r="A802" s="9" t="s">
        <v>7859</v>
      </c>
      <c r="B802" s="9" t="s">
        <v>7860</v>
      </c>
      <c r="C802" s="9" t="s">
        <v>7861</v>
      </c>
      <c r="D802" s="9" t="s">
        <v>34</v>
      </c>
      <c r="E802" s="9" t="s">
        <v>943</v>
      </c>
      <c r="F802" s="9" t="s">
        <v>166</v>
      </c>
      <c r="G802" s="9" t="s">
        <v>7862</v>
      </c>
      <c r="H802" s="9" t="n">
        <v>1375</v>
      </c>
      <c r="I802" s="9" t="n">
        <v>1503</v>
      </c>
      <c r="J802" s="9"/>
      <c r="K802" s="9" t="s">
        <v>7863</v>
      </c>
      <c r="L802" s="9" t="s">
        <v>7864</v>
      </c>
      <c r="M802" s="9" t="s">
        <v>7865</v>
      </c>
      <c r="N802" s="9" t="s">
        <v>613</v>
      </c>
      <c r="O802" s="9" t="s">
        <v>354</v>
      </c>
      <c r="P802" s="9" t="s">
        <v>7866</v>
      </c>
      <c r="Q802" s="9" t="s">
        <v>234</v>
      </c>
      <c r="R802" s="9" t="s">
        <v>628</v>
      </c>
      <c r="S802" s="9" t="s">
        <v>17</v>
      </c>
      <c r="T802" s="9"/>
      <c r="U802" s="9" t="s">
        <v>378</v>
      </c>
      <c r="V802" s="9"/>
    </row>
    <row r="803" customFormat="false" ht="15" hidden="false" customHeight="false" outlineLevel="0" collapsed="false">
      <c r="A803" s="9" t="s">
        <v>7867</v>
      </c>
      <c r="B803" s="9" t="s">
        <v>7868</v>
      </c>
      <c r="C803" s="9" t="s">
        <v>7869</v>
      </c>
      <c r="D803" s="9" t="s">
        <v>34</v>
      </c>
      <c r="E803" s="9" t="s">
        <v>943</v>
      </c>
      <c r="F803" s="9" t="s">
        <v>166</v>
      </c>
      <c r="G803" s="9" t="s">
        <v>4876</v>
      </c>
      <c r="H803" s="9" t="n">
        <v>1789</v>
      </c>
      <c r="I803" s="9" t="n">
        <v>1925</v>
      </c>
      <c r="J803" s="9"/>
      <c r="K803" s="9" t="s">
        <v>7870</v>
      </c>
      <c r="L803" s="9" t="s">
        <v>7871</v>
      </c>
      <c r="M803" s="9" t="s">
        <v>7872</v>
      </c>
      <c r="N803" s="9" t="s">
        <v>7873</v>
      </c>
      <c r="O803" s="9" t="s">
        <v>354</v>
      </c>
      <c r="P803" s="9" t="s">
        <v>7874</v>
      </c>
      <c r="Q803" s="9" t="s">
        <v>234</v>
      </c>
      <c r="R803" s="9" t="s">
        <v>7875</v>
      </c>
      <c r="S803" s="9" t="s">
        <v>16</v>
      </c>
      <c r="T803" s="9" t="s">
        <v>7876</v>
      </c>
      <c r="U803" s="9" t="s">
        <v>222</v>
      </c>
      <c r="V803" s="9"/>
    </row>
    <row r="804" customFormat="false" ht="15" hidden="false" customHeight="false" outlineLevel="0" collapsed="false">
      <c r="A804" s="9" t="s">
        <v>7877</v>
      </c>
      <c r="B804" s="9" t="s">
        <v>7878</v>
      </c>
      <c r="C804" s="9" t="s">
        <v>7879</v>
      </c>
      <c r="D804" s="9" t="s">
        <v>34</v>
      </c>
      <c r="E804" s="9" t="s">
        <v>943</v>
      </c>
      <c r="F804" s="9" t="s">
        <v>166</v>
      </c>
      <c r="G804" s="9" t="s">
        <v>124</v>
      </c>
      <c r="H804" s="9" t="n">
        <v>1925</v>
      </c>
      <c r="I804" s="9" t="n">
        <v>1979</v>
      </c>
      <c r="J804" s="9"/>
      <c r="K804" s="9" t="s">
        <v>7880</v>
      </c>
      <c r="L804" s="9" t="s">
        <v>7881</v>
      </c>
      <c r="M804" s="9" t="s">
        <v>7882</v>
      </c>
      <c r="N804" s="9" t="s">
        <v>7883</v>
      </c>
      <c r="O804" s="9" t="s">
        <v>354</v>
      </c>
      <c r="P804" s="9" t="s">
        <v>7884</v>
      </c>
      <c r="Q804" s="9" t="s">
        <v>234</v>
      </c>
      <c r="R804" s="9" t="s">
        <v>628</v>
      </c>
      <c r="S804" s="9" t="s">
        <v>17</v>
      </c>
      <c r="T804" s="9" t="s">
        <v>313</v>
      </c>
      <c r="U804" s="9" t="s">
        <v>222</v>
      </c>
      <c r="V804" s="9"/>
    </row>
    <row r="805" customFormat="false" ht="15" hidden="false" customHeight="false" outlineLevel="0" collapsed="false">
      <c r="A805" s="9" t="s">
        <v>7885</v>
      </c>
      <c r="B805" s="9" t="s">
        <v>7886</v>
      </c>
      <c r="C805" s="9" t="s">
        <v>7887</v>
      </c>
      <c r="D805" s="9" t="s">
        <v>34</v>
      </c>
      <c r="E805" s="9" t="s">
        <v>943</v>
      </c>
      <c r="F805" s="9" t="s">
        <v>1091</v>
      </c>
      <c r="G805" s="9" t="s">
        <v>65</v>
      </c>
      <c r="H805" s="9" t="n">
        <v>788</v>
      </c>
      <c r="I805" s="9" t="n">
        <v>974</v>
      </c>
      <c r="J805" s="9"/>
      <c r="K805" s="9" t="s">
        <v>7888</v>
      </c>
      <c r="L805" s="9" t="s">
        <v>7889</v>
      </c>
      <c r="M805" s="9" t="s">
        <v>7890</v>
      </c>
      <c r="N805" s="9" t="s">
        <v>613</v>
      </c>
      <c r="O805" s="9" t="s">
        <v>354</v>
      </c>
      <c r="P805" s="9" t="s">
        <v>7891</v>
      </c>
      <c r="Q805" s="9" t="s">
        <v>234</v>
      </c>
      <c r="R805" s="9" t="s">
        <v>628</v>
      </c>
      <c r="S805" s="9" t="s">
        <v>17</v>
      </c>
      <c r="T805" s="9"/>
      <c r="U805" s="9" t="s">
        <v>222</v>
      </c>
      <c r="V805" s="9"/>
    </row>
    <row r="806" customFormat="false" ht="15" hidden="false" customHeight="false" outlineLevel="0" collapsed="false">
      <c r="A806" s="9" t="s">
        <v>7892</v>
      </c>
      <c r="B806" s="9" t="s">
        <v>7893</v>
      </c>
      <c r="C806" s="9" t="s">
        <v>7894</v>
      </c>
      <c r="D806" s="9" t="s">
        <v>34</v>
      </c>
      <c r="E806" s="9" t="s">
        <v>943</v>
      </c>
      <c r="F806" s="9" t="s">
        <v>1091</v>
      </c>
      <c r="G806" s="9" t="s">
        <v>7895</v>
      </c>
      <c r="H806" s="9" t="n">
        <v>972</v>
      </c>
      <c r="I806" s="9" t="n">
        <v>1148</v>
      </c>
      <c r="J806" s="9" t="s">
        <v>7896</v>
      </c>
      <c r="K806" s="9" t="s">
        <v>7897</v>
      </c>
      <c r="L806" s="9" t="s">
        <v>7898</v>
      </c>
      <c r="M806" s="9" t="s">
        <v>7899</v>
      </c>
      <c r="N806" s="9" t="s">
        <v>477</v>
      </c>
      <c r="O806" s="9" t="s">
        <v>354</v>
      </c>
      <c r="P806" s="9" t="s">
        <v>7900</v>
      </c>
      <c r="Q806" s="9" t="s">
        <v>670</v>
      </c>
      <c r="R806" s="9" t="s">
        <v>628</v>
      </c>
      <c r="S806" s="9" t="s">
        <v>17</v>
      </c>
      <c r="T806" s="9" t="s">
        <v>7901</v>
      </c>
      <c r="U806" s="9" t="s">
        <v>378</v>
      </c>
      <c r="V806" s="9"/>
    </row>
    <row r="807" customFormat="false" ht="15" hidden="false" customHeight="false" outlineLevel="0" collapsed="false">
      <c r="A807" s="9" t="s">
        <v>7902</v>
      </c>
      <c r="B807" s="9" t="s">
        <v>7903</v>
      </c>
      <c r="C807" s="9" t="s">
        <v>7904</v>
      </c>
      <c r="D807" s="9" t="s">
        <v>34</v>
      </c>
      <c r="E807" s="9" t="s">
        <v>943</v>
      </c>
      <c r="F807" s="9" t="s">
        <v>1091</v>
      </c>
      <c r="G807" s="9" t="s">
        <v>7905</v>
      </c>
      <c r="H807" s="9" t="n">
        <v>1040</v>
      </c>
      <c r="I807" s="9" t="n">
        <v>1147</v>
      </c>
      <c r="J807" s="9"/>
      <c r="K807" s="9" t="s">
        <v>7906</v>
      </c>
      <c r="L807" s="9" t="s">
        <v>7907</v>
      </c>
      <c r="M807" s="9" t="s">
        <v>7908</v>
      </c>
      <c r="N807" s="9" t="s">
        <v>6339</v>
      </c>
      <c r="O807" s="9" t="s">
        <v>354</v>
      </c>
      <c r="P807" s="9" t="s">
        <v>7909</v>
      </c>
      <c r="Q807" s="9" t="s">
        <v>670</v>
      </c>
      <c r="R807" s="9" t="s">
        <v>628</v>
      </c>
      <c r="S807" s="9" t="s">
        <v>16</v>
      </c>
      <c r="T807" s="9" t="s">
        <v>170</v>
      </c>
      <c r="U807" s="9" t="s">
        <v>222</v>
      </c>
      <c r="V807" s="9"/>
    </row>
    <row r="808" customFormat="false" ht="15" hidden="false" customHeight="false" outlineLevel="0" collapsed="false">
      <c r="A808" s="9" t="s">
        <v>7910</v>
      </c>
      <c r="B808" s="9" t="s">
        <v>7911</v>
      </c>
      <c r="C808" s="9" t="s">
        <v>7912</v>
      </c>
      <c r="D808" s="9" t="s">
        <v>34</v>
      </c>
      <c r="E808" s="9" t="s">
        <v>943</v>
      </c>
      <c r="F808" s="9" t="s">
        <v>1091</v>
      </c>
      <c r="G808" s="9" t="s">
        <v>7895</v>
      </c>
      <c r="H808" s="9" t="n">
        <v>1121</v>
      </c>
      <c r="I808" s="9" t="n">
        <v>1269</v>
      </c>
      <c r="J808" s="9"/>
      <c r="K808" s="9" t="s">
        <v>7913</v>
      </c>
      <c r="L808" s="9" t="s">
        <v>7914</v>
      </c>
      <c r="M808" s="9" t="s">
        <v>7915</v>
      </c>
      <c r="N808" s="9" t="s">
        <v>613</v>
      </c>
      <c r="O808" s="9" t="s">
        <v>354</v>
      </c>
      <c r="P808" s="9" t="s">
        <v>7916</v>
      </c>
      <c r="Q808" s="9" t="s">
        <v>234</v>
      </c>
      <c r="R808" s="9" t="s">
        <v>799</v>
      </c>
      <c r="S808" s="9" t="s">
        <v>16</v>
      </c>
      <c r="T808" s="9"/>
      <c r="U808" s="9" t="s">
        <v>222</v>
      </c>
      <c r="V808" s="9"/>
    </row>
    <row r="809" customFormat="false" ht="15" hidden="false" customHeight="false" outlineLevel="0" collapsed="false">
      <c r="A809" s="9" t="s">
        <v>7917</v>
      </c>
      <c r="B809" s="9" t="s">
        <v>7918</v>
      </c>
      <c r="C809" s="9" t="s">
        <v>7919</v>
      </c>
      <c r="D809" s="9" t="s">
        <v>34</v>
      </c>
      <c r="E809" s="9" t="s">
        <v>943</v>
      </c>
      <c r="F809" s="9" t="s">
        <v>1091</v>
      </c>
      <c r="G809" s="9" t="s">
        <v>65</v>
      </c>
      <c r="H809" s="9" t="n">
        <v>1244</v>
      </c>
      <c r="I809" s="9" t="n">
        <v>1465</v>
      </c>
      <c r="J809" s="9"/>
      <c r="K809" s="9" t="s">
        <v>7920</v>
      </c>
      <c r="L809" s="9" t="s">
        <v>7921</v>
      </c>
      <c r="M809" s="9" t="s">
        <v>7922</v>
      </c>
      <c r="N809" s="9" t="s">
        <v>231</v>
      </c>
      <c r="O809" s="9" t="s">
        <v>354</v>
      </c>
      <c r="P809" s="9" t="s">
        <v>7923</v>
      </c>
      <c r="Q809" s="9" t="s">
        <v>234</v>
      </c>
      <c r="R809" s="9" t="s">
        <v>628</v>
      </c>
      <c r="S809" s="9" t="s">
        <v>16</v>
      </c>
      <c r="T809" s="9" t="s">
        <v>3391</v>
      </c>
      <c r="U809" s="9" t="s">
        <v>222</v>
      </c>
      <c r="V809" s="9"/>
    </row>
    <row r="810" customFormat="false" ht="15" hidden="false" customHeight="false" outlineLevel="0" collapsed="false">
      <c r="A810" s="9" t="s">
        <v>7924</v>
      </c>
      <c r="B810" s="9" t="s">
        <v>7925</v>
      </c>
      <c r="C810" s="9" t="s">
        <v>7926</v>
      </c>
      <c r="D810" s="9" t="s">
        <v>34</v>
      </c>
      <c r="E810" s="9" t="s">
        <v>943</v>
      </c>
      <c r="F810" s="9" t="s">
        <v>1091</v>
      </c>
      <c r="G810" s="9" t="s">
        <v>65</v>
      </c>
      <c r="H810" s="9" t="n">
        <v>1229</v>
      </c>
      <c r="I810" s="9" t="n">
        <v>1574</v>
      </c>
      <c r="J810" s="9"/>
      <c r="K810" s="9" t="s">
        <v>7927</v>
      </c>
      <c r="L810" s="9" t="s">
        <v>7928</v>
      </c>
      <c r="M810" s="9" t="s">
        <v>7929</v>
      </c>
      <c r="N810" s="9" t="s">
        <v>613</v>
      </c>
      <c r="O810" s="9" t="s">
        <v>354</v>
      </c>
      <c r="P810" s="9" t="s">
        <v>7930</v>
      </c>
      <c r="Q810" s="9" t="s">
        <v>234</v>
      </c>
      <c r="R810" s="9" t="s">
        <v>628</v>
      </c>
      <c r="S810" s="9" t="s">
        <v>17</v>
      </c>
      <c r="T810" s="9"/>
      <c r="U810" s="9" t="s">
        <v>378</v>
      </c>
      <c r="V810" s="9"/>
    </row>
    <row r="811" customFormat="false" ht="15" hidden="false" customHeight="false" outlineLevel="0" collapsed="false">
      <c r="A811" s="9" t="s">
        <v>7931</v>
      </c>
      <c r="B811" s="9" t="s">
        <v>7932</v>
      </c>
      <c r="C811" s="9" t="s">
        <v>7933</v>
      </c>
      <c r="D811" s="9" t="s">
        <v>34</v>
      </c>
      <c r="E811" s="9" t="s">
        <v>943</v>
      </c>
      <c r="F811" s="9" t="s">
        <v>1091</v>
      </c>
      <c r="G811" s="9" t="s">
        <v>1911</v>
      </c>
      <c r="H811" s="9" t="n">
        <v>1549</v>
      </c>
      <c r="I811" s="9" t="n">
        <v>1659</v>
      </c>
      <c r="J811" s="9"/>
      <c r="K811" s="9" t="s">
        <v>7934</v>
      </c>
      <c r="L811" s="9" t="s">
        <v>7935</v>
      </c>
      <c r="M811" s="9" t="s">
        <v>7936</v>
      </c>
      <c r="N811" s="9" t="s">
        <v>613</v>
      </c>
      <c r="O811" s="9" t="s">
        <v>354</v>
      </c>
      <c r="P811" s="9" t="s">
        <v>7937</v>
      </c>
      <c r="Q811" s="9" t="s">
        <v>246</v>
      </c>
      <c r="R811" s="9" t="s">
        <v>628</v>
      </c>
      <c r="S811" s="9" t="s">
        <v>16</v>
      </c>
      <c r="T811" s="9" t="s">
        <v>170</v>
      </c>
      <c r="U811" s="9" t="s">
        <v>222</v>
      </c>
      <c r="V811" s="9"/>
    </row>
    <row r="812" customFormat="false" ht="15" hidden="false" customHeight="false" outlineLevel="0" collapsed="false">
      <c r="A812" s="9" t="s">
        <v>7938</v>
      </c>
      <c r="B812" s="9" t="s">
        <v>7939</v>
      </c>
      <c r="C812" s="9" t="s">
        <v>7940</v>
      </c>
      <c r="D812" s="9" t="s">
        <v>34</v>
      </c>
      <c r="E812" s="9" t="s">
        <v>943</v>
      </c>
      <c r="F812" s="9" t="s">
        <v>1091</v>
      </c>
      <c r="G812" s="9" t="s">
        <v>65</v>
      </c>
      <c r="H812" s="9" t="n">
        <v>1666</v>
      </c>
      <c r="I812" s="9"/>
      <c r="J812" s="9" t="s">
        <v>1250</v>
      </c>
      <c r="K812" s="9" t="s">
        <v>7941</v>
      </c>
      <c r="L812" s="9" t="s">
        <v>7942</v>
      </c>
      <c r="M812" s="9" t="s">
        <v>7943</v>
      </c>
      <c r="N812" s="9" t="s">
        <v>180</v>
      </c>
      <c r="O812" s="9" t="s">
        <v>354</v>
      </c>
      <c r="P812" s="9" t="s">
        <v>7944</v>
      </c>
      <c r="Q812" s="9" t="s">
        <v>246</v>
      </c>
      <c r="R812" s="9" t="s">
        <v>628</v>
      </c>
      <c r="S812" s="9" t="s">
        <v>17</v>
      </c>
      <c r="T812" s="9" t="s">
        <v>2953</v>
      </c>
      <c r="U812" s="9" t="s">
        <v>222</v>
      </c>
      <c r="V812" s="9"/>
    </row>
    <row r="813" customFormat="false" ht="15" hidden="false" customHeight="false" outlineLevel="0" collapsed="false">
      <c r="A813" s="9" t="s">
        <v>7945</v>
      </c>
      <c r="B813" s="9" t="s">
        <v>7946</v>
      </c>
      <c r="C813" s="9" t="s">
        <v>7947</v>
      </c>
      <c r="D813" s="9" t="s">
        <v>34</v>
      </c>
      <c r="E813" s="9" t="s">
        <v>943</v>
      </c>
      <c r="F813" s="9" t="s">
        <v>1091</v>
      </c>
      <c r="G813" s="9" t="s">
        <v>65</v>
      </c>
      <c r="H813" s="9" t="n">
        <v>1705</v>
      </c>
      <c r="I813" s="9" t="n">
        <v>1957</v>
      </c>
      <c r="J813" s="9"/>
      <c r="K813" s="9" t="s">
        <v>7948</v>
      </c>
      <c r="L813" s="9" t="s">
        <v>7949</v>
      </c>
      <c r="M813" s="9" t="s">
        <v>7950</v>
      </c>
      <c r="N813" s="9" t="s">
        <v>180</v>
      </c>
      <c r="O813" s="9" t="s">
        <v>354</v>
      </c>
      <c r="P813" s="9" t="s">
        <v>7951</v>
      </c>
      <c r="Q813" s="9" t="s">
        <v>234</v>
      </c>
      <c r="R813" s="9" t="s">
        <v>628</v>
      </c>
      <c r="S813" s="9" t="s">
        <v>17</v>
      </c>
      <c r="T813" s="9"/>
      <c r="U813" s="9" t="s">
        <v>378</v>
      </c>
      <c r="V813" s="9"/>
    </row>
    <row r="814" customFormat="false" ht="15" hidden="false" customHeight="false" outlineLevel="0" collapsed="false">
      <c r="A814" s="9" t="s">
        <v>7952</v>
      </c>
      <c r="B814" s="9" t="s">
        <v>7953</v>
      </c>
      <c r="C814" s="9" t="s">
        <v>7954</v>
      </c>
      <c r="D814" s="9" t="s">
        <v>34</v>
      </c>
      <c r="E814" s="9" t="s">
        <v>943</v>
      </c>
      <c r="F814" s="9" t="s">
        <v>161</v>
      </c>
      <c r="G814" s="9" t="s">
        <v>73</v>
      </c>
      <c r="H814" s="9" t="n">
        <v>1137</v>
      </c>
      <c r="I814" s="9" t="n">
        <v>1270</v>
      </c>
      <c r="J814" s="9" t="s">
        <v>7955</v>
      </c>
      <c r="K814" s="9" t="s">
        <v>7956</v>
      </c>
      <c r="L814" s="9" t="s">
        <v>7957</v>
      </c>
      <c r="M814" s="9" t="s">
        <v>7958</v>
      </c>
      <c r="N814" s="9" t="s">
        <v>231</v>
      </c>
      <c r="O814" s="9" t="s">
        <v>7959</v>
      </c>
      <c r="P814" s="9" t="s">
        <v>7960</v>
      </c>
      <c r="Q814" s="9" t="s">
        <v>840</v>
      </c>
      <c r="R814" s="9" t="s">
        <v>628</v>
      </c>
      <c r="S814" s="9" t="s">
        <v>15</v>
      </c>
      <c r="T814" s="9" t="s">
        <v>672</v>
      </c>
      <c r="U814" s="9" t="s">
        <v>378</v>
      </c>
      <c r="V814" s="9"/>
    </row>
    <row r="815" customFormat="false" ht="15" hidden="false" customHeight="false" outlineLevel="0" collapsed="false">
      <c r="A815" s="9" t="s">
        <v>7961</v>
      </c>
      <c r="B815" s="9" t="s">
        <v>7962</v>
      </c>
      <c r="C815" s="9" t="s">
        <v>7963</v>
      </c>
      <c r="D815" s="9" t="s">
        <v>34</v>
      </c>
      <c r="E815" s="9" t="s">
        <v>943</v>
      </c>
      <c r="F815" s="9" t="s">
        <v>1759</v>
      </c>
      <c r="G815" s="9" t="s">
        <v>67</v>
      </c>
      <c r="H815" s="9" t="n">
        <v>1235</v>
      </c>
      <c r="I815" s="9" t="n">
        <v>1600</v>
      </c>
      <c r="J815" s="9" t="s">
        <v>7964</v>
      </c>
      <c r="K815" s="9" t="s">
        <v>7965</v>
      </c>
      <c r="L815" s="9" t="s">
        <v>7966</v>
      </c>
      <c r="M815" s="9" t="s">
        <v>7967</v>
      </c>
      <c r="N815" s="9" t="s">
        <v>6339</v>
      </c>
      <c r="O815" s="9" t="s">
        <v>7968</v>
      </c>
      <c r="P815" s="9" t="s">
        <v>7969</v>
      </c>
      <c r="Q815" s="9" t="s">
        <v>950</v>
      </c>
      <c r="R815" s="9" t="s">
        <v>628</v>
      </c>
      <c r="S815" s="9" t="s">
        <v>17</v>
      </c>
      <c r="T815" s="9" t="s">
        <v>3391</v>
      </c>
      <c r="U815" s="9" t="s">
        <v>222</v>
      </c>
      <c r="V815" s="9" t="s">
        <v>7970</v>
      </c>
    </row>
    <row r="816" customFormat="false" ht="15" hidden="false" customHeight="false" outlineLevel="0" collapsed="false">
      <c r="A816" s="9" t="s">
        <v>7971</v>
      </c>
      <c r="B816" s="9" t="s">
        <v>7972</v>
      </c>
      <c r="C816" s="9" t="s">
        <v>7973</v>
      </c>
      <c r="D816" s="9" t="s">
        <v>34</v>
      </c>
      <c r="E816" s="9" t="s">
        <v>943</v>
      </c>
      <c r="F816" s="9" t="s">
        <v>1759</v>
      </c>
      <c r="G816" s="9" t="s">
        <v>67</v>
      </c>
      <c r="H816" s="9" t="n">
        <v>1493</v>
      </c>
      <c r="I816" s="9" t="n">
        <v>1591</v>
      </c>
      <c r="J816" s="9"/>
      <c r="K816" s="9" t="s">
        <v>7974</v>
      </c>
      <c r="L816" s="9" t="s">
        <v>7975</v>
      </c>
      <c r="M816" s="9" t="s">
        <v>7976</v>
      </c>
      <c r="N816" s="9" t="s">
        <v>613</v>
      </c>
      <c r="O816" s="9" t="s">
        <v>7977</v>
      </c>
      <c r="P816" s="9" t="s">
        <v>7978</v>
      </c>
      <c r="Q816" s="9" t="s">
        <v>246</v>
      </c>
      <c r="R816" s="9" t="s">
        <v>628</v>
      </c>
      <c r="S816" s="9" t="s">
        <v>17</v>
      </c>
      <c r="T816" s="9"/>
      <c r="U816" s="9" t="s">
        <v>222</v>
      </c>
      <c r="V816" s="9" t="s">
        <v>7979</v>
      </c>
    </row>
    <row r="817" customFormat="false" ht="15" hidden="false" customHeight="false" outlineLevel="0" collapsed="false">
      <c r="A817" s="9" t="s">
        <v>7980</v>
      </c>
      <c r="B817" s="9" t="s">
        <v>7981</v>
      </c>
      <c r="C817" s="9" t="s">
        <v>7982</v>
      </c>
      <c r="D817" s="9" t="s">
        <v>34</v>
      </c>
      <c r="E817" s="9" t="s">
        <v>943</v>
      </c>
      <c r="F817" s="9" t="s">
        <v>1759</v>
      </c>
      <c r="G817" s="9" t="s">
        <v>67</v>
      </c>
      <c r="H817" s="9" t="n">
        <v>1085</v>
      </c>
      <c r="I817" s="9" t="n">
        <v>1846</v>
      </c>
      <c r="J817" s="9" t="s">
        <v>7687</v>
      </c>
      <c r="K817" s="9" t="s">
        <v>7983</v>
      </c>
      <c r="L817" s="9" t="s">
        <v>7984</v>
      </c>
      <c r="M817" s="9" t="s">
        <v>7985</v>
      </c>
      <c r="N817" s="9" t="s">
        <v>1863</v>
      </c>
      <c r="O817" s="9" t="s">
        <v>7986</v>
      </c>
      <c r="P817" s="9" t="s">
        <v>7987</v>
      </c>
      <c r="Q817" s="9" t="s">
        <v>246</v>
      </c>
      <c r="R817" s="9" t="s">
        <v>628</v>
      </c>
      <c r="S817" s="9" t="s">
        <v>17</v>
      </c>
      <c r="T817" s="9"/>
      <c r="U817" s="9" t="s">
        <v>378</v>
      </c>
      <c r="V817" s="9" t="s">
        <v>7988</v>
      </c>
    </row>
    <row r="818" customFormat="false" ht="15" hidden="false" customHeight="false" outlineLevel="0" collapsed="false">
      <c r="A818" s="9" t="s">
        <v>7989</v>
      </c>
      <c r="B818" s="9" t="s">
        <v>7990</v>
      </c>
      <c r="C818" s="9" t="s">
        <v>7991</v>
      </c>
      <c r="D818" s="9" t="s">
        <v>34</v>
      </c>
      <c r="E818" s="9" t="s">
        <v>943</v>
      </c>
      <c r="F818" s="9" t="s">
        <v>1759</v>
      </c>
      <c r="G818" s="9" t="s">
        <v>75</v>
      </c>
      <c r="H818" s="9" t="n">
        <v>1277</v>
      </c>
      <c r="I818" s="9" t="n">
        <v>1500</v>
      </c>
      <c r="J818" s="9" t="s">
        <v>7687</v>
      </c>
      <c r="K818" s="9" t="s">
        <v>7992</v>
      </c>
      <c r="L818" s="9" t="s">
        <v>7993</v>
      </c>
      <c r="M818" s="9" t="s">
        <v>7994</v>
      </c>
      <c r="N818" s="9" t="s">
        <v>6339</v>
      </c>
      <c r="O818" s="9" t="s">
        <v>7995</v>
      </c>
      <c r="P818" s="9" t="s">
        <v>7996</v>
      </c>
      <c r="Q818" s="9" t="s">
        <v>246</v>
      </c>
      <c r="R818" s="9" t="s">
        <v>628</v>
      </c>
      <c r="S818" s="9" t="s">
        <v>17</v>
      </c>
      <c r="T818" s="9"/>
      <c r="U818" s="9" t="s">
        <v>378</v>
      </c>
      <c r="V818" s="9" t="s">
        <v>7997</v>
      </c>
    </row>
    <row r="819" customFormat="false" ht="15" hidden="false" customHeight="false" outlineLevel="0" collapsed="false">
      <c r="A819" s="9" t="s">
        <v>7998</v>
      </c>
      <c r="B819" s="9" t="s">
        <v>7999</v>
      </c>
      <c r="C819" s="9" t="s">
        <v>8000</v>
      </c>
      <c r="D819" s="9" t="s">
        <v>34</v>
      </c>
      <c r="E819" s="9" t="s">
        <v>943</v>
      </c>
      <c r="F819" s="9" t="s">
        <v>161</v>
      </c>
      <c r="G819" s="9" t="s">
        <v>69</v>
      </c>
      <c r="H819" s="9" t="n">
        <v>1200</v>
      </c>
      <c r="I819" s="9"/>
      <c r="J819" s="9" t="s">
        <v>8001</v>
      </c>
      <c r="K819" s="9" t="s">
        <v>8002</v>
      </c>
      <c r="L819" s="9" t="s">
        <v>8003</v>
      </c>
      <c r="M819" s="9" t="s">
        <v>8004</v>
      </c>
      <c r="N819" s="9" t="s">
        <v>613</v>
      </c>
      <c r="O819" s="9" t="s">
        <v>8005</v>
      </c>
      <c r="P819" s="9" t="s">
        <v>8006</v>
      </c>
      <c r="Q819" s="9" t="s">
        <v>8007</v>
      </c>
      <c r="R819" s="9" t="s">
        <v>8008</v>
      </c>
      <c r="S819" s="9" t="s">
        <v>15</v>
      </c>
      <c r="T819" s="9" t="s">
        <v>3120</v>
      </c>
      <c r="U819" s="9" t="s">
        <v>222</v>
      </c>
      <c r="V819" s="9" t="s">
        <v>8009</v>
      </c>
    </row>
    <row r="820" customFormat="false" ht="15" hidden="false" customHeight="false" outlineLevel="0" collapsed="false">
      <c r="A820" s="9" t="s">
        <v>8010</v>
      </c>
      <c r="B820" s="9" t="s">
        <v>8011</v>
      </c>
      <c r="C820" s="9" t="s">
        <v>8012</v>
      </c>
      <c r="D820" s="9" t="s">
        <v>34</v>
      </c>
      <c r="E820" s="9" t="s">
        <v>943</v>
      </c>
      <c r="F820" s="9" t="s">
        <v>161</v>
      </c>
      <c r="G820" s="9" t="s">
        <v>69</v>
      </c>
      <c r="H820" s="9" t="n">
        <v>1701</v>
      </c>
      <c r="I820" s="9"/>
      <c r="J820" s="9" t="s">
        <v>1250</v>
      </c>
      <c r="K820" s="9" t="s">
        <v>8013</v>
      </c>
      <c r="L820" s="9" t="s">
        <v>8014</v>
      </c>
      <c r="M820" s="9" t="s">
        <v>8015</v>
      </c>
      <c r="N820" s="9" t="s">
        <v>2111</v>
      </c>
      <c r="O820" s="9" t="s">
        <v>8016</v>
      </c>
      <c r="P820" s="9" t="s">
        <v>8017</v>
      </c>
      <c r="Q820" s="9" t="s">
        <v>1203</v>
      </c>
      <c r="R820" s="9" t="s">
        <v>1623</v>
      </c>
      <c r="S820" s="9" t="s">
        <v>16</v>
      </c>
      <c r="T820" s="9" t="s">
        <v>3429</v>
      </c>
      <c r="U820" s="9" t="s">
        <v>378</v>
      </c>
      <c r="V820" s="9" t="s">
        <v>8018</v>
      </c>
    </row>
    <row r="821" customFormat="false" ht="15" hidden="false" customHeight="false" outlineLevel="0" collapsed="false">
      <c r="A821" s="9" t="s">
        <v>8019</v>
      </c>
      <c r="B821" s="9" t="s">
        <v>8020</v>
      </c>
      <c r="C821" s="9" t="s">
        <v>8021</v>
      </c>
      <c r="D821" s="9" t="s">
        <v>34</v>
      </c>
      <c r="E821" s="9" t="s">
        <v>943</v>
      </c>
      <c r="F821" s="9" t="s">
        <v>164</v>
      </c>
      <c r="G821" s="9" t="s">
        <v>109</v>
      </c>
      <c r="H821" s="9" t="n">
        <v>-100</v>
      </c>
      <c r="I821" s="9" t="n">
        <v>220</v>
      </c>
      <c r="J821" s="9" t="s">
        <v>7955</v>
      </c>
      <c r="K821" s="9" t="s">
        <v>8022</v>
      </c>
      <c r="L821" s="9" t="s">
        <v>8023</v>
      </c>
      <c r="M821" s="9" t="s">
        <v>8024</v>
      </c>
      <c r="N821" s="9" t="s">
        <v>6339</v>
      </c>
      <c r="O821" s="9" t="s">
        <v>8025</v>
      </c>
      <c r="P821" s="9" t="s">
        <v>8026</v>
      </c>
      <c r="Q821" s="9" t="s">
        <v>1358</v>
      </c>
      <c r="R821" s="9" t="s">
        <v>7682</v>
      </c>
      <c r="S821" s="9" t="s">
        <v>16</v>
      </c>
      <c r="T821" s="9" t="s">
        <v>8027</v>
      </c>
      <c r="U821" s="9" t="s">
        <v>378</v>
      </c>
      <c r="V821" s="9" t="s">
        <v>8028</v>
      </c>
    </row>
    <row r="822" customFormat="false" ht="15" hidden="false" customHeight="false" outlineLevel="0" collapsed="false">
      <c r="A822" s="9" t="s">
        <v>8029</v>
      </c>
      <c r="B822" s="9" t="s">
        <v>8030</v>
      </c>
      <c r="C822" s="9" t="s">
        <v>8031</v>
      </c>
      <c r="D822" s="9" t="s">
        <v>34</v>
      </c>
      <c r="E822" s="9" t="s">
        <v>943</v>
      </c>
      <c r="F822" s="9" t="s">
        <v>164</v>
      </c>
      <c r="G822" s="9" t="s">
        <v>109</v>
      </c>
      <c r="H822" s="9" t="n">
        <v>250</v>
      </c>
      <c r="I822" s="9" t="n">
        <v>500</v>
      </c>
      <c r="J822" s="9" t="s">
        <v>7687</v>
      </c>
      <c r="K822" s="9" t="s">
        <v>8032</v>
      </c>
      <c r="L822" s="9" t="s">
        <v>8033</v>
      </c>
      <c r="M822" s="9" t="s">
        <v>8034</v>
      </c>
      <c r="N822" s="9" t="s">
        <v>231</v>
      </c>
      <c r="O822" s="9" t="s">
        <v>8035</v>
      </c>
      <c r="P822" s="9" t="s">
        <v>8036</v>
      </c>
      <c r="Q822" s="9" t="s">
        <v>670</v>
      </c>
      <c r="R822" s="9" t="s">
        <v>628</v>
      </c>
      <c r="S822" s="9" t="s">
        <v>16</v>
      </c>
      <c r="T822" s="9" t="s">
        <v>672</v>
      </c>
      <c r="U822" s="9" t="s">
        <v>378</v>
      </c>
      <c r="V822" s="9"/>
    </row>
    <row r="823" customFormat="false" ht="15" hidden="false" customHeight="false" outlineLevel="0" collapsed="false">
      <c r="A823" s="9" t="s">
        <v>8037</v>
      </c>
      <c r="B823" s="9" t="s">
        <v>8038</v>
      </c>
      <c r="C823" s="9" t="s">
        <v>8039</v>
      </c>
      <c r="D823" s="9" t="s">
        <v>34</v>
      </c>
      <c r="E823" s="9" t="s">
        <v>943</v>
      </c>
      <c r="F823" s="9" t="s">
        <v>164</v>
      </c>
      <c r="G823" s="9" t="s">
        <v>1342</v>
      </c>
      <c r="H823" s="9" t="n">
        <v>275</v>
      </c>
      <c r="I823" s="9" t="n">
        <v>897</v>
      </c>
      <c r="J823" s="9" t="s">
        <v>7687</v>
      </c>
      <c r="K823" s="9" t="s">
        <v>8040</v>
      </c>
      <c r="L823" s="9" t="s">
        <v>8041</v>
      </c>
      <c r="M823" s="9" t="s">
        <v>8042</v>
      </c>
      <c r="N823" s="9" t="s">
        <v>1863</v>
      </c>
      <c r="O823" s="9" t="s">
        <v>8025</v>
      </c>
      <c r="P823" s="9" t="s">
        <v>8043</v>
      </c>
      <c r="Q823" s="9" t="s">
        <v>670</v>
      </c>
      <c r="R823" s="9" t="s">
        <v>628</v>
      </c>
      <c r="S823" s="9" t="s">
        <v>16</v>
      </c>
      <c r="T823" s="9" t="s">
        <v>170</v>
      </c>
      <c r="U823" s="9" t="s">
        <v>222</v>
      </c>
      <c r="V823" s="9"/>
    </row>
    <row r="824" customFormat="false" ht="15" hidden="false" customHeight="false" outlineLevel="0" collapsed="false">
      <c r="A824" s="9" t="s">
        <v>8044</v>
      </c>
      <c r="B824" s="9" t="s">
        <v>8045</v>
      </c>
      <c r="C824" s="9" t="s">
        <v>8046</v>
      </c>
      <c r="D824" s="9" t="s">
        <v>34</v>
      </c>
      <c r="E824" s="9" t="s">
        <v>943</v>
      </c>
      <c r="F824" s="9" t="s">
        <v>164</v>
      </c>
      <c r="G824" s="9" t="s">
        <v>109</v>
      </c>
      <c r="H824" s="9" t="n">
        <v>543</v>
      </c>
      <c r="I824" s="9" t="n">
        <v>753</v>
      </c>
      <c r="J824" s="9"/>
      <c r="K824" s="9" t="s">
        <v>8047</v>
      </c>
      <c r="L824" s="9" t="s">
        <v>8048</v>
      </c>
      <c r="M824" s="9" t="s">
        <v>8049</v>
      </c>
      <c r="N824" s="9" t="s">
        <v>613</v>
      </c>
      <c r="O824" s="9" t="s">
        <v>354</v>
      </c>
      <c r="P824" s="9" t="s">
        <v>8050</v>
      </c>
      <c r="Q824" s="9" t="s">
        <v>670</v>
      </c>
      <c r="R824" s="9" t="s">
        <v>628</v>
      </c>
      <c r="S824" s="9" t="s">
        <v>17</v>
      </c>
      <c r="T824" s="9"/>
      <c r="U824" s="9" t="s">
        <v>222</v>
      </c>
      <c r="V824" s="9"/>
    </row>
    <row r="825" customFormat="false" ht="15" hidden="false" customHeight="false" outlineLevel="0" collapsed="false">
      <c r="A825" s="9" t="s">
        <v>8051</v>
      </c>
      <c r="B825" s="9" t="s">
        <v>8052</v>
      </c>
      <c r="C825" s="9" t="s">
        <v>8053</v>
      </c>
      <c r="D825" s="9" t="s">
        <v>34</v>
      </c>
      <c r="E825" s="9" t="s">
        <v>943</v>
      </c>
      <c r="F825" s="9" t="s">
        <v>164</v>
      </c>
      <c r="G825" s="9" t="s">
        <v>109</v>
      </c>
      <c r="H825" s="9" t="n">
        <v>753</v>
      </c>
      <c r="I825" s="9" t="n">
        <v>982</v>
      </c>
      <c r="J825" s="9"/>
      <c r="K825" s="9" t="s">
        <v>8054</v>
      </c>
      <c r="L825" s="9" t="s">
        <v>8055</v>
      </c>
      <c r="M825" s="9" t="s">
        <v>8056</v>
      </c>
      <c r="N825" s="9" t="s">
        <v>613</v>
      </c>
      <c r="O825" s="9" t="s">
        <v>8025</v>
      </c>
      <c r="P825" s="9" t="s">
        <v>8057</v>
      </c>
      <c r="Q825" s="9" t="s">
        <v>670</v>
      </c>
      <c r="R825" s="9" t="s">
        <v>628</v>
      </c>
      <c r="S825" s="9" t="s">
        <v>15</v>
      </c>
      <c r="T825" s="9" t="s">
        <v>629</v>
      </c>
      <c r="U825" s="9" t="s">
        <v>222</v>
      </c>
      <c r="V825" s="9"/>
    </row>
    <row r="826" customFormat="false" ht="15" hidden="false" customHeight="false" outlineLevel="0" collapsed="false">
      <c r="A826" s="9" t="s">
        <v>8058</v>
      </c>
      <c r="B826" s="9" t="s">
        <v>8059</v>
      </c>
      <c r="C826" s="9" t="s">
        <v>8060</v>
      </c>
      <c r="D826" s="9" t="s">
        <v>34</v>
      </c>
      <c r="E826" s="9" t="s">
        <v>943</v>
      </c>
      <c r="F826" s="9" t="s">
        <v>164</v>
      </c>
      <c r="G826" s="9" t="s">
        <v>109</v>
      </c>
      <c r="H826" s="9" t="n">
        <v>831</v>
      </c>
      <c r="I826" s="9" t="n">
        <v>1315</v>
      </c>
      <c r="J826" s="9" t="s">
        <v>7687</v>
      </c>
      <c r="K826" s="9" t="s">
        <v>8061</v>
      </c>
      <c r="L826" s="9" t="s">
        <v>8062</v>
      </c>
      <c r="M826" s="9" t="s">
        <v>8063</v>
      </c>
      <c r="N826" s="9" t="s">
        <v>613</v>
      </c>
      <c r="O826" s="9" t="s">
        <v>354</v>
      </c>
      <c r="P826" s="9" t="s">
        <v>8064</v>
      </c>
      <c r="Q826" s="9" t="s">
        <v>670</v>
      </c>
      <c r="R826" s="9" t="s">
        <v>628</v>
      </c>
      <c r="S826" s="9" t="s">
        <v>16</v>
      </c>
      <c r="T826" s="9" t="s">
        <v>672</v>
      </c>
      <c r="U826" s="9" t="s">
        <v>222</v>
      </c>
      <c r="V826" s="9"/>
    </row>
    <row r="827" customFormat="false" ht="15" hidden="false" customHeight="false" outlineLevel="0" collapsed="false">
      <c r="A827" s="9" t="s">
        <v>8065</v>
      </c>
      <c r="B827" s="9" t="s">
        <v>8066</v>
      </c>
      <c r="C827" s="9" t="s">
        <v>8067</v>
      </c>
      <c r="D827" s="9" t="s">
        <v>34</v>
      </c>
      <c r="E827" s="9" t="s">
        <v>943</v>
      </c>
      <c r="F827" s="9" t="s">
        <v>164</v>
      </c>
      <c r="G827" s="9" t="s">
        <v>109</v>
      </c>
      <c r="H827" s="9" t="n">
        <v>940</v>
      </c>
      <c r="I827" s="9" t="n">
        <v>1244</v>
      </c>
      <c r="J827" s="9"/>
      <c r="K827" s="9" t="s">
        <v>8068</v>
      </c>
      <c r="L827" s="9" t="s">
        <v>8069</v>
      </c>
      <c r="M827" s="9" t="s">
        <v>8070</v>
      </c>
      <c r="N827" s="9" t="s">
        <v>2136</v>
      </c>
      <c r="O827" s="9" t="s">
        <v>354</v>
      </c>
      <c r="P827" s="9" t="s">
        <v>8071</v>
      </c>
      <c r="Q827" s="9" t="s">
        <v>670</v>
      </c>
      <c r="R827" s="9" t="s">
        <v>628</v>
      </c>
      <c r="S827" s="9" t="s">
        <v>16</v>
      </c>
      <c r="T827" s="9"/>
      <c r="U827" s="9" t="s">
        <v>222</v>
      </c>
      <c r="V827" s="9"/>
    </row>
    <row r="828" customFormat="false" ht="15" hidden="false" customHeight="false" outlineLevel="0" collapsed="false">
      <c r="A828" s="9" t="s">
        <v>8072</v>
      </c>
      <c r="B828" s="9" t="s">
        <v>8073</v>
      </c>
      <c r="C828" s="9" t="s">
        <v>8074</v>
      </c>
      <c r="D828" s="9" t="s">
        <v>34</v>
      </c>
      <c r="E828" s="9" t="s">
        <v>943</v>
      </c>
      <c r="F828" s="9" t="s">
        <v>164</v>
      </c>
      <c r="G828" s="9" t="s">
        <v>109</v>
      </c>
      <c r="H828" s="9" t="n">
        <v>1000</v>
      </c>
      <c r="I828" s="9" t="n">
        <v>1346</v>
      </c>
      <c r="J828" s="9" t="s">
        <v>7687</v>
      </c>
      <c r="K828" s="9" t="s">
        <v>8075</v>
      </c>
      <c r="L828" s="9" t="s">
        <v>8076</v>
      </c>
      <c r="M828" s="9" t="s">
        <v>8077</v>
      </c>
      <c r="N828" s="9" t="s">
        <v>613</v>
      </c>
      <c r="O828" s="9" t="s">
        <v>8078</v>
      </c>
      <c r="P828" s="9" t="s">
        <v>8079</v>
      </c>
      <c r="Q828" s="9" t="s">
        <v>670</v>
      </c>
      <c r="R828" s="9" t="s">
        <v>628</v>
      </c>
      <c r="S828" s="9" t="s">
        <v>15</v>
      </c>
      <c r="T828" s="9" t="s">
        <v>8080</v>
      </c>
      <c r="U828" s="9" t="s">
        <v>222</v>
      </c>
      <c r="V828" s="9" t="s">
        <v>8081</v>
      </c>
    </row>
    <row r="829" customFormat="false" ht="15" hidden="false" customHeight="false" outlineLevel="0" collapsed="false">
      <c r="A829" s="9" t="s">
        <v>8082</v>
      </c>
      <c r="B829" s="9" t="s">
        <v>8083</v>
      </c>
      <c r="C829" s="9" t="s">
        <v>8084</v>
      </c>
      <c r="D829" s="9" t="s">
        <v>34</v>
      </c>
      <c r="E829" s="9" t="s">
        <v>943</v>
      </c>
      <c r="F829" s="9" t="s">
        <v>164</v>
      </c>
      <c r="G829" s="9" t="s">
        <v>109</v>
      </c>
      <c r="H829" s="9" t="n">
        <v>1078</v>
      </c>
      <c r="I829" s="9" t="n">
        <v>1434</v>
      </c>
      <c r="J829" s="9"/>
      <c r="K829" s="9" t="s">
        <v>8085</v>
      </c>
      <c r="L829" s="9" t="s">
        <v>8086</v>
      </c>
      <c r="M829" s="9" t="s">
        <v>8087</v>
      </c>
      <c r="N829" s="9" t="s">
        <v>613</v>
      </c>
      <c r="O829" s="9" t="s">
        <v>354</v>
      </c>
      <c r="P829" s="9" t="s">
        <v>8088</v>
      </c>
      <c r="Q829" s="9" t="s">
        <v>670</v>
      </c>
      <c r="R829" s="9" t="s">
        <v>628</v>
      </c>
      <c r="S829" s="9" t="s">
        <v>16</v>
      </c>
      <c r="T829" s="9" t="s">
        <v>672</v>
      </c>
      <c r="U829" s="9" t="s">
        <v>222</v>
      </c>
      <c r="V829" s="9"/>
    </row>
    <row r="830" customFormat="false" ht="15" hidden="false" customHeight="false" outlineLevel="0" collapsed="false">
      <c r="A830" s="9" t="s">
        <v>8089</v>
      </c>
      <c r="B830" s="9" t="s">
        <v>8090</v>
      </c>
      <c r="C830" s="9" t="s">
        <v>8091</v>
      </c>
      <c r="D830" s="9" t="s">
        <v>34</v>
      </c>
      <c r="E830" s="9" t="s">
        <v>943</v>
      </c>
      <c r="F830" s="9" t="s">
        <v>164</v>
      </c>
      <c r="G830" s="9" t="s">
        <v>109</v>
      </c>
      <c r="H830" s="9" t="n">
        <v>1163</v>
      </c>
      <c r="I830" s="9" t="n">
        <v>1323</v>
      </c>
      <c r="J830" s="9" t="s">
        <v>7687</v>
      </c>
      <c r="K830" s="9" t="s">
        <v>8092</v>
      </c>
      <c r="L830" s="9" t="s">
        <v>8093</v>
      </c>
      <c r="M830" s="9" t="s">
        <v>8094</v>
      </c>
      <c r="N830" s="9" t="s">
        <v>613</v>
      </c>
      <c r="O830" s="9" t="s">
        <v>354</v>
      </c>
      <c r="P830" s="9" t="s">
        <v>8095</v>
      </c>
      <c r="Q830" s="9" t="s">
        <v>670</v>
      </c>
      <c r="R830" s="9" t="s">
        <v>628</v>
      </c>
      <c r="S830" s="9" t="s">
        <v>17</v>
      </c>
      <c r="T830" s="9"/>
      <c r="U830" s="9" t="s">
        <v>378</v>
      </c>
      <c r="V830" s="9"/>
    </row>
    <row r="831" customFormat="false" ht="15" hidden="false" customHeight="false" outlineLevel="0" collapsed="false">
      <c r="A831" s="9" t="s">
        <v>8096</v>
      </c>
      <c r="B831" s="9" t="s">
        <v>8097</v>
      </c>
      <c r="C831" s="9" t="s">
        <v>8098</v>
      </c>
      <c r="D831" s="9" t="s">
        <v>34</v>
      </c>
      <c r="E831" s="9" t="s">
        <v>943</v>
      </c>
      <c r="F831" s="9" t="s">
        <v>164</v>
      </c>
      <c r="G831" s="9" t="s">
        <v>109</v>
      </c>
      <c r="H831" s="9" t="n">
        <v>1070</v>
      </c>
      <c r="I831" s="9" t="n">
        <v>1230</v>
      </c>
      <c r="J831" s="9" t="s">
        <v>7687</v>
      </c>
      <c r="K831" s="9" t="s">
        <v>8099</v>
      </c>
      <c r="L831" s="9" t="s">
        <v>8100</v>
      </c>
      <c r="M831" s="9" t="s">
        <v>8101</v>
      </c>
      <c r="N831" s="9" t="s">
        <v>231</v>
      </c>
      <c r="O831" s="9" t="s">
        <v>354</v>
      </c>
      <c r="P831" s="9" t="s">
        <v>8102</v>
      </c>
      <c r="Q831" s="9" t="s">
        <v>670</v>
      </c>
      <c r="R831" s="9" t="s">
        <v>683</v>
      </c>
      <c r="S831" s="9" t="s">
        <v>17</v>
      </c>
      <c r="T831" s="9"/>
      <c r="U831" s="9" t="s">
        <v>378</v>
      </c>
      <c r="V831" s="9"/>
    </row>
    <row r="832" customFormat="false" ht="15" hidden="false" customHeight="false" outlineLevel="0" collapsed="false">
      <c r="A832" s="9" t="s">
        <v>8103</v>
      </c>
      <c r="B832" s="9" t="s">
        <v>8104</v>
      </c>
      <c r="C832" s="9" t="s">
        <v>8105</v>
      </c>
      <c r="D832" s="9" t="s">
        <v>34</v>
      </c>
      <c r="E832" s="9" t="s">
        <v>943</v>
      </c>
      <c r="F832" s="9" t="s">
        <v>607</v>
      </c>
      <c r="G832" s="9" t="s">
        <v>109</v>
      </c>
      <c r="H832" s="9" t="n">
        <v>1290</v>
      </c>
      <c r="I832" s="9" t="n">
        <v>1320</v>
      </c>
      <c r="J832" s="9"/>
      <c r="K832" s="9" t="s">
        <v>8106</v>
      </c>
      <c r="L832" s="9" t="s">
        <v>8107</v>
      </c>
      <c r="M832" s="9" t="s">
        <v>8108</v>
      </c>
      <c r="N832" s="9" t="s">
        <v>613</v>
      </c>
      <c r="O832" s="9" t="s">
        <v>354</v>
      </c>
      <c r="P832" s="9" t="s">
        <v>8109</v>
      </c>
      <c r="Q832" s="9" t="s">
        <v>234</v>
      </c>
      <c r="R832" s="9" t="s">
        <v>628</v>
      </c>
      <c r="S832" s="9" t="s">
        <v>17</v>
      </c>
      <c r="T832" s="9"/>
      <c r="U832" s="9" t="s">
        <v>222</v>
      </c>
      <c r="V832" s="9" t="s">
        <v>8110</v>
      </c>
    </row>
    <row r="833" customFormat="false" ht="15" hidden="false" customHeight="false" outlineLevel="0" collapsed="false">
      <c r="A833" s="9" t="s">
        <v>8111</v>
      </c>
      <c r="B833" s="9" t="s">
        <v>8112</v>
      </c>
      <c r="C833" s="9" t="s">
        <v>8113</v>
      </c>
      <c r="D833" s="9" t="s">
        <v>34</v>
      </c>
      <c r="E833" s="9" t="s">
        <v>943</v>
      </c>
      <c r="F833" s="9" t="s">
        <v>607</v>
      </c>
      <c r="G833" s="9" t="s">
        <v>109</v>
      </c>
      <c r="H833" s="9" t="n">
        <v>1320</v>
      </c>
      <c r="I833" s="9" t="n">
        <v>1414</v>
      </c>
      <c r="J833" s="9"/>
      <c r="K833" s="9" t="s">
        <v>8114</v>
      </c>
      <c r="L833" s="9" t="s">
        <v>8115</v>
      </c>
      <c r="M833" s="9" t="s">
        <v>8116</v>
      </c>
      <c r="N833" s="9" t="s">
        <v>613</v>
      </c>
      <c r="O833" s="9" t="s">
        <v>354</v>
      </c>
      <c r="P833" s="9" t="s">
        <v>8117</v>
      </c>
      <c r="Q833" s="9" t="s">
        <v>234</v>
      </c>
      <c r="R833" s="9" t="s">
        <v>628</v>
      </c>
      <c r="S833" s="9" t="s">
        <v>16</v>
      </c>
      <c r="T833" s="9" t="s">
        <v>928</v>
      </c>
      <c r="U833" s="9" t="s">
        <v>222</v>
      </c>
      <c r="V833" s="9" t="s">
        <v>8118</v>
      </c>
    </row>
    <row r="834" customFormat="false" ht="15" hidden="false" customHeight="false" outlineLevel="0" collapsed="false">
      <c r="A834" s="9" t="s">
        <v>8119</v>
      </c>
      <c r="B834" s="9" t="s">
        <v>8120</v>
      </c>
      <c r="C834" s="9" t="s">
        <v>8121</v>
      </c>
      <c r="D834" s="9" t="s">
        <v>34</v>
      </c>
      <c r="E834" s="9" t="s">
        <v>943</v>
      </c>
      <c r="F834" s="9" t="s">
        <v>607</v>
      </c>
      <c r="G834" s="9" t="s">
        <v>109</v>
      </c>
      <c r="H834" s="9" t="n">
        <v>1490</v>
      </c>
      <c r="I834" s="9" t="n">
        <v>1686</v>
      </c>
      <c r="J834" s="9"/>
      <c r="K834" s="9" t="s">
        <v>8122</v>
      </c>
      <c r="L834" s="9" t="s">
        <v>8123</v>
      </c>
      <c r="M834" s="9" t="s">
        <v>8124</v>
      </c>
      <c r="N834" s="9" t="s">
        <v>613</v>
      </c>
      <c r="O834" s="9" t="s">
        <v>354</v>
      </c>
      <c r="P834" s="9" t="s">
        <v>8125</v>
      </c>
      <c r="Q834" s="9" t="s">
        <v>234</v>
      </c>
      <c r="R834" s="9" t="s">
        <v>799</v>
      </c>
      <c r="S834" s="9" t="s">
        <v>16</v>
      </c>
      <c r="T834" s="9"/>
      <c r="U834" s="9" t="s">
        <v>222</v>
      </c>
      <c r="V834" s="9"/>
    </row>
    <row r="835" customFormat="false" ht="15" hidden="false" customHeight="false" outlineLevel="0" collapsed="false">
      <c r="A835" s="9" t="s">
        <v>8126</v>
      </c>
      <c r="B835" s="9" t="s">
        <v>8127</v>
      </c>
      <c r="C835" s="9" t="s">
        <v>8128</v>
      </c>
      <c r="D835" s="9" t="s">
        <v>34</v>
      </c>
      <c r="E835" s="9" t="s">
        <v>943</v>
      </c>
      <c r="F835" s="9" t="s">
        <v>607</v>
      </c>
      <c r="G835" s="9" t="s">
        <v>109</v>
      </c>
      <c r="H835" s="9" t="n">
        <v>1518</v>
      </c>
      <c r="I835" s="9" t="n">
        <v>1687</v>
      </c>
      <c r="J835" s="9"/>
      <c r="K835" s="9" t="s">
        <v>8129</v>
      </c>
      <c r="L835" s="9" t="s">
        <v>8130</v>
      </c>
      <c r="M835" s="9" t="s">
        <v>8131</v>
      </c>
      <c r="N835" s="9" t="s">
        <v>5908</v>
      </c>
      <c r="O835" s="9" t="s">
        <v>354</v>
      </c>
      <c r="P835" s="9" t="s">
        <v>8132</v>
      </c>
      <c r="Q835" s="9" t="s">
        <v>234</v>
      </c>
      <c r="R835" s="9" t="s">
        <v>799</v>
      </c>
      <c r="S835" s="9" t="s">
        <v>16</v>
      </c>
      <c r="T835" s="9" t="s">
        <v>170</v>
      </c>
      <c r="U835" s="9" t="s">
        <v>222</v>
      </c>
      <c r="V835" s="9"/>
    </row>
    <row r="836" customFormat="false" ht="15" hidden="false" customHeight="false" outlineLevel="0" collapsed="false">
      <c r="A836" s="9" t="s">
        <v>8133</v>
      </c>
      <c r="B836" s="9" t="s">
        <v>8134</v>
      </c>
      <c r="C836" s="9" t="s">
        <v>8135</v>
      </c>
      <c r="D836" s="9" t="s">
        <v>34</v>
      </c>
      <c r="E836" s="9" t="s">
        <v>943</v>
      </c>
      <c r="F836" s="9" t="s">
        <v>164</v>
      </c>
      <c r="G836" s="9" t="s">
        <v>109</v>
      </c>
      <c r="H836" s="9" t="n">
        <v>1529</v>
      </c>
      <c r="I836" s="9" t="n">
        <v>1736</v>
      </c>
      <c r="J836" s="9"/>
      <c r="K836" s="9" t="s">
        <v>8136</v>
      </c>
      <c r="L836" s="9" t="s">
        <v>8137</v>
      </c>
      <c r="M836" s="9" t="s">
        <v>8138</v>
      </c>
      <c r="N836" s="9" t="s">
        <v>613</v>
      </c>
      <c r="O836" s="9" t="s">
        <v>354</v>
      </c>
      <c r="P836" s="9" t="s">
        <v>8139</v>
      </c>
      <c r="Q836" s="9" t="s">
        <v>670</v>
      </c>
      <c r="R836" s="9" t="s">
        <v>628</v>
      </c>
      <c r="S836" s="9" t="s">
        <v>17</v>
      </c>
      <c r="T836" s="9" t="s">
        <v>672</v>
      </c>
      <c r="U836" s="9" t="s">
        <v>378</v>
      </c>
      <c r="V836" s="9"/>
    </row>
    <row r="837" customFormat="false" ht="15" hidden="false" customHeight="false" outlineLevel="0" collapsed="false">
      <c r="A837" s="9" t="s">
        <v>8140</v>
      </c>
      <c r="B837" s="9" t="s">
        <v>8141</v>
      </c>
      <c r="C837" s="9" t="s">
        <v>8142</v>
      </c>
      <c r="D837" s="9" t="s">
        <v>34</v>
      </c>
      <c r="E837" s="9" t="s">
        <v>943</v>
      </c>
      <c r="F837" s="9" t="s">
        <v>164</v>
      </c>
      <c r="G837" s="9" t="s">
        <v>109</v>
      </c>
      <c r="H837" s="9" t="n">
        <v>1399</v>
      </c>
      <c r="I837" s="9" t="n">
        <v>1950</v>
      </c>
      <c r="J837" s="9" t="s">
        <v>8143</v>
      </c>
      <c r="K837" s="9" t="s">
        <v>8144</v>
      </c>
      <c r="L837" s="9" t="s">
        <v>8145</v>
      </c>
      <c r="M837" s="9" t="s">
        <v>8146</v>
      </c>
      <c r="N837" s="9" t="s">
        <v>613</v>
      </c>
      <c r="O837" s="9" t="s">
        <v>354</v>
      </c>
      <c r="P837" s="9" t="s">
        <v>8147</v>
      </c>
      <c r="Q837" s="9" t="s">
        <v>234</v>
      </c>
      <c r="R837" s="9" t="s">
        <v>628</v>
      </c>
      <c r="S837" s="9" t="s">
        <v>17</v>
      </c>
      <c r="T837" s="9"/>
      <c r="U837" s="9" t="s">
        <v>378</v>
      </c>
      <c r="V837" s="9" t="s">
        <v>8148</v>
      </c>
    </row>
    <row r="838" customFormat="false" ht="15" hidden="false" customHeight="false" outlineLevel="0" collapsed="false">
      <c r="A838" s="9" t="s">
        <v>8149</v>
      </c>
      <c r="B838" s="9" t="s">
        <v>8150</v>
      </c>
      <c r="C838" s="9" t="s">
        <v>8151</v>
      </c>
      <c r="D838" s="9" t="s">
        <v>34</v>
      </c>
      <c r="E838" s="9" t="s">
        <v>943</v>
      </c>
      <c r="F838" s="9" t="s">
        <v>164</v>
      </c>
      <c r="G838" s="9" t="s">
        <v>109</v>
      </c>
      <c r="H838" s="9" t="n">
        <v>1326</v>
      </c>
      <c r="I838" s="9" t="n">
        <v>1947</v>
      </c>
      <c r="J838" s="9" t="s">
        <v>7687</v>
      </c>
      <c r="K838" s="9" t="s">
        <v>8152</v>
      </c>
      <c r="L838" s="9" t="s">
        <v>8153</v>
      </c>
      <c r="M838" s="9" t="s">
        <v>8154</v>
      </c>
      <c r="N838" s="9" t="s">
        <v>613</v>
      </c>
      <c r="O838" s="9" t="s">
        <v>354</v>
      </c>
      <c r="P838" s="9" t="s">
        <v>8155</v>
      </c>
      <c r="Q838" s="9" t="s">
        <v>234</v>
      </c>
      <c r="R838" s="9" t="s">
        <v>799</v>
      </c>
      <c r="S838" s="9" t="s">
        <v>17</v>
      </c>
      <c r="T838" s="9"/>
      <c r="U838" s="9" t="s">
        <v>378</v>
      </c>
      <c r="V838" s="9"/>
    </row>
    <row r="839" customFormat="false" ht="15" hidden="false" customHeight="false" outlineLevel="0" collapsed="false">
      <c r="A839" s="9" t="s">
        <v>8156</v>
      </c>
      <c r="B839" s="9" t="s">
        <v>8157</v>
      </c>
      <c r="C839" s="9" t="s">
        <v>8158</v>
      </c>
      <c r="D839" s="9" t="s">
        <v>34</v>
      </c>
      <c r="E839" s="9" t="s">
        <v>943</v>
      </c>
      <c r="F839" s="9" t="s">
        <v>164</v>
      </c>
      <c r="G839" s="9" t="s">
        <v>109</v>
      </c>
      <c r="H839" s="9" t="n">
        <v>1128</v>
      </c>
      <c r="I839" s="9" t="n">
        <v>1949</v>
      </c>
      <c r="J839" s="9" t="s">
        <v>7687</v>
      </c>
      <c r="K839" s="9" t="s">
        <v>8159</v>
      </c>
      <c r="L839" s="9" t="s">
        <v>8160</v>
      </c>
      <c r="M839" s="9" t="s">
        <v>8161</v>
      </c>
      <c r="N839" s="9" t="s">
        <v>8162</v>
      </c>
      <c r="O839" s="9" t="s">
        <v>354</v>
      </c>
      <c r="P839" s="9" t="s">
        <v>8163</v>
      </c>
      <c r="Q839" s="9" t="s">
        <v>234</v>
      </c>
      <c r="R839" s="9" t="s">
        <v>628</v>
      </c>
      <c r="S839" s="9" t="s">
        <v>17</v>
      </c>
      <c r="T839" s="9"/>
      <c r="U839" s="9" t="s">
        <v>378</v>
      </c>
      <c r="V839" s="9"/>
    </row>
    <row r="840" customFormat="false" ht="15" hidden="false" customHeight="false" outlineLevel="0" collapsed="false">
      <c r="A840" s="9" t="s">
        <v>8164</v>
      </c>
      <c r="B840" s="9" t="s">
        <v>8165</v>
      </c>
      <c r="C840" s="9" t="s">
        <v>8166</v>
      </c>
      <c r="D840" s="9" t="s">
        <v>34</v>
      </c>
      <c r="E840" s="9" t="s">
        <v>943</v>
      </c>
      <c r="F840" s="9" t="s">
        <v>164</v>
      </c>
      <c r="G840" s="9" t="s">
        <v>111</v>
      </c>
      <c r="H840" s="9" t="n">
        <v>1200</v>
      </c>
      <c r="I840" s="9" t="n">
        <v>1769</v>
      </c>
      <c r="J840" s="9"/>
      <c r="K840" s="9" t="s">
        <v>8167</v>
      </c>
      <c r="L840" s="9" t="s">
        <v>8168</v>
      </c>
      <c r="M840" s="9" t="s">
        <v>8169</v>
      </c>
      <c r="N840" s="9" t="s">
        <v>613</v>
      </c>
      <c r="O840" s="9" t="s">
        <v>354</v>
      </c>
      <c r="P840" s="9" t="s">
        <v>8170</v>
      </c>
      <c r="Q840" s="9" t="s">
        <v>670</v>
      </c>
      <c r="R840" s="9" t="s">
        <v>8171</v>
      </c>
      <c r="S840" s="9" t="s">
        <v>16</v>
      </c>
      <c r="T840" s="9" t="s">
        <v>629</v>
      </c>
      <c r="U840" s="9" t="s">
        <v>222</v>
      </c>
      <c r="V840" s="9"/>
    </row>
    <row r="841" customFormat="false" ht="15" hidden="false" customHeight="false" outlineLevel="0" collapsed="false">
      <c r="A841" s="9" t="s">
        <v>8172</v>
      </c>
      <c r="B841" s="9" t="s">
        <v>8173</v>
      </c>
      <c r="C841" s="9" t="s">
        <v>8174</v>
      </c>
      <c r="D841" s="9" t="s">
        <v>34</v>
      </c>
      <c r="E841" s="9" t="s">
        <v>943</v>
      </c>
      <c r="F841" s="9" t="s">
        <v>164</v>
      </c>
      <c r="G841" s="9" t="s">
        <v>111</v>
      </c>
      <c r="H841" s="9" t="n">
        <v>1460</v>
      </c>
      <c r="I841" s="9" t="n">
        <v>1842</v>
      </c>
      <c r="J841" s="9" t="s">
        <v>7687</v>
      </c>
      <c r="K841" s="9" t="s">
        <v>8175</v>
      </c>
      <c r="L841" s="9" t="s">
        <v>8176</v>
      </c>
      <c r="M841" s="9" t="s">
        <v>8177</v>
      </c>
      <c r="N841" s="9" t="s">
        <v>613</v>
      </c>
      <c r="O841" s="9" t="s">
        <v>354</v>
      </c>
      <c r="P841" s="9" t="s">
        <v>8178</v>
      </c>
      <c r="Q841" s="9" t="s">
        <v>670</v>
      </c>
      <c r="R841" s="9" t="s">
        <v>8179</v>
      </c>
      <c r="S841" s="9" t="s">
        <v>17</v>
      </c>
      <c r="T841" s="9"/>
      <c r="U841" s="9" t="s">
        <v>378</v>
      </c>
      <c r="V841" s="9"/>
    </row>
    <row r="842" customFormat="false" ht="15" hidden="false" customHeight="false" outlineLevel="0" collapsed="false">
      <c r="A842" s="9" t="s">
        <v>8180</v>
      </c>
      <c r="B842" s="9" t="s">
        <v>8181</v>
      </c>
      <c r="C842" s="9" t="s">
        <v>8182</v>
      </c>
      <c r="D842" s="9" t="s">
        <v>34</v>
      </c>
      <c r="E842" s="9" t="s">
        <v>943</v>
      </c>
      <c r="F842" s="9" t="s">
        <v>164</v>
      </c>
      <c r="G842" s="9" t="s">
        <v>116</v>
      </c>
      <c r="H842" s="9" t="n">
        <v>750</v>
      </c>
      <c r="I842" s="9" t="n">
        <v>850</v>
      </c>
      <c r="J842" s="9" t="s">
        <v>7687</v>
      </c>
      <c r="K842" s="9" t="s">
        <v>8183</v>
      </c>
      <c r="L842" s="9" t="s">
        <v>8184</v>
      </c>
      <c r="M842" s="9" t="s">
        <v>8185</v>
      </c>
      <c r="N842" s="9" t="s">
        <v>231</v>
      </c>
      <c r="O842" s="9" t="s">
        <v>354</v>
      </c>
      <c r="P842" s="9" t="s">
        <v>8186</v>
      </c>
      <c r="Q842" s="9" t="s">
        <v>670</v>
      </c>
      <c r="R842" s="9" t="s">
        <v>628</v>
      </c>
      <c r="S842" s="9" t="s">
        <v>16</v>
      </c>
      <c r="T842" s="9" t="s">
        <v>672</v>
      </c>
      <c r="U842" s="9" t="s">
        <v>222</v>
      </c>
      <c r="V842" s="9" t="s">
        <v>8187</v>
      </c>
    </row>
    <row r="843" customFormat="false" ht="15" hidden="false" customHeight="false" outlineLevel="0" collapsed="false">
      <c r="A843" s="9" t="s">
        <v>8188</v>
      </c>
      <c r="B843" s="9" t="s">
        <v>8189</v>
      </c>
      <c r="C843" s="9" t="s">
        <v>8190</v>
      </c>
      <c r="D843" s="9" t="s">
        <v>34</v>
      </c>
      <c r="E843" s="9" t="s">
        <v>943</v>
      </c>
      <c r="F843" s="9" t="s">
        <v>4285</v>
      </c>
      <c r="G843" s="9" t="s">
        <v>114</v>
      </c>
      <c r="H843" s="9" t="n">
        <v>1225</v>
      </c>
      <c r="I843" s="9" t="n">
        <v>1400</v>
      </c>
      <c r="J843" s="9"/>
      <c r="K843" s="9" t="s">
        <v>8191</v>
      </c>
      <c r="L843" s="9" t="s">
        <v>8192</v>
      </c>
      <c r="M843" s="9" t="s">
        <v>8193</v>
      </c>
      <c r="N843" s="9" t="s">
        <v>613</v>
      </c>
      <c r="O843" s="9" t="s">
        <v>354</v>
      </c>
      <c r="P843" s="9" t="s">
        <v>8194</v>
      </c>
      <c r="Q843" s="9" t="s">
        <v>234</v>
      </c>
      <c r="R843" s="9" t="s">
        <v>628</v>
      </c>
      <c r="S843" s="9" t="s">
        <v>17</v>
      </c>
      <c r="T843" s="9"/>
      <c r="U843" s="9" t="s">
        <v>378</v>
      </c>
      <c r="V843" s="9" t="s">
        <v>8195</v>
      </c>
    </row>
    <row r="844" customFormat="false" ht="15" hidden="false" customHeight="false" outlineLevel="0" collapsed="false">
      <c r="A844" s="9" t="s">
        <v>8196</v>
      </c>
      <c r="B844" s="9" t="s">
        <v>8197</v>
      </c>
      <c r="C844" s="9" t="s">
        <v>8198</v>
      </c>
      <c r="D844" s="9" t="s">
        <v>34</v>
      </c>
      <c r="E844" s="9" t="s">
        <v>943</v>
      </c>
      <c r="F844" s="9" t="s">
        <v>4285</v>
      </c>
      <c r="G844" s="9" t="s">
        <v>114</v>
      </c>
      <c r="H844" s="9" t="n">
        <v>1428</v>
      </c>
      <c r="I844" s="9" t="n">
        <v>1789</v>
      </c>
      <c r="J844" s="9"/>
      <c r="K844" s="9" t="s">
        <v>8199</v>
      </c>
      <c r="L844" s="9" t="s">
        <v>8200</v>
      </c>
      <c r="M844" s="9" t="s">
        <v>8201</v>
      </c>
      <c r="N844" s="9" t="s">
        <v>7873</v>
      </c>
      <c r="O844" s="9" t="s">
        <v>354</v>
      </c>
      <c r="P844" s="9" t="s">
        <v>8202</v>
      </c>
      <c r="Q844" s="9" t="s">
        <v>234</v>
      </c>
      <c r="R844" s="9" t="s">
        <v>628</v>
      </c>
      <c r="S844" s="9" t="s">
        <v>17</v>
      </c>
      <c r="T844" s="9" t="s">
        <v>7901</v>
      </c>
      <c r="U844" s="9" t="s">
        <v>378</v>
      </c>
      <c r="V844" s="9"/>
    </row>
    <row r="845" customFormat="false" ht="15" hidden="false" customHeight="false" outlineLevel="0" collapsed="false">
      <c r="A845" s="9" t="s">
        <v>8203</v>
      </c>
      <c r="B845" s="9" t="s">
        <v>8204</v>
      </c>
      <c r="C845" s="9" t="s">
        <v>8205</v>
      </c>
      <c r="D845" s="9" t="s">
        <v>34</v>
      </c>
      <c r="E845" s="9" t="s">
        <v>943</v>
      </c>
      <c r="F845" s="9" t="s">
        <v>4285</v>
      </c>
      <c r="G845" s="9" t="s">
        <v>114</v>
      </c>
      <c r="H845" s="9" t="n">
        <v>1802</v>
      </c>
      <c r="I845" s="9" t="n">
        <v>1945</v>
      </c>
      <c r="J845" s="9"/>
      <c r="K845" s="9" t="s">
        <v>8206</v>
      </c>
      <c r="L845" s="9" t="s">
        <v>8207</v>
      </c>
      <c r="M845" s="9" t="s">
        <v>8208</v>
      </c>
      <c r="N845" s="9" t="s">
        <v>613</v>
      </c>
      <c r="O845" s="9" t="s">
        <v>354</v>
      </c>
      <c r="P845" s="9" t="s">
        <v>8209</v>
      </c>
      <c r="Q845" s="9" t="s">
        <v>219</v>
      </c>
      <c r="R845" s="9" t="s">
        <v>628</v>
      </c>
      <c r="S845" s="9" t="s">
        <v>16</v>
      </c>
      <c r="T845" s="9" t="s">
        <v>170</v>
      </c>
      <c r="U845" s="9" t="s">
        <v>222</v>
      </c>
      <c r="V845" s="9"/>
    </row>
    <row r="846" customFormat="false" ht="15" hidden="false" customHeight="false" outlineLevel="0" collapsed="false">
      <c r="A846" s="9" t="s">
        <v>8210</v>
      </c>
      <c r="B846" s="9" t="s">
        <v>8211</v>
      </c>
      <c r="C846" s="9" t="s">
        <v>8212</v>
      </c>
      <c r="D846" s="9" t="s">
        <v>34</v>
      </c>
      <c r="E846" s="9" t="s">
        <v>943</v>
      </c>
      <c r="F846" s="9" t="s">
        <v>164</v>
      </c>
      <c r="G846" s="9" t="s">
        <v>114</v>
      </c>
      <c r="H846" s="9" t="n">
        <v>1752</v>
      </c>
      <c r="I846" s="9" t="n">
        <v>1885</v>
      </c>
      <c r="J846" s="9"/>
      <c r="K846" s="9" t="s">
        <v>8213</v>
      </c>
      <c r="L846" s="9" t="s">
        <v>8214</v>
      </c>
      <c r="M846" s="9" t="s">
        <v>8215</v>
      </c>
      <c r="N846" s="9" t="s">
        <v>180</v>
      </c>
      <c r="O846" s="9" t="s">
        <v>354</v>
      </c>
      <c r="P846" s="9" t="s">
        <v>8216</v>
      </c>
      <c r="Q846" s="9" t="s">
        <v>2391</v>
      </c>
      <c r="R846" s="9" t="s">
        <v>8217</v>
      </c>
      <c r="S846" s="9" t="s">
        <v>16</v>
      </c>
      <c r="T846" s="9" t="s">
        <v>3429</v>
      </c>
      <c r="U846" s="9" t="s">
        <v>222</v>
      </c>
      <c r="V846" s="9"/>
    </row>
    <row r="847" customFormat="false" ht="15" hidden="false" customHeight="false" outlineLevel="0" collapsed="false">
      <c r="A847" s="9" t="s">
        <v>8218</v>
      </c>
      <c r="B847" s="9" t="s">
        <v>8219</v>
      </c>
      <c r="C847" s="9" t="s">
        <v>8220</v>
      </c>
      <c r="D847" s="9" t="s">
        <v>34</v>
      </c>
      <c r="E847" s="9" t="s">
        <v>943</v>
      </c>
      <c r="F847" s="9" t="s">
        <v>164</v>
      </c>
      <c r="G847" s="9" t="s">
        <v>114</v>
      </c>
      <c r="H847" s="9" t="n">
        <v>1782</v>
      </c>
      <c r="I847" s="9"/>
      <c r="J847" s="9" t="s">
        <v>1250</v>
      </c>
      <c r="K847" s="9" t="s">
        <v>8221</v>
      </c>
      <c r="L847" s="9" t="s">
        <v>8222</v>
      </c>
      <c r="M847" s="9" t="s">
        <v>8223</v>
      </c>
      <c r="N847" s="9" t="s">
        <v>613</v>
      </c>
      <c r="O847" s="9" t="s">
        <v>354</v>
      </c>
      <c r="P847" s="9" t="s">
        <v>8224</v>
      </c>
      <c r="Q847" s="9" t="s">
        <v>670</v>
      </c>
      <c r="R847" s="9" t="s">
        <v>628</v>
      </c>
      <c r="S847" s="9" t="s">
        <v>16</v>
      </c>
      <c r="T847" s="9" t="s">
        <v>672</v>
      </c>
      <c r="U847" s="9" t="s">
        <v>222</v>
      </c>
      <c r="V847" s="9"/>
    </row>
    <row r="848" customFormat="false" ht="15" hidden="false" customHeight="false" outlineLevel="0" collapsed="false">
      <c r="A848" s="9" t="s">
        <v>8225</v>
      </c>
      <c r="B848" s="9" t="s">
        <v>8226</v>
      </c>
      <c r="C848" s="9" t="s">
        <v>8227</v>
      </c>
      <c r="D848" s="9" t="s">
        <v>34</v>
      </c>
      <c r="E848" s="9" t="s">
        <v>943</v>
      </c>
      <c r="F848" s="9" t="s">
        <v>163</v>
      </c>
      <c r="G848" s="9" t="s">
        <v>107</v>
      </c>
      <c r="H848" s="9" t="n">
        <v>550</v>
      </c>
      <c r="I848" s="9"/>
      <c r="J848" s="9" t="s">
        <v>8228</v>
      </c>
      <c r="K848" s="9" t="s">
        <v>8229</v>
      </c>
      <c r="L848" s="9" t="s">
        <v>8230</v>
      </c>
      <c r="M848" s="9" t="s">
        <v>8231</v>
      </c>
      <c r="N848" s="9" t="s">
        <v>613</v>
      </c>
      <c r="O848" s="9" t="s">
        <v>8232</v>
      </c>
      <c r="P848" s="9" t="s">
        <v>8233</v>
      </c>
      <c r="Q848" s="9" t="s">
        <v>1128</v>
      </c>
      <c r="R848" s="9" t="s">
        <v>1454</v>
      </c>
      <c r="S848" s="9" t="s">
        <v>16</v>
      </c>
      <c r="T848" s="9" t="s">
        <v>8027</v>
      </c>
      <c r="U848" s="9" t="s">
        <v>222</v>
      </c>
      <c r="V848" s="9"/>
    </row>
    <row r="849" customFormat="false" ht="15" hidden="false" customHeight="false" outlineLevel="0" collapsed="false">
      <c r="A849" s="9" t="s">
        <v>8234</v>
      </c>
      <c r="B849" s="9" t="s">
        <v>8235</v>
      </c>
      <c r="C849" s="9" t="s">
        <v>8236</v>
      </c>
      <c r="D849" s="9" t="s">
        <v>34</v>
      </c>
      <c r="E849" s="9" t="s">
        <v>943</v>
      </c>
      <c r="F849" s="9" t="s">
        <v>163</v>
      </c>
      <c r="G849" s="9" t="s">
        <v>107</v>
      </c>
      <c r="H849" s="9" t="n">
        <v>858</v>
      </c>
      <c r="I849" s="9" t="n">
        <v>1068</v>
      </c>
      <c r="J849" s="9" t="s">
        <v>8237</v>
      </c>
      <c r="K849" s="9" t="s">
        <v>8238</v>
      </c>
      <c r="L849" s="9" t="s">
        <v>8239</v>
      </c>
      <c r="M849" s="9" t="s">
        <v>8240</v>
      </c>
      <c r="N849" s="9" t="s">
        <v>613</v>
      </c>
      <c r="O849" s="9" t="s">
        <v>8241</v>
      </c>
      <c r="P849" s="9" t="s">
        <v>8242</v>
      </c>
      <c r="Q849" s="9" t="s">
        <v>670</v>
      </c>
      <c r="R849" s="9" t="s">
        <v>1454</v>
      </c>
      <c r="S849" s="9" t="s">
        <v>16</v>
      </c>
      <c r="T849" s="9"/>
      <c r="U849" s="9" t="s">
        <v>222</v>
      </c>
      <c r="V849" s="9" t="s">
        <v>8243</v>
      </c>
    </row>
    <row r="850" customFormat="false" ht="15" hidden="false" customHeight="false" outlineLevel="0" collapsed="false">
      <c r="A850" s="9" t="s">
        <v>8244</v>
      </c>
      <c r="B850" s="9" t="s">
        <v>8245</v>
      </c>
      <c r="C850" s="9" t="s">
        <v>8246</v>
      </c>
      <c r="D850" s="9" t="s">
        <v>34</v>
      </c>
      <c r="E850" s="9" t="s">
        <v>943</v>
      </c>
      <c r="F850" s="9" t="s">
        <v>163</v>
      </c>
      <c r="G850" s="9" t="s">
        <v>107</v>
      </c>
      <c r="H850" s="9" t="n">
        <v>1336</v>
      </c>
      <c r="I850" s="9" t="n">
        <v>1573</v>
      </c>
      <c r="J850" s="9"/>
      <c r="K850" s="9" t="s">
        <v>8247</v>
      </c>
      <c r="L850" s="9" t="s">
        <v>8248</v>
      </c>
      <c r="M850" s="9" t="s">
        <v>8249</v>
      </c>
      <c r="N850" s="9" t="s">
        <v>613</v>
      </c>
      <c r="O850" s="9" t="s">
        <v>8250</v>
      </c>
      <c r="P850" s="9" t="s">
        <v>8251</v>
      </c>
      <c r="Q850" s="9" t="s">
        <v>234</v>
      </c>
      <c r="R850" s="9" t="s">
        <v>1383</v>
      </c>
      <c r="S850" s="9" t="s">
        <v>16</v>
      </c>
      <c r="T850" s="9" t="s">
        <v>8252</v>
      </c>
      <c r="U850" s="9" t="s">
        <v>222</v>
      </c>
      <c r="V850" s="9" t="s">
        <v>8253</v>
      </c>
    </row>
    <row r="851" customFormat="false" ht="15" hidden="false" customHeight="false" outlineLevel="0" collapsed="false">
      <c r="A851" s="9" t="s">
        <v>8254</v>
      </c>
      <c r="B851" s="9" t="s">
        <v>8255</v>
      </c>
      <c r="C851" s="9" t="s">
        <v>8256</v>
      </c>
      <c r="D851" s="9" t="s">
        <v>34</v>
      </c>
      <c r="E851" s="9" t="s">
        <v>943</v>
      </c>
      <c r="F851" s="9" t="s">
        <v>163</v>
      </c>
      <c r="G851" s="9" t="s">
        <v>8257</v>
      </c>
      <c r="H851" s="9" t="n">
        <v>1585</v>
      </c>
      <c r="I851" s="9" t="n">
        <v>1615</v>
      </c>
      <c r="J851" s="9"/>
      <c r="K851" s="9" t="s">
        <v>8258</v>
      </c>
      <c r="L851" s="9" t="s">
        <v>8259</v>
      </c>
      <c r="M851" s="9" t="s">
        <v>8260</v>
      </c>
      <c r="N851" s="9" t="s">
        <v>2050</v>
      </c>
      <c r="O851" s="9" t="s">
        <v>354</v>
      </c>
      <c r="P851" s="9" t="s">
        <v>8261</v>
      </c>
      <c r="Q851" s="9" t="s">
        <v>2391</v>
      </c>
      <c r="R851" s="9" t="s">
        <v>1454</v>
      </c>
      <c r="S851" s="9" t="s">
        <v>16</v>
      </c>
      <c r="T851" s="9" t="s">
        <v>965</v>
      </c>
      <c r="U851" s="9" t="s">
        <v>222</v>
      </c>
      <c r="V851" s="9"/>
    </row>
    <row r="852" customFormat="false" ht="15" hidden="false" customHeight="false" outlineLevel="0" collapsed="false">
      <c r="A852" s="9" t="s">
        <v>8262</v>
      </c>
      <c r="B852" s="9" t="s">
        <v>8263</v>
      </c>
      <c r="C852" s="9" t="s">
        <v>8264</v>
      </c>
      <c r="D852" s="9" t="s">
        <v>34</v>
      </c>
      <c r="E852" s="9" t="s">
        <v>943</v>
      </c>
      <c r="F852" s="9" t="s">
        <v>163</v>
      </c>
      <c r="G852" s="9" t="s">
        <v>107</v>
      </c>
      <c r="H852" s="9" t="n">
        <v>1603</v>
      </c>
      <c r="I852" s="9" t="n">
        <v>1868</v>
      </c>
      <c r="J852" s="9"/>
      <c r="K852" s="9" t="s">
        <v>8265</v>
      </c>
      <c r="L852" s="9" t="s">
        <v>8266</v>
      </c>
      <c r="M852" s="9" t="s">
        <v>8267</v>
      </c>
      <c r="N852" s="9" t="s">
        <v>613</v>
      </c>
      <c r="O852" s="9" t="s">
        <v>354</v>
      </c>
      <c r="P852" s="9" t="s">
        <v>8268</v>
      </c>
      <c r="Q852" s="9" t="s">
        <v>670</v>
      </c>
      <c r="R852" s="9" t="s">
        <v>1383</v>
      </c>
      <c r="S852" s="9" t="s">
        <v>16</v>
      </c>
      <c r="T852" s="9" t="s">
        <v>247</v>
      </c>
      <c r="U852" s="9" t="s">
        <v>222</v>
      </c>
      <c r="V852" s="9" t="s">
        <v>8269</v>
      </c>
    </row>
    <row r="853" customFormat="false" ht="15" hidden="false" customHeight="false" outlineLevel="0" collapsed="false">
      <c r="A853" s="9" t="s">
        <v>8270</v>
      </c>
      <c r="B853" s="9" t="s">
        <v>8271</v>
      </c>
      <c r="C853" s="9" t="s">
        <v>8272</v>
      </c>
      <c r="D853" s="9" t="s">
        <v>34</v>
      </c>
      <c r="E853" s="9" t="s">
        <v>943</v>
      </c>
      <c r="F853" s="9" t="s">
        <v>163</v>
      </c>
      <c r="G853" s="9" t="s">
        <v>107</v>
      </c>
      <c r="H853" s="9" t="n">
        <v>1583</v>
      </c>
      <c r="I853" s="9" t="n">
        <v>1871</v>
      </c>
      <c r="J853" s="9" t="s">
        <v>7687</v>
      </c>
      <c r="K853" s="9" t="s">
        <v>8273</v>
      </c>
      <c r="L853" s="9" t="s">
        <v>8274</v>
      </c>
      <c r="M853" s="9" t="s">
        <v>8275</v>
      </c>
      <c r="N853" s="9" t="s">
        <v>5908</v>
      </c>
      <c r="O853" s="9" t="s">
        <v>354</v>
      </c>
      <c r="P853" s="9" t="s">
        <v>8276</v>
      </c>
      <c r="Q853" s="9" t="s">
        <v>1267</v>
      </c>
      <c r="R853" s="9" t="s">
        <v>1454</v>
      </c>
      <c r="S853" s="9" t="s">
        <v>17</v>
      </c>
      <c r="T853" s="9" t="s">
        <v>8277</v>
      </c>
      <c r="U853" s="9" t="s">
        <v>378</v>
      </c>
      <c r="V853" s="9"/>
    </row>
    <row r="854" customFormat="false" ht="15" hidden="false" customHeight="false" outlineLevel="0" collapsed="false">
      <c r="A854" s="9" t="s">
        <v>8278</v>
      </c>
      <c r="B854" s="9" t="s">
        <v>8279</v>
      </c>
      <c r="C854" s="9" t="s">
        <v>8280</v>
      </c>
      <c r="D854" s="9" t="s">
        <v>34</v>
      </c>
      <c r="E854" s="9" t="s">
        <v>943</v>
      </c>
      <c r="F854" s="9" t="s">
        <v>163</v>
      </c>
      <c r="G854" s="9" t="s">
        <v>8257</v>
      </c>
      <c r="H854" s="9" t="n">
        <v>1607</v>
      </c>
      <c r="I854" s="9" t="n">
        <v>1871</v>
      </c>
      <c r="J854" s="9" t="s">
        <v>7687</v>
      </c>
      <c r="K854" s="9" t="s">
        <v>8281</v>
      </c>
      <c r="L854" s="9" t="s">
        <v>8282</v>
      </c>
      <c r="M854" s="9" t="s">
        <v>8283</v>
      </c>
      <c r="N854" s="9" t="s">
        <v>5908</v>
      </c>
      <c r="O854" s="9" t="s">
        <v>354</v>
      </c>
      <c r="P854" s="9" t="s">
        <v>8284</v>
      </c>
      <c r="Q854" s="9" t="s">
        <v>234</v>
      </c>
      <c r="R854" s="9" t="s">
        <v>8285</v>
      </c>
      <c r="S854" s="9" t="s">
        <v>15</v>
      </c>
      <c r="T854" s="9" t="s">
        <v>8286</v>
      </c>
      <c r="U854" s="9" t="s">
        <v>222</v>
      </c>
      <c r="V854" s="9"/>
    </row>
    <row r="855" customFormat="false" ht="15" hidden="false" customHeight="false" outlineLevel="0" collapsed="false">
      <c r="A855" s="9" t="s">
        <v>8287</v>
      </c>
      <c r="B855" s="9" t="s">
        <v>8288</v>
      </c>
      <c r="C855" s="9" t="s">
        <v>8289</v>
      </c>
      <c r="D855" s="9" t="s">
        <v>34</v>
      </c>
      <c r="E855" s="9" t="s">
        <v>943</v>
      </c>
      <c r="F855" s="9" t="s">
        <v>8290</v>
      </c>
      <c r="G855" s="9" t="s">
        <v>8291</v>
      </c>
      <c r="H855" s="9" t="n">
        <v>1206</v>
      </c>
      <c r="I855" s="9" t="n">
        <v>1847</v>
      </c>
      <c r="J855" s="9" t="s">
        <v>8292</v>
      </c>
      <c r="K855" s="9" t="s">
        <v>8293</v>
      </c>
      <c r="L855" s="9" t="s">
        <v>8294</v>
      </c>
      <c r="M855" s="9" t="s">
        <v>8295</v>
      </c>
      <c r="N855" s="9" t="s">
        <v>180</v>
      </c>
      <c r="O855" s="9" t="s">
        <v>354</v>
      </c>
      <c r="P855" s="9" t="s">
        <v>8296</v>
      </c>
      <c r="Q855" s="9" t="s">
        <v>234</v>
      </c>
      <c r="R855" s="9" t="s">
        <v>799</v>
      </c>
      <c r="S855" s="9" t="s">
        <v>17</v>
      </c>
      <c r="T855" s="9"/>
      <c r="U855" s="9" t="s">
        <v>378</v>
      </c>
      <c r="V855" s="9" t="s">
        <v>8297</v>
      </c>
    </row>
    <row r="856" customFormat="false" ht="15" hidden="false" customHeight="false" outlineLevel="0" collapsed="false">
      <c r="A856" s="9" t="s">
        <v>8298</v>
      </c>
      <c r="B856" s="9" t="s">
        <v>8299</v>
      </c>
      <c r="C856" s="9" t="s">
        <v>8300</v>
      </c>
      <c r="D856" s="9" t="s">
        <v>34</v>
      </c>
      <c r="E856" s="9" t="s">
        <v>943</v>
      </c>
      <c r="F856" s="9" t="s">
        <v>8301</v>
      </c>
      <c r="G856" s="9" t="s">
        <v>118</v>
      </c>
      <c r="H856" s="9" t="n">
        <v>1500</v>
      </c>
      <c r="I856" s="9" t="n">
        <v>1599</v>
      </c>
      <c r="J856" s="9"/>
      <c r="K856" s="9" t="s">
        <v>8302</v>
      </c>
      <c r="L856" s="9" t="s">
        <v>7864</v>
      </c>
      <c r="M856" s="9" t="s">
        <v>8303</v>
      </c>
      <c r="N856" s="9" t="s">
        <v>613</v>
      </c>
      <c r="O856" s="9" t="s">
        <v>354</v>
      </c>
      <c r="P856" s="9" t="s">
        <v>8304</v>
      </c>
      <c r="Q856" s="9" t="s">
        <v>234</v>
      </c>
      <c r="R856" s="9" t="s">
        <v>628</v>
      </c>
      <c r="S856" s="9" t="s">
        <v>17</v>
      </c>
      <c r="T856" s="9"/>
      <c r="U856" s="9" t="s">
        <v>378</v>
      </c>
      <c r="V856" s="9"/>
    </row>
    <row r="857" customFormat="false" ht="15" hidden="false" customHeight="false" outlineLevel="0" collapsed="false">
      <c r="A857" s="9" t="s">
        <v>8305</v>
      </c>
      <c r="B857" s="9" t="s">
        <v>8306</v>
      </c>
      <c r="C857" s="9" t="s">
        <v>8307</v>
      </c>
      <c r="D857" s="9" t="s">
        <v>34</v>
      </c>
      <c r="E857" s="9" t="s">
        <v>943</v>
      </c>
      <c r="F857" s="9" t="s">
        <v>167</v>
      </c>
      <c r="G857" s="9" t="s">
        <v>8308</v>
      </c>
      <c r="H857" s="9" t="n">
        <v>-27</v>
      </c>
      <c r="I857" s="9" t="n">
        <v>68</v>
      </c>
      <c r="J857" s="9"/>
      <c r="K857" s="9" t="s">
        <v>8309</v>
      </c>
      <c r="L857" s="9" t="s">
        <v>8310</v>
      </c>
      <c r="M857" s="9" t="s">
        <v>8311</v>
      </c>
      <c r="N857" s="9" t="s">
        <v>613</v>
      </c>
      <c r="O857" s="9" t="s">
        <v>8312</v>
      </c>
      <c r="P857" s="9" t="s">
        <v>8313</v>
      </c>
      <c r="Q857" s="9" t="s">
        <v>234</v>
      </c>
      <c r="R857" s="9" t="s">
        <v>8314</v>
      </c>
      <c r="S857" s="9" t="s">
        <v>16</v>
      </c>
      <c r="T857" s="9" t="s">
        <v>7813</v>
      </c>
      <c r="U857" s="9" t="s">
        <v>222</v>
      </c>
      <c r="V857" s="9" t="s">
        <v>8315</v>
      </c>
    </row>
    <row r="858" customFormat="false" ht="15" hidden="false" customHeight="false" outlineLevel="0" collapsed="false">
      <c r="A858" s="9" t="s">
        <v>8316</v>
      </c>
      <c r="B858" s="9" t="s">
        <v>8317</v>
      </c>
      <c r="C858" s="9" t="s">
        <v>8318</v>
      </c>
      <c r="D858" s="9" t="s">
        <v>34</v>
      </c>
      <c r="E858" s="9" t="s">
        <v>943</v>
      </c>
      <c r="F858" s="9" t="s">
        <v>167</v>
      </c>
      <c r="G858" s="9" t="s">
        <v>8319</v>
      </c>
      <c r="H858" s="9" t="n">
        <v>867</v>
      </c>
      <c r="I858" s="9" t="n">
        <v>1056</v>
      </c>
      <c r="J858" s="9"/>
      <c r="K858" s="9" t="s">
        <v>8320</v>
      </c>
      <c r="L858" s="9" t="s">
        <v>8321</v>
      </c>
      <c r="M858" s="9" t="s">
        <v>8322</v>
      </c>
      <c r="N858" s="9" t="s">
        <v>613</v>
      </c>
      <c r="O858" s="9" t="s">
        <v>8323</v>
      </c>
      <c r="P858" s="9" t="s">
        <v>8324</v>
      </c>
      <c r="Q858" s="9" t="s">
        <v>670</v>
      </c>
      <c r="R858" s="9" t="s">
        <v>1235</v>
      </c>
      <c r="S858" s="9" t="s">
        <v>16</v>
      </c>
      <c r="T858" s="9" t="s">
        <v>7813</v>
      </c>
      <c r="U858" s="9" t="s">
        <v>222</v>
      </c>
      <c r="V858" s="9"/>
    </row>
    <row r="859" customFormat="false" ht="15" hidden="false" customHeight="false" outlineLevel="0" collapsed="false">
      <c r="A859" s="9" t="s">
        <v>8325</v>
      </c>
      <c r="B859" s="9" t="s">
        <v>8326</v>
      </c>
      <c r="C859" s="9" t="s">
        <v>8327</v>
      </c>
      <c r="D859" s="9" t="s">
        <v>34</v>
      </c>
      <c r="E859" s="9" t="s">
        <v>943</v>
      </c>
      <c r="F859" s="9" t="s">
        <v>167</v>
      </c>
      <c r="G859" s="9" t="s">
        <v>8319</v>
      </c>
      <c r="H859" s="9" t="n">
        <v>1259</v>
      </c>
      <c r="I859" s="9" t="n">
        <v>1453</v>
      </c>
      <c r="J859" s="9"/>
      <c r="K859" s="9" t="s">
        <v>8328</v>
      </c>
      <c r="L859" s="9" t="s">
        <v>8329</v>
      </c>
      <c r="M859" s="9" t="s">
        <v>8330</v>
      </c>
      <c r="N859" s="9" t="s">
        <v>231</v>
      </c>
      <c r="O859" s="9" t="s">
        <v>354</v>
      </c>
      <c r="P859" s="9" t="s">
        <v>8331</v>
      </c>
      <c r="Q859" s="9" t="s">
        <v>670</v>
      </c>
      <c r="R859" s="9" t="s">
        <v>799</v>
      </c>
      <c r="S859" s="9" t="s">
        <v>16</v>
      </c>
      <c r="T859" s="9" t="s">
        <v>672</v>
      </c>
      <c r="U859" s="9" t="s">
        <v>222</v>
      </c>
      <c r="V859" s="9"/>
    </row>
    <row r="860" customFormat="false" ht="15" hidden="false" customHeight="false" outlineLevel="0" collapsed="false">
      <c r="A860" s="9" t="s">
        <v>8332</v>
      </c>
      <c r="B860" s="9" t="s">
        <v>8333</v>
      </c>
      <c r="C860" s="9" t="s">
        <v>8334</v>
      </c>
      <c r="D860" s="9" t="s">
        <v>34</v>
      </c>
      <c r="E860" s="9" t="s">
        <v>943</v>
      </c>
      <c r="F860" s="9" t="s">
        <v>167</v>
      </c>
      <c r="G860" s="9" t="s">
        <v>138</v>
      </c>
      <c r="H860" s="9" t="n">
        <v>481</v>
      </c>
      <c r="I860" s="9" t="n">
        <v>751</v>
      </c>
      <c r="J860" s="9" t="s">
        <v>7687</v>
      </c>
      <c r="K860" s="9" t="s">
        <v>8335</v>
      </c>
      <c r="L860" s="9" t="s">
        <v>8336</v>
      </c>
      <c r="M860" s="9" t="s">
        <v>8337</v>
      </c>
      <c r="N860" s="9" t="s">
        <v>7883</v>
      </c>
      <c r="O860" s="9" t="s">
        <v>8338</v>
      </c>
      <c r="P860" s="9" t="s">
        <v>8339</v>
      </c>
      <c r="Q860" s="9" t="s">
        <v>2380</v>
      </c>
      <c r="R860" s="9" t="s">
        <v>799</v>
      </c>
      <c r="S860" s="9" t="s">
        <v>17</v>
      </c>
      <c r="T860" s="9" t="s">
        <v>3429</v>
      </c>
      <c r="U860" s="9" t="s">
        <v>222</v>
      </c>
      <c r="V860" s="9"/>
    </row>
    <row r="861" customFormat="false" ht="15" hidden="false" customHeight="false" outlineLevel="0" collapsed="false">
      <c r="A861" s="9" t="s">
        <v>8340</v>
      </c>
      <c r="B861" s="9" t="s">
        <v>8341</v>
      </c>
      <c r="C861" s="9" t="s">
        <v>8342</v>
      </c>
      <c r="D861" s="9" t="s">
        <v>34</v>
      </c>
      <c r="E861" s="9" t="s">
        <v>943</v>
      </c>
      <c r="F861" s="9" t="s">
        <v>167</v>
      </c>
      <c r="G861" s="9" t="s">
        <v>138</v>
      </c>
      <c r="H861" s="9" t="n">
        <v>919</v>
      </c>
      <c r="I861" s="9" t="n">
        <v>1024</v>
      </c>
      <c r="J861" s="9"/>
      <c r="K861" s="9" t="s">
        <v>8343</v>
      </c>
      <c r="L861" s="9" t="s">
        <v>8344</v>
      </c>
      <c r="M861" s="9" t="s">
        <v>8345</v>
      </c>
      <c r="N861" s="9" t="s">
        <v>231</v>
      </c>
      <c r="O861" s="9" t="s">
        <v>354</v>
      </c>
      <c r="P861" s="9" t="s">
        <v>8346</v>
      </c>
      <c r="Q861" s="9" t="s">
        <v>670</v>
      </c>
      <c r="R861" s="9" t="s">
        <v>8347</v>
      </c>
      <c r="S861" s="9" t="s">
        <v>16</v>
      </c>
      <c r="T861" s="9"/>
      <c r="U861" s="9" t="s">
        <v>222</v>
      </c>
      <c r="V861" s="9"/>
    </row>
    <row r="862" customFormat="false" ht="15" hidden="false" customHeight="false" outlineLevel="0" collapsed="false">
      <c r="A862" s="9" t="s">
        <v>8348</v>
      </c>
      <c r="B862" s="9" t="s">
        <v>8349</v>
      </c>
      <c r="C862" s="9" t="s">
        <v>8350</v>
      </c>
      <c r="D862" s="9" t="s">
        <v>34</v>
      </c>
      <c r="E862" s="9" t="s">
        <v>943</v>
      </c>
      <c r="F862" s="9" t="s">
        <v>167</v>
      </c>
      <c r="G862" s="9" t="s">
        <v>8351</v>
      </c>
      <c r="H862" s="9" t="n">
        <v>1138</v>
      </c>
      <c r="I862" s="9" t="n">
        <v>1254</v>
      </c>
      <c r="J862" s="9"/>
      <c r="K862" s="9" t="s">
        <v>8352</v>
      </c>
      <c r="L862" s="9" t="s">
        <v>8353</v>
      </c>
      <c r="M862" s="9" t="s">
        <v>8354</v>
      </c>
      <c r="N862" s="9" t="s">
        <v>8162</v>
      </c>
      <c r="O862" s="9" t="s">
        <v>354</v>
      </c>
      <c r="P862" s="9" t="s">
        <v>8355</v>
      </c>
      <c r="Q862" s="9" t="s">
        <v>234</v>
      </c>
      <c r="R862" s="9" t="s">
        <v>628</v>
      </c>
      <c r="S862" s="9" t="s">
        <v>17</v>
      </c>
      <c r="T862" s="9"/>
      <c r="U862" s="9" t="s">
        <v>378</v>
      </c>
      <c r="V862" s="9"/>
    </row>
    <row r="863" customFormat="false" ht="15" hidden="false" customHeight="false" outlineLevel="0" collapsed="false">
      <c r="A863" s="9" t="s">
        <v>8356</v>
      </c>
      <c r="B863" s="9" t="s">
        <v>8357</v>
      </c>
      <c r="C863" s="9" t="s">
        <v>8358</v>
      </c>
      <c r="D863" s="9" t="s">
        <v>34</v>
      </c>
      <c r="E863" s="9" t="s">
        <v>943</v>
      </c>
      <c r="F863" s="9" t="s">
        <v>5071</v>
      </c>
      <c r="G863" s="9" t="s">
        <v>8359</v>
      </c>
      <c r="H863" s="9" t="n">
        <v>1072</v>
      </c>
      <c r="I863" s="9" t="n">
        <v>1194</v>
      </c>
      <c r="J863" s="9" t="s">
        <v>8360</v>
      </c>
      <c r="K863" s="9" t="s">
        <v>8361</v>
      </c>
      <c r="L863" s="9" t="s">
        <v>8362</v>
      </c>
      <c r="M863" s="9" t="s">
        <v>8363</v>
      </c>
      <c r="N863" s="9" t="s">
        <v>2111</v>
      </c>
      <c r="O863" s="9" t="s">
        <v>354</v>
      </c>
      <c r="P863" s="9" t="s">
        <v>8364</v>
      </c>
      <c r="Q863" s="9" t="s">
        <v>234</v>
      </c>
      <c r="R863" s="9" t="s">
        <v>628</v>
      </c>
      <c r="S863" s="9" t="s">
        <v>15</v>
      </c>
      <c r="T863" s="9" t="s">
        <v>271</v>
      </c>
      <c r="U863" s="9" t="s">
        <v>222</v>
      </c>
      <c r="V863" s="9" t="s">
        <v>8365</v>
      </c>
    </row>
    <row r="864" customFormat="false" ht="15" hidden="false" customHeight="false" outlineLevel="0" collapsed="false">
      <c r="A864" s="9" t="s">
        <v>8366</v>
      </c>
      <c r="B864" s="9" t="s">
        <v>8367</v>
      </c>
      <c r="C864" s="9" t="s">
        <v>8368</v>
      </c>
      <c r="D864" s="9" t="s">
        <v>34</v>
      </c>
      <c r="E864" s="9" t="s">
        <v>943</v>
      </c>
      <c r="F864" s="9" t="s">
        <v>167</v>
      </c>
      <c r="G864" s="9" t="s">
        <v>138</v>
      </c>
      <c r="H864" s="9" t="n">
        <v>987</v>
      </c>
      <c r="I864" s="9" t="n">
        <v>1328</v>
      </c>
      <c r="J864" s="9"/>
      <c r="K864" s="9" t="s">
        <v>8369</v>
      </c>
      <c r="L864" s="9" t="s">
        <v>8370</v>
      </c>
      <c r="M864" s="9" t="s">
        <v>8371</v>
      </c>
      <c r="N864" s="9" t="s">
        <v>1863</v>
      </c>
      <c r="O864" s="9" t="s">
        <v>354</v>
      </c>
      <c r="P864" s="9" t="s">
        <v>8372</v>
      </c>
      <c r="Q864" s="9" t="s">
        <v>670</v>
      </c>
      <c r="R864" s="9" t="s">
        <v>799</v>
      </c>
      <c r="S864" s="9" t="s">
        <v>16</v>
      </c>
      <c r="T864" s="9" t="s">
        <v>8373</v>
      </c>
      <c r="U864" s="9" t="s">
        <v>222</v>
      </c>
      <c r="V864" s="9" t="s">
        <v>8374</v>
      </c>
    </row>
    <row r="865" customFormat="false" ht="15" hidden="false" customHeight="false" outlineLevel="0" collapsed="false">
      <c r="A865" s="9" t="s">
        <v>8375</v>
      </c>
      <c r="B865" s="9" t="s">
        <v>8376</v>
      </c>
      <c r="C865" s="9" t="s">
        <v>8377</v>
      </c>
      <c r="D865" s="9" t="s">
        <v>34</v>
      </c>
      <c r="E865" s="9" t="s">
        <v>943</v>
      </c>
      <c r="F865" s="9" t="s">
        <v>167</v>
      </c>
      <c r="G865" s="9" t="s">
        <v>138</v>
      </c>
      <c r="H865" s="9" t="n">
        <v>1328</v>
      </c>
      <c r="I865" s="9" t="n">
        <v>1589</v>
      </c>
      <c r="J865" s="9"/>
      <c r="K865" s="9" t="s">
        <v>8378</v>
      </c>
      <c r="L865" s="9" t="s">
        <v>8379</v>
      </c>
      <c r="M865" s="9" t="s">
        <v>8380</v>
      </c>
      <c r="N865" s="9" t="s">
        <v>613</v>
      </c>
      <c r="O865" s="9" t="s">
        <v>354</v>
      </c>
      <c r="P865" s="9" t="s">
        <v>8381</v>
      </c>
      <c r="Q865" s="9" t="s">
        <v>234</v>
      </c>
      <c r="R865" s="9" t="s">
        <v>799</v>
      </c>
      <c r="S865" s="9" t="s">
        <v>16</v>
      </c>
      <c r="T865" s="9"/>
      <c r="U865" s="9" t="s">
        <v>222</v>
      </c>
      <c r="V865" s="9" t="s">
        <v>8382</v>
      </c>
    </row>
    <row r="866" customFormat="false" ht="15" hidden="false" customHeight="false" outlineLevel="0" collapsed="false">
      <c r="A866" s="9" t="s">
        <v>8383</v>
      </c>
      <c r="B866" s="9" t="s">
        <v>8384</v>
      </c>
      <c r="C866" s="9" t="s">
        <v>8385</v>
      </c>
      <c r="D866" s="9" t="s">
        <v>34</v>
      </c>
      <c r="E866" s="9" t="s">
        <v>943</v>
      </c>
      <c r="F866" s="9" t="s">
        <v>167</v>
      </c>
      <c r="G866" s="9" t="s">
        <v>8386</v>
      </c>
      <c r="H866" s="9" t="n">
        <v>1589</v>
      </c>
      <c r="I866" s="9" t="n">
        <v>1830</v>
      </c>
      <c r="J866" s="9" t="s">
        <v>8387</v>
      </c>
      <c r="K866" s="9" t="s">
        <v>8388</v>
      </c>
      <c r="L866" s="9" t="s">
        <v>8389</v>
      </c>
      <c r="M866" s="9" t="s">
        <v>8390</v>
      </c>
      <c r="N866" s="9" t="s">
        <v>180</v>
      </c>
      <c r="O866" s="9" t="s">
        <v>354</v>
      </c>
      <c r="P866" s="9" t="s">
        <v>8391</v>
      </c>
      <c r="Q866" s="9" t="s">
        <v>246</v>
      </c>
      <c r="R866" s="9" t="s">
        <v>8314</v>
      </c>
      <c r="S866" s="9" t="s">
        <v>16</v>
      </c>
      <c r="T866" s="9" t="s">
        <v>247</v>
      </c>
      <c r="U866" s="9" t="s">
        <v>222</v>
      </c>
      <c r="V866" s="9" t="s">
        <v>8374</v>
      </c>
    </row>
    <row r="867" customFormat="false" ht="15" hidden="false" customHeight="false" outlineLevel="0" collapsed="false">
      <c r="A867" s="9" t="s">
        <v>8392</v>
      </c>
      <c r="B867" s="9" t="s">
        <v>8393</v>
      </c>
      <c r="C867" s="9" t="s">
        <v>8394</v>
      </c>
      <c r="D867" s="9" t="s">
        <v>34</v>
      </c>
      <c r="E867" s="9" t="s">
        <v>943</v>
      </c>
      <c r="F867" s="9" t="s">
        <v>167</v>
      </c>
      <c r="G867" s="9" t="s">
        <v>140</v>
      </c>
      <c r="H867" s="9" t="n">
        <v>1485</v>
      </c>
      <c r="I867" s="9" t="n">
        <v>1603</v>
      </c>
      <c r="J867" s="9"/>
      <c r="K867" s="9" t="s">
        <v>8395</v>
      </c>
      <c r="L867" s="9" t="s">
        <v>8396</v>
      </c>
      <c r="M867" s="9" t="s">
        <v>8397</v>
      </c>
      <c r="N867" s="9" t="s">
        <v>613</v>
      </c>
      <c r="O867" s="9" t="s">
        <v>354</v>
      </c>
      <c r="P867" s="9" t="s">
        <v>8398</v>
      </c>
      <c r="Q867" s="9" t="s">
        <v>670</v>
      </c>
      <c r="R867" s="9" t="s">
        <v>8399</v>
      </c>
      <c r="S867" s="9" t="s">
        <v>15</v>
      </c>
      <c r="T867" s="9" t="s">
        <v>859</v>
      </c>
      <c r="U867" s="9" t="s">
        <v>222</v>
      </c>
      <c r="V867" s="9"/>
    </row>
    <row r="868" customFormat="false" ht="15" hidden="false" customHeight="false" outlineLevel="0" collapsed="false">
      <c r="A868" s="9" t="s">
        <v>8400</v>
      </c>
      <c r="B868" s="9" t="s">
        <v>8401</v>
      </c>
      <c r="C868" s="9" t="s">
        <v>8402</v>
      </c>
      <c r="D868" s="9" t="s">
        <v>34</v>
      </c>
      <c r="E868" s="9" t="s">
        <v>943</v>
      </c>
      <c r="F868" s="9" t="s">
        <v>921</v>
      </c>
      <c r="G868" s="9" t="s">
        <v>8403</v>
      </c>
      <c r="H868" s="9" t="n">
        <v>1273</v>
      </c>
      <c r="I868" s="9" t="n">
        <v>1918</v>
      </c>
      <c r="J868" s="9"/>
      <c r="K868" s="9" t="s">
        <v>8404</v>
      </c>
      <c r="L868" s="9" t="s">
        <v>8405</v>
      </c>
      <c r="M868" s="9" t="s">
        <v>8406</v>
      </c>
      <c r="N868" s="9" t="s">
        <v>180</v>
      </c>
      <c r="O868" s="9" t="s">
        <v>354</v>
      </c>
      <c r="P868" s="9" t="s">
        <v>8407</v>
      </c>
      <c r="Q868" s="9" t="s">
        <v>2391</v>
      </c>
      <c r="R868" s="9" t="s">
        <v>799</v>
      </c>
      <c r="S868" s="9" t="s">
        <v>15</v>
      </c>
      <c r="T868" s="9" t="s">
        <v>3429</v>
      </c>
      <c r="U868" s="9" t="s">
        <v>222</v>
      </c>
      <c r="V868" s="9" t="s">
        <v>8408</v>
      </c>
    </row>
    <row r="869" customFormat="false" ht="15" hidden="false" customHeight="false" outlineLevel="0" collapsed="false">
      <c r="A869" s="9" t="s">
        <v>8409</v>
      </c>
      <c r="B869" s="9" t="s">
        <v>8410</v>
      </c>
      <c r="C869" s="9" t="s">
        <v>8411</v>
      </c>
      <c r="D869" s="9" t="s">
        <v>34</v>
      </c>
      <c r="E869" s="9" t="s">
        <v>943</v>
      </c>
      <c r="F869" s="9" t="s">
        <v>167</v>
      </c>
      <c r="G869" s="9" t="s">
        <v>134</v>
      </c>
      <c r="H869" s="9" t="n">
        <v>1434</v>
      </c>
      <c r="I869" s="9" t="n">
        <v>1737</v>
      </c>
      <c r="J869" s="9" t="s">
        <v>8412</v>
      </c>
      <c r="K869" s="9" t="s">
        <v>8413</v>
      </c>
      <c r="L869" s="9" t="s">
        <v>8414</v>
      </c>
      <c r="M869" s="9" t="s">
        <v>8415</v>
      </c>
      <c r="N869" s="9" t="s">
        <v>5908</v>
      </c>
      <c r="O869" s="9" t="s">
        <v>8416</v>
      </c>
      <c r="P869" s="9" t="s">
        <v>8417</v>
      </c>
      <c r="Q869" s="9" t="s">
        <v>234</v>
      </c>
      <c r="R869" s="9" t="s">
        <v>799</v>
      </c>
      <c r="S869" s="9" t="s">
        <v>15</v>
      </c>
      <c r="T869" s="9" t="s">
        <v>8027</v>
      </c>
      <c r="U869" s="9" t="s">
        <v>222</v>
      </c>
      <c r="V869" s="9" t="s">
        <v>8418</v>
      </c>
    </row>
    <row r="870" customFormat="false" ht="15" hidden="false" customHeight="false" outlineLevel="0" collapsed="false">
      <c r="A870" s="9" t="s">
        <v>8419</v>
      </c>
      <c r="B870" s="9" t="s">
        <v>8420</v>
      </c>
      <c r="C870" s="9" t="s">
        <v>8421</v>
      </c>
      <c r="D870" s="9" t="s">
        <v>34</v>
      </c>
      <c r="E870" s="9" t="s">
        <v>943</v>
      </c>
      <c r="F870" s="9" t="s">
        <v>167</v>
      </c>
      <c r="G870" s="9" t="s">
        <v>134</v>
      </c>
      <c r="H870" s="9" t="n">
        <v>1328</v>
      </c>
      <c r="I870" s="9" t="n">
        <v>1708</v>
      </c>
      <c r="J870" s="9"/>
      <c r="K870" s="9" t="s">
        <v>8422</v>
      </c>
      <c r="L870" s="9" t="s">
        <v>8423</v>
      </c>
      <c r="M870" s="9" t="s">
        <v>8424</v>
      </c>
      <c r="N870" s="9" t="s">
        <v>180</v>
      </c>
      <c r="O870" s="9" t="s">
        <v>354</v>
      </c>
      <c r="P870" s="9" t="s">
        <v>8425</v>
      </c>
      <c r="Q870" s="9" t="s">
        <v>234</v>
      </c>
      <c r="R870" s="9" t="s">
        <v>628</v>
      </c>
      <c r="S870" s="9" t="s">
        <v>17</v>
      </c>
      <c r="T870" s="9" t="s">
        <v>3429</v>
      </c>
      <c r="U870" s="9" t="s">
        <v>378</v>
      </c>
      <c r="V870" s="9"/>
    </row>
    <row r="871" customFormat="false" ht="15" hidden="false" customHeight="false" outlineLevel="0" collapsed="false">
      <c r="A871" s="9" t="s">
        <v>8426</v>
      </c>
      <c r="B871" s="9" t="s">
        <v>8427</v>
      </c>
      <c r="C871" s="9" t="s">
        <v>8428</v>
      </c>
      <c r="D871" s="9" t="s">
        <v>34</v>
      </c>
      <c r="E871" s="9" t="s">
        <v>943</v>
      </c>
      <c r="F871" s="9" t="s">
        <v>167</v>
      </c>
      <c r="G871" s="9" t="s">
        <v>138</v>
      </c>
      <c r="H871" s="9" t="n">
        <v>1485</v>
      </c>
      <c r="I871" s="9" t="n">
        <v>1918</v>
      </c>
      <c r="J871" s="9"/>
      <c r="K871" s="9" t="s">
        <v>8429</v>
      </c>
      <c r="L871" s="9" t="s">
        <v>8430</v>
      </c>
      <c r="M871" s="9" t="s">
        <v>8431</v>
      </c>
      <c r="N871" s="9" t="s">
        <v>5908</v>
      </c>
      <c r="O871" s="9" t="s">
        <v>354</v>
      </c>
      <c r="P871" s="9" t="s">
        <v>8432</v>
      </c>
      <c r="Q871" s="9" t="s">
        <v>234</v>
      </c>
      <c r="R871" s="9" t="s">
        <v>8433</v>
      </c>
      <c r="S871" s="9" t="s">
        <v>16</v>
      </c>
      <c r="T871" s="9" t="s">
        <v>7813</v>
      </c>
      <c r="U871" s="9" t="s">
        <v>222</v>
      </c>
      <c r="V871" s="9"/>
    </row>
    <row r="872" customFormat="false" ht="15" hidden="false" customHeight="false" outlineLevel="0" collapsed="false">
      <c r="A872" s="9" t="s">
        <v>8434</v>
      </c>
      <c r="B872" s="9" t="s">
        <v>8435</v>
      </c>
      <c r="C872" s="9" t="s">
        <v>8436</v>
      </c>
      <c r="D872" s="9" t="s">
        <v>34</v>
      </c>
      <c r="E872" s="9" t="s">
        <v>943</v>
      </c>
      <c r="F872" s="9" t="s">
        <v>167</v>
      </c>
      <c r="G872" s="9" t="s">
        <v>8437</v>
      </c>
      <c r="H872" s="9" t="n">
        <v>1613</v>
      </c>
      <c r="I872" s="9" t="n">
        <v>1917</v>
      </c>
      <c r="J872" s="9"/>
      <c r="K872" s="9" t="s">
        <v>8438</v>
      </c>
      <c r="L872" s="9" t="s">
        <v>8439</v>
      </c>
      <c r="M872" s="9" t="s">
        <v>8440</v>
      </c>
      <c r="N872" s="9" t="s">
        <v>613</v>
      </c>
      <c r="O872" s="9" t="s">
        <v>354</v>
      </c>
      <c r="P872" s="9" t="s">
        <v>8441</v>
      </c>
      <c r="Q872" s="9" t="s">
        <v>234</v>
      </c>
      <c r="R872" s="9" t="s">
        <v>628</v>
      </c>
      <c r="S872" s="9" t="s">
        <v>16</v>
      </c>
      <c r="T872" s="9"/>
      <c r="U872" s="9" t="s">
        <v>222</v>
      </c>
      <c r="V872" s="9" t="s">
        <v>8442</v>
      </c>
    </row>
    <row r="873" customFormat="false" ht="15" hidden="false" customHeight="false" outlineLevel="0" collapsed="false">
      <c r="A873" s="9" t="s">
        <v>8443</v>
      </c>
      <c r="B873" s="9" t="s">
        <v>8444</v>
      </c>
      <c r="C873" s="9" t="s">
        <v>8445</v>
      </c>
      <c r="D873" s="9" t="s">
        <v>34</v>
      </c>
      <c r="E873" s="9" t="s">
        <v>943</v>
      </c>
      <c r="F873" s="9" t="s">
        <v>167</v>
      </c>
      <c r="G873" s="9" t="s">
        <v>503</v>
      </c>
      <c r="H873" s="9" t="n">
        <v>1386</v>
      </c>
      <c r="I873" s="9" t="n">
        <v>1572</v>
      </c>
      <c r="J873" s="9"/>
      <c r="K873" s="9" t="s">
        <v>8446</v>
      </c>
      <c r="L873" s="9" t="s">
        <v>8447</v>
      </c>
      <c r="M873" s="9" t="s">
        <v>8448</v>
      </c>
      <c r="N873" s="9" t="s">
        <v>180</v>
      </c>
      <c r="O873" s="9" t="s">
        <v>354</v>
      </c>
      <c r="P873" s="9" t="s">
        <v>8449</v>
      </c>
      <c r="Q873" s="9" t="s">
        <v>234</v>
      </c>
      <c r="R873" s="9" t="s">
        <v>628</v>
      </c>
      <c r="S873" s="9" t="s">
        <v>16</v>
      </c>
      <c r="T873" s="9" t="s">
        <v>2873</v>
      </c>
      <c r="U873" s="9" t="s">
        <v>222</v>
      </c>
      <c r="V873" s="9"/>
    </row>
    <row r="874" customFormat="false" ht="15" hidden="false" customHeight="false" outlineLevel="0" collapsed="false">
      <c r="A874" s="9" t="s">
        <v>8450</v>
      </c>
      <c r="B874" s="9" t="s">
        <v>8451</v>
      </c>
      <c r="C874" s="9" t="s">
        <v>8452</v>
      </c>
      <c r="D874" s="9" t="s">
        <v>34</v>
      </c>
      <c r="E874" s="9" t="s">
        <v>943</v>
      </c>
      <c r="F874" s="9" t="s">
        <v>167</v>
      </c>
      <c r="G874" s="9" t="s">
        <v>136</v>
      </c>
      <c r="H874" s="9" t="n">
        <v>1166</v>
      </c>
      <c r="I874" s="9" t="n">
        <v>1371</v>
      </c>
      <c r="J874" s="9"/>
      <c r="K874" s="9" t="s">
        <v>8453</v>
      </c>
      <c r="L874" s="9" t="s">
        <v>8454</v>
      </c>
      <c r="M874" s="9" t="s">
        <v>8455</v>
      </c>
      <c r="N874" s="9" t="s">
        <v>231</v>
      </c>
      <c r="O874" s="9" t="s">
        <v>354</v>
      </c>
      <c r="P874" s="9" t="s">
        <v>8456</v>
      </c>
      <c r="Q874" s="9" t="s">
        <v>670</v>
      </c>
      <c r="R874" s="9" t="s">
        <v>628</v>
      </c>
      <c r="S874" s="9" t="s">
        <v>16</v>
      </c>
      <c r="T874" s="9" t="s">
        <v>672</v>
      </c>
      <c r="U874" s="9" t="s">
        <v>222</v>
      </c>
      <c r="V874" s="9"/>
    </row>
    <row r="875" customFormat="false" ht="15" hidden="false" customHeight="false" outlineLevel="0" collapsed="false">
      <c r="A875" s="9" t="s">
        <v>8457</v>
      </c>
      <c r="B875" s="9" t="s">
        <v>8458</v>
      </c>
      <c r="C875" s="9" t="s">
        <v>8459</v>
      </c>
      <c r="D875" s="9" t="s">
        <v>34</v>
      </c>
      <c r="E875" s="9" t="s">
        <v>943</v>
      </c>
      <c r="F875" s="9" t="s">
        <v>167</v>
      </c>
      <c r="G875" s="9" t="s">
        <v>1025</v>
      </c>
      <c r="H875" s="9" t="n">
        <v>1415</v>
      </c>
      <c r="I875" s="9" t="n">
        <v>1918</v>
      </c>
      <c r="J875" s="9"/>
      <c r="K875" s="9" t="s">
        <v>8460</v>
      </c>
      <c r="L875" s="9" t="s">
        <v>8461</v>
      </c>
      <c r="M875" s="9" t="s">
        <v>8462</v>
      </c>
      <c r="N875" s="9" t="s">
        <v>7883</v>
      </c>
      <c r="O875" s="9" t="s">
        <v>354</v>
      </c>
      <c r="P875" s="9" t="s">
        <v>8463</v>
      </c>
      <c r="Q875" s="9" t="s">
        <v>234</v>
      </c>
      <c r="R875" s="9" t="s">
        <v>628</v>
      </c>
      <c r="S875" s="9" t="s">
        <v>17</v>
      </c>
      <c r="T875" s="9" t="s">
        <v>2873</v>
      </c>
      <c r="U875" s="9" t="s">
        <v>378</v>
      </c>
      <c r="V875" s="9"/>
    </row>
    <row r="876" customFormat="false" ht="15" hidden="false" customHeight="false" outlineLevel="0" collapsed="false">
      <c r="A876" s="9" t="s">
        <v>8464</v>
      </c>
      <c r="B876" s="9" t="s">
        <v>8465</v>
      </c>
      <c r="C876" s="9" t="s">
        <v>8466</v>
      </c>
      <c r="D876" s="9" t="s">
        <v>34</v>
      </c>
      <c r="E876" s="9" t="s">
        <v>943</v>
      </c>
      <c r="F876" s="9" t="s">
        <v>168</v>
      </c>
      <c r="G876" s="9" t="s">
        <v>155</v>
      </c>
      <c r="H876" s="9" t="n">
        <v>1874</v>
      </c>
      <c r="I876" s="9" t="n">
        <v>1893</v>
      </c>
      <c r="J876" s="9" t="s">
        <v>8467</v>
      </c>
      <c r="K876" s="9" t="s">
        <v>8468</v>
      </c>
      <c r="L876" s="9" t="s">
        <v>8469</v>
      </c>
      <c r="M876" s="9" t="s">
        <v>8470</v>
      </c>
      <c r="N876" s="9" t="s">
        <v>8471</v>
      </c>
      <c r="O876" s="9" t="s">
        <v>8472</v>
      </c>
      <c r="P876" s="9" t="s">
        <v>8473</v>
      </c>
      <c r="Q876" s="9" t="s">
        <v>1654</v>
      </c>
      <c r="R876" s="9" t="s">
        <v>1623</v>
      </c>
      <c r="S876" s="9" t="s">
        <v>16</v>
      </c>
      <c r="T876" s="9" t="s">
        <v>3391</v>
      </c>
      <c r="U876" s="9" t="s">
        <v>378</v>
      </c>
      <c r="V876" s="9" t="s">
        <v>8474</v>
      </c>
    </row>
    <row r="877" customFormat="false" ht="15" hidden="false" customHeight="false" outlineLevel="0" collapsed="false">
      <c r="A877" s="9" t="s">
        <v>8475</v>
      </c>
      <c r="B877" s="9" t="s">
        <v>8476</v>
      </c>
      <c r="C877" s="9" t="s">
        <v>8477</v>
      </c>
      <c r="D877" s="9" t="s">
        <v>34</v>
      </c>
      <c r="E877" s="9" t="s">
        <v>943</v>
      </c>
      <c r="F877" s="9" t="s">
        <v>162</v>
      </c>
      <c r="G877" s="9" t="s">
        <v>96</v>
      </c>
      <c r="H877" s="9" t="n">
        <v>1400</v>
      </c>
      <c r="I877" s="9" t="n">
        <v>1572</v>
      </c>
      <c r="J877" s="9" t="s">
        <v>8478</v>
      </c>
      <c r="K877" s="9" t="s">
        <v>8479</v>
      </c>
      <c r="L877" s="9" t="s">
        <v>8480</v>
      </c>
      <c r="M877" s="9" t="s">
        <v>8481</v>
      </c>
      <c r="N877" s="9" t="s">
        <v>1863</v>
      </c>
      <c r="O877" s="9" t="s">
        <v>8482</v>
      </c>
      <c r="P877" s="9" t="s">
        <v>8483</v>
      </c>
      <c r="Q877" s="9" t="s">
        <v>1163</v>
      </c>
      <c r="R877" s="9" t="s">
        <v>799</v>
      </c>
      <c r="S877" s="9" t="s">
        <v>17</v>
      </c>
      <c r="T877" s="9" t="s">
        <v>1256</v>
      </c>
      <c r="U877" s="9" t="s">
        <v>378</v>
      </c>
      <c r="V877" s="9" t="s">
        <v>8484</v>
      </c>
    </row>
    <row r="878" customFormat="false" ht="15" hidden="false" customHeight="false" outlineLevel="0" collapsed="false">
      <c r="A878" s="9" t="s">
        <v>8485</v>
      </c>
      <c r="B878" s="9" t="s">
        <v>8486</v>
      </c>
      <c r="C878" s="9" t="s">
        <v>8487</v>
      </c>
      <c r="D878" s="9" t="s">
        <v>34</v>
      </c>
      <c r="E878" s="9" t="s">
        <v>943</v>
      </c>
      <c r="F878" s="9" t="s">
        <v>162</v>
      </c>
      <c r="G878" s="9" t="s">
        <v>90</v>
      </c>
      <c r="H878" s="9" t="n">
        <v>940</v>
      </c>
      <c r="I878" s="9" t="n">
        <v>1520</v>
      </c>
      <c r="J878" s="9" t="s">
        <v>8488</v>
      </c>
      <c r="K878" s="9" t="s">
        <v>8489</v>
      </c>
      <c r="L878" s="9" t="s">
        <v>8490</v>
      </c>
      <c r="M878" s="9" t="s">
        <v>8491</v>
      </c>
      <c r="N878" s="9" t="s">
        <v>7873</v>
      </c>
      <c r="O878" s="9" t="s">
        <v>8492</v>
      </c>
      <c r="P878" s="9" t="s">
        <v>8493</v>
      </c>
      <c r="Q878" s="9" t="s">
        <v>1267</v>
      </c>
      <c r="R878" s="9" t="s">
        <v>8494</v>
      </c>
      <c r="S878" s="9" t="s">
        <v>16</v>
      </c>
      <c r="T878" s="9" t="s">
        <v>8495</v>
      </c>
      <c r="U878" s="9" t="s">
        <v>378</v>
      </c>
      <c r="V878" s="9" t="s">
        <v>8496</v>
      </c>
    </row>
    <row r="879" customFormat="false" ht="15" hidden="false" customHeight="false" outlineLevel="0" collapsed="false">
      <c r="A879" s="9" t="s">
        <v>8497</v>
      </c>
      <c r="B879" s="9" t="s">
        <v>8498</v>
      </c>
      <c r="C879" s="9" t="s">
        <v>8499</v>
      </c>
      <c r="D879" s="9" t="s">
        <v>22</v>
      </c>
      <c r="E879" s="9" t="s">
        <v>1099</v>
      </c>
      <c r="F879" s="9" t="s">
        <v>165</v>
      </c>
      <c r="G879" s="9" t="s">
        <v>676</v>
      </c>
      <c r="H879" s="9" t="n">
        <v>-2004</v>
      </c>
      <c r="I879" s="9" t="n">
        <v>-2004</v>
      </c>
      <c r="J879" s="9" t="s">
        <v>8500</v>
      </c>
      <c r="K879" s="9" t="s">
        <v>8501</v>
      </c>
      <c r="L879" s="9" t="s">
        <v>8502</v>
      </c>
      <c r="M879" s="9" t="s">
        <v>8503</v>
      </c>
      <c r="N879" s="9" t="s">
        <v>8504</v>
      </c>
      <c r="O879" s="9" t="s">
        <v>8505</v>
      </c>
      <c r="P879" s="9" t="s">
        <v>8506</v>
      </c>
      <c r="Q879" s="9" t="s">
        <v>2391</v>
      </c>
      <c r="R879" s="9" t="s">
        <v>8507</v>
      </c>
      <c r="S879" s="9" t="s">
        <v>17</v>
      </c>
      <c r="T879" s="9" t="s">
        <v>8508</v>
      </c>
      <c r="U879" s="9" t="s">
        <v>222</v>
      </c>
      <c r="V879" s="9" t="s">
        <v>8509</v>
      </c>
    </row>
    <row r="880" customFormat="false" ht="15" hidden="false" customHeight="false" outlineLevel="0" collapsed="false">
      <c r="A880" s="9" t="s">
        <v>8510</v>
      </c>
      <c r="B880" s="9" t="s">
        <v>8511</v>
      </c>
      <c r="C880" s="9" t="s">
        <v>8512</v>
      </c>
      <c r="D880" s="9" t="s">
        <v>22</v>
      </c>
      <c r="E880" s="9" t="s">
        <v>1099</v>
      </c>
      <c r="F880" s="9" t="s">
        <v>167</v>
      </c>
      <c r="G880" s="9" t="s">
        <v>134</v>
      </c>
      <c r="H880" s="9" t="n">
        <v>-1620</v>
      </c>
      <c r="I880" s="9" t="n">
        <v>-1600</v>
      </c>
      <c r="J880" s="9" t="s">
        <v>8513</v>
      </c>
      <c r="K880" s="9" t="s">
        <v>8514</v>
      </c>
      <c r="L880" s="9" t="s">
        <v>8515</v>
      </c>
      <c r="M880" s="9" t="s">
        <v>8516</v>
      </c>
      <c r="N880" s="9" t="s">
        <v>5795</v>
      </c>
      <c r="O880" s="9" t="s">
        <v>8517</v>
      </c>
      <c r="P880" s="9" t="s">
        <v>8518</v>
      </c>
      <c r="Q880" s="9" t="s">
        <v>234</v>
      </c>
      <c r="R880" s="9" t="s">
        <v>8519</v>
      </c>
      <c r="S880" s="9" t="s">
        <v>17</v>
      </c>
      <c r="T880" s="9" t="s">
        <v>8520</v>
      </c>
      <c r="U880" s="9" t="s">
        <v>378</v>
      </c>
      <c r="V880" s="9" t="s">
        <v>8521</v>
      </c>
    </row>
    <row r="881" customFormat="false" ht="15" hidden="false" customHeight="false" outlineLevel="0" collapsed="false">
      <c r="A881" s="9" t="s">
        <v>8522</v>
      </c>
      <c r="B881" s="9" t="s">
        <v>8523</v>
      </c>
      <c r="C881" s="9" t="s">
        <v>8524</v>
      </c>
      <c r="D881" s="9" t="s">
        <v>22</v>
      </c>
      <c r="E881" s="9" t="s">
        <v>1099</v>
      </c>
      <c r="F881" s="9" t="s">
        <v>8525</v>
      </c>
      <c r="G881" s="9" t="s">
        <v>8526</v>
      </c>
      <c r="H881" s="9" t="n">
        <v>-1320</v>
      </c>
      <c r="I881" s="9" t="n">
        <v>-1300</v>
      </c>
      <c r="J881" s="9" t="s">
        <v>8527</v>
      </c>
      <c r="K881" s="9" t="s">
        <v>8528</v>
      </c>
      <c r="L881" s="9" t="s">
        <v>8529</v>
      </c>
      <c r="M881" s="9" t="s">
        <v>8530</v>
      </c>
      <c r="N881" s="9" t="s">
        <v>8531</v>
      </c>
      <c r="O881" s="9" t="s">
        <v>8532</v>
      </c>
      <c r="P881" s="9" t="s">
        <v>8533</v>
      </c>
      <c r="Q881" s="9" t="s">
        <v>234</v>
      </c>
      <c r="R881" s="9" t="s">
        <v>8534</v>
      </c>
      <c r="S881" s="9" t="s">
        <v>16</v>
      </c>
      <c r="T881" s="9" t="s">
        <v>8535</v>
      </c>
      <c r="U881" s="9" t="s">
        <v>222</v>
      </c>
      <c r="V881" s="9" t="s">
        <v>8536</v>
      </c>
    </row>
    <row r="882" customFormat="false" ht="15" hidden="false" customHeight="false" outlineLevel="0" collapsed="false">
      <c r="A882" s="9" t="s">
        <v>8537</v>
      </c>
      <c r="B882" s="9" t="s">
        <v>8538</v>
      </c>
      <c r="C882" s="9" t="s">
        <v>8539</v>
      </c>
      <c r="D882" s="9" t="s">
        <v>22</v>
      </c>
      <c r="E882" s="9" t="s">
        <v>1099</v>
      </c>
      <c r="F882" s="9" t="s">
        <v>2436</v>
      </c>
      <c r="G882" s="9" t="s">
        <v>8540</v>
      </c>
      <c r="H882" s="9" t="n">
        <v>-1200</v>
      </c>
      <c r="I882" s="9" t="n">
        <v>-1150</v>
      </c>
      <c r="J882" s="9" t="s">
        <v>240</v>
      </c>
      <c r="K882" s="9" t="s">
        <v>8541</v>
      </c>
      <c r="L882" s="9" t="s">
        <v>8542</v>
      </c>
      <c r="M882" s="9" t="s">
        <v>8543</v>
      </c>
      <c r="N882" s="9" t="s">
        <v>8544</v>
      </c>
      <c r="O882" s="9" t="s">
        <v>8545</v>
      </c>
      <c r="P882" s="9" t="s">
        <v>8546</v>
      </c>
      <c r="Q882" s="9" t="s">
        <v>2391</v>
      </c>
      <c r="R882" s="9" t="s">
        <v>8534</v>
      </c>
      <c r="S882" s="9" t="s">
        <v>16</v>
      </c>
      <c r="T882" s="9" t="s">
        <v>8547</v>
      </c>
      <c r="U882" s="9" t="s">
        <v>222</v>
      </c>
      <c r="V882" s="9" t="s">
        <v>8548</v>
      </c>
    </row>
    <row r="883" customFormat="false" ht="15" hidden="false" customHeight="false" outlineLevel="0" collapsed="false">
      <c r="A883" s="9" t="s">
        <v>8549</v>
      </c>
      <c r="B883" s="9" t="s">
        <v>8550</v>
      </c>
      <c r="C883" s="9" t="s">
        <v>8551</v>
      </c>
      <c r="D883" s="9" t="s">
        <v>22</v>
      </c>
      <c r="E883" s="9" t="s">
        <v>1099</v>
      </c>
      <c r="F883" s="9" t="s">
        <v>165</v>
      </c>
      <c r="G883" s="9" t="s">
        <v>676</v>
      </c>
      <c r="H883" s="9" t="n">
        <v>-1158</v>
      </c>
      <c r="I883" s="9" t="n">
        <v>-1155</v>
      </c>
      <c r="J883" s="9" t="s">
        <v>8552</v>
      </c>
      <c r="K883" s="9" t="s">
        <v>8553</v>
      </c>
      <c r="L883" s="9" t="s">
        <v>8554</v>
      </c>
      <c r="M883" s="9" t="s">
        <v>8555</v>
      </c>
      <c r="N883" s="9" t="s">
        <v>7804</v>
      </c>
      <c r="O883" s="9" t="s">
        <v>8556</v>
      </c>
      <c r="P883" s="9" t="s">
        <v>8557</v>
      </c>
      <c r="Q883" s="9" t="s">
        <v>2391</v>
      </c>
      <c r="R883" s="9" t="s">
        <v>8558</v>
      </c>
      <c r="S883" s="9" t="s">
        <v>16</v>
      </c>
      <c r="T883" s="9" t="s">
        <v>1546</v>
      </c>
      <c r="U883" s="9" t="s">
        <v>222</v>
      </c>
      <c r="V883" s="9" t="s">
        <v>8559</v>
      </c>
    </row>
    <row r="884" customFormat="false" ht="15" hidden="false" customHeight="false" outlineLevel="0" collapsed="false">
      <c r="A884" s="9" t="s">
        <v>8560</v>
      </c>
      <c r="B884" s="9" t="s">
        <v>8561</v>
      </c>
      <c r="C884" s="9" t="s">
        <v>8562</v>
      </c>
      <c r="D884" s="9" t="s">
        <v>22</v>
      </c>
      <c r="E884" s="9" t="s">
        <v>1099</v>
      </c>
      <c r="F884" s="9" t="s">
        <v>165</v>
      </c>
      <c r="G884" s="9" t="s">
        <v>8563</v>
      </c>
      <c r="H884" s="9" t="n">
        <v>-745</v>
      </c>
      <c r="I884" s="9" t="n">
        <v>-627</v>
      </c>
      <c r="J884" s="9" t="s">
        <v>8564</v>
      </c>
      <c r="K884" s="9" t="s">
        <v>8565</v>
      </c>
      <c r="L884" s="9" t="s">
        <v>8566</v>
      </c>
      <c r="M884" s="9" t="s">
        <v>8567</v>
      </c>
      <c r="N884" s="9" t="s">
        <v>8568</v>
      </c>
      <c r="O884" s="9" t="s">
        <v>8569</v>
      </c>
      <c r="P884" s="9" t="s">
        <v>8570</v>
      </c>
      <c r="Q884" s="9" t="s">
        <v>2551</v>
      </c>
      <c r="R884" s="9" t="s">
        <v>8571</v>
      </c>
      <c r="S884" s="9" t="s">
        <v>16</v>
      </c>
      <c r="T884" s="9" t="s">
        <v>4353</v>
      </c>
      <c r="U884" s="9" t="s">
        <v>222</v>
      </c>
      <c r="V884" s="9" t="s">
        <v>8572</v>
      </c>
    </row>
    <row r="885" customFormat="false" ht="15" hidden="false" customHeight="false" outlineLevel="0" collapsed="false">
      <c r="A885" s="9" t="s">
        <v>8573</v>
      </c>
      <c r="B885" s="9" t="s">
        <v>8574</v>
      </c>
      <c r="C885" s="9" t="s">
        <v>8575</v>
      </c>
      <c r="D885" s="9" t="s">
        <v>22</v>
      </c>
      <c r="E885" s="9" t="s">
        <v>1099</v>
      </c>
      <c r="F885" s="9" t="s">
        <v>165</v>
      </c>
      <c r="G885" s="9" t="s">
        <v>122</v>
      </c>
      <c r="H885" s="9" t="n">
        <v>-612</v>
      </c>
      <c r="I885" s="9" t="n">
        <v>-612</v>
      </c>
      <c r="J885" s="9" t="s">
        <v>8576</v>
      </c>
      <c r="K885" s="9" t="s">
        <v>8577</v>
      </c>
      <c r="L885" s="9" t="s">
        <v>8578</v>
      </c>
      <c r="M885" s="9" t="s">
        <v>8579</v>
      </c>
      <c r="N885" s="9" t="s">
        <v>8580</v>
      </c>
      <c r="O885" s="9" t="s">
        <v>8581</v>
      </c>
      <c r="P885" s="9" t="s">
        <v>8582</v>
      </c>
      <c r="Q885" s="9" t="s">
        <v>2391</v>
      </c>
      <c r="R885" s="9" t="s">
        <v>8583</v>
      </c>
      <c r="S885" s="9" t="s">
        <v>16</v>
      </c>
      <c r="T885" s="9" t="s">
        <v>8508</v>
      </c>
      <c r="U885" s="9" t="s">
        <v>222</v>
      </c>
      <c r="V885" s="9" t="s">
        <v>8584</v>
      </c>
    </row>
    <row r="886" customFormat="false" ht="15" hidden="false" customHeight="false" outlineLevel="0" collapsed="false">
      <c r="A886" s="9" t="s">
        <v>8585</v>
      </c>
      <c r="B886" s="9" t="s">
        <v>8586</v>
      </c>
      <c r="C886" s="9" t="s">
        <v>8587</v>
      </c>
      <c r="D886" s="9" t="s">
        <v>22</v>
      </c>
      <c r="E886" s="9" t="s">
        <v>1099</v>
      </c>
      <c r="F886" s="9" t="s">
        <v>165</v>
      </c>
      <c r="G886" s="9" t="s">
        <v>676</v>
      </c>
      <c r="H886" s="9" t="n">
        <v>-539</v>
      </c>
      <c r="I886" s="9" t="n">
        <v>-539</v>
      </c>
      <c r="J886" s="9" t="s">
        <v>8588</v>
      </c>
      <c r="K886" s="9" t="s">
        <v>8589</v>
      </c>
      <c r="L886" s="9" t="s">
        <v>8590</v>
      </c>
      <c r="M886" s="9" t="s">
        <v>8591</v>
      </c>
      <c r="N886" s="9" t="s">
        <v>231</v>
      </c>
      <c r="O886" s="9" t="s">
        <v>8592</v>
      </c>
      <c r="P886" s="9" t="s">
        <v>8593</v>
      </c>
      <c r="Q886" s="9" t="s">
        <v>670</v>
      </c>
      <c r="R886" s="9" t="s">
        <v>8594</v>
      </c>
      <c r="S886" s="9" t="s">
        <v>17</v>
      </c>
      <c r="T886" s="9" t="s">
        <v>8595</v>
      </c>
      <c r="U886" s="9" t="s">
        <v>222</v>
      </c>
      <c r="V886" s="9" t="s">
        <v>8596</v>
      </c>
    </row>
    <row r="887" customFormat="false" ht="15" hidden="false" customHeight="false" outlineLevel="0" collapsed="false">
      <c r="A887" s="9" t="s">
        <v>8597</v>
      </c>
      <c r="B887" s="9" t="s">
        <v>8598</v>
      </c>
      <c r="C887" s="9" t="s">
        <v>8599</v>
      </c>
      <c r="D887" s="9" t="s">
        <v>22</v>
      </c>
      <c r="E887" s="9" t="s">
        <v>1099</v>
      </c>
      <c r="F887" s="9" t="s">
        <v>167</v>
      </c>
      <c r="G887" s="9" t="s">
        <v>134</v>
      </c>
      <c r="H887" s="9" t="n">
        <v>-451</v>
      </c>
      <c r="I887" s="9" t="n">
        <v>-450</v>
      </c>
      <c r="J887" s="9" t="s">
        <v>8600</v>
      </c>
      <c r="K887" s="9" t="s">
        <v>8601</v>
      </c>
      <c r="L887" s="9" t="s">
        <v>8602</v>
      </c>
      <c r="M887" s="9" t="s">
        <v>8603</v>
      </c>
      <c r="N887" s="9" t="s">
        <v>231</v>
      </c>
      <c r="O887" s="9" t="s">
        <v>8604</v>
      </c>
      <c r="P887" s="9" t="s">
        <v>8605</v>
      </c>
      <c r="Q887" s="9" t="s">
        <v>219</v>
      </c>
      <c r="R887" s="9" t="s">
        <v>8606</v>
      </c>
      <c r="S887" s="9" t="s">
        <v>17</v>
      </c>
      <c r="T887" s="9" t="s">
        <v>8607</v>
      </c>
      <c r="U887" s="9" t="s">
        <v>222</v>
      </c>
      <c r="V887" s="9" t="s">
        <v>8608</v>
      </c>
    </row>
    <row r="888" customFormat="false" ht="15" hidden="false" customHeight="false" outlineLevel="0" collapsed="false">
      <c r="A888" s="9" t="s">
        <v>8609</v>
      </c>
      <c r="B888" s="9" t="s">
        <v>8610</v>
      </c>
      <c r="C888" s="9" t="s">
        <v>8611</v>
      </c>
      <c r="D888" s="9" t="s">
        <v>22</v>
      </c>
      <c r="E888" s="9" t="s">
        <v>1099</v>
      </c>
      <c r="F888" s="9" t="s">
        <v>165</v>
      </c>
      <c r="G888" s="9" t="s">
        <v>124</v>
      </c>
      <c r="H888" s="9" t="n">
        <v>-330</v>
      </c>
      <c r="I888" s="9" t="n">
        <v>-330</v>
      </c>
      <c r="J888" s="9" t="s">
        <v>8612</v>
      </c>
      <c r="K888" s="9" t="s">
        <v>8613</v>
      </c>
      <c r="L888" s="9" t="s">
        <v>8614</v>
      </c>
      <c r="M888" s="9" t="s">
        <v>8615</v>
      </c>
      <c r="N888" s="9" t="s">
        <v>7804</v>
      </c>
      <c r="O888" s="9" t="s">
        <v>8616</v>
      </c>
      <c r="P888" s="9" t="s">
        <v>8617</v>
      </c>
      <c r="Q888" s="9" t="s">
        <v>2391</v>
      </c>
      <c r="R888" s="9" t="s">
        <v>8618</v>
      </c>
      <c r="S888" s="9" t="s">
        <v>16</v>
      </c>
      <c r="T888" s="9" t="s">
        <v>4901</v>
      </c>
      <c r="U888" s="9" t="s">
        <v>222</v>
      </c>
      <c r="V888" s="9" t="s">
        <v>8619</v>
      </c>
    </row>
    <row r="889" customFormat="false" ht="15" hidden="false" customHeight="false" outlineLevel="0" collapsed="false">
      <c r="A889" s="9" t="s">
        <v>8620</v>
      </c>
      <c r="B889" s="9" t="s">
        <v>8621</v>
      </c>
      <c r="C889" s="9" t="s">
        <v>8622</v>
      </c>
      <c r="D889" s="9" t="s">
        <v>22</v>
      </c>
      <c r="E889" s="9" t="s">
        <v>1099</v>
      </c>
      <c r="F889" s="9" t="s">
        <v>163</v>
      </c>
      <c r="G889" s="9" t="s">
        <v>103</v>
      </c>
      <c r="H889" s="9" t="n">
        <v>-221</v>
      </c>
      <c r="I889" s="9" t="n">
        <v>-210</v>
      </c>
      <c r="J889" s="9" t="s">
        <v>8623</v>
      </c>
      <c r="K889" s="9" t="s">
        <v>8624</v>
      </c>
      <c r="L889" s="9" t="s">
        <v>8625</v>
      </c>
      <c r="M889" s="9" t="s">
        <v>8626</v>
      </c>
      <c r="N889" s="9" t="s">
        <v>8627</v>
      </c>
      <c r="O889" s="9" t="s">
        <v>8628</v>
      </c>
      <c r="P889" s="9" t="s">
        <v>8629</v>
      </c>
      <c r="Q889" s="9" t="s">
        <v>234</v>
      </c>
      <c r="R889" s="9" t="s">
        <v>8630</v>
      </c>
      <c r="S889" s="9" t="s">
        <v>16</v>
      </c>
      <c r="T889" s="9" t="s">
        <v>8631</v>
      </c>
      <c r="U889" s="9" t="s">
        <v>222</v>
      </c>
      <c r="V889" s="9" t="s">
        <v>8632</v>
      </c>
    </row>
    <row r="890" customFormat="false" ht="15" hidden="false" customHeight="false" outlineLevel="0" collapsed="false">
      <c r="A890" s="9" t="s">
        <v>8633</v>
      </c>
      <c r="B890" s="9" t="s">
        <v>8634</v>
      </c>
      <c r="C890" s="9" t="s">
        <v>8635</v>
      </c>
      <c r="D890" s="9" t="s">
        <v>22</v>
      </c>
      <c r="E890" s="9" t="s">
        <v>1099</v>
      </c>
      <c r="F890" s="9" t="s">
        <v>167</v>
      </c>
      <c r="G890" s="9" t="s">
        <v>134</v>
      </c>
      <c r="H890" s="9" t="n">
        <v>-215</v>
      </c>
      <c r="I890" s="9" t="n">
        <v>-195</v>
      </c>
      <c r="J890" s="9" t="s">
        <v>8636</v>
      </c>
      <c r="K890" s="9" t="s">
        <v>8637</v>
      </c>
      <c r="L890" s="9" t="s">
        <v>8638</v>
      </c>
      <c r="M890" s="9" t="s">
        <v>8639</v>
      </c>
      <c r="N890" s="9" t="s">
        <v>593</v>
      </c>
      <c r="O890" s="9" t="s">
        <v>8640</v>
      </c>
      <c r="P890" s="9" t="s">
        <v>8641</v>
      </c>
      <c r="Q890" s="9" t="s">
        <v>234</v>
      </c>
      <c r="R890" s="9" t="s">
        <v>8606</v>
      </c>
      <c r="S890" s="9" t="s">
        <v>17</v>
      </c>
      <c r="T890" s="9" t="s">
        <v>247</v>
      </c>
      <c r="U890" s="9" t="s">
        <v>222</v>
      </c>
      <c r="V890" s="9" t="s">
        <v>8642</v>
      </c>
    </row>
    <row r="891" customFormat="false" ht="15" hidden="false" customHeight="false" outlineLevel="0" collapsed="false">
      <c r="A891" s="9" t="s">
        <v>8643</v>
      </c>
      <c r="B891" s="9" t="s">
        <v>8644</v>
      </c>
      <c r="C891" s="9" t="s">
        <v>8645</v>
      </c>
      <c r="D891" s="9" t="s">
        <v>22</v>
      </c>
      <c r="E891" s="9" t="s">
        <v>1099</v>
      </c>
      <c r="F891" s="9" t="s">
        <v>167</v>
      </c>
      <c r="G891" s="9" t="s">
        <v>134</v>
      </c>
      <c r="H891" s="9" t="n">
        <v>-146</v>
      </c>
      <c r="I891" s="9" t="n">
        <v>-146</v>
      </c>
      <c r="J891" s="9" t="s">
        <v>8646</v>
      </c>
      <c r="K891" s="9" t="s">
        <v>8647</v>
      </c>
      <c r="L891" s="9" t="s">
        <v>8648</v>
      </c>
      <c r="M891" s="9" t="s">
        <v>8649</v>
      </c>
      <c r="N891" s="9" t="s">
        <v>7804</v>
      </c>
      <c r="O891" s="9" t="s">
        <v>8650</v>
      </c>
      <c r="P891" s="9" t="s">
        <v>8651</v>
      </c>
      <c r="Q891" s="9" t="s">
        <v>8652</v>
      </c>
      <c r="R891" s="9" t="s">
        <v>8653</v>
      </c>
      <c r="S891" s="9" t="s">
        <v>17</v>
      </c>
      <c r="T891" s="9" t="s">
        <v>8654</v>
      </c>
      <c r="U891" s="9" t="s">
        <v>222</v>
      </c>
      <c r="V891" s="9" t="s">
        <v>8655</v>
      </c>
    </row>
    <row r="892" customFormat="false" ht="15" hidden="false" customHeight="false" outlineLevel="0" collapsed="false">
      <c r="A892" s="9" t="s">
        <v>8656</v>
      </c>
      <c r="B892" s="9" t="s">
        <v>8657</v>
      </c>
      <c r="C892" s="9" t="s">
        <v>8658</v>
      </c>
      <c r="D892" s="9" t="s">
        <v>22</v>
      </c>
      <c r="E892" s="9" t="s">
        <v>1099</v>
      </c>
      <c r="F892" s="9" t="s">
        <v>8659</v>
      </c>
      <c r="G892" s="9" t="s">
        <v>4258</v>
      </c>
      <c r="H892" s="9" t="n">
        <v>-138</v>
      </c>
      <c r="I892" s="9" t="n">
        <v>-115</v>
      </c>
      <c r="J892" s="9" t="s">
        <v>8660</v>
      </c>
      <c r="K892" s="9" t="s">
        <v>8661</v>
      </c>
      <c r="L892" s="9" t="s">
        <v>8662</v>
      </c>
      <c r="M892" s="9" t="s">
        <v>8663</v>
      </c>
      <c r="N892" s="9" t="s">
        <v>8531</v>
      </c>
      <c r="O892" s="9" t="s">
        <v>8664</v>
      </c>
      <c r="P892" s="9" t="s">
        <v>8665</v>
      </c>
      <c r="Q892" s="9" t="s">
        <v>234</v>
      </c>
      <c r="R892" s="9" t="s">
        <v>8666</v>
      </c>
      <c r="S892" s="9" t="s">
        <v>17</v>
      </c>
      <c r="T892" s="9" t="s">
        <v>170</v>
      </c>
      <c r="U892" s="9" t="s">
        <v>222</v>
      </c>
      <c r="V892" s="9" t="s">
        <v>8667</v>
      </c>
    </row>
    <row r="893" customFormat="false" ht="15" hidden="false" customHeight="false" outlineLevel="0" collapsed="false">
      <c r="A893" s="9" t="s">
        <v>8668</v>
      </c>
      <c r="B893" s="9" t="s">
        <v>8669</v>
      </c>
      <c r="C893" s="9" t="s">
        <v>8670</v>
      </c>
      <c r="D893" s="9" t="s">
        <v>22</v>
      </c>
      <c r="E893" s="9" t="s">
        <v>1099</v>
      </c>
      <c r="F893" s="9" t="s">
        <v>163</v>
      </c>
      <c r="G893" s="9" t="s">
        <v>103</v>
      </c>
      <c r="H893" s="9" t="n">
        <v>-117</v>
      </c>
      <c r="I893" s="9" t="n">
        <v>-81</v>
      </c>
      <c r="J893" s="9" t="s">
        <v>8671</v>
      </c>
      <c r="K893" s="9" t="s">
        <v>8672</v>
      </c>
      <c r="L893" s="9" t="s">
        <v>8673</v>
      </c>
      <c r="M893" s="9" t="s">
        <v>8674</v>
      </c>
      <c r="N893" s="9" t="s">
        <v>5580</v>
      </c>
      <c r="O893" s="9" t="s">
        <v>8675</v>
      </c>
      <c r="P893" s="9" t="s">
        <v>8676</v>
      </c>
      <c r="Q893" s="9" t="s">
        <v>246</v>
      </c>
      <c r="R893" s="9" t="s">
        <v>8677</v>
      </c>
      <c r="S893" s="9" t="s">
        <v>17</v>
      </c>
      <c r="T893" s="9" t="s">
        <v>8678</v>
      </c>
      <c r="U893" s="9" t="s">
        <v>222</v>
      </c>
      <c r="V893" s="9" t="s">
        <v>8679</v>
      </c>
    </row>
    <row r="894" customFormat="false" ht="15" hidden="false" customHeight="false" outlineLevel="0" collapsed="false">
      <c r="A894" s="9" t="s">
        <v>8680</v>
      </c>
      <c r="B894" s="9" t="s">
        <v>8681</v>
      </c>
      <c r="C894" s="9" t="s">
        <v>8682</v>
      </c>
      <c r="D894" s="9" t="s">
        <v>22</v>
      </c>
      <c r="E894" s="9" t="s">
        <v>1099</v>
      </c>
      <c r="F894" s="9" t="s">
        <v>165</v>
      </c>
      <c r="G894" s="9" t="s">
        <v>126</v>
      </c>
      <c r="H894" s="9" t="n">
        <v>70</v>
      </c>
      <c r="I894" s="9" t="n">
        <v>70</v>
      </c>
      <c r="J894" s="9" t="s">
        <v>8683</v>
      </c>
      <c r="K894" s="9" t="s">
        <v>8684</v>
      </c>
      <c r="L894" s="9" t="s">
        <v>8685</v>
      </c>
      <c r="M894" s="9" t="s">
        <v>8686</v>
      </c>
      <c r="N894" s="9" t="s">
        <v>6363</v>
      </c>
      <c r="O894" s="9" t="s">
        <v>8687</v>
      </c>
      <c r="P894" s="9" t="s">
        <v>8688</v>
      </c>
      <c r="Q894" s="9" t="s">
        <v>8689</v>
      </c>
      <c r="R894" s="9" t="s">
        <v>8690</v>
      </c>
      <c r="S894" s="9" t="s">
        <v>16</v>
      </c>
      <c r="T894" s="9" t="s">
        <v>4901</v>
      </c>
      <c r="U894" s="9" t="s">
        <v>222</v>
      </c>
      <c r="V894" s="9" t="s">
        <v>8691</v>
      </c>
    </row>
    <row r="895" customFormat="false" ht="15" hidden="false" customHeight="false" outlineLevel="0" collapsed="false">
      <c r="A895" s="9" t="s">
        <v>8692</v>
      </c>
      <c r="B895" s="9" t="s">
        <v>8693</v>
      </c>
      <c r="C895" s="9" t="s">
        <v>8694</v>
      </c>
      <c r="D895" s="9" t="s">
        <v>22</v>
      </c>
      <c r="E895" s="9" t="s">
        <v>1099</v>
      </c>
      <c r="F895" s="9" t="s">
        <v>167</v>
      </c>
      <c r="G895" s="9" t="s">
        <v>134</v>
      </c>
      <c r="H895" s="9" t="n">
        <v>79</v>
      </c>
      <c r="I895" s="9" t="n">
        <v>79</v>
      </c>
      <c r="J895" s="9" t="s">
        <v>8695</v>
      </c>
      <c r="K895" s="9" t="s">
        <v>8696</v>
      </c>
      <c r="L895" s="9" t="s">
        <v>8697</v>
      </c>
      <c r="M895" s="9" t="s">
        <v>8698</v>
      </c>
      <c r="N895" s="9" t="s">
        <v>6251</v>
      </c>
      <c r="O895" s="9" t="s">
        <v>8699</v>
      </c>
      <c r="P895" s="9" t="s">
        <v>8700</v>
      </c>
      <c r="Q895" s="9" t="s">
        <v>1919</v>
      </c>
      <c r="R895" s="9" t="s">
        <v>8701</v>
      </c>
      <c r="S895" s="9" t="s">
        <v>16</v>
      </c>
      <c r="T895" s="9" t="s">
        <v>7901</v>
      </c>
      <c r="U895" s="9" t="s">
        <v>222</v>
      </c>
      <c r="V895" s="9" t="s">
        <v>8702</v>
      </c>
    </row>
    <row r="896" customFormat="false" ht="15" hidden="false" customHeight="false" outlineLevel="0" collapsed="false">
      <c r="A896" s="9" t="s">
        <v>8703</v>
      </c>
      <c r="B896" s="9" t="s">
        <v>8704</v>
      </c>
      <c r="C896" s="9" t="s">
        <v>8705</v>
      </c>
      <c r="D896" s="9" t="s">
        <v>22</v>
      </c>
      <c r="E896" s="9" t="s">
        <v>1099</v>
      </c>
      <c r="F896" s="9" t="s">
        <v>6126</v>
      </c>
      <c r="G896" s="9" t="s">
        <v>8706</v>
      </c>
      <c r="H896" s="9" t="n">
        <v>260</v>
      </c>
      <c r="I896" s="9" t="n">
        <v>260</v>
      </c>
      <c r="J896" s="9" t="s">
        <v>8707</v>
      </c>
      <c r="K896" s="9" t="s">
        <v>8708</v>
      </c>
      <c r="L896" s="9" t="s">
        <v>8709</v>
      </c>
      <c r="M896" s="9" t="s">
        <v>8710</v>
      </c>
      <c r="N896" s="9" t="s">
        <v>8711</v>
      </c>
      <c r="O896" s="9" t="s">
        <v>8712</v>
      </c>
      <c r="P896" s="9" t="s">
        <v>8713</v>
      </c>
      <c r="Q896" s="9" t="s">
        <v>246</v>
      </c>
      <c r="R896" s="9" t="s">
        <v>628</v>
      </c>
      <c r="S896" s="9" t="s">
        <v>17</v>
      </c>
      <c r="T896" s="9" t="s">
        <v>8714</v>
      </c>
      <c r="U896" s="9" t="s">
        <v>378</v>
      </c>
      <c r="V896" s="9" t="s">
        <v>8715</v>
      </c>
    </row>
    <row r="897" customFormat="false" ht="15" hidden="false" customHeight="false" outlineLevel="0" collapsed="false">
      <c r="A897" s="9" t="s">
        <v>8716</v>
      </c>
      <c r="B897" s="9" t="s">
        <v>8717</v>
      </c>
      <c r="C897" s="9" t="s">
        <v>8718</v>
      </c>
      <c r="D897" s="9" t="s">
        <v>22</v>
      </c>
      <c r="E897" s="9" t="s">
        <v>1099</v>
      </c>
      <c r="F897" s="9" t="s">
        <v>167</v>
      </c>
      <c r="G897" s="9" t="s">
        <v>8719</v>
      </c>
      <c r="H897" s="9" t="n">
        <v>301</v>
      </c>
      <c r="I897" s="9" t="n">
        <v>301</v>
      </c>
      <c r="J897" s="9" t="s">
        <v>8720</v>
      </c>
      <c r="K897" s="9" t="s">
        <v>8721</v>
      </c>
      <c r="L897" s="9" t="s">
        <v>8722</v>
      </c>
      <c r="M897" s="9" t="s">
        <v>8723</v>
      </c>
      <c r="N897" s="9" t="s">
        <v>7621</v>
      </c>
      <c r="O897" s="9" t="s">
        <v>8724</v>
      </c>
      <c r="P897" s="9" t="s">
        <v>8725</v>
      </c>
      <c r="Q897" s="9" t="s">
        <v>234</v>
      </c>
      <c r="R897" s="9" t="s">
        <v>8726</v>
      </c>
      <c r="S897" s="9" t="s">
        <v>16</v>
      </c>
      <c r="T897" s="9" t="s">
        <v>8727</v>
      </c>
      <c r="U897" s="9" t="s">
        <v>222</v>
      </c>
      <c r="V897" s="9" t="s">
        <v>8728</v>
      </c>
    </row>
    <row r="898" customFormat="false" ht="15" hidden="false" customHeight="false" outlineLevel="0" collapsed="false">
      <c r="A898" s="9" t="s">
        <v>8729</v>
      </c>
      <c r="B898" s="9" t="s">
        <v>8730</v>
      </c>
      <c r="C898" s="9" t="s">
        <v>8731</v>
      </c>
      <c r="D898" s="9" t="s">
        <v>22</v>
      </c>
      <c r="E898" s="9" t="s">
        <v>1099</v>
      </c>
      <c r="F898" s="9" t="s">
        <v>167</v>
      </c>
      <c r="G898" s="9" t="s">
        <v>134</v>
      </c>
      <c r="H898" s="9" t="n">
        <v>410</v>
      </c>
      <c r="I898" s="9" t="n">
        <v>410</v>
      </c>
      <c r="J898" s="9" t="s">
        <v>8732</v>
      </c>
      <c r="K898" s="9" t="s">
        <v>8733</v>
      </c>
      <c r="L898" s="9" t="s">
        <v>8734</v>
      </c>
      <c r="M898" s="9" t="s">
        <v>8735</v>
      </c>
      <c r="N898" s="9" t="s">
        <v>8544</v>
      </c>
      <c r="O898" s="9" t="s">
        <v>8736</v>
      </c>
      <c r="P898" s="9" t="s">
        <v>8737</v>
      </c>
      <c r="Q898" s="9" t="s">
        <v>2391</v>
      </c>
      <c r="R898" s="9" t="s">
        <v>8738</v>
      </c>
      <c r="S898" s="9" t="s">
        <v>17</v>
      </c>
      <c r="T898" s="9" t="s">
        <v>8547</v>
      </c>
      <c r="U898" s="9" t="s">
        <v>222</v>
      </c>
      <c r="V898" s="9" t="s">
        <v>8739</v>
      </c>
    </row>
    <row r="899" customFormat="false" ht="15" hidden="false" customHeight="false" outlineLevel="0" collapsed="false">
      <c r="A899" s="9" t="s">
        <v>8740</v>
      </c>
      <c r="B899" s="9" t="s">
        <v>8741</v>
      </c>
      <c r="C899" s="9" t="s">
        <v>8742</v>
      </c>
      <c r="D899" s="9" t="s">
        <v>22</v>
      </c>
      <c r="E899" s="9" t="s">
        <v>1099</v>
      </c>
      <c r="F899" s="9" t="s">
        <v>163</v>
      </c>
      <c r="G899" s="9" t="s">
        <v>8257</v>
      </c>
      <c r="H899" s="9" t="n">
        <v>538</v>
      </c>
      <c r="I899" s="9" t="n">
        <v>552</v>
      </c>
      <c r="J899" s="9" t="s">
        <v>8743</v>
      </c>
      <c r="K899" s="9" t="s">
        <v>8744</v>
      </c>
      <c r="L899" s="9" t="s">
        <v>8745</v>
      </c>
      <c r="M899" s="9" t="s">
        <v>8746</v>
      </c>
      <c r="N899" s="9" t="s">
        <v>1327</v>
      </c>
      <c r="O899" s="9" t="s">
        <v>8747</v>
      </c>
      <c r="P899" s="9" t="s">
        <v>8748</v>
      </c>
      <c r="Q899" s="9" t="s">
        <v>670</v>
      </c>
      <c r="R899" s="9" t="s">
        <v>8749</v>
      </c>
      <c r="S899" s="9" t="s">
        <v>16</v>
      </c>
      <c r="T899" s="9" t="s">
        <v>8750</v>
      </c>
      <c r="U899" s="9" t="s">
        <v>222</v>
      </c>
      <c r="V899" s="9" t="s">
        <v>8751</v>
      </c>
    </row>
    <row r="900" customFormat="false" ht="15" hidden="false" customHeight="false" outlineLevel="0" collapsed="false">
      <c r="A900" s="9" t="s">
        <v>8752</v>
      </c>
      <c r="B900" s="9" t="s">
        <v>8753</v>
      </c>
      <c r="C900" s="9" t="s">
        <v>8754</v>
      </c>
      <c r="D900" s="9" t="s">
        <v>22</v>
      </c>
      <c r="E900" s="9" t="s">
        <v>1099</v>
      </c>
      <c r="F900" s="9" t="s">
        <v>162</v>
      </c>
      <c r="G900" s="9" t="s">
        <v>90</v>
      </c>
      <c r="H900" s="9" t="n">
        <v>550</v>
      </c>
      <c r="I900" s="9" t="n">
        <v>650</v>
      </c>
      <c r="J900" s="9" t="s">
        <v>8755</v>
      </c>
      <c r="K900" s="9" t="s">
        <v>8756</v>
      </c>
      <c r="L900" s="9" t="s">
        <v>8757</v>
      </c>
      <c r="M900" s="9" t="s">
        <v>8758</v>
      </c>
      <c r="N900" s="9" t="s">
        <v>231</v>
      </c>
      <c r="O900" s="9" t="s">
        <v>5662</v>
      </c>
      <c r="P900" s="9" t="s">
        <v>8759</v>
      </c>
      <c r="Q900" s="9" t="s">
        <v>670</v>
      </c>
      <c r="R900" s="9" t="s">
        <v>8760</v>
      </c>
      <c r="S900" s="9" t="s">
        <v>17</v>
      </c>
      <c r="T900" s="9" t="s">
        <v>2873</v>
      </c>
      <c r="U900" s="9" t="s">
        <v>378</v>
      </c>
      <c r="V900" s="9" t="s">
        <v>8761</v>
      </c>
    </row>
    <row r="901" customFormat="false" ht="15" hidden="false" customHeight="false" outlineLevel="0" collapsed="false">
      <c r="A901" s="9" t="s">
        <v>8762</v>
      </c>
      <c r="B901" s="9" t="s">
        <v>8763</v>
      </c>
      <c r="C901" s="9" t="s">
        <v>8764</v>
      </c>
      <c r="D901" s="9" t="s">
        <v>22</v>
      </c>
      <c r="E901" s="9" t="s">
        <v>1099</v>
      </c>
      <c r="F901" s="9" t="s">
        <v>921</v>
      </c>
      <c r="G901" s="9" t="s">
        <v>8765</v>
      </c>
      <c r="H901" s="9" t="n">
        <v>552</v>
      </c>
      <c r="I901" s="9" t="n">
        <v>553</v>
      </c>
      <c r="J901" s="9" t="s">
        <v>8766</v>
      </c>
      <c r="K901" s="9" t="s">
        <v>8767</v>
      </c>
      <c r="L901" s="9" t="s">
        <v>8768</v>
      </c>
      <c r="M901" s="9" t="s">
        <v>8769</v>
      </c>
      <c r="N901" s="9" t="s">
        <v>452</v>
      </c>
      <c r="O901" s="9" t="s">
        <v>8770</v>
      </c>
      <c r="P901" s="9" t="s">
        <v>8771</v>
      </c>
      <c r="Q901" s="9" t="s">
        <v>234</v>
      </c>
      <c r="R901" s="9" t="s">
        <v>8772</v>
      </c>
      <c r="S901" s="9" t="s">
        <v>17</v>
      </c>
      <c r="T901" s="9" t="s">
        <v>8773</v>
      </c>
      <c r="U901" s="9" t="s">
        <v>378</v>
      </c>
      <c r="V901" s="9" t="s">
        <v>8774</v>
      </c>
    </row>
    <row r="902" customFormat="false" ht="15" hidden="false" customHeight="false" outlineLevel="0" collapsed="false">
      <c r="A902" s="9" t="s">
        <v>8775</v>
      </c>
      <c r="B902" s="9" t="s">
        <v>8776</v>
      </c>
      <c r="C902" s="9" t="s">
        <v>8777</v>
      </c>
      <c r="D902" s="9" t="s">
        <v>22</v>
      </c>
      <c r="E902" s="9" t="s">
        <v>1099</v>
      </c>
      <c r="F902" s="9" t="s">
        <v>163</v>
      </c>
      <c r="G902" s="9" t="s">
        <v>103</v>
      </c>
      <c r="H902" s="9" t="n">
        <v>630</v>
      </c>
      <c r="I902" s="9" t="n">
        <v>630</v>
      </c>
      <c r="J902" s="9" t="s">
        <v>8778</v>
      </c>
      <c r="K902" s="9" t="s">
        <v>8779</v>
      </c>
      <c r="L902" s="9" t="s">
        <v>8780</v>
      </c>
      <c r="M902" s="9" t="s">
        <v>8781</v>
      </c>
      <c r="N902" s="9" t="s">
        <v>593</v>
      </c>
      <c r="O902" s="9" t="s">
        <v>8782</v>
      </c>
      <c r="P902" s="9" t="s">
        <v>8783</v>
      </c>
      <c r="Q902" s="9" t="s">
        <v>234</v>
      </c>
      <c r="R902" s="9" t="s">
        <v>8666</v>
      </c>
      <c r="S902" s="9" t="s">
        <v>17</v>
      </c>
      <c r="T902" s="9" t="s">
        <v>247</v>
      </c>
      <c r="U902" s="9" t="s">
        <v>222</v>
      </c>
      <c r="V902" s="9" t="s">
        <v>8784</v>
      </c>
    </row>
    <row r="903" customFormat="false" ht="15" hidden="false" customHeight="false" outlineLevel="0" collapsed="false">
      <c r="A903" s="9" t="s">
        <v>8785</v>
      </c>
      <c r="B903" s="9" t="s">
        <v>8786</v>
      </c>
      <c r="C903" s="9" t="s">
        <v>8787</v>
      </c>
      <c r="D903" s="9" t="s">
        <v>22</v>
      </c>
      <c r="E903" s="9" t="s">
        <v>1099</v>
      </c>
      <c r="F903" s="9" t="s">
        <v>166</v>
      </c>
      <c r="G903" s="9" t="s">
        <v>7826</v>
      </c>
      <c r="H903" s="9" t="n">
        <v>696</v>
      </c>
      <c r="I903" s="9" t="n">
        <v>697</v>
      </c>
      <c r="J903" s="9" t="s">
        <v>8788</v>
      </c>
      <c r="K903" s="9" t="s">
        <v>8789</v>
      </c>
      <c r="L903" s="9" t="s">
        <v>8790</v>
      </c>
      <c r="M903" s="9" t="s">
        <v>8791</v>
      </c>
      <c r="N903" s="9" t="s">
        <v>7621</v>
      </c>
      <c r="O903" s="9" t="s">
        <v>8792</v>
      </c>
      <c r="P903" s="9" t="s">
        <v>8793</v>
      </c>
      <c r="Q903" s="9" t="s">
        <v>234</v>
      </c>
      <c r="R903" s="9" t="s">
        <v>8794</v>
      </c>
      <c r="S903" s="9" t="s">
        <v>16</v>
      </c>
      <c r="T903" s="9" t="s">
        <v>8631</v>
      </c>
      <c r="U903" s="9" t="s">
        <v>222</v>
      </c>
      <c r="V903" s="9" t="s">
        <v>8795</v>
      </c>
    </row>
    <row r="904" customFormat="false" ht="15" hidden="false" customHeight="false" outlineLevel="0" collapsed="false">
      <c r="A904" s="9" t="s">
        <v>8796</v>
      </c>
      <c r="B904" s="9" t="s">
        <v>8797</v>
      </c>
      <c r="C904" s="9" t="s">
        <v>8798</v>
      </c>
      <c r="D904" s="9" t="s">
        <v>22</v>
      </c>
      <c r="E904" s="9" t="s">
        <v>1099</v>
      </c>
      <c r="F904" s="9" t="s">
        <v>167</v>
      </c>
      <c r="G904" s="9" t="s">
        <v>8319</v>
      </c>
      <c r="H904" s="9" t="n">
        <v>726</v>
      </c>
      <c r="I904" s="9" t="n">
        <v>843</v>
      </c>
      <c r="J904" s="9" t="s">
        <v>8799</v>
      </c>
      <c r="K904" s="9" t="s">
        <v>8800</v>
      </c>
      <c r="L904" s="9" t="s">
        <v>8801</v>
      </c>
      <c r="M904" s="9" t="s">
        <v>8802</v>
      </c>
      <c r="N904" s="9" t="s">
        <v>179</v>
      </c>
      <c r="O904" s="9" t="s">
        <v>8803</v>
      </c>
      <c r="P904" s="9" t="s">
        <v>8804</v>
      </c>
      <c r="Q904" s="9" t="s">
        <v>670</v>
      </c>
      <c r="R904" s="9" t="s">
        <v>3962</v>
      </c>
      <c r="S904" s="9" t="s">
        <v>16</v>
      </c>
      <c r="T904" s="9" t="s">
        <v>5301</v>
      </c>
      <c r="U904" s="9" t="s">
        <v>222</v>
      </c>
      <c r="V904" s="9" t="s">
        <v>8805</v>
      </c>
    </row>
    <row r="905" customFormat="false" ht="15" hidden="false" customHeight="false" outlineLevel="0" collapsed="false">
      <c r="A905" s="9" t="s">
        <v>8806</v>
      </c>
      <c r="B905" s="9" t="s">
        <v>8807</v>
      </c>
      <c r="C905" s="9" t="s">
        <v>8808</v>
      </c>
      <c r="D905" s="9" t="s">
        <v>22</v>
      </c>
      <c r="E905" s="9" t="s">
        <v>1099</v>
      </c>
      <c r="F905" s="9" t="s">
        <v>163</v>
      </c>
      <c r="G905" s="9" t="s">
        <v>103</v>
      </c>
      <c r="H905" s="9" t="n">
        <v>842</v>
      </c>
      <c r="I905" s="9" t="n">
        <v>846</v>
      </c>
      <c r="J905" s="9" t="s">
        <v>8809</v>
      </c>
      <c r="K905" s="9" t="s">
        <v>8810</v>
      </c>
      <c r="L905" s="9" t="s">
        <v>8811</v>
      </c>
      <c r="M905" s="9" t="s">
        <v>8812</v>
      </c>
      <c r="N905" s="9" t="s">
        <v>268</v>
      </c>
      <c r="O905" s="9" t="s">
        <v>8813</v>
      </c>
      <c r="P905" s="9" t="s">
        <v>8814</v>
      </c>
      <c r="Q905" s="9" t="s">
        <v>1358</v>
      </c>
      <c r="R905" s="9" t="s">
        <v>8815</v>
      </c>
      <c r="S905" s="9" t="s">
        <v>17</v>
      </c>
      <c r="T905" s="9" t="s">
        <v>3378</v>
      </c>
      <c r="U905" s="9" t="s">
        <v>222</v>
      </c>
      <c r="V905" s="9" t="s">
        <v>8816</v>
      </c>
    </row>
    <row r="906" customFormat="false" ht="15" hidden="false" customHeight="false" outlineLevel="0" collapsed="false">
      <c r="A906" s="9" t="s">
        <v>8817</v>
      </c>
      <c r="B906" s="9" t="s">
        <v>8818</v>
      </c>
      <c r="C906" s="9" t="s">
        <v>8819</v>
      </c>
      <c r="D906" s="9" t="s">
        <v>22</v>
      </c>
      <c r="E906" s="9" t="s">
        <v>1099</v>
      </c>
      <c r="F906" s="9" t="s">
        <v>163</v>
      </c>
      <c r="G906" s="9" t="s">
        <v>8820</v>
      </c>
      <c r="H906" s="9" t="n">
        <v>894</v>
      </c>
      <c r="I906" s="9" t="n">
        <v>894</v>
      </c>
      <c r="J906" s="9" t="s">
        <v>8821</v>
      </c>
      <c r="K906" s="9" t="s">
        <v>8822</v>
      </c>
      <c r="L906" s="9" t="s">
        <v>8823</v>
      </c>
      <c r="M906" s="9" t="s">
        <v>8824</v>
      </c>
      <c r="N906" s="9" t="s">
        <v>180</v>
      </c>
      <c r="O906" s="9" t="s">
        <v>8825</v>
      </c>
      <c r="P906" s="9" t="s">
        <v>8826</v>
      </c>
      <c r="Q906" s="9" t="s">
        <v>234</v>
      </c>
      <c r="R906" s="9" t="s">
        <v>8827</v>
      </c>
      <c r="S906" s="9" t="s">
        <v>17</v>
      </c>
      <c r="T906" s="9" t="s">
        <v>235</v>
      </c>
      <c r="U906" s="9" t="s">
        <v>222</v>
      </c>
      <c r="V906" s="9" t="s">
        <v>8828</v>
      </c>
    </row>
    <row r="907" customFormat="false" ht="15" hidden="false" customHeight="false" outlineLevel="0" collapsed="false">
      <c r="A907" s="9" t="s">
        <v>8829</v>
      </c>
      <c r="B907" s="9" t="s">
        <v>8830</v>
      </c>
      <c r="C907" s="9" t="s">
        <v>8831</v>
      </c>
      <c r="D907" s="9" t="s">
        <v>22</v>
      </c>
      <c r="E907" s="9" t="s">
        <v>1099</v>
      </c>
      <c r="F907" s="9" t="s">
        <v>167</v>
      </c>
      <c r="G907" s="9" t="s">
        <v>136</v>
      </c>
      <c r="H907" s="9" t="n">
        <v>911</v>
      </c>
      <c r="I907" s="9" t="n">
        <v>912</v>
      </c>
      <c r="J907" s="9" t="s">
        <v>8832</v>
      </c>
      <c r="K907" s="9" t="s">
        <v>8833</v>
      </c>
      <c r="L907" s="9" t="s">
        <v>8834</v>
      </c>
      <c r="M907" s="9" t="s">
        <v>8769</v>
      </c>
      <c r="N907" s="9" t="s">
        <v>452</v>
      </c>
      <c r="O907" s="9" t="s">
        <v>8835</v>
      </c>
      <c r="P907" s="9" t="s">
        <v>8836</v>
      </c>
      <c r="Q907" s="9" t="s">
        <v>234</v>
      </c>
      <c r="R907" s="9" t="s">
        <v>8772</v>
      </c>
      <c r="S907" s="9" t="s">
        <v>17</v>
      </c>
      <c r="T907" s="9" t="s">
        <v>247</v>
      </c>
      <c r="U907" s="9" t="s">
        <v>222</v>
      </c>
      <c r="V907" s="9" t="s">
        <v>8837</v>
      </c>
    </row>
    <row r="908" customFormat="false" ht="15" hidden="false" customHeight="false" outlineLevel="0" collapsed="false">
      <c r="A908" s="9" t="s">
        <v>8838</v>
      </c>
      <c r="B908" s="9" t="s">
        <v>8839</v>
      </c>
      <c r="C908" s="9" t="s">
        <v>8840</v>
      </c>
      <c r="D908" s="9" t="s">
        <v>22</v>
      </c>
      <c r="E908" s="9" t="s">
        <v>1099</v>
      </c>
      <c r="F908" s="9" t="s">
        <v>8841</v>
      </c>
      <c r="G908" s="9" t="s">
        <v>109</v>
      </c>
      <c r="H908" s="9" t="n">
        <v>1026</v>
      </c>
      <c r="I908" s="9" t="n">
        <v>1026</v>
      </c>
      <c r="J908" s="9" t="s">
        <v>8842</v>
      </c>
      <c r="K908" s="9" t="s">
        <v>8843</v>
      </c>
      <c r="L908" s="9" t="s">
        <v>8844</v>
      </c>
      <c r="M908" s="9" t="s">
        <v>8845</v>
      </c>
      <c r="N908" s="9" t="s">
        <v>6363</v>
      </c>
      <c r="O908" s="9" t="s">
        <v>8846</v>
      </c>
      <c r="P908" s="9" t="s">
        <v>8847</v>
      </c>
      <c r="Q908" s="9" t="s">
        <v>1358</v>
      </c>
      <c r="R908" s="9" t="s">
        <v>8848</v>
      </c>
      <c r="S908" s="9" t="s">
        <v>17</v>
      </c>
      <c r="T908" s="9" t="s">
        <v>8849</v>
      </c>
      <c r="U908" s="9" t="s">
        <v>378</v>
      </c>
      <c r="V908" s="9" t="s">
        <v>8850</v>
      </c>
    </row>
    <row r="909" customFormat="false" ht="15" hidden="false" customHeight="false" outlineLevel="0" collapsed="false">
      <c r="A909" s="9" t="s">
        <v>8851</v>
      </c>
      <c r="B909" s="9" t="s">
        <v>8852</v>
      </c>
      <c r="C909" s="9" t="s">
        <v>8853</v>
      </c>
      <c r="D909" s="9" t="s">
        <v>22</v>
      </c>
      <c r="E909" s="9" t="s">
        <v>1099</v>
      </c>
      <c r="F909" s="9" t="s">
        <v>166</v>
      </c>
      <c r="G909" s="9" t="s">
        <v>61</v>
      </c>
      <c r="H909" s="9" t="n">
        <v>1067</v>
      </c>
      <c r="I909" s="9" t="n">
        <v>1069</v>
      </c>
      <c r="J909" s="9" t="s">
        <v>240</v>
      </c>
      <c r="K909" s="9" t="s">
        <v>8854</v>
      </c>
      <c r="L909" s="9" t="s">
        <v>8855</v>
      </c>
      <c r="M909" s="9" t="s">
        <v>8856</v>
      </c>
      <c r="N909" s="9" t="s">
        <v>5908</v>
      </c>
      <c r="O909" s="9" t="s">
        <v>8857</v>
      </c>
      <c r="P909" s="9" t="s">
        <v>8858</v>
      </c>
      <c r="Q909" s="9" t="s">
        <v>2391</v>
      </c>
      <c r="R909" s="9" t="s">
        <v>8794</v>
      </c>
      <c r="S909" s="9" t="s">
        <v>17</v>
      </c>
      <c r="T909" s="9" t="s">
        <v>3429</v>
      </c>
      <c r="U909" s="9" t="s">
        <v>378</v>
      </c>
      <c r="V909" s="9" t="s">
        <v>8859</v>
      </c>
    </row>
    <row r="910" customFormat="false" ht="15" hidden="false" customHeight="false" outlineLevel="0" collapsed="false">
      <c r="A910" s="9" t="s">
        <v>8860</v>
      </c>
      <c r="B910" s="9" t="s">
        <v>8861</v>
      </c>
      <c r="C910" s="9" t="s">
        <v>8862</v>
      </c>
      <c r="D910" s="9" t="s">
        <v>22</v>
      </c>
      <c r="E910" s="9" t="s">
        <v>1099</v>
      </c>
      <c r="F910" s="9" t="s">
        <v>163</v>
      </c>
      <c r="G910" s="9" t="s">
        <v>103</v>
      </c>
      <c r="H910" s="9" t="n">
        <v>1127</v>
      </c>
      <c r="I910" s="9" t="n">
        <v>1127</v>
      </c>
      <c r="J910" s="9" t="s">
        <v>8863</v>
      </c>
      <c r="K910" s="9" t="s">
        <v>8864</v>
      </c>
      <c r="L910" s="9" t="s">
        <v>8865</v>
      </c>
      <c r="M910" s="9" t="s">
        <v>8866</v>
      </c>
      <c r="N910" s="9" t="s">
        <v>8568</v>
      </c>
      <c r="O910" s="9" t="s">
        <v>354</v>
      </c>
      <c r="P910" s="9" t="s">
        <v>8867</v>
      </c>
      <c r="Q910" s="9" t="s">
        <v>8652</v>
      </c>
      <c r="R910" s="9" t="s">
        <v>8868</v>
      </c>
      <c r="S910" s="9" t="s">
        <v>16</v>
      </c>
      <c r="T910" s="9" t="s">
        <v>4901</v>
      </c>
      <c r="U910" s="9" t="s">
        <v>222</v>
      </c>
      <c r="V910" s="9" t="s">
        <v>8869</v>
      </c>
    </row>
    <row r="911" customFormat="false" ht="15" hidden="false" customHeight="false" outlineLevel="0" collapsed="false">
      <c r="A911" s="9" t="s">
        <v>8870</v>
      </c>
      <c r="B911" s="9" t="s">
        <v>8871</v>
      </c>
      <c r="C911" s="9" t="s">
        <v>8872</v>
      </c>
      <c r="D911" s="9" t="s">
        <v>22</v>
      </c>
      <c r="E911" s="9" t="s">
        <v>1099</v>
      </c>
      <c r="F911" s="9" t="s">
        <v>164</v>
      </c>
      <c r="G911" s="9" t="s">
        <v>109</v>
      </c>
      <c r="H911" s="9" t="n">
        <v>1193</v>
      </c>
      <c r="I911" s="9" t="n">
        <v>1200</v>
      </c>
      <c r="J911" s="9" t="s">
        <v>8873</v>
      </c>
      <c r="K911" s="9" t="s">
        <v>8874</v>
      </c>
      <c r="L911" s="9" t="s">
        <v>8875</v>
      </c>
      <c r="M911" s="9" t="s">
        <v>8876</v>
      </c>
      <c r="N911" s="9" t="s">
        <v>477</v>
      </c>
      <c r="O911" s="9" t="s">
        <v>8877</v>
      </c>
      <c r="P911" s="9" t="s">
        <v>8878</v>
      </c>
      <c r="Q911" s="9" t="s">
        <v>8879</v>
      </c>
      <c r="R911" s="9" t="s">
        <v>628</v>
      </c>
      <c r="S911" s="9" t="s">
        <v>17</v>
      </c>
      <c r="T911" s="9" t="s">
        <v>2873</v>
      </c>
      <c r="U911" s="9" t="s">
        <v>378</v>
      </c>
      <c r="V911" s="9" t="s">
        <v>8880</v>
      </c>
    </row>
    <row r="912" customFormat="false" ht="15" hidden="false" customHeight="false" outlineLevel="0" collapsed="false">
      <c r="A912" s="9" t="s">
        <v>8881</v>
      </c>
      <c r="B912" s="9" t="s">
        <v>8882</v>
      </c>
      <c r="C912" s="9" t="s">
        <v>8883</v>
      </c>
      <c r="D912" s="9" t="s">
        <v>22</v>
      </c>
      <c r="E912" s="9" t="s">
        <v>1099</v>
      </c>
      <c r="F912" s="9" t="s">
        <v>167</v>
      </c>
      <c r="G912" s="9" t="s">
        <v>136</v>
      </c>
      <c r="H912" s="9" t="n">
        <v>1204</v>
      </c>
      <c r="I912" s="9" t="n">
        <v>1204</v>
      </c>
      <c r="J912" s="9" t="s">
        <v>8884</v>
      </c>
      <c r="K912" s="9" t="s">
        <v>8885</v>
      </c>
      <c r="L912" s="9" t="s">
        <v>8886</v>
      </c>
      <c r="M912" s="9" t="s">
        <v>8887</v>
      </c>
      <c r="N912" s="9" t="s">
        <v>6363</v>
      </c>
      <c r="O912" s="9" t="s">
        <v>8888</v>
      </c>
      <c r="P912" s="9" t="s">
        <v>8889</v>
      </c>
      <c r="Q912" s="9" t="s">
        <v>5844</v>
      </c>
      <c r="R912" s="9" t="s">
        <v>3962</v>
      </c>
      <c r="S912" s="9" t="s">
        <v>16</v>
      </c>
      <c r="T912" s="9" t="s">
        <v>1546</v>
      </c>
      <c r="U912" s="9" t="s">
        <v>222</v>
      </c>
      <c r="V912" s="9" t="s">
        <v>8890</v>
      </c>
    </row>
    <row r="913" customFormat="false" ht="15" hidden="false" customHeight="false" outlineLevel="0" collapsed="false">
      <c r="A913" s="9" t="s">
        <v>8891</v>
      </c>
      <c r="B913" s="9" t="s">
        <v>8892</v>
      </c>
      <c r="C913" s="9" t="s">
        <v>8893</v>
      </c>
      <c r="D913" s="9" t="s">
        <v>22</v>
      </c>
      <c r="E913" s="9" t="s">
        <v>1099</v>
      </c>
      <c r="F913" s="9" t="s">
        <v>8894</v>
      </c>
      <c r="G913" s="9" t="s">
        <v>8895</v>
      </c>
      <c r="H913" s="9" t="n">
        <v>1219</v>
      </c>
      <c r="I913" s="9" t="n">
        <v>1270</v>
      </c>
      <c r="J913" s="9" t="s">
        <v>240</v>
      </c>
      <c r="K913" s="9" t="s">
        <v>8896</v>
      </c>
      <c r="L913" s="9" t="s">
        <v>8897</v>
      </c>
      <c r="M913" s="9" t="s">
        <v>8898</v>
      </c>
      <c r="N913" s="9" t="s">
        <v>8899</v>
      </c>
      <c r="O913" s="9" t="s">
        <v>8900</v>
      </c>
      <c r="P913" s="9" t="s">
        <v>8901</v>
      </c>
      <c r="Q913" s="9" t="s">
        <v>246</v>
      </c>
      <c r="R913" s="9" t="s">
        <v>8902</v>
      </c>
      <c r="S913" s="9" t="s">
        <v>16</v>
      </c>
      <c r="T913" s="9" t="s">
        <v>8714</v>
      </c>
      <c r="U913" s="9" t="s">
        <v>378</v>
      </c>
      <c r="V913" s="9" t="s">
        <v>8903</v>
      </c>
    </row>
    <row r="914" customFormat="false" ht="15" hidden="false" customHeight="false" outlineLevel="0" collapsed="false">
      <c r="A914" s="9" t="s">
        <v>8904</v>
      </c>
      <c r="B914" s="9" t="s">
        <v>8905</v>
      </c>
      <c r="C914" s="9" t="s">
        <v>8906</v>
      </c>
      <c r="D914" s="9" t="s">
        <v>22</v>
      </c>
      <c r="E914" s="9" t="s">
        <v>1099</v>
      </c>
      <c r="F914" s="9" t="s">
        <v>166</v>
      </c>
      <c r="G914" s="9" t="s">
        <v>122</v>
      </c>
      <c r="H914" s="9" t="n">
        <v>1258</v>
      </c>
      <c r="I914" s="9" t="n">
        <v>1258</v>
      </c>
      <c r="J914" s="9" t="s">
        <v>8907</v>
      </c>
      <c r="K914" s="9" t="s">
        <v>8908</v>
      </c>
      <c r="L914" s="9" t="s">
        <v>8909</v>
      </c>
      <c r="M914" s="9" t="s">
        <v>8910</v>
      </c>
      <c r="N914" s="9" t="s">
        <v>406</v>
      </c>
      <c r="O914" s="9" t="s">
        <v>354</v>
      </c>
      <c r="P914" s="9" t="s">
        <v>8911</v>
      </c>
      <c r="Q914" s="9" t="s">
        <v>2391</v>
      </c>
      <c r="R914" s="9" t="s">
        <v>8912</v>
      </c>
      <c r="S914" s="9" t="s">
        <v>16</v>
      </c>
      <c r="T914" s="9" t="s">
        <v>2873</v>
      </c>
      <c r="U914" s="9" t="s">
        <v>222</v>
      </c>
      <c r="V914" s="9" t="s">
        <v>8913</v>
      </c>
    </row>
    <row r="915" customFormat="false" ht="15" hidden="false" customHeight="false" outlineLevel="0" collapsed="false">
      <c r="A915" s="9" t="s">
        <v>8914</v>
      </c>
      <c r="B915" s="9" t="s">
        <v>8915</v>
      </c>
      <c r="C915" s="9" t="s">
        <v>8916</v>
      </c>
      <c r="D915" s="9" t="s">
        <v>22</v>
      </c>
      <c r="E915" s="9" t="s">
        <v>1099</v>
      </c>
      <c r="F915" s="9" t="s">
        <v>1759</v>
      </c>
      <c r="G915" s="9" t="s">
        <v>8917</v>
      </c>
      <c r="H915" s="9" t="n">
        <v>1324</v>
      </c>
      <c r="I915" s="9" t="n">
        <v>1325</v>
      </c>
      <c r="J915" s="9" t="s">
        <v>8918</v>
      </c>
      <c r="K915" s="9" t="s">
        <v>8919</v>
      </c>
      <c r="L915" s="9" t="s">
        <v>8920</v>
      </c>
      <c r="M915" s="9" t="s">
        <v>8921</v>
      </c>
      <c r="N915" s="9" t="s">
        <v>2523</v>
      </c>
      <c r="O915" s="9" t="s">
        <v>8922</v>
      </c>
      <c r="P915" s="9" t="s">
        <v>8923</v>
      </c>
      <c r="Q915" s="9" t="s">
        <v>246</v>
      </c>
      <c r="R915" s="9" t="s">
        <v>8924</v>
      </c>
      <c r="S915" s="9" t="s">
        <v>16</v>
      </c>
      <c r="T915" s="9" t="s">
        <v>170</v>
      </c>
      <c r="U915" s="9" t="s">
        <v>378</v>
      </c>
      <c r="V915" s="9" t="s">
        <v>8925</v>
      </c>
    </row>
    <row r="916" customFormat="false" ht="15" hidden="false" customHeight="false" outlineLevel="0" collapsed="false">
      <c r="A916" s="9" t="s">
        <v>8926</v>
      </c>
      <c r="B916" s="9" t="s">
        <v>8927</v>
      </c>
      <c r="C916" s="9" t="s">
        <v>8928</v>
      </c>
      <c r="D916" s="9" t="s">
        <v>22</v>
      </c>
      <c r="E916" s="9" t="s">
        <v>1099</v>
      </c>
      <c r="F916" s="9" t="s">
        <v>8929</v>
      </c>
      <c r="G916" s="9" t="s">
        <v>8930</v>
      </c>
      <c r="H916" s="9" t="n">
        <v>1347</v>
      </c>
      <c r="I916" s="9" t="n">
        <v>1351</v>
      </c>
      <c r="J916" s="9" t="s">
        <v>8931</v>
      </c>
      <c r="K916" s="9" t="s">
        <v>8932</v>
      </c>
      <c r="L916" s="9" t="s">
        <v>8933</v>
      </c>
      <c r="M916" s="9" t="s">
        <v>8934</v>
      </c>
      <c r="N916" s="9" t="s">
        <v>183</v>
      </c>
      <c r="O916" s="9" t="s">
        <v>354</v>
      </c>
      <c r="P916" s="9" t="s">
        <v>8935</v>
      </c>
      <c r="Q916" s="9" t="s">
        <v>219</v>
      </c>
      <c r="R916" s="9" t="s">
        <v>8936</v>
      </c>
      <c r="S916" s="9" t="s">
        <v>16</v>
      </c>
      <c r="T916" s="9" t="s">
        <v>965</v>
      </c>
      <c r="U916" s="9" t="s">
        <v>222</v>
      </c>
      <c r="V916" s="9" t="s">
        <v>8937</v>
      </c>
    </row>
    <row r="917" customFormat="false" ht="15" hidden="false" customHeight="false" outlineLevel="0" collapsed="false">
      <c r="A917" s="9" t="s">
        <v>8938</v>
      </c>
      <c r="B917" s="9" t="s">
        <v>8939</v>
      </c>
      <c r="C917" s="9" t="s">
        <v>8940</v>
      </c>
      <c r="D917" s="9" t="s">
        <v>22</v>
      </c>
      <c r="E917" s="9" t="s">
        <v>1099</v>
      </c>
      <c r="F917" s="9" t="s">
        <v>167</v>
      </c>
      <c r="G917" s="9" t="s">
        <v>140</v>
      </c>
      <c r="H917" s="9" t="n">
        <v>1363</v>
      </c>
      <c r="I917" s="9" t="n">
        <v>1604</v>
      </c>
      <c r="J917" s="9" t="s">
        <v>8941</v>
      </c>
      <c r="K917" s="9" t="s">
        <v>8942</v>
      </c>
      <c r="L917" s="9" t="s">
        <v>8943</v>
      </c>
      <c r="M917" s="9" t="s">
        <v>8944</v>
      </c>
      <c r="N917" s="9" t="s">
        <v>593</v>
      </c>
      <c r="O917" s="9" t="s">
        <v>8945</v>
      </c>
      <c r="P917" s="9" t="s">
        <v>8946</v>
      </c>
      <c r="Q917" s="9" t="s">
        <v>234</v>
      </c>
      <c r="R917" s="9" t="s">
        <v>8947</v>
      </c>
      <c r="S917" s="9" t="s">
        <v>17</v>
      </c>
      <c r="T917" s="9" t="s">
        <v>247</v>
      </c>
      <c r="U917" s="9" t="s">
        <v>222</v>
      </c>
      <c r="V917" s="9"/>
    </row>
    <row r="918" customFormat="false" ht="15" hidden="false" customHeight="false" outlineLevel="0" collapsed="false">
      <c r="A918" s="9" t="s">
        <v>8948</v>
      </c>
      <c r="B918" s="9" t="s">
        <v>8949</v>
      </c>
      <c r="C918" s="9" t="s">
        <v>8950</v>
      </c>
      <c r="D918" s="9" t="s">
        <v>22</v>
      </c>
      <c r="E918" s="9" t="s">
        <v>1099</v>
      </c>
      <c r="F918" s="9" t="s">
        <v>163</v>
      </c>
      <c r="G918" s="9" t="s">
        <v>103</v>
      </c>
      <c r="H918" s="9" t="n">
        <v>1368</v>
      </c>
      <c r="I918" s="9" t="n">
        <v>1644</v>
      </c>
      <c r="J918" s="9" t="s">
        <v>8951</v>
      </c>
      <c r="K918" s="9" t="s">
        <v>8952</v>
      </c>
      <c r="L918" s="9" t="s">
        <v>8953</v>
      </c>
      <c r="M918" s="9" t="s">
        <v>8954</v>
      </c>
      <c r="N918" s="9" t="s">
        <v>8955</v>
      </c>
      <c r="O918" s="9" t="s">
        <v>8956</v>
      </c>
      <c r="P918" s="9" t="s">
        <v>8957</v>
      </c>
      <c r="Q918" s="9" t="s">
        <v>234</v>
      </c>
      <c r="R918" s="9" t="s">
        <v>8958</v>
      </c>
      <c r="S918" s="9" t="s">
        <v>17</v>
      </c>
      <c r="T918" s="9" t="s">
        <v>247</v>
      </c>
      <c r="U918" s="9" t="s">
        <v>378</v>
      </c>
      <c r="V918" s="9" t="s">
        <v>8959</v>
      </c>
    </row>
    <row r="919" customFormat="false" ht="15" hidden="false" customHeight="false" outlineLevel="0" collapsed="false">
      <c r="A919" s="9" t="s">
        <v>8960</v>
      </c>
      <c r="B919" s="9" t="s">
        <v>8961</v>
      </c>
      <c r="C919" s="9" t="s">
        <v>8962</v>
      </c>
      <c r="D919" s="9" t="s">
        <v>22</v>
      </c>
      <c r="E919" s="9" t="s">
        <v>1099</v>
      </c>
      <c r="F919" s="9" t="s">
        <v>263</v>
      </c>
      <c r="G919" s="9" t="s">
        <v>103</v>
      </c>
      <c r="H919" s="9" t="n">
        <v>1371</v>
      </c>
      <c r="I919" s="9" t="n">
        <v>1567</v>
      </c>
      <c r="J919" s="9" t="s">
        <v>8963</v>
      </c>
      <c r="K919" s="9" t="s">
        <v>8964</v>
      </c>
      <c r="L919" s="9" t="s">
        <v>8965</v>
      </c>
      <c r="M919" s="9" t="s">
        <v>8966</v>
      </c>
      <c r="N919" s="9" t="s">
        <v>8531</v>
      </c>
      <c r="O919" s="9" t="s">
        <v>8956</v>
      </c>
      <c r="P919" s="9" t="s">
        <v>8967</v>
      </c>
      <c r="Q919" s="9" t="s">
        <v>234</v>
      </c>
      <c r="R919" s="9" t="s">
        <v>8968</v>
      </c>
      <c r="S919" s="9" t="s">
        <v>16</v>
      </c>
      <c r="T919" s="9" t="s">
        <v>170</v>
      </c>
      <c r="U919" s="9" t="s">
        <v>222</v>
      </c>
      <c r="V919" s="9" t="s">
        <v>8969</v>
      </c>
    </row>
    <row r="920" customFormat="false" ht="15" hidden="false" customHeight="false" outlineLevel="0" collapsed="false">
      <c r="A920" s="9" t="s">
        <v>8970</v>
      </c>
      <c r="B920" s="9" t="s">
        <v>8971</v>
      </c>
      <c r="C920" s="9" t="s">
        <v>8972</v>
      </c>
      <c r="D920" s="9" t="s">
        <v>22</v>
      </c>
      <c r="E920" s="9" t="s">
        <v>1099</v>
      </c>
      <c r="F920" s="9" t="s">
        <v>8973</v>
      </c>
      <c r="G920" s="9" t="s">
        <v>8974</v>
      </c>
      <c r="H920" s="9" t="n">
        <v>1398</v>
      </c>
      <c r="I920" s="9" t="n">
        <v>1405</v>
      </c>
      <c r="J920" s="9" t="s">
        <v>8975</v>
      </c>
      <c r="K920" s="9" t="s">
        <v>8976</v>
      </c>
      <c r="L920" s="9" t="s">
        <v>8977</v>
      </c>
      <c r="M920" s="9" t="s">
        <v>8978</v>
      </c>
      <c r="N920" s="9" t="s">
        <v>432</v>
      </c>
      <c r="O920" s="9" t="s">
        <v>8979</v>
      </c>
      <c r="P920" s="9" t="s">
        <v>8980</v>
      </c>
      <c r="Q920" s="9" t="s">
        <v>2551</v>
      </c>
      <c r="R920" s="9" t="s">
        <v>8981</v>
      </c>
      <c r="S920" s="9" t="s">
        <v>16</v>
      </c>
      <c r="T920" s="9" t="s">
        <v>8714</v>
      </c>
      <c r="U920" s="9" t="s">
        <v>222</v>
      </c>
      <c r="V920" s="9" t="s">
        <v>8982</v>
      </c>
    </row>
    <row r="921" customFormat="false" ht="15" hidden="false" customHeight="false" outlineLevel="0" collapsed="false">
      <c r="A921" s="9" t="s">
        <v>8983</v>
      </c>
      <c r="B921" s="9" t="s">
        <v>8984</v>
      </c>
      <c r="C921" s="9" t="s">
        <v>8985</v>
      </c>
      <c r="D921" s="9" t="s">
        <v>22</v>
      </c>
      <c r="E921" s="9" t="s">
        <v>1099</v>
      </c>
      <c r="F921" s="9" t="s">
        <v>8986</v>
      </c>
      <c r="G921" s="9" t="s">
        <v>8987</v>
      </c>
      <c r="H921" s="9" t="n">
        <v>1405</v>
      </c>
      <c r="I921" s="9" t="n">
        <v>1433</v>
      </c>
      <c r="J921" s="9" t="s">
        <v>8988</v>
      </c>
      <c r="K921" s="9" t="s">
        <v>8989</v>
      </c>
      <c r="L921" s="9" t="s">
        <v>8990</v>
      </c>
      <c r="M921" s="9" t="s">
        <v>8991</v>
      </c>
      <c r="N921" s="9" t="s">
        <v>8992</v>
      </c>
      <c r="O921" s="9" t="s">
        <v>8993</v>
      </c>
      <c r="P921" s="9" t="s">
        <v>8994</v>
      </c>
      <c r="Q921" s="9" t="s">
        <v>234</v>
      </c>
      <c r="R921" s="9" t="s">
        <v>8995</v>
      </c>
      <c r="S921" s="9" t="s">
        <v>16</v>
      </c>
      <c r="T921" s="9" t="s">
        <v>170</v>
      </c>
      <c r="U921" s="9" t="s">
        <v>222</v>
      </c>
      <c r="V921" s="9" t="s">
        <v>8996</v>
      </c>
    </row>
    <row r="922" customFormat="false" ht="15" hidden="false" customHeight="false" outlineLevel="0" collapsed="false">
      <c r="A922" s="9" t="s">
        <v>8997</v>
      </c>
      <c r="B922" s="9" t="s">
        <v>8998</v>
      </c>
      <c r="C922" s="9" t="s">
        <v>8999</v>
      </c>
      <c r="D922" s="9" t="s">
        <v>22</v>
      </c>
      <c r="E922" s="9" t="s">
        <v>1099</v>
      </c>
      <c r="F922" s="9" t="s">
        <v>663</v>
      </c>
      <c r="G922" s="9" t="s">
        <v>114</v>
      </c>
      <c r="H922" s="9" t="n">
        <v>1407</v>
      </c>
      <c r="I922" s="9" t="n">
        <v>1427</v>
      </c>
      <c r="J922" s="9" t="s">
        <v>9000</v>
      </c>
      <c r="K922" s="9" t="s">
        <v>9001</v>
      </c>
      <c r="L922" s="9" t="s">
        <v>9002</v>
      </c>
      <c r="M922" s="9" t="s">
        <v>9003</v>
      </c>
      <c r="N922" s="9" t="s">
        <v>9004</v>
      </c>
      <c r="O922" s="9" t="s">
        <v>9005</v>
      </c>
      <c r="P922" s="9" t="s">
        <v>9006</v>
      </c>
      <c r="Q922" s="9" t="s">
        <v>2551</v>
      </c>
      <c r="R922" s="9" t="s">
        <v>8772</v>
      </c>
      <c r="S922" s="9" t="s">
        <v>17</v>
      </c>
      <c r="T922" s="9" t="s">
        <v>8714</v>
      </c>
      <c r="U922" s="9" t="s">
        <v>378</v>
      </c>
      <c r="V922" s="9" t="s">
        <v>9007</v>
      </c>
    </row>
    <row r="923" customFormat="false" ht="15" hidden="false" customHeight="false" outlineLevel="0" collapsed="false">
      <c r="A923" s="9" t="s">
        <v>9008</v>
      </c>
      <c r="B923" s="9" t="s">
        <v>9009</v>
      </c>
      <c r="C923" s="9" t="s">
        <v>9010</v>
      </c>
      <c r="D923" s="9" t="s">
        <v>22</v>
      </c>
      <c r="E923" s="9" t="s">
        <v>1099</v>
      </c>
      <c r="F923" s="9" t="s">
        <v>163</v>
      </c>
      <c r="G923" s="9" t="s">
        <v>105</v>
      </c>
      <c r="H923" s="9" t="n">
        <v>1443</v>
      </c>
      <c r="I923" s="9" t="n">
        <v>1446</v>
      </c>
      <c r="J923" s="9" t="s">
        <v>9011</v>
      </c>
      <c r="K923" s="9" t="s">
        <v>9012</v>
      </c>
      <c r="L923" s="9" t="s">
        <v>9013</v>
      </c>
      <c r="M923" s="9" t="s">
        <v>9014</v>
      </c>
      <c r="N923" s="9" t="s">
        <v>177</v>
      </c>
      <c r="O923" s="9" t="s">
        <v>9015</v>
      </c>
      <c r="P923" s="9" t="s">
        <v>9016</v>
      </c>
      <c r="Q923" s="9" t="s">
        <v>234</v>
      </c>
      <c r="R923" s="9" t="s">
        <v>9017</v>
      </c>
      <c r="S923" s="9" t="s">
        <v>16</v>
      </c>
      <c r="T923" s="9" t="s">
        <v>3239</v>
      </c>
      <c r="U923" s="9" t="s">
        <v>222</v>
      </c>
      <c r="V923" s="9" t="s">
        <v>9018</v>
      </c>
    </row>
    <row r="924" customFormat="false" ht="15" hidden="false" customHeight="false" outlineLevel="0" collapsed="false">
      <c r="A924" s="9" t="s">
        <v>9019</v>
      </c>
      <c r="B924" s="9" t="s">
        <v>9020</v>
      </c>
      <c r="C924" s="9" t="s">
        <v>9021</v>
      </c>
      <c r="D924" s="9" t="s">
        <v>22</v>
      </c>
      <c r="E924" s="9" t="s">
        <v>1099</v>
      </c>
      <c r="F924" s="9" t="s">
        <v>5071</v>
      </c>
      <c r="G924" s="9" t="s">
        <v>8319</v>
      </c>
      <c r="H924" s="9" t="n">
        <v>1453</v>
      </c>
      <c r="I924" s="9" t="n">
        <v>1453</v>
      </c>
      <c r="J924" s="9" t="s">
        <v>9022</v>
      </c>
      <c r="K924" s="9" t="s">
        <v>9023</v>
      </c>
      <c r="L924" s="9" t="s">
        <v>9024</v>
      </c>
      <c r="M924" s="9" t="s">
        <v>9025</v>
      </c>
      <c r="N924" s="9" t="s">
        <v>8568</v>
      </c>
      <c r="O924" s="9" t="s">
        <v>354</v>
      </c>
      <c r="P924" s="9" t="s">
        <v>9026</v>
      </c>
      <c r="Q924" s="9" t="s">
        <v>8652</v>
      </c>
      <c r="R924" s="9" t="s">
        <v>3340</v>
      </c>
      <c r="S924" s="9" t="s">
        <v>16</v>
      </c>
      <c r="T924" s="9" t="s">
        <v>9027</v>
      </c>
      <c r="U924" s="9" t="s">
        <v>222</v>
      </c>
      <c r="V924" s="9" t="s">
        <v>9028</v>
      </c>
    </row>
    <row r="925" customFormat="false" ht="15" hidden="false" customHeight="false" outlineLevel="0" collapsed="false">
      <c r="A925" s="9" t="s">
        <v>9029</v>
      </c>
      <c r="B925" s="9" t="s">
        <v>9030</v>
      </c>
      <c r="C925" s="9" t="s">
        <v>9031</v>
      </c>
      <c r="D925" s="9" t="s">
        <v>22</v>
      </c>
      <c r="E925" s="9" t="s">
        <v>1099</v>
      </c>
      <c r="F925" s="9" t="s">
        <v>163</v>
      </c>
      <c r="G925" s="9" t="s">
        <v>107</v>
      </c>
      <c r="H925" s="9" t="n">
        <v>1467</v>
      </c>
      <c r="I925" s="9" t="n">
        <v>1477</v>
      </c>
      <c r="J925" s="9" t="s">
        <v>9032</v>
      </c>
      <c r="K925" s="9" t="s">
        <v>9033</v>
      </c>
      <c r="L925" s="9" t="s">
        <v>9034</v>
      </c>
      <c r="M925" s="9" t="s">
        <v>9035</v>
      </c>
      <c r="N925" s="9" t="s">
        <v>8899</v>
      </c>
      <c r="O925" s="9" t="s">
        <v>8825</v>
      </c>
      <c r="P925" s="9" t="s">
        <v>9036</v>
      </c>
      <c r="Q925" s="9" t="s">
        <v>2391</v>
      </c>
      <c r="R925" s="9" t="s">
        <v>8827</v>
      </c>
      <c r="S925" s="9" t="s">
        <v>17</v>
      </c>
      <c r="T925" s="9" t="s">
        <v>2873</v>
      </c>
      <c r="U925" s="9" t="s">
        <v>222</v>
      </c>
      <c r="V925" s="9" t="s">
        <v>9037</v>
      </c>
    </row>
    <row r="926" customFormat="false" ht="15" hidden="false" customHeight="false" outlineLevel="0" collapsed="false">
      <c r="A926" s="9" t="s">
        <v>9038</v>
      </c>
      <c r="B926" s="9" t="s">
        <v>9039</v>
      </c>
      <c r="C926" s="9" t="s">
        <v>9040</v>
      </c>
      <c r="D926" s="9" t="s">
        <v>22</v>
      </c>
      <c r="E926" s="9" t="s">
        <v>1099</v>
      </c>
      <c r="F926" s="9" t="s">
        <v>167</v>
      </c>
      <c r="G926" s="9" t="s">
        <v>138</v>
      </c>
      <c r="H926" s="9" t="n">
        <v>1474</v>
      </c>
      <c r="I926" s="9" t="n">
        <v>1474</v>
      </c>
      <c r="J926" s="9" t="s">
        <v>9041</v>
      </c>
      <c r="K926" s="9" t="s">
        <v>9042</v>
      </c>
      <c r="L926" s="9" t="s">
        <v>9043</v>
      </c>
      <c r="M926" s="9" t="s">
        <v>9044</v>
      </c>
      <c r="N926" s="9" t="s">
        <v>9045</v>
      </c>
      <c r="O926" s="9" t="s">
        <v>9046</v>
      </c>
      <c r="P926" s="9" t="s">
        <v>9047</v>
      </c>
      <c r="Q926" s="9" t="s">
        <v>234</v>
      </c>
      <c r="R926" s="9" t="s">
        <v>8772</v>
      </c>
      <c r="S926" s="9" t="s">
        <v>17</v>
      </c>
      <c r="T926" s="9" t="s">
        <v>7813</v>
      </c>
      <c r="U926" s="9" t="s">
        <v>222</v>
      </c>
      <c r="V926" s="9" t="s">
        <v>9048</v>
      </c>
    </row>
    <row r="927" customFormat="false" ht="15" hidden="false" customHeight="false" outlineLevel="0" collapsed="false">
      <c r="A927" s="9" t="s">
        <v>9049</v>
      </c>
      <c r="B927" s="9" t="s">
        <v>9050</v>
      </c>
      <c r="C927" s="9" t="s">
        <v>9051</v>
      </c>
      <c r="D927" s="9" t="s">
        <v>22</v>
      </c>
      <c r="E927" s="9" t="s">
        <v>1099</v>
      </c>
      <c r="F927" s="9" t="s">
        <v>163</v>
      </c>
      <c r="G927" s="9" t="s">
        <v>105</v>
      </c>
      <c r="H927" s="9" t="n">
        <v>1485</v>
      </c>
      <c r="I927" s="9" t="n">
        <v>1485</v>
      </c>
      <c r="J927" s="9" t="s">
        <v>9052</v>
      </c>
      <c r="K927" s="9" t="s">
        <v>9053</v>
      </c>
      <c r="L927" s="9" t="s">
        <v>9054</v>
      </c>
      <c r="M927" s="9" t="s">
        <v>8934</v>
      </c>
      <c r="N927" s="9" t="s">
        <v>180</v>
      </c>
      <c r="O927" s="9" t="s">
        <v>9055</v>
      </c>
      <c r="P927" s="9" t="s">
        <v>9056</v>
      </c>
      <c r="Q927" s="9" t="s">
        <v>234</v>
      </c>
      <c r="R927" s="9" t="s">
        <v>9057</v>
      </c>
      <c r="S927" s="9" t="s">
        <v>17</v>
      </c>
      <c r="T927" s="9" t="s">
        <v>247</v>
      </c>
      <c r="U927" s="9" t="s">
        <v>378</v>
      </c>
      <c r="V927" s="9" t="s">
        <v>9058</v>
      </c>
    </row>
    <row r="928" customFormat="false" ht="15" hidden="false" customHeight="false" outlineLevel="0" collapsed="false">
      <c r="A928" s="9" t="s">
        <v>9059</v>
      </c>
      <c r="B928" s="9" t="s">
        <v>9060</v>
      </c>
      <c r="C928" s="9" t="s">
        <v>9061</v>
      </c>
      <c r="D928" s="9" t="s">
        <v>22</v>
      </c>
      <c r="E928" s="9" t="s">
        <v>1099</v>
      </c>
      <c r="F928" s="9" t="s">
        <v>1897</v>
      </c>
      <c r="G928" s="9" t="s">
        <v>9062</v>
      </c>
      <c r="H928" s="9" t="n">
        <v>1485</v>
      </c>
      <c r="I928" s="9" t="n">
        <v>1600</v>
      </c>
      <c r="J928" s="9" t="s">
        <v>240</v>
      </c>
      <c r="K928" s="9" t="s">
        <v>9063</v>
      </c>
      <c r="L928" s="9" t="s">
        <v>9064</v>
      </c>
      <c r="M928" s="9" t="s">
        <v>9065</v>
      </c>
      <c r="N928" s="9" t="s">
        <v>178</v>
      </c>
      <c r="O928" s="9" t="s">
        <v>9066</v>
      </c>
      <c r="P928" s="9" t="s">
        <v>9067</v>
      </c>
      <c r="Q928" s="9" t="s">
        <v>246</v>
      </c>
      <c r="R928" s="9" t="s">
        <v>9068</v>
      </c>
      <c r="S928" s="9" t="s">
        <v>17</v>
      </c>
      <c r="T928" s="9" t="s">
        <v>170</v>
      </c>
      <c r="U928" s="9" t="s">
        <v>378</v>
      </c>
      <c r="V928" s="9" t="s">
        <v>9069</v>
      </c>
    </row>
    <row r="929" customFormat="false" ht="15" hidden="false" customHeight="false" outlineLevel="0" collapsed="false">
      <c r="A929" s="9" t="s">
        <v>9070</v>
      </c>
      <c r="B929" s="9" t="s">
        <v>9071</v>
      </c>
      <c r="C929" s="9" t="s">
        <v>9072</v>
      </c>
      <c r="D929" s="9" t="s">
        <v>22</v>
      </c>
      <c r="E929" s="9" t="s">
        <v>1099</v>
      </c>
      <c r="F929" s="9" t="s">
        <v>5071</v>
      </c>
      <c r="G929" s="9" t="s">
        <v>142</v>
      </c>
      <c r="H929" s="9" t="n">
        <v>1492</v>
      </c>
      <c r="I929" s="9" t="n">
        <v>1492</v>
      </c>
      <c r="J929" s="9" t="s">
        <v>9073</v>
      </c>
      <c r="K929" s="9" t="s">
        <v>9074</v>
      </c>
      <c r="L929" s="9" t="s">
        <v>9075</v>
      </c>
      <c r="M929" s="9" t="s">
        <v>9076</v>
      </c>
      <c r="N929" s="9" t="s">
        <v>268</v>
      </c>
      <c r="O929" s="9" t="s">
        <v>9077</v>
      </c>
      <c r="P929" s="9" t="s">
        <v>9078</v>
      </c>
      <c r="Q929" s="9" t="s">
        <v>9079</v>
      </c>
      <c r="R929" s="9" t="s">
        <v>8738</v>
      </c>
      <c r="S929" s="9" t="s">
        <v>17</v>
      </c>
      <c r="T929" s="9" t="s">
        <v>170</v>
      </c>
      <c r="U929" s="9" t="s">
        <v>222</v>
      </c>
      <c r="V929" s="9" t="s">
        <v>9080</v>
      </c>
    </row>
    <row r="930" customFormat="false" ht="15" hidden="false" customHeight="false" outlineLevel="0" collapsed="false">
      <c r="A930" s="9" t="s">
        <v>9081</v>
      </c>
      <c r="B930" s="9" t="s">
        <v>9082</v>
      </c>
      <c r="C930" s="9" t="s">
        <v>9083</v>
      </c>
      <c r="D930" s="9" t="s">
        <v>22</v>
      </c>
      <c r="E930" s="9" t="s">
        <v>1099</v>
      </c>
      <c r="F930" s="9" t="s">
        <v>9084</v>
      </c>
      <c r="G930" s="9" t="s">
        <v>9085</v>
      </c>
      <c r="H930" s="9" t="n">
        <v>1492</v>
      </c>
      <c r="I930" s="9" t="n">
        <v>1600</v>
      </c>
      <c r="J930" s="9" t="s">
        <v>9086</v>
      </c>
      <c r="K930" s="9" t="s">
        <v>9087</v>
      </c>
      <c r="L930" s="9" t="s">
        <v>9088</v>
      </c>
      <c r="M930" s="9" t="s">
        <v>8934</v>
      </c>
      <c r="N930" s="9" t="s">
        <v>8531</v>
      </c>
      <c r="O930" s="9" t="s">
        <v>9089</v>
      </c>
      <c r="P930" s="9" t="s">
        <v>9090</v>
      </c>
      <c r="Q930" s="9" t="s">
        <v>9091</v>
      </c>
      <c r="R930" s="9" t="s">
        <v>9092</v>
      </c>
      <c r="S930" s="9" t="s">
        <v>15</v>
      </c>
      <c r="T930" s="9" t="s">
        <v>8535</v>
      </c>
      <c r="U930" s="9" t="s">
        <v>222</v>
      </c>
      <c r="V930" s="9" t="s">
        <v>9093</v>
      </c>
    </row>
    <row r="931" customFormat="false" ht="15" hidden="false" customHeight="false" outlineLevel="0" collapsed="false">
      <c r="A931" s="9" t="s">
        <v>9094</v>
      </c>
      <c r="B931" s="9" t="s">
        <v>9095</v>
      </c>
      <c r="C931" s="9" t="s">
        <v>9096</v>
      </c>
      <c r="D931" s="9" t="s">
        <v>22</v>
      </c>
      <c r="E931" s="9" t="s">
        <v>1099</v>
      </c>
      <c r="F931" s="9" t="s">
        <v>9097</v>
      </c>
      <c r="G931" s="9" t="s">
        <v>9098</v>
      </c>
      <c r="H931" s="9" t="n">
        <v>1497</v>
      </c>
      <c r="I931" s="9" t="n">
        <v>1499</v>
      </c>
      <c r="J931" s="9" t="s">
        <v>9099</v>
      </c>
      <c r="K931" s="9" t="s">
        <v>9100</v>
      </c>
      <c r="L931" s="9" t="s">
        <v>9101</v>
      </c>
      <c r="M931" s="9" t="s">
        <v>9102</v>
      </c>
      <c r="N931" s="9" t="s">
        <v>8531</v>
      </c>
      <c r="O931" s="9" t="s">
        <v>354</v>
      </c>
      <c r="P931" s="9" t="s">
        <v>9103</v>
      </c>
      <c r="Q931" s="9" t="s">
        <v>2391</v>
      </c>
      <c r="R931" s="9" t="s">
        <v>8738</v>
      </c>
      <c r="S931" s="9" t="s">
        <v>16</v>
      </c>
      <c r="T931" s="9" t="s">
        <v>170</v>
      </c>
      <c r="U931" s="9" t="s">
        <v>222</v>
      </c>
      <c r="V931" s="9" t="s">
        <v>9104</v>
      </c>
    </row>
    <row r="932" customFormat="false" ht="15" hidden="false" customHeight="false" outlineLevel="0" collapsed="false">
      <c r="A932" s="9" t="s">
        <v>9105</v>
      </c>
      <c r="B932" s="9" t="s">
        <v>9106</v>
      </c>
      <c r="C932" s="9" t="s">
        <v>9107</v>
      </c>
      <c r="D932" s="9" t="s">
        <v>22</v>
      </c>
      <c r="E932" s="9" t="s">
        <v>1099</v>
      </c>
      <c r="F932" s="9" t="s">
        <v>9108</v>
      </c>
      <c r="G932" s="9" t="s">
        <v>75</v>
      </c>
      <c r="H932" s="9" t="n">
        <v>1505</v>
      </c>
      <c r="I932" s="9" t="n">
        <v>1505</v>
      </c>
      <c r="J932" s="9" t="s">
        <v>9109</v>
      </c>
      <c r="K932" s="9" t="s">
        <v>9110</v>
      </c>
      <c r="L932" s="9" t="s">
        <v>9111</v>
      </c>
      <c r="M932" s="9" t="s">
        <v>9112</v>
      </c>
      <c r="N932" s="9" t="s">
        <v>8544</v>
      </c>
      <c r="O932" s="9" t="s">
        <v>9113</v>
      </c>
      <c r="P932" s="9" t="s">
        <v>9114</v>
      </c>
      <c r="Q932" s="9" t="s">
        <v>2391</v>
      </c>
      <c r="R932" s="9" t="s">
        <v>9115</v>
      </c>
      <c r="S932" s="9" t="s">
        <v>17</v>
      </c>
      <c r="T932" s="9" t="s">
        <v>9027</v>
      </c>
      <c r="U932" s="9" t="s">
        <v>222</v>
      </c>
      <c r="V932" s="9" t="s">
        <v>9116</v>
      </c>
    </row>
    <row r="933" customFormat="false" ht="15" hidden="false" customHeight="false" outlineLevel="0" collapsed="false">
      <c r="A933" s="9" t="s">
        <v>9117</v>
      </c>
      <c r="B933" s="9" t="s">
        <v>9118</v>
      </c>
      <c r="C933" s="9" t="s">
        <v>9119</v>
      </c>
      <c r="D933" s="9" t="s">
        <v>22</v>
      </c>
      <c r="E933" s="9" t="s">
        <v>1099</v>
      </c>
      <c r="F933" s="9" t="s">
        <v>166</v>
      </c>
      <c r="G933" s="9" t="s">
        <v>9120</v>
      </c>
      <c r="H933" s="9" t="n">
        <v>1514</v>
      </c>
      <c r="I933" s="9" t="n">
        <v>1517</v>
      </c>
      <c r="J933" s="9" t="s">
        <v>9121</v>
      </c>
      <c r="K933" s="9" t="s">
        <v>9122</v>
      </c>
      <c r="L933" s="9" t="s">
        <v>9123</v>
      </c>
      <c r="M933" s="9" t="s">
        <v>9124</v>
      </c>
      <c r="N933" s="9" t="s">
        <v>180</v>
      </c>
      <c r="O933" s="9" t="s">
        <v>9125</v>
      </c>
      <c r="P933" s="9" t="s">
        <v>9126</v>
      </c>
      <c r="Q933" s="9" t="s">
        <v>2551</v>
      </c>
      <c r="R933" s="9" t="s">
        <v>8902</v>
      </c>
      <c r="S933" s="9" t="s">
        <v>16</v>
      </c>
      <c r="T933" s="9" t="s">
        <v>9127</v>
      </c>
      <c r="U933" s="9" t="s">
        <v>222</v>
      </c>
      <c r="V933" s="9" t="s">
        <v>9128</v>
      </c>
    </row>
    <row r="934" customFormat="false" ht="15" hidden="false" customHeight="false" outlineLevel="0" collapsed="false">
      <c r="A934" s="9" t="s">
        <v>9129</v>
      </c>
      <c r="B934" s="9" t="s">
        <v>9130</v>
      </c>
      <c r="C934" s="9" t="s">
        <v>9131</v>
      </c>
      <c r="D934" s="9" t="s">
        <v>22</v>
      </c>
      <c r="E934" s="9" t="s">
        <v>1099</v>
      </c>
      <c r="F934" s="9" t="s">
        <v>162</v>
      </c>
      <c r="G934" s="9" t="s">
        <v>9132</v>
      </c>
      <c r="H934" s="9" t="n">
        <v>1518</v>
      </c>
      <c r="I934" s="9" t="n">
        <v>1600</v>
      </c>
      <c r="J934" s="9" t="s">
        <v>9133</v>
      </c>
      <c r="K934" s="9" t="s">
        <v>9134</v>
      </c>
      <c r="L934" s="9" t="s">
        <v>8934</v>
      </c>
      <c r="M934" s="9" t="s">
        <v>8934</v>
      </c>
      <c r="N934" s="9" t="s">
        <v>183</v>
      </c>
      <c r="O934" s="9" t="s">
        <v>9135</v>
      </c>
      <c r="P934" s="9" t="s">
        <v>9136</v>
      </c>
      <c r="Q934" s="9" t="s">
        <v>6943</v>
      </c>
      <c r="R934" s="9" t="s">
        <v>9137</v>
      </c>
      <c r="S934" s="9" t="s">
        <v>16</v>
      </c>
      <c r="T934" s="9" t="s">
        <v>965</v>
      </c>
      <c r="U934" s="9" t="s">
        <v>222</v>
      </c>
      <c r="V934" s="9" t="s">
        <v>9138</v>
      </c>
    </row>
    <row r="935" customFormat="false" ht="15" hidden="false" customHeight="false" outlineLevel="0" collapsed="false">
      <c r="A935" s="9" t="s">
        <v>9139</v>
      </c>
      <c r="B935" s="9" t="s">
        <v>9140</v>
      </c>
      <c r="C935" s="9" t="s">
        <v>9141</v>
      </c>
      <c r="D935" s="9" t="s">
        <v>22</v>
      </c>
      <c r="E935" s="9" t="s">
        <v>1099</v>
      </c>
      <c r="F935" s="9" t="s">
        <v>162</v>
      </c>
      <c r="G935" s="9" t="s">
        <v>90</v>
      </c>
      <c r="H935" s="9" t="n">
        <v>1519</v>
      </c>
      <c r="I935" s="9" t="n">
        <v>1521</v>
      </c>
      <c r="J935" s="9" t="s">
        <v>9142</v>
      </c>
      <c r="K935" s="9" t="s">
        <v>9143</v>
      </c>
      <c r="L935" s="9" t="s">
        <v>9144</v>
      </c>
      <c r="M935" s="9" t="s">
        <v>9145</v>
      </c>
      <c r="N935" s="9" t="s">
        <v>9146</v>
      </c>
      <c r="O935" s="9" t="s">
        <v>9147</v>
      </c>
      <c r="P935" s="9" t="s">
        <v>9148</v>
      </c>
      <c r="Q935" s="9" t="s">
        <v>9149</v>
      </c>
      <c r="R935" s="9" t="s">
        <v>9150</v>
      </c>
      <c r="S935" s="9" t="s">
        <v>15</v>
      </c>
      <c r="T935" s="9" t="s">
        <v>4901</v>
      </c>
      <c r="U935" s="9" t="s">
        <v>222</v>
      </c>
      <c r="V935" s="9" t="s">
        <v>9151</v>
      </c>
    </row>
    <row r="936" customFormat="false" ht="15" hidden="false" customHeight="false" outlineLevel="0" collapsed="false">
      <c r="A936" s="9" t="s">
        <v>9152</v>
      </c>
      <c r="B936" s="9" t="s">
        <v>9153</v>
      </c>
      <c r="C936" s="9" t="s">
        <v>9154</v>
      </c>
      <c r="D936" s="9" t="s">
        <v>22</v>
      </c>
      <c r="E936" s="9" t="s">
        <v>1099</v>
      </c>
      <c r="F936" s="9" t="s">
        <v>162</v>
      </c>
      <c r="G936" s="9" t="s">
        <v>96</v>
      </c>
      <c r="H936" s="9" t="n">
        <v>1532</v>
      </c>
      <c r="I936" s="9" t="n">
        <v>1533</v>
      </c>
      <c r="J936" s="9" t="s">
        <v>9155</v>
      </c>
      <c r="K936" s="9" t="s">
        <v>9156</v>
      </c>
      <c r="L936" s="9" t="s">
        <v>9157</v>
      </c>
      <c r="M936" s="9" t="s">
        <v>9158</v>
      </c>
      <c r="N936" s="9" t="s">
        <v>8544</v>
      </c>
      <c r="O936" s="9" t="s">
        <v>9159</v>
      </c>
      <c r="P936" s="9" t="s">
        <v>9160</v>
      </c>
      <c r="Q936" s="9" t="s">
        <v>9149</v>
      </c>
      <c r="R936" s="9" t="s">
        <v>9161</v>
      </c>
      <c r="S936" s="9" t="s">
        <v>16</v>
      </c>
      <c r="T936" s="9" t="s">
        <v>4901</v>
      </c>
      <c r="U936" s="9" t="s">
        <v>222</v>
      </c>
      <c r="V936" s="9" t="s">
        <v>9162</v>
      </c>
    </row>
    <row r="937" customFormat="false" ht="15" hidden="false" customHeight="false" outlineLevel="0" collapsed="false">
      <c r="A937" s="9" t="s">
        <v>9163</v>
      </c>
      <c r="B937" s="9" t="s">
        <v>9164</v>
      </c>
      <c r="C937" s="9" t="s">
        <v>9165</v>
      </c>
      <c r="D937" s="9" t="s">
        <v>22</v>
      </c>
      <c r="E937" s="9" t="s">
        <v>1099</v>
      </c>
      <c r="F937" s="9" t="s">
        <v>167</v>
      </c>
      <c r="G937" s="9" t="s">
        <v>140</v>
      </c>
      <c r="H937" s="9" t="n">
        <v>1536</v>
      </c>
      <c r="I937" s="9" t="n">
        <v>1541</v>
      </c>
      <c r="J937" s="9" t="s">
        <v>9166</v>
      </c>
      <c r="K937" s="9" t="s">
        <v>9167</v>
      </c>
      <c r="L937" s="9" t="s">
        <v>9168</v>
      </c>
      <c r="M937" s="9" t="s">
        <v>9169</v>
      </c>
      <c r="N937" s="9" t="s">
        <v>231</v>
      </c>
      <c r="O937" s="9" t="s">
        <v>9170</v>
      </c>
      <c r="P937" s="9" t="s">
        <v>9171</v>
      </c>
      <c r="Q937" s="9" t="s">
        <v>1358</v>
      </c>
      <c r="R937" s="9" t="s">
        <v>9172</v>
      </c>
      <c r="S937" s="9" t="s">
        <v>16</v>
      </c>
      <c r="T937" s="9" t="s">
        <v>3378</v>
      </c>
      <c r="U937" s="9" t="s">
        <v>222</v>
      </c>
      <c r="V937" s="9" t="s">
        <v>9173</v>
      </c>
    </row>
    <row r="938" customFormat="false" ht="15" hidden="false" customHeight="false" outlineLevel="0" collapsed="false">
      <c r="A938" s="9" t="s">
        <v>9174</v>
      </c>
      <c r="B938" s="9" t="s">
        <v>9175</v>
      </c>
      <c r="C938" s="9" t="s">
        <v>9176</v>
      </c>
      <c r="D938" s="9" t="s">
        <v>22</v>
      </c>
      <c r="E938" s="9" t="s">
        <v>1099</v>
      </c>
      <c r="F938" s="9" t="s">
        <v>9177</v>
      </c>
      <c r="G938" s="9" t="s">
        <v>100</v>
      </c>
      <c r="H938" s="9" t="n">
        <v>1542</v>
      </c>
      <c r="I938" s="9" t="n">
        <v>1542</v>
      </c>
      <c r="J938" s="9" t="s">
        <v>9178</v>
      </c>
      <c r="K938" s="9" t="s">
        <v>9179</v>
      </c>
      <c r="L938" s="9" t="s">
        <v>9180</v>
      </c>
      <c r="M938" s="9" t="s">
        <v>8934</v>
      </c>
      <c r="N938" s="9" t="s">
        <v>180</v>
      </c>
      <c r="O938" s="9" t="s">
        <v>9077</v>
      </c>
      <c r="P938" s="9" t="s">
        <v>9181</v>
      </c>
      <c r="Q938" s="9" t="s">
        <v>9091</v>
      </c>
      <c r="R938" s="9" t="s">
        <v>8772</v>
      </c>
      <c r="S938" s="9" t="s">
        <v>17</v>
      </c>
      <c r="T938" s="9" t="s">
        <v>2953</v>
      </c>
      <c r="U938" s="9" t="s">
        <v>222</v>
      </c>
      <c r="V938" s="9" t="s">
        <v>9182</v>
      </c>
    </row>
    <row r="939" customFormat="false" ht="15" hidden="false" customHeight="false" outlineLevel="0" collapsed="false">
      <c r="A939" s="9" t="s">
        <v>9183</v>
      </c>
      <c r="B939" s="9" t="s">
        <v>9184</v>
      </c>
      <c r="C939" s="9" t="s">
        <v>9185</v>
      </c>
      <c r="D939" s="9" t="s">
        <v>22</v>
      </c>
      <c r="E939" s="9" t="s">
        <v>1099</v>
      </c>
      <c r="F939" s="9" t="s">
        <v>263</v>
      </c>
      <c r="G939" s="9" t="s">
        <v>107</v>
      </c>
      <c r="H939" s="9" t="n">
        <v>1543</v>
      </c>
      <c r="I939" s="9" t="n">
        <v>1543</v>
      </c>
      <c r="J939" s="9" t="s">
        <v>9186</v>
      </c>
      <c r="K939" s="9" t="s">
        <v>9187</v>
      </c>
      <c r="L939" s="9" t="s">
        <v>9188</v>
      </c>
      <c r="M939" s="9" t="s">
        <v>9189</v>
      </c>
      <c r="N939" s="9" t="s">
        <v>9190</v>
      </c>
      <c r="O939" s="9" t="s">
        <v>9191</v>
      </c>
      <c r="P939" s="9" t="s">
        <v>9192</v>
      </c>
      <c r="Q939" s="9" t="s">
        <v>234</v>
      </c>
      <c r="R939" s="9" t="s">
        <v>8827</v>
      </c>
      <c r="S939" s="9" t="s">
        <v>16</v>
      </c>
      <c r="T939" s="9" t="s">
        <v>9193</v>
      </c>
      <c r="U939" s="9" t="s">
        <v>222</v>
      </c>
      <c r="V939" s="9" t="s">
        <v>9194</v>
      </c>
    </row>
    <row r="940" customFormat="false" ht="15" hidden="false" customHeight="false" outlineLevel="0" collapsed="false">
      <c r="A940" s="9" t="s">
        <v>9195</v>
      </c>
      <c r="B940" s="9" t="s">
        <v>9196</v>
      </c>
      <c r="C940" s="9" t="s">
        <v>9197</v>
      </c>
      <c r="D940" s="9" t="s">
        <v>22</v>
      </c>
      <c r="E940" s="9" t="s">
        <v>1099</v>
      </c>
      <c r="F940" s="9" t="s">
        <v>483</v>
      </c>
      <c r="G940" s="9" t="s">
        <v>96</v>
      </c>
      <c r="H940" s="9" t="n">
        <v>1545</v>
      </c>
      <c r="I940" s="9" t="n">
        <v>1545</v>
      </c>
      <c r="J940" s="9" t="s">
        <v>9198</v>
      </c>
      <c r="K940" s="9" t="s">
        <v>9199</v>
      </c>
      <c r="L940" s="9" t="s">
        <v>9200</v>
      </c>
      <c r="M940" s="9" t="s">
        <v>9201</v>
      </c>
      <c r="N940" s="9" t="s">
        <v>178</v>
      </c>
      <c r="O940" s="9" t="s">
        <v>354</v>
      </c>
      <c r="P940" s="9" t="s">
        <v>9202</v>
      </c>
      <c r="Q940" s="9" t="s">
        <v>9091</v>
      </c>
      <c r="R940" s="9" t="s">
        <v>8738</v>
      </c>
      <c r="S940" s="9" t="s">
        <v>16</v>
      </c>
      <c r="T940" s="9" t="s">
        <v>9203</v>
      </c>
      <c r="U940" s="9" t="s">
        <v>222</v>
      </c>
      <c r="V940" s="9" t="s">
        <v>9204</v>
      </c>
    </row>
    <row r="941" customFormat="false" ht="15" hidden="false" customHeight="false" outlineLevel="0" collapsed="false">
      <c r="A941" s="9" t="s">
        <v>9205</v>
      </c>
      <c r="B941" s="9" t="s">
        <v>9206</v>
      </c>
      <c r="C941" s="9" t="s">
        <v>9207</v>
      </c>
      <c r="D941" s="9" t="s">
        <v>22</v>
      </c>
      <c r="E941" s="9" t="s">
        <v>1099</v>
      </c>
      <c r="F941" s="9" t="s">
        <v>162</v>
      </c>
      <c r="G941" s="9" t="s">
        <v>90</v>
      </c>
      <c r="H941" s="9" t="n">
        <v>1562</v>
      </c>
      <c r="I941" s="9" t="n">
        <v>1562</v>
      </c>
      <c r="J941" s="9" t="s">
        <v>9208</v>
      </c>
      <c r="K941" s="9" t="s">
        <v>9209</v>
      </c>
      <c r="L941" s="9" t="s">
        <v>9210</v>
      </c>
      <c r="M941" s="9" t="s">
        <v>9211</v>
      </c>
      <c r="N941" s="9" t="s">
        <v>9212</v>
      </c>
      <c r="O941" s="9" t="s">
        <v>9213</v>
      </c>
      <c r="P941" s="9" t="s">
        <v>9214</v>
      </c>
      <c r="Q941" s="9" t="s">
        <v>9215</v>
      </c>
      <c r="R941" s="9" t="s">
        <v>8738</v>
      </c>
      <c r="S941" s="9" t="s">
        <v>16</v>
      </c>
      <c r="T941" s="9" t="s">
        <v>9216</v>
      </c>
      <c r="U941" s="9" t="s">
        <v>222</v>
      </c>
      <c r="V941" s="9" t="s">
        <v>9217</v>
      </c>
    </row>
    <row r="942" customFormat="false" ht="15" hidden="false" customHeight="false" outlineLevel="0" collapsed="false">
      <c r="A942" s="9" t="s">
        <v>9218</v>
      </c>
      <c r="B942" s="9" t="s">
        <v>9219</v>
      </c>
      <c r="C942" s="9" t="s">
        <v>9220</v>
      </c>
      <c r="D942" s="9" t="s">
        <v>22</v>
      </c>
      <c r="E942" s="9" t="s">
        <v>1099</v>
      </c>
      <c r="F942" s="9" t="s">
        <v>167</v>
      </c>
      <c r="G942" s="9" t="s">
        <v>6189</v>
      </c>
      <c r="H942" s="9" t="n">
        <v>1563</v>
      </c>
      <c r="I942" s="9" t="n">
        <v>1563</v>
      </c>
      <c r="J942" s="9" t="s">
        <v>9221</v>
      </c>
      <c r="K942" s="9" t="s">
        <v>9222</v>
      </c>
      <c r="L942" s="9" t="s">
        <v>9223</v>
      </c>
      <c r="M942" s="9" t="s">
        <v>9224</v>
      </c>
      <c r="N942" s="9" t="s">
        <v>179</v>
      </c>
      <c r="O942" s="9" t="s">
        <v>9225</v>
      </c>
      <c r="P942" s="9" t="s">
        <v>9226</v>
      </c>
      <c r="Q942" s="9" t="s">
        <v>670</v>
      </c>
      <c r="R942" s="9" t="s">
        <v>8772</v>
      </c>
      <c r="S942" s="9" t="s">
        <v>17</v>
      </c>
      <c r="T942" s="9" t="s">
        <v>672</v>
      </c>
      <c r="U942" s="9" t="s">
        <v>222</v>
      </c>
      <c r="V942" s="9" t="s">
        <v>9227</v>
      </c>
    </row>
    <row r="943" customFormat="false" ht="15" hidden="false" customHeight="false" outlineLevel="0" collapsed="false">
      <c r="A943" s="9" t="s">
        <v>9228</v>
      </c>
      <c r="B943" s="9" t="s">
        <v>9229</v>
      </c>
      <c r="C943" s="9" t="s">
        <v>9230</v>
      </c>
      <c r="D943" s="9" t="s">
        <v>22</v>
      </c>
      <c r="E943" s="9" t="s">
        <v>1099</v>
      </c>
      <c r="F943" s="9" t="s">
        <v>167</v>
      </c>
      <c r="G943" s="9" t="s">
        <v>140</v>
      </c>
      <c r="H943" s="9" t="n">
        <v>1563</v>
      </c>
      <c r="I943" s="9" t="n">
        <v>1814</v>
      </c>
      <c r="J943" s="9" t="s">
        <v>9231</v>
      </c>
      <c r="K943" s="9" t="s">
        <v>9232</v>
      </c>
      <c r="L943" s="9" t="s">
        <v>9233</v>
      </c>
      <c r="M943" s="9" t="s">
        <v>8934</v>
      </c>
      <c r="N943" s="9" t="s">
        <v>176</v>
      </c>
      <c r="O943" s="9" t="s">
        <v>9234</v>
      </c>
      <c r="P943" s="9" t="s">
        <v>9235</v>
      </c>
      <c r="Q943" s="9" t="s">
        <v>234</v>
      </c>
      <c r="R943" s="9" t="s">
        <v>8947</v>
      </c>
      <c r="S943" s="9" t="s">
        <v>17</v>
      </c>
      <c r="T943" s="9" t="s">
        <v>2953</v>
      </c>
      <c r="U943" s="9" t="s">
        <v>222</v>
      </c>
      <c r="V943" s="9"/>
    </row>
    <row r="944" customFormat="false" ht="15" hidden="false" customHeight="false" outlineLevel="0" collapsed="false">
      <c r="A944" s="9" t="s">
        <v>9236</v>
      </c>
      <c r="B944" s="9" t="s">
        <v>9237</v>
      </c>
      <c r="C944" s="9" t="s">
        <v>9238</v>
      </c>
      <c r="D944" s="9" t="s">
        <v>22</v>
      </c>
      <c r="E944" s="9" t="s">
        <v>1099</v>
      </c>
      <c r="F944" s="9" t="s">
        <v>164</v>
      </c>
      <c r="G944" s="9" t="s">
        <v>109</v>
      </c>
      <c r="H944" s="9" t="n">
        <v>1565</v>
      </c>
      <c r="I944" s="9" t="n">
        <v>1565</v>
      </c>
      <c r="J944" s="9" t="s">
        <v>9239</v>
      </c>
      <c r="K944" s="9" t="s">
        <v>9240</v>
      </c>
      <c r="L944" s="9" t="s">
        <v>9241</v>
      </c>
      <c r="M944" s="9" t="s">
        <v>9242</v>
      </c>
      <c r="N944" s="9" t="s">
        <v>8504</v>
      </c>
      <c r="O944" s="9" t="s">
        <v>354</v>
      </c>
      <c r="P944" s="9" t="s">
        <v>9243</v>
      </c>
      <c r="Q944" s="9" t="s">
        <v>5844</v>
      </c>
      <c r="R944" s="9" t="s">
        <v>9244</v>
      </c>
      <c r="S944" s="9" t="s">
        <v>17</v>
      </c>
      <c r="T944" s="9" t="s">
        <v>2873</v>
      </c>
      <c r="U944" s="9" t="s">
        <v>222</v>
      </c>
      <c r="V944" s="9" t="s">
        <v>9245</v>
      </c>
    </row>
    <row r="945" customFormat="false" ht="15" hidden="false" customHeight="false" outlineLevel="0" collapsed="false">
      <c r="A945" s="9" t="s">
        <v>9246</v>
      </c>
      <c r="B945" s="9" t="s">
        <v>9247</v>
      </c>
      <c r="C945" s="9" t="s">
        <v>9248</v>
      </c>
      <c r="D945" s="9" t="s">
        <v>22</v>
      </c>
      <c r="E945" s="9" t="s">
        <v>1099</v>
      </c>
      <c r="F945" s="9" t="s">
        <v>9249</v>
      </c>
      <c r="G945" s="9" t="s">
        <v>9250</v>
      </c>
      <c r="H945" s="9" t="n">
        <v>1565</v>
      </c>
      <c r="I945" s="9" t="n">
        <v>1565</v>
      </c>
      <c r="J945" s="9" t="s">
        <v>9239</v>
      </c>
      <c r="K945" s="9" t="s">
        <v>9251</v>
      </c>
      <c r="L945" s="9" t="s">
        <v>9252</v>
      </c>
      <c r="M945" s="9" t="s">
        <v>9253</v>
      </c>
      <c r="N945" s="9" t="s">
        <v>9254</v>
      </c>
      <c r="O945" s="9" t="s">
        <v>354</v>
      </c>
      <c r="P945" s="9" t="s">
        <v>9255</v>
      </c>
      <c r="Q945" s="9" t="s">
        <v>246</v>
      </c>
      <c r="R945" s="9" t="s">
        <v>8772</v>
      </c>
      <c r="S945" s="9" t="s">
        <v>17</v>
      </c>
      <c r="T945" s="9" t="s">
        <v>170</v>
      </c>
      <c r="U945" s="9" t="s">
        <v>222</v>
      </c>
      <c r="V945" s="9" t="s">
        <v>9256</v>
      </c>
    </row>
    <row r="946" customFormat="false" ht="15" hidden="false" customHeight="false" outlineLevel="0" collapsed="false">
      <c r="A946" s="9" t="s">
        <v>9257</v>
      </c>
      <c r="B946" s="9" t="s">
        <v>9258</v>
      </c>
      <c r="C946" s="9" t="s">
        <v>9259</v>
      </c>
      <c r="D946" s="9" t="s">
        <v>22</v>
      </c>
      <c r="E946" s="9" t="s">
        <v>1099</v>
      </c>
      <c r="F946" s="9" t="s">
        <v>167</v>
      </c>
      <c r="G946" s="9" t="s">
        <v>140</v>
      </c>
      <c r="H946" s="9" t="n">
        <v>1566</v>
      </c>
      <c r="I946" s="9" t="n">
        <v>1566</v>
      </c>
      <c r="J946" s="9" t="s">
        <v>9260</v>
      </c>
      <c r="K946" s="9" t="s">
        <v>9261</v>
      </c>
      <c r="L946" s="9" t="s">
        <v>9262</v>
      </c>
      <c r="M946" s="9" t="s">
        <v>9263</v>
      </c>
      <c r="N946" s="9" t="s">
        <v>179</v>
      </c>
      <c r="O946" s="9" t="s">
        <v>354</v>
      </c>
      <c r="P946" s="9" t="s">
        <v>9264</v>
      </c>
      <c r="Q946" s="9" t="s">
        <v>1358</v>
      </c>
      <c r="R946" s="9" t="s">
        <v>9265</v>
      </c>
      <c r="S946" s="9" t="s">
        <v>16</v>
      </c>
      <c r="T946" s="9" t="s">
        <v>3378</v>
      </c>
      <c r="U946" s="9" t="s">
        <v>222</v>
      </c>
      <c r="V946" s="9" t="s">
        <v>9266</v>
      </c>
    </row>
    <row r="947" customFormat="false" ht="15" hidden="false" customHeight="false" outlineLevel="0" collapsed="false">
      <c r="A947" s="9" t="s">
        <v>9267</v>
      </c>
      <c r="B947" s="9" t="s">
        <v>9268</v>
      </c>
      <c r="C947" s="9" t="s">
        <v>9269</v>
      </c>
      <c r="D947" s="9" t="s">
        <v>22</v>
      </c>
      <c r="E947" s="9" t="s">
        <v>1099</v>
      </c>
      <c r="F947" s="9" t="s">
        <v>162</v>
      </c>
      <c r="G947" s="9" t="s">
        <v>96</v>
      </c>
      <c r="H947" s="9" t="n">
        <v>1573</v>
      </c>
      <c r="I947" s="9" t="n">
        <v>1812</v>
      </c>
      <c r="J947" s="9" t="s">
        <v>9270</v>
      </c>
      <c r="K947" s="9" t="s">
        <v>9271</v>
      </c>
      <c r="L947" s="9" t="s">
        <v>9272</v>
      </c>
      <c r="M947" s="9" t="s">
        <v>8934</v>
      </c>
      <c r="N947" s="9" t="s">
        <v>178</v>
      </c>
      <c r="O947" s="9" t="s">
        <v>9273</v>
      </c>
      <c r="P947" s="9" t="s">
        <v>9274</v>
      </c>
      <c r="Q947" s="9" t="s">
        <v>9091</v>
      </c>
      <c r="R947" s="9" t="s">
        <v>8772</v>
      </c>
      <c r="S947" s="9" t="s">
        <v>16</v>
      </c>
      <c r="T947" s="9" t="s">
        <v>9275</v>
      </c>
      <c r="U947" s="9" t="s">
        <v>222</v>
      </c>
      <c r="V947" s="9" t="s">
        <v>9276</v>
      </c>
    </row>
    <row r="948" customFormat="false" ht="15" hidden="false" customHeight="false" outlineLevel="0" collapsed="false">
      <c r="A948" s="9" t="s">
        <v>9277</v>
      </c>
      <c r="B948" s="9" t="s">
        <v>9278</v>
      </c>
      <c r="C948" s="9" t="s">
        <v>9279</v>
      </c>
      <c r="D948" s="9" t="s">
        <v>22</v>
      </c>
      <c r="E948" s="9" t="s">
        <v>1099</v>
      </c>
      <c r="F948" s="9" t="s">
        <v>163</v>
      </c>
      <c r="G948" s="9" t="s">
        <v>107</v>
      </c>
      <c r="H948" s="9" t="n">
        <v>1588</v>
      </c>
      <c r="I948" s="9" t="n">
        <v>1588</v>
      </c>
      <c r="J948" s="9" t="s">
        <v>9280</v>
      </c>
      <c r="K948" s="9" t="s">
        <v>9281</v>
      </c>
      <c r="L948" s="9" t="s">
        <v>9282</v>
      </c>
      <c r="M948" s="9" t="s">
        <v>9283</v>
      </c>
      <c r="N948" s="9" t="s">
        <v>8568</v>
      </c>
      <c r="O948" s="9" t="s">
        <v>9284</v>
      </c>
      <c r="P948" s="9" t="s">
        <v>9285</v>
      </c>
      <c r="Q948" s="9" t="s">
        <v>234</v>
      </c>
      <c r="R948" s="9" t="s">
        <v>8827</v>
      </c>
      <c r="S948" s="9" t="s">
        <v>17</v>
      </c>
      <c r="T948" s="9" t="s">
        <v>2873</v>
      </c>
      <c r="U948" s="9" t="s">
        <v>222</v>
      </c>
      <c r="V948" s="9" t="s">
        <v>9286</v>
      </c>
    </row>
    <row r="949" customFormat="false" ht="15" hidden="false" customHeight="false" outlineLevel="0" collapsed="false">
      <c r="A949" s="9" t="s">
        <v>9287</v>
      </c>
      <c r="B949" s="9" t="s">
        <v>9288</v>
      </c>
      <c r="C949" s="9" t="s">
        <v>9289</v>
      </c>
      <c r="D949" s="9" t="s">
        <v>22</v>
      </c>
      <c r="E949" s="9" t="s">
        <v>1099</v>
      </c>
      <c r="F949" s="9" t="s">
        <v>163</v>
      </c>
      <c r="G949" s="9" t="s">
        <v>9290</v>
      </c>
      <c r="H949" s="9" t="n">
        <v>1592</v>
      </c>
      <c r="I949" s="9" t="n">
        <v>1598</v>
      </c>
      <c r="J949" s="9" t="s">
        <v>9291</v>
      </c>
      <c r="K949" s="9" t="s">
        <v>9292</v>
      </c>
      <c r="L949" s="9" t="s">
        <v>9293</v>
      </c>
      <c r="M949" s="9" t="s">
        <v>9294</v>
      </c>
      <c r="N949" s="9" t="s">
        <v>8711</v>
      </c>
      <c r="O949" s="9" t="s">
        <v>9295</v>
      </c>
      <c r="P949" s="9" t="s">
        <v>9296</v>
      </c>
      <c r="Q949" s="9" t="s">
        <v>2551</v>
      </c>
      <c r="R949" s="9" t="s">
        <v>9297</v>
      </c>
      <c r="S949" s="9" t="s">
        <v>15</v>
      </c>
      <c r="T949" s="9" t="s">
        <v>9298</v>
      </c>
      <c r="U949" s="9" t="s">
        <v>222</v>
      </c>
      <c r="V949" s="9" t="s">
        <v>9299</v>
      </c>
    </row>
    <row r="950" customFormat="false" ht="15" hidden="false" customHeight="false" outlineLevel="0" collapsed="false">
      <c r="A950" s="9" t="s">
        <v>9300</v>
      </c>
      <c r="B950" s="9" t="s">
        <v>9301</v>
      </c>
      <c r="C950" s="9" t="s">
        <v>9302</v>
      </c>
      <c r="D950" s="9" t="s">
        <v>22</v>
      </c>
      <c r="E950" s="9" t="s">
        <v>1099</v>
      </c>
      <c r="F950" s="9" t="s">
        <v>9303</v>
      </c>
      <c r="G950" s="9" t="s">
        <v>9304</v>
      </c>
      <c r="H950" s="9" t="n">
        <v>1602</v>
      </c>
      <c r="I950" s="9" t="n">
        <v>1604</v>
      </c>
      <c r="J950" s="9" t="s">
        <v>9305</v>
      </c>
      <c r="K950" s="9" t="s">
        <v>9306</v>
      </c>
      <c r="L950" s="9" t="s">
        <v>9307</v>
      </c>
      <c r="M950" s="9" t="s">
        <v>9308</v>
      </c>
      <c r="N950" s="9" t="s">
        <v>9309</v>
      </c>
      <c r="O950" s="9" t="s">
        <v>354</v>
      </c>
      <c r="P950" s="9" t="s">
        <v>9310</v>
      </c>
      <c r="Q950" s="9" t="s">
        <v>2391</v>
      </c>
      <c r="R950" s="9" t="s">
        <v>9311</v>
      </c>
      <c r="S950" s="9" t="s">
        <v>16</v>
      </c>
      <c r="T950" s="9" t="s">
        <v>271</v>
      </c>
      <c r="U950" s="9" t="s">
        <v>222</v>
      </c>
      <c r="V950" s="9" t="s">
        <v>9312</v>
      </c>
    </row>
    <row r="951" customFormat="false" ht="15" hidden="false" customHeight="false" outlineLevel="0" collapsed="false">
      <c r="A951" s="9" t="s">
        <v>9313</v>
      </c>
      <c r="B951" s="9" t="s">
        <v>9314</v>
      </c>
      <c r="C951" s="9" t="s">
        <v>9315</v>
      </c>
      <c r="D951" s="9" t="s">
        <v>22</v>
      </c>
      <c r="E951" s="9" t="s">
        <v>1099</v>
      </c>
      <c r="F951" s="9" t="s">
        <v>9316</v>
      </c>
      <c r="G951" s="9" t="s">
        <v>9317</v>
      </c>
      <c r="H951" s="9" t="n">
        <v>1604</v>
      </c>
      <c r="I951" s="9" t="n">
        <v>1605</v>
      </c>
      <c r="J951" s="9" t="s">
        <v>9318</v>
      </c>
      <c r="K951" s="9" t="s">
        <v>9319</v>
      </c>
      <c r="L951" s="9" t="s">
        <v>9320</v>
      </c>
      <c r="M951" s="9" t="s">
        <v>9321</v>
      </c>
      <c r="N951" s="9" t="s">
        <v>178</v>
      </c>
      <c r="O951" s="9" t="s">
        <v>354</v>
      </c>
      <c r="P951" s="9" t="s">
        <v>9322</v>
      </c>
      <c r="Q951" s="9" t="s">
        <v>246</v>
      </c>
      <c r="R951" s="9" t="s">
        <v>3340</v>
      </c>
      <c r="S951" s="9" t="s">
        <v>17</v>
      </c>
      <c r="T951" s="9" t="s">
        <v>170</v>
      </c>
      <c r="U951" s="9" t="s">
        <v>222</v>
      </c>
      <c r="V951" s="9" t="s">
        <v>9323</v>
      </c>
    </row>
    <row r="952" customFormat="false" ht="15" hidden="false" customHeight="false" outlineLevel="0" collapsed="false">
      <c r="A952" s="9" t="s">
        <v>9324</v>
      </c>
      <c r="B952" s="9" t="s">
        <v>9325</v>
      </c>
      <c r="C952" s="9" t="s">
        <v>9326</v>
      </c>
      <c r="D952" s="9" t="s">
        <v>22</v>
      </c>
      <c r="E952" s="9" t="s">
        <v>1099</v>
      </c>
      <c r="F952" s="9" t="s">
        <v>5071</v>
      </c>
      <c r="G952" s="9" t="s">
        <v>2697</v>
      </c>
      <c r="H952" s="9" t="n">
        <v>1609</v>
      </c>
      <c r="I952" s="9" t="n">
        <v>1614</v>
      </c>
      <c r="J952" s="9" t="s">
        <v>9327</v>
      </c>
      <c r="K952" s="9" t="s">
        <v>9328</v>
      </c>
      <c r="L952" s="9" t="s">
        <v>9329</v>
      </c>
      <c r="M952" s="9" t="s">
        <v>9330</v>
      </c>
      <c r="N952" s="9" t="s">
        <v>174</v>
      </c>
      <c r="O952" s="9" t="s">
        <v>9077</v>
      </c>
      <c r="P952" s="9" t="s">
        <v>9331</v>
      </c>
      <c r="Q952" s="9" t="s">
        <v>246</v>
      </c>
      <c r="R952" s="9" t="s">
        <v>8738</v>
      </c>
      <c r="S952" s="9" t="s">
        <v>17</v>
      </c>
      <c r="T952" s="9" t="s">
        <v>170</v>
      </c>
      <c r="U952" s="9" t="s">
        <v>222</v>
      </c>
      <c r="V952" s="9" t="s">
        <v>9332</v>
      </c>
    </row>
    <row r="953" customFormat="false" ht="15" hidden="false" customHeight="false" outlineLevel="0" collapsed="false">
      <c r="A953" s="9" t="s">
        <v>9333</v>
      </c>
      <c r="B953" s="9" t="s">
        <v>9334</v>
      </c>
      <c r="C953" s="9" t="s">
        <v>9335</v>
      </c>
      <c r="D953" s="9" t="s">
        <v>22</v>
      </c>
      <c r="E953" s="9" t="s">
        <v>1099</v>
      </c>
      <c r="F953" s="9" t="s">
        <v>162</v>
      </c>
      <c r="G953" s="9" t="s">
        <v>96</v>
      </c>
      <c r="H953" s="9" t="n">
        <v>1609</v>
      </c>
      <c r="I953" s="9" t="n">
        <v>1670</v>
      </c>
      <c r="J953" s="9" t="s">
        <v>9336</v>
      </c>
      <c r="K953" s="9" t="s">
        <v>9337</v>
      </c>
      <c r="L953" s="9" t="s">
        <v>9338</v>
      </c>
      <c r="M953" s="9" t="s">
        <v>9339</v>
      </c>
      <c r="N953" s="9" t="s">
        <v>179</v>
      </c>
      <c r="O953" s="9" t="s">
        <v>9340</v>
      </c>
      <c r="P953" s="9" t="s">
        <v>9341</v>
      </c>
      <c r="Q953" s="9" t="s">
        <v>9342</v>
      </c>
      <c r="R953" s="9" t="s">
        <v>8772</v>
      </c>
      <c r="S953" s="9" t="s">
        <v>17</v>
      </c>
      <c r="T953" s="9" t="s">
        <v>859</v>
      </c>
      <c r="U953" s="9" t="s">
        <v>222</v>
      </c>
      <c r="V953" s="9" t="s">
        <v>9343</v>
      </c>
    </row>
    <row r="954" customFormat="false" ht="15" hidden="false" customHeight="false" outlineLevel="0" collapsed="false">
      <c r="A954" s="9" t="s">
        <v>9344</v>
      </c>
      <c r="B954" s="9" t="s">
        <v>9345</v>
      </c>
      <c r="C954" s="9" t="s">
        <v>9346</v>
      </c>
      <c r="D954" s="9" t="s">
        <v>22</v>
      </c>
      <c r="E954" s="9" t="s">
        <v>1099</v>
      </c>
      <c r="F954" s="9" t="s">
        <v>167</v>
      </c>
      <c r="G954" s="9" t="s">
        <v>140</v>
      </c>
      <c r="H954" s="9" t="n">
        <v>1624</v>
      </c>
      <c r="I954" s="9" t="n">
        <v>1624</v>
      </c>
      <c r="J954" s="9" t="s">
        <v>9347</v>
      </c>
      <c r="K954" s="9" t="s">
        <v>9348</v>
      </c>
      <c r="L954" s="9" t="s">
        <v>9349</v>
      </c>
      <c r="M954" s="9" t="s">
        <v>9350</v>
      </c>
      <c r="N954" s="9" t="s">
        <v>9351</v>
      </c>
      <c r="O954" s="9" t="s">
        <v>9234</v>
      </c>
      <c r="P954" s="9" t="s">
        <v>9352</v>
      </c>
      <c r="Q954" s="9" t="s">
        <v>234</v>
      </c>
      <c r="R954" s="9" t="s">
        <v>8947</v>
      </c>
      <c r="S954" s="9" t="s">
        <v>17</v>
      </c>
      <c r="T954" s="9" t="s">
        <v>7813</v>
      </c>
      <c r="U954" s="9" t="s">
        <v>222</v>
      </c>
      <c r="V954" s="9"/>
    </row>
    <row r="955" customFormat="false" ht="15" hidden="false" customHeight="false" outlineLevel="0" collapsed="false">
      <c r="A955" s="9" t="s">
        <v>9353</v>
      </c>
      <c r="B955" s="9" t="s">
        <v>9354</v>
      </c>
      <c r="C955" s="9" t="s">
        <v>9355</v>
      </c>
      <c r="D955" s="9" t="s">
        <v>22</v>
      </c>
      <c r="E955" s="9" t="s">
        <v>1099</v>
      </c>
      <c r="F955" s="9" t="s">
        <v>163</v>
      </c>
      <c r="G955" s="9" t="s">
        <v>107</v>
      </c>
      <c r="H955" s="9" t="n">
        <v>1633</v>
      </c>
      <c r="I955" s="9" t="n">
        <v>1639</v>
      </c>
      <c r="J955" s="9" t="s">
        <v>9356</v>
      </c>
      <c r="K955" s="9" t="s">
        <v>9357</v>
      </c>
      <c r="L955" s="9" t="s">
        <v>9358</v>
      </c>
      <c r="M955" s="9" t="s">
        <v>9359</v>
      </c>
      <c r="N955" s="9" t="s">
        <v>178</v>
      </c>
      <c r="O955" s="9" t="s">
        <v>9360</v>
      </c>
      <c r="P955" s="9" t="s">
        <v>9361</v>
      </c>
      <c r="Q955" s="9" t="s">
        <v>234</v>
      </c>
      <c r="R955" s="9" t="s">
        <v>9362</v>
      </c>
      <c r="S955" s="9" t="s">
        <v>16</v>
      </c>
      <c r="T955" s="9" t="s">
        <v>170</v>
      </c>
      <c r="U955" s="9" t="s">
        <v>222</v>
      </c>
      <c r="V955" s="9" t="s">
        <v>9363</v>
      </c>
    </row>
    <row r="956" customFormat="false" ht="15" hidden="false" customHeight="false" outlineLevel="0" collapsed="false">
      <c r="A956" s="9" t="s">
        <v>9364</v>
      </c>
      <c r="B956" s="9" t="s">
        <v>9365</v>
      </c>
      <c r="C956" s="9" t="s">
        <v>9366</v>
      </c>
      <c r="D956" s="9" t="s">
        <v>22</v>
      </c>
      <c r="E956" s="9" t="s">
        <v>1099</v>
      </c>
      <c r="F956" s="9" t="s">
        <v>163</v>
      </c>
      <c r="G956" s="9" t="s">
        <v>103</v>
      </c>
      <c r="H956" s="9" t="n">
        <v>1645</v>
      </c>
      <c r="I956" s="9" t="n">
        <v>1911</v>
      </c>
      <c r="J956" s="9" t="s">
        <v>9367</v>
      </c>
      <c r="K956" s="9" t="s">
        <v>9368</v>
      </c>
      <c r="L956" s="9" t="s">
        <v>9369</v>
      </c>
      <c r="M956" s="9" t="s">
        <v>9370</v>
      </c>
      <c r="N956" s="9" t="s">
        <v>593</v>
      </c>
      <c r="O956" s="9" t="s">
        <v>9371</v>
      </c>
      <c r="P956" s="9" t="s">
        <v>9372</v>
      </c>
      <c r="Q956" s="9" t="s">
        <v>234</v>
      </c>
      <c r="R956" s="9" t="s">
        <v>9373</v>
      </c>
      <c r="S956" s="9" t="s">
        <v>17</v>
      </c>
      <c r="T956" s="9" t="s">
        <v>247</v>
      </c>
      <c r="U956" s="9" t="s">
        <v>222</v>
      </c>
      <c r="V956" s="9" t="s">
        <v>9374</v>
      </c>
    </row>
    <row r="957" customFormat="false" ht="15" hidden="false" customHeight="false" outlineLevel="0" collapsed="false">
      <c r="A957" s="9" t="s">
        <v>9375</v>
      </c>
      <c r="B957" s="9" t="s">
        <v>9376</v>
      </c>
      <c r="C957" s="9" t="s">
        <v>9377</v>
      </c>
      <c r="D957" s="9" t="s">
        <v>22</v>
      </c>
      <c r="E957" s="9" t="s">
        <v>1099</v>
      </c>
      <c r="F957" s="9" t="s">
        <v>921</v>
      </c>
      <c r="G957" s="9" t="s">
        <v>9378</v>
      </c>
      <c r="H957" s="9" t="n">
        <v>1651</v>
      </c>
      <c r="I957" s="9" t="n">
        <v>1849</v>
      </c>
      <c r="J957" s="9" t="s">
        <v>9379</v>
      </c>
      <c r="K957" s="9" t="s">
        <v>9380</v>
      </c>
      <c r="L957" s="9" t="s">
        <v>9381</v>
      </c>
      <c r="M957" s="9" t="s">
        <v>8934</v>
      </c>
      <c r="N957" s="9" t="s">
        <v>8531</v>
      </c>
      <c r="O957" s="9" t="s">
        <v>9234</v>
      </c>
      <c r="P957" s="9" t="s">
        <v>9382</v>
      </c>
      <c r="Q957" s="9" t="s">
        <v>246</v>
      </c>
      <c r="R957" s="9" t="s">
        <v>8947</v>
      </c>
      <c r="S957" s="9" t="s">
        <v>16</v>
      </c>
      <c r="T957" s="9" t="s">
        <v>170</v>
      </c>
      <c r="U957" s="9" t="s">
        <v>222</v>
      </c>
      <c r="V957" s="9" t="s">
        <v>9383</v>
      </c>
    </row>
    <row r="958" customFormat="false" ht="15" hidden="false" customHeight="false" outlineLevel="0" collapsed="false">
      <c r="A958" s="9" t="s">
        <v>9384</v>
      </c>
      <c r="B958" s="9" t="s">
        <v>9385</v>
      </c>
      <c r="C958" s="9" t="s">
        <v>9386</v>
      </c>
      <c r="D958" s="9" t="s">
        <v>22</v>
      </c>
      <c r="E958" s="9" t="s">
        <v>1099</v>
      </c>
      <c r="F958" s="9" t="s">
        <v>9387</v>
      </c>
      <c r="G958" s="9" t="s">
        <v>9388</v>
      </c>
      <c r="H958" s="9" t="n">
        <v>1659</v>
      </c>
      <c r="I958" s="9" t="n">
        <v>1659</v>
      </c>
      <c r="J958" s="9" t="s">
        <v>9389</v>
      </c>
      <c r="K958" s="9" t="s">
        <v>9390</v>
      </c>
      <c r="L958" s="9" t="s">
        <v>9307</v>
      </c>
      <c r="M958" s="9" t="s">
        <v>9391</v>
      </c>
      <c r="N958" s="9" t="s">
        <v>9309</v>
      </c>
      <c r="O958" s="9" t="s">
        <v>9392</v>
      </c>
      <c r="P958" s="9" t="s">
        <v>9393</v>
      </c>
      <c r="Q958" s="9" t="s">
        <v>234</v>
      </c>
      <c r="R958" s="9" t="s">
        <v>9394</v>
      </c>
      <c r="S958" s="9" t="s">
        <v>17</v>
      </c>
      <c r="T958" s="9" t="s">
        <v>271</v>
      </c>
      <c r="U958" s="9" t="s">
        <v>378</v>
      </c>
      <c r="V958" s="9" t="s">
        <v>9395</v>
      </c>
    </row>
    <row r="959" customFormat="false" ht="15" hidden="false" customHeight="false" outlineLevel="0" collapsed="false">
      <c r="A959" s="9" t="s">
        <v>9396</v>
      </c>
      <c r="B959" s="9" t="s">
        <v>9397</v>
      </c>
      <c r="C959" s="9" t="s">
        <v>9398</v>
      </c>
      <c r="D959" s="9" t="s">
        <v>22</v>
      </c>
      <c r="E959" s="9" t="s">
        <v>1099</v>
      </c>
      <c r="F959" s="9" t="s">
        <v>163</v>
      </c>
      <c r="G959" s="9" t="s">
        <v>103</v>
      </c>
      <c r="H959" s="9" t="n">
        <v>1661</v>
      </c>
      <c r="I959" s="9" t="n">
        <v>1683</v>
      </c>
      <c r="J959" s="9" t="s">
        <v>9399</v>
      </c>
      <c r="K959" s="9" t="s">
        <v>9400</v>
      </c>
      <c r="L959" s="9" t="s">
        <v>9401</v>
      </c>
      <c r="M959" s="9" t="s">
        <v>8934</v>
      </c>
      <c r="N959" s="9" t="s">
        <v>8544</v>
      </c>
      <c r="O959" s="9" t="s">
        <v>9402</v>
      </c>
      <c r="P959" s="9" t="s">
        <v>9403</v>
      </c>
      <c r="Q959" s="9" t="s">
        <v>246</v>
      </c>
      <c r="R959" s="9" t="s">
        <v>8772</v>
      </c>
      <c r="S959" s="9" t="s">
        <v>17</v>
      </c>
      <c r="T959" s="9" t="s">
        <v>2873</v>
      </c>
      <c r="U959" s="9" t="s">
        <v>222</v>
      </c>
      <c r="V959" s="9" t="s">
        <v>9374</v>
      </c>
    </row>
    <row r="960" customFormat="false" ht="15" hidden="false" customHeight="false" outlineLevel="0" collapsed="false">
      <c r="A960" s="9" t="s">
        <v>9404</v>
      </c>
      <c r="B960" s="9" t="s">
        <v>9405</v>
      </c>
      <c r="C960" s="9" t="s">
        <v>9406</v>
      </c>
      <c r="D960" s="9" t="s">
        <v>22</v>
      </c>
      <c r="E960" s="9" t="s">
        <v>1099</v>
      </c>
      <c r="F960" s="9" t="s">
        <v>167</v>
      </c>
      <c r="G960" s="9" t="s">
        <v>140</v>
      </c>
      <c r="H960" s="9" t="n">
        <v>1666</v>
      </c>
      <c r="I960" s="9" t="n">
        <v>1814</v>
      </c>
      <c r="J960" s="9" t="s">
        <v>9407</v>
      </c>
      <c r="K960" s="9" t="s">
        <v>9408</v>
      </c>
      <c r="L960" s="9" t="s">
        <v>9409</v>
      </c>
      <c r="M960" s="9" t="s">
        <v>9410</v>
      </c>
      <c r="N960" s="9" t="s">
        <v>9411</v>
      </c>
      <c r="O960" s="9" t="s">
        <v>9234</v>
      </c>
      <c r="P960" s="9" t="s">
        <v>9412</v>
      </c>
      <c r="Q960" s="9" t="s">
        <v>219</v>
      </c>
      <c r="R960" s="9" t="s">
        <v>8947</v>
      </c>
      <c r="S960" s="9" t="s">
        <v>17</v>
      </c>
      <c r="T960" s="9" t="s">
        <v>247</v>
      </c>
      <c r="U960" s="9" t="s">
        <v>222</v>
      </c>
      <c r="V960" s="9"/>
    </row>
    <row r="961" customFormat="false" ht="15" hidden="false" customHeight="false" outlineLevel="0" collapsed="false">
      <c r="A961" s="9" t="s">
        <v>9413</v>
      </c>
      <c r="B961" s="9" t="s">
        <v>9414</v>
      </c>
      <c r="C961" s="9" t="s">
        <v>9415</v>
      </c>
      <c r="D961" s="9" t="s">
        <v>22</v>
      </c>
      <c r="E961" s="9" t="s">
        <v>1099</v>
      </c>
      <c r="F961" s="9" t="s">
        <v>167</v>
      </c>
      <c r="G961" s="9" t="s">
        <v>140</v>
      </c>
      <c r="H961" s="9" t="n">
        <v>1666</v>
      </c>
      <c r="I961" s="9" t="n">
        <v>1667</v>
      </c>
      <c r="J961" s="9" t="s">
        <v>9416</v>
      </c>
      <c r="K961" s="9" t="s">
        <v>9417</v>
      </c>
      <c r="L961" s="9" t="s">
        <v>9418</v>
      </c>
      <c r="M961" s="9" t="s">
        <v>9419</v>
      </c>
      <c r="N961" s="9" t="s">
        <v>173</v>
      </c>
      <c r="O961" s="9" t="s">
        <v>9420</v>
      </c>
      <c r="P961" s="9" t="s">
        <v>9421</v>
      </c>
      <c r="Q961" s="9" t="s">
        <v>234</v>
      </c>
      <c r="R961" s="9" t="s">
        <v>9422</v>
      </c>
      <c r="S961" s="9" t="s">
        <v>16</v>
      </c>
      <c r="T961" s="9" t="s">
        <v>2873</v>
      </c>
      <c r="U961" s="9" t="s">
        <v>222</v>
      </c>
      <c r="V961" s="9"/>
    </row>
    <row r="962" customFormat="false" ht="15" hidden="false" customHeight="false" outlineLevel="0" collapsed="false">
      <c r="A962" s="9" t="s">
        <v>9423</v>
      </c>
      <c r="B962" s="9" t="s">
        <v>9424</v>
      </c>
      <c r="C962" s="9" t="s">
        <v>9425</v>
      </c>
      <c r="D962" s="9" t="s">
        <v>22</v>
      </c>
      <c r="E962" s="9" t="s">
        <v>1099</v>
      </c>
      <c r="F962" s="9" t="s">
        <v>167</v>
      </c>
      <c r="G962" s="9" t="s">
        <v>138</v>
      </c>
      <c r="H962" s="9" t="n">
        <v>1667</v>
      </c>
      <c r="I962" s="9" t="n">
        <v>1667</v>
      </c>
      <c r="J962" s="9" t="s">
        <v>9426</v>
      </c>
      <c r="K962" s="9" t="s">
        <v>9427</v>
      </c>
      <c r="L962" s="9" t="s">
        <v>9428</v>
      </c>
      <c r="M962" s="9" t="s">
        <v>9429</v>
      </c>
      <c r="N962" s="9" t="s">
        <v>180</v>
      </c>
      <c r="O962" s="9" t="s">
        <v>9430</v>
      </c>
      <c r="P962" s="9" t="s">
        <v>9431</v>
      </c>
      <c r="Q962" s="9" t="s">
        <v>234</v>
      </c>
      <c r="R962" s="9" t="s">
        <v>9432</v>
      </c>
      <c r="S962" s="9" t="s">
        <v>16</v>
      </c>
      <c r="T962" s="9" t="s">
        <v>247</v>
      </c>
      <c r="U962" s="9" t="s">
        <v>222</v>
      </c>
      <c r="V962" s="9" t="s">
        <v>9433</v>
      </c>
    </row>
    <row r="963" customFormat="false" ht="15" hidden="false" customHeight="false" outlineLevel="0" collapsed="false">
      <c r="A963" s="9" t="s">
        <v>9434</v>
      </c>
      <c r="B963" s="9" t="s">
        <v>9435</v>
      </c>
      <c r="C963" s="9" t="s">
        <v>9436</v>
      </c>
      <c r="D963" s="9" t="s">
        <v>22</v>
      </c>
      <c r="E963" s="9" t="s">
        <v>1099</v>
      </c>
      <c r="F963" s="9" t="s">
        <v>162</v>
      </c>
      <c r="G963" s="9" t="s">
        <v>86</v>
      </c>
      <c r="H963" s="9" t="n">
        <v>1680</v>
      </c>
      <c r="I963" s="9" t="n">
        <v>1692</v>
      </c>
      <c r="J963" s="9" t="s">
        <v>9437</v>
      </c>
      <c r="K963" s="9" t="s">
        <v>9438</v>
      </c>
      <c r="L963" s="9" t="s">
        <v>9439</v>
      </c>
      <c r="M963" s="9" t="s">
        <v>9440</v>
      </c>
      <c r="N963" s="9" t="s">
        <v>6363</v>
      </c>
      <c r="O963" s="9" t="s">
        <v>9441</v>
      </c>
      <c r="P963" s="9" t="s">
        <v>9442</v>
      </c>
      <c r="Q963" s="9" t="s">
        <v>869</v>
      </c>
      <c r="R963" s="9" t="s">
        <v>9443</v>
      </c>
      <c r="S963" s="9" t="s">
        <v>17</v>
      </c>
      <c r="T963" s="9" t="s">
        <v>9444</v>
      </c>
      <c r="U963" s="9" t="s">
        <v>222</v>
      </c>
      <c r="V963" s="9" t="s">
        <v>9445</v>
      </c>
    </row>
    <row r="964" customFormat="false" ht="15" hidden="false" customHeight="false" outlineLevel="0" collapsed="false">
      <c r="A964" s="9" t="s">
        <v>9446</v>
      </c>
      <c r="B964" s="9" t="s">
        <v>9447</v>
      </c>
      <c r="C964" s="9" t="s">
        <v>9448</v>
      </c>
      <c r="D964" s="9" t="s">
        <v>22</v>
      </c>
      <c r="E964" s="9" t="s">
        <v>1099</v>
      </c>
      <c r="F964" s="9" t="s">
        <v>163</v>
      </c>
      <c r="G964" s="9" t="s">
        <v>107</v>
      </c>
      <c r="H964" s="9" t="n">
        <v>1683</v>
      </c>
      <c r="I964" s="9" t="n">
        <v>1683</v>
      </c>
      <c r="J964" s="9" t="s">
        <v>9449</v>
      </c>
      <c r="K964" s="9" t="s">
        <v>9450</v>
      </c>
      <c r="L964" s="9" t="s">
        <v>9451</v>
      </c>
      <c r="M964" s="9" t="s">
        <v>9452</v>
      </c>
      <c r="N964" s="9" t="s">
        <v>593</v>
      </c>
      <c r="O964" s="9" t="s">
        <v>9453</v>
      </c>
      <c r="P964" s="9" t="s">
        <v>9454</v>
      </c>
      <c r="Q964" s="9" t="s">
        <v>234</v>
      </c>
      <c r="R964" s="9" t="s">
        <v>9455</v>
      </c>
      <c r="S964" s="9" t="s">
        <v>17</v>
      </c>
      <c r="T964" s="9" t="s">
        <v>9456</v>
      </c>
      <c r="U964" s="9" t="s">
        <v>378</v>
      </c>
      <c r="V964" s="9" t="s">
        <v>9457</v>
      </c>
    </row>
    <row r="965" customFormat="false" ht="15" hidden="false" customHeight="false" outlineLevel="0" collapsed="false">
      <c r="A965" s="9" t="s">
        <v>9458</v>
      </c>
      <c r="B965" s="9" t="s">
        <v>9459</v>
      </c>
      <c r="C965" s="9" t="s">
        <v>9460</v>
      </c>
      <c r="D965" s="9" t="s">
        <v>22</v>
      </c>
      <c r="E965" s="9" t="s">
        <v>1099</v>
      </c>
      <c r="F965" s="9" t="s">
        <v>167</v>
      </c>
      <c r="G965" s="9" t="s">
        <v>138</v>
      </c>
      <c r="H965" s="9" t="n">
        <v>1685</v>
      </c>
      <c r="I965" s="9" t="n">
        <v>1685</v>
      </c>
      <c r="J965" s="9" t="s">
        <v>9461</v>
      </c>
      <c r="K965" s="9" t="s">
        <v>9462</v>
      </c>
      <c r="L965" s="9" t="s">
        <v>9463</v>
      </c>
      <c r="M965" s="9" t="s">
        <v>9464</v>
      </c>
      <c r="N965" s="9" t="s">
        <v>452</v>
      </c>
      <c r="O965" s="9" t="s">
        <v>9465</v>
      </c>
      <c r="P965" s="9" t="s">
        <v>9078</v>
      </c>
      <c r="Q965" s="9" t="s">
        <v>246</v>
      </c>
      <c r="R965" s="9" t="s">
        <v>9466</v>
      </c>
      <c r="S965" s="9" t="s">
        <v>17</v>
      </c>
      <c r="T965" s="9" t="s">
        <v>170</v>
      </c>
      <c r="U965" s="9" t="s">
        <v>222</v>
      </c>
      <c r="V965" s="9" t="s">
        <v>9467</v>
      </c>
    </row>
    <row r="966" customFormat="false" ht="15" hidden="false" customHeight="false" outlineLevel="0" collapsed="false">
      <c r="A966" s="9" t="s">
        <v>9468</v>
      </c>
      <c r="B966" s="9" t="s">
        <v>9469</v>
      </c>
      <c r="C966" s="9" t="s">
        <v>9470</v>
      </c>
      <c r="D966" s="9" t="s">
        <v>22</v>
      </c>
      <c r="E966" s="9" t="s">
        <v>1099</v>
      </c>
      <c r="F966" s="9" t="s">
        <v>167</v>
      </c>
      <c r="G966" s="9" t="s">
        <v>138</v>
      </c>
      <c r="H966" s="9" t="n">
        <v>1686</v>
      </c>
      <c r="I966" s="9" t="n">
        <v>1759</v>
      </c>
      <c r="J966" s="9" t="s">
        <v>9471</v>
      </c>
      <c r="K966" s="9" t="s">
        <v>9472</v>
      </c>
      <c r="L966" s="9" t="s">
        <v>9473</v>
      </c>
      <c r="M966" s="9" t="s">
        <v>9474</v>
      </c>
      <c r="N966" s="9" t="s">
        <v>174</v>
      </c>
      <c r="O966" s="9" t="s">
        <v>9430</v>
      </c>
      <c r="P966" s="9" t="s">
        <v>9475</v>
      </c>
      <c r="Q966" s="9" t="s">
        <v>234</v>
      </c>
      <c r="R966" s="9" t="s">
        <v>9476</v>
      </c>
      <c r="S966" s="9" t="s">
        <v>16</v>
      </c>
      <c r="T966" s="9" t="s">
        <v>9477</v>
      </c>
      <c r="U966" s="9" t="s">
        <v>222</v>
      </c>
      <c r="V966" s="9" t="s">
        <v>9478</v>
      </c>
    </row>
    <row r="967" customFormat="false" ht="15" hidden="false" customHeight="false" outlineLevel="0" collapsed="false">
      <c r="A967" s="9" t="s">
        <v>9479</v>
      </c>
      <c r="B967" s="9" t="s">
        <v>9480</v>
      </c>
      <c r="C967" s="9" t="s">
        <v>9481</v>
      </c>
      <c r="D967" s="9" t="s">
        <v>22</v>
      </c>
      <c r="E967" s="9" t="s">
        <v>1099</v>
      </c>
      <c r="F967" s="9" t="s">
        <v>162</v>
      </c>
      <c r="G967" s="9" t="s">
        <v>100</v>
      </c>
      <c r="H967" s="9" t="n">
        <v>1693</v>
      </c>
      <c r="I967" s="9" t="n">
        <v>1780</v>
      </c>
      <c r="J967" s="9" t="s">
        <v>240</v>
      </c>
      <c r="K967" s="9" t="s">
        <v>9482</v>
      </c>
      <c r="L967" s="9" t="s">
        <v>9483</v>
      </c>
      <c r="M967" s="9" t="s">
        <v>9484</v>
      </c>
      <c r="N967" s="9" t="s">
        <v>2523</v>
      </c>
      <c r="O967" s="9" t="s">
        <v>354</v>
      </c>
      <c r="P967" s="9" t="s">
        <v>9485</v>
      </c>
      <c r="Q967" s="9" t="s">
        <v>246</v>
      </c>
      <c r="R967" s="9" t="s">
        <v>9486</v>
      </c>
      <c r="S967" s="9" t="s">
        <v>17</v>
      </c>
      <c r="T967" s="9" t="s">
        <v>9203</v>
      </c>
      <c r="U967" s="9" t="s">
        <v>222</v>
      </c>
      <c r="V967" s="9" t="s">
        <v>9487</v>
      </c>
    </row>
    <row r="968" customFormat="false" ht="15" hidden="false" customHeight="false" outlineLevel="0" collapsed="false">
      <c r="A968" s="9" t="s">
        <v>9488</v>
      </c>
      <c r="B968" s="9" t="s">
        <v>9489</v>
      </c>
      <c r="C968" s="9" t="s">
        <v>9490</v>
      </c>
      <c r="D968" s="9" t="s">
        <v>22</v>
      </c>
      <c r="E968" s="9" t="s">
        <v>1099</v>
      </c>
      <c r="F968" s="9" t="s">
        <v>9097</v>
      </c>
      <c r="G968" s="9" t="s">
        <v>9491</v>
      </c>
      <c r="H968" s="9" t="n">
        <v>1700</v>
      </c>
      <c r="I968" s="9" t="n">
        <v>1774</v>
      </c>
      <c r="J968" s="9" t="s">
        <v>9492</v>
      </c>
      <c r="K968" s="9" t="s">
        <v>9493</v>
      </c>
      <c r="L968" s="9" t="s">
        <v>9494</v>
      </c>
      <c r="M968" s="9" t="s">
        <v>9495</v>
      </c>
      <c r="N968" s="9" t="s">
        <v>452</v>
      </c>
      <c r="O968" s="9" t="s">
        <v>9234</v>
      </c>
      <c r="P968" s="9" t="s">
        <v>9496</v>
      </c>
      <c r="Q968" s="9" t="s">
        <v>234</v>
      </c>
      <c r="R968" s="9" t="s">
        <v>9497</v>
      </c>
      <c r="S968" s="9" t="s">
        <v>15</v>
      </c>
      <c r="T968" s="9" t="s">
        <v>9498</v>
      </c>
      <c r="U968" s="9" t="s">
        <v>222</v>
      </c>
      <c r="V968" s="9" t="s">
        <v>9499</v>
      </c>
    </row>
    <row r="969" customFormat="false" ht="15" hidden="false" customHeight="false" outlineLevel="0" collapsed="false">
      <c r="A969" s="9" t="s">
        <v>9500</v>
      </c>
      <c r="B969" s="9" t="s">
        <v>9501</v>
      </c>
      <c r="C969" s="9" t="s">
        <v>9502</v>
      </c>
      <c r="D969" s="9" t="s">
        <v>22</v>
      </c>
      <c r="E969" s="9" t="s">
        <v>1099</v>
      </c>
      <c r="F969" s="9" t="s">
        <v>167</v>
      </c>
      <c r="G969" s="9" t="s">
        <v>140</v>
      </c>
      <c r="H969" s="9" t="n">
        <v>1709</v>
      </c>
      <c r="I969" s="9" t="n">
        <v>1709</v>
      </c>
      <c r="J969" s="9" t="s">
        <v>9503</v>
      </c>
      <c r="K969" s="9" t="s">
        <v>9504</v>
      </c>
      <c r="L969" s="9" t="s">
        <v>9505</v>
      </c>
      <c r="M969" s="9" t="s">
        <v>9506</v>
      </c>
      <c r="N969" s="9" t="s">
        <v>5580</v>
      </c>
      <c r="O969" s="9" t="s">
        <v>9507</v>
      </c>
      <c r="P969" s="9" t="s">
        <v>9508</v>
      </c>
      <c r="Q969" s="9" t="s">
        <v>234</v>
      </c>
      <c r="R969" s="9" t="s">
        <v>9509</v>
      </c>
      <c r="S969" s="9" t="s">
        <v>16</v>
      </c>
      <c r="T969" s="9" t="s">
        <v>357</v>
      </c>
      <c r="U969" s="9" t="s">
        <v>222</v>
      </c>
      <c r="V969" s="9" t="s">
        <v>9510</v>
      </c>
    </row>
    <row r="970" customFormat="false" ht="15" hidden="false" customHeight="false" outlineLevel="0" collapsed="false">
      <c r="A970" s="9" t="s">
        <v>9511</v>
      </c>
      <c r="B970" s="9" t="s">
        <v>9512</v>
      </c>
      <c r="C970" s="9" t="s">
        <v>9513</v>
      </c>
      <c r="D970" s="9" t="s">
        <v>22</v>
      </c>
      <c r="E970" s="9" t="s">
        <v>1099</v>
      </c>
      <c r="F970" s="9" t="s">
        <v>167</v>
      </c>
      <c r="G970" s="9" t="s">
        <v>140</v>
      </c>
      <c r="H970" s="9" t="n">
        <v>1710</v>
      </c>
      <c r="I970" s="9" t="n">
        <v>1710</v>
      </c>
      <c r="J970" s="9" t="s">
        <v>9514</v>
      </c>
      <c r="K970" s="9" t="s">
        <v>9515</v>
      </c>
      <c r="L970" s="9" t="s">
        <v>9516</v>
      </c>
      <c r="M970" s="9" t="s">
        <v>9517</v>
      </c>
      <c r="N970" s="9" t="s">
        <v>9518</v>
      </c>
      <c r="O970" s="9" t="s">
        <v>9519</v>
      </c>
      <c r="P970" s="9" t="s">
        <v>9520</v>
      </c>
      <c r="Q970" s="9" t="s">
        <v>234</v>
      </c>
      <c r="R970" s="9" t="s">
        <v>8947</v>
      </c>
      <c r="S970" s="9" t="s">
        <v>16</v>
      </c>
      <c r="T970" s="9" t="s">
        <v>7813</v>
      </c>
      <c r="U970" s="9" t="s">
        <v>222</v>
      </c>
      <c r="V970" s="9"/>
    </row>
    <row r="971" customFormat="false" ht="15" hidden="false" customHeight="false" outlineLevel="0" collapsed="false">
      <c r="A971" s="9" t="s">
        <v>9521</v>
      </c>
      <c r="B971" s="9" t="s">
        <v>9522</v>
      </c>
      <c r="C971" s="9" t="s">
        <v>9523</v>
      </c>
      <c r="D971" s="9" t="s">
        <v>22</v>
      </c>
      <c r="E971" s="9" t="s">
        <v>1099</v>
      </c>
      <c r="F971" s="9" t="s">
        <v>9097</v>
      </c>
      <c r="G971" s="9" t="s">
        <v>9491</v>
      </c>
      <c r="H971" s="9" t="n">
        <v>1721</v>
      </c>
      <c r="I971" s="9" t="n">
        <v>1774</v>
      </c>
      <c r="J971" s="9" t="s">
        <v>9524</v>
      </c>
      <c r="K971" s="9" t="s">
        <v>9525</v>
      </c>
      <c r="L971" s="9" t="s">
        <v>9526</v>
      </c>
      <c r="M971" s="9" t="s">
        <v>9527</v>
      </c>
      <c r="N971" s="9" t="s">
        <v>174</v>
      </c>
      <c r="O971" s="9" t="s">
        <v>9528</v>
      </c>
      <c r="P971" s="9" t="s">
        <v>9529</v>
      </c>
      <c r="Q971" s="9" t="s">
        <v>234</v>
      </c>
      <c r="R971" s="9" t="s">
        <v>9497</v>
      </c>
      <c r="S971" s="9" t="s">
        <v>16</v>
      </c>
      <c r="T971" s="9" t="s">
        <v>9477</v>
      </c>
      <c r="U971" s="9" t="s">
        <v>222</v>
      </c>
      <c r="V971" s="9" t="s">
        <v>9530</v>
      </c>
    </row>
    <row r="972" customFormat="false" ht="15" hidden="false" customHeight="false" outlineLevel="0" collapsed="false">
      <c r="A972" s="9" t="s">
        <v>9531</v>
      </c>
      <c r="B972" s="9" t="s">
        <v>9532</v>
      </c>
      <c r="C972" s="9" t="s">
        <v>9533</v>
      </c>
      <c r="D972" s="9" t="s">
        <v>22</v>
      </c>
      <c r="E972" s="9" t="s">
        <v>1099</v>
      </c>
      <c r="F972" s="9" t="s">
        <v>166</v>
      </c>
      <c r="G972" s="9" t="s">
        <v>124</v>
      </c>
      <c r="H972" s="9" t="n">
        <v>1722</v>
      </c>
      <c r="I972" s="9" t="n">
        <v>1722</v>
      </c>
      <c r="J972" s="9" t="s">
        <v>9534</v>
      </c>
      <c r="K972" s="9" t="s">
        <v>9535</v>
      </c>
      <c r="L972" s="9" t="s">
        <v>9536</v>
      </c>
      <c r="M972" s="9" t="s">
        <v>9537</v>
      </c>
      <c r="N972" s="9" t="s">
        <v>8568</v>
      </c>
      <c r="O972" s="9" t="s">
        <v>354</v>
      </c>
      <c r="P972" s="9" t="s">
        <v>9538</v>
      </c>
      <c r="Q972" s="9" t="s">
        <v>2391</v>
      </c>
      <c r="R972" s="9" t="s">
        <v>735</v>
      </c>
      <c r="S972" s="9" t="s">
        <v>17</v>
      </c>
      <c r="T972" s="9" t="s">
        <v>2873</v>
      </c>
      <c r="U972" s="9" t="s">
        <v>222</v>
      </c>
      <c r="V972" s="9" t="s">
        <v>9539</v>
      </c>
    </row>
    <row r="973" customFormat="false" ht="15" hidden="false" customHeight="false" outlineLevel="0" collapsed="false">
      <c r="A973" s="9" t="s">
        <v>9540</v>
      </c>
      <c r="B973" s="9" t="s">
        <v>9541</v>
      </c>
      <c r="C973" s="9" t="s">
        <v>9542</v>
      </c>
      <c r="D973" s="9" t="s">
        <v>22</v>
      </c>
      <c r="E973" s="9" t="s">
        <v>1099</v>
      </c>
      <c r="F973" s="9" t="s">
        <v>166</v>
      </c>
      <c r="G973" s="9" t="s">
        <v>130</v>
      </c>
      <c r="H973" s="9" t="n">
        <v>1727</v>
      </c>
      <c r="I973" s="9" t="n">
        <v>1742</v>
      </c>
      <c r="J973" s="9" t="s">
        <v>9543</v>
      </c>
      <c r="K973" s="9" t="s">
        <v>9544</v>
      </c>
      <c r="L973" s="9" t="s">
        <v>9545</v>
      </c>
      <c r="M973" s="9" t="s">
        <v>9546</v>
      </c>
      <c r="N973" s="9" t="s">
        <v>177</v>
      </c>
      <c r="O973" s="9" t="s">
        <v>9547</v>
      </c>
      <c r="P973" s="9" t="s">
        <v>9548</v>
      </c>
      <c r="Q973" s="9" t="s">
        <v>234</v>
      </c>
      <c r="R973" s="9" t="s">
        <v>9549</v>
      </c>
      <c r="S973" s="9" t="s">
        <v>16</v>
      </c>
      <c r="T973" s="9" t="s">
        <v>3239</v>
      </c>
      <c r="U973" s="9" t="s">
        <v>222</v>
      </c>
      <c r="V973" s="9" t="s">
        <v>9550</v>
      </c>
    </row>
    <row r="974" customFormat="false" ht="15" hidden="false" customHeight="false" outlineLevel="0" collapsed="false">
      <c r="A974" s="9" t="s">
        <v>9551</v>
      </c>
      <c r="B974" s="9" t="s">
        <v>9552</v>
      </c>
      <c r="C974" s="9" t="s">
        <v>9553</v>
      </c>
      <c r="D974" s="9" t="s">
        <v>22</v>
      </c>
      <c r="E974" s="9" t="s">
        <v>1099</v>
      </c>
      <c r="F974" s="9" t="s">
        <v>167</v>
      </c>
      <c r="G974" s="9" t="s">
        <v>140</v>
      </c>
      <c r="H974" s="9" t="n">
        <v>1735</v>
      </c>
      <c r="I974" s="9" t="n">
        <v>1735</v>
      </c>
      <c r="J974" s="9" t="s">
        <v>9554</v>
      </c>
      <c r="K974" s="9" t="s">
        <v>9555</v>
      </c>
      <c r="L974" s="9" t="s">
        <v>9556</v>
      </c>
      <c r="M974" s="9" t="s">
        <v>9557</v>
      </c>
      <c r="N974" s="9" t="s">
        <v>9518</v>
      </c>
      <c r="O974" s="9" t="s">
        <v>9519</v>
      </c>
      <c r="P974" s="9" t="s">
        <v>9558</v>
      </c>
      <c r="Q974" s="9" t="s">
        <v>234</v>
      </c>
      <c r="R974" s="9" t="s">
        <v>9559</v>
      </c>
      <c r="S974" s="9" t="s">
        <v>17</v>
      </c>
      <c r="T974" s="9" t="s">
        <v>7813</v>
      </c>
      <c r="U974" s="9" t="s">
        <v>222</v>
      </c>
      <c r="V974" s="9"/>
    </row>
    <row r="975" customFormat="false" ht="15" hidden="false" customHeight="false" outlineLevel="0" collapsed="false">
      <c r="A975" s="9" t="s">
        <v>9560</v>
      </c>
      <c r="B975" s="9" t="s">
        <v>9561</v>
      </c>
      <c r="C975" s="9" t="s">
        <v>9562</v>
      </c>
      <c r="D975" s="9" t="s">
        <v>22</v>
      </c>
      <c r="E975" s="9" t="s">
        <v>1099</v>
      </c>
      <c r="F975" s="9" t="s">
        <v>167</v>
      </c>
      <c r="G975" s="9" t="s">
        <v>134</v>
      </c>
      <c r="H975" s="9" t="n">
        <v>1738</v>
      </c>
      <c r="I975" s="9" t="n">
        <v>1860</v>
      </c>
      <c r="J975" s="9" t="s">
        <v>9563</v>
      </c>
      <c r="K975" s="9" t="s">
        <v>9564</v>
      </c>
      <c r="L975" s="9" t="s">
        <v>9565</v>
      </c>
      <c r="M975" s="9" t="s">
        <v>9566</v>
      </c>
      <c r="N975" s="9" t="s">
        <v>180</v>
      </c>
      <c r="O975" s="9" t="s">
        <v>9567</v>
      </c>
      <c r="P975" s="9" t="s">
        <v>9568</v>
      </c>
      <c r="Q975" s="9" t="s">
        <v>219</v>
      </c>
      <c r="R975" s="9" t="s">
        <v>9569</v>
      </c>
      <c r="S975" s="9" t="s">
        <v>16</v>
      </c>
      <c r="T975" s="9" t="s">
        <v>9570</v>
      </c>
      <c r="U975" s="9" t="s">
        <v>222</v>
      </c>
      <c r="V975" s="9" t="s">
        <v>9571</v>
      </c>
    </row>
    <row r="976" customFormat="false" ht="15" hidden="false" customHeight="false" outlineLevel="0" collapsed="false">
      <c r="A976" s="9" t="s">
        <v>9572</v>
      </c>
      <c r="B976" s="9" t="s">
        <v>9573</v>
      </c>
      <c r="C976" s="9" t="s">
        <v>9574</v>
      </c>
      <c r="D976" s="9" t="s">
        <v>22</v>
      </c>
      <c r="E976" s="9" t="s">
        <v>1099</v>
      </c>
      <c r="F976" s="9" t="s">
        <v>8841</v>
      </c>
      <c r="G976" s="9" t="s">
        <v>9575</v>
      </c>
      <c r="H976" s="9" t="n">
        <v>1739</v>
      </c>
      <c r="I976" s="9" t="n">
        <v>1739</v>
      </c>
      <c r="J976" s="9" t="s">
        <v>9576</v>
      </c>
      <c r="K976" s="9" t="s">
        <v>9577</v>
      </c>
      <c r="L976" s="9" t="s">
        <v>9578</v>
      </c>
      <c r="M976" s="9" t="s">
        <v>9579</v>
      </c>
      <c r="N976" s="9" t="s">
        <v>7804</v>
      </c>
      <c r="O976" s="9" t="s">
        <v>354</v>
      </c>
      <c r="P976" s="9" t="s">
        <v>9580</v>
      </c>
      <c r="Q976" s="9" t="s">
        <v>2391</v>
      </c>
      <c r="R976" s="9" t="s">
        <v>8738</v>
      </c>
      <c r="S976" s="9" t="s">
        <v>17</v>
      </c>
      <c r="T976" s="9" t="s">
        <v>4901</v>
      </c>
      <c r="U976" s="9" t="s">
        <v>222</v>
      </c>
      <c r="V976" s="9" t="s">
        <v>9581</v>
      </c>
    </row>
    <row r="977" customFormat="false" ht="15" hidden="false" customHeight="false" outlineLevel="0" collapsed="false">
      <c r="A977" s="9" t="s">
        <v>9582</v>
      </c>
      <c r="B977" s="9" t="s">
        <v>9583</v>
      </c>
      <c r="C977" s="9" t="s">
        <v>9584</v>
      </c>
      <c r="D977" s="9" t="s">
        <v>22</v>
      </c>
      <c r="E977" s="9" t="s">
        <v>1099</v>
      </c>
      <c r="F977" s="9" t="s">
        <v>167</v>
      </c>
      <c r="G977" s="9" t="s">
        <v>142</v>
      </c>
      <c r="H977" s="9" t="n">
        <v>1755</v>
      </c>
      <c r="I977" s="9" t="n">
        <v>1755</v>
      </c>
      <c r="J977" s="9" t="s">
        <v>9585</v>
      </c>
      <c r="K977" s="9" t="s">
        <v>9586</v>
      </c>
      <c r="L977" s="9" t="s">
        <v>9587</v>
      </c>
      <c r="M977" s="9" t="s">
        <v>9588</v>
      </c>
      <c r="N977" s="9" t="s">
        <v>173</v>
      </c>
      <c r="O977" s="9" t="s">
        <v>9589</v>
      </c>
      <c r="P977" s="9" t="s">
        <v>9590</v>
      </c>
      <c r="Q977" s="9" t="s">
        <v>234</v>
      </c>
      <c r="R977" s="9" t="s">
        <v>9591</v>
      </c>
      <c r="S977" s="9" t="s">
        <v>16</v>
      </c>
      <c r="T977" s="9" t="s">
        <v>2873</v>
      </c>
      <c r="U977" s="9" t="s">
        <v>222</v>
      </c>
      <c r="V977" s="9"/>
    </row>
    <row r="978" customFormat="false" ht="15" hidden="false" customHeight="false" outlineLevel="0" collapsed="false">
      <c r="A978" s="9" t="s">
        <v>9592</v>
      </c>
      <c r="B978" s="9" t="s">
        <v>9593</v>
      </c>
      <c r="C978" s="9" t="s">
        <v>9594</v>
      </c>
      <c r="D978" s="9" t="s">
        <v>22</v>
      </c>
      <c r="E978" s="9" t="s">
        <v>1099</v>
      </c>
      <c r="F978" s="9" t="s">
        <v>164</v>
      </c>
      <c r="G978" s="9" t="s">
        <v>109</v>
      </c>
      <c r="H978" s="9" t="n">
        <v>1757</v>
      </c>
      <c r="I978" s="9" t="n">
        <v>1757</v>
      </c>
      <c r="J978" s="9" t="s">
        <v>9595</v>
      </c>
      <c r="K978" s="9" t="s">
        <v>9596</v>
      </c>
      <c r="L978" s="9" t="s">
        <v>9597</v>
      </c>
      <c r="M978" s="9" t="s">
        <v>9598</v>
      </c>
      <c r="N978" s="9" t="s">
        <v>9599</v>
      </c>
      <c r="O978" s="9" t="s">
        <v>354</v>
      </c>
      <c r="P978" s="9" t="s">
        <v>9600</v>
      </c>
      <c r="Q978" s="9" t="s">
        <v>246</v>
      </c>
      <c r="R978" s="9" t="s">
        <v>9601</v>
      </c>
      <c r="S978" s="9" t="s">
        <v>16</v>
      </c>
      <c r="T978" s="9" t="s">
        <v>8714</v>
      </c>
      <c r="U978" s="9" t="s">
        <v>222</v>
      </c>
      <c r="V978" s="9" t="s">
        <v>9602</v>
      </c>
    </row>
    <row r="979" customFormat="false" ht="15" hidden="false" customHeight="false" outlineLevel="0" collapsed="false">
      <c r="A979" s="9" t="s">
        <v>9603</v>
      </c>
      <c r="B979" s="9" t="s">
        <v>9604</v>
      </c>
      <c r="C979" s="9" t="s">
        <v>9605</v>
      </c>
      <c r="D979" s="9" t="s">
        <v>22</v>
      </c>
      <c r="E979" s="9" t="s">
        <v>1099</v>
      </c>
      <c r="F979" s="9" t="s">
        <v>167</v>
      </c>
      <c r="G979" s="9" t="s">
        <v>140</v>
      </c>
      <c r="H979" s="9" t="n">
        <v>1764</v>
      </c>
      <c r="I979" s="9" t="n">
        <v>1770</v>
      </c>
      <c r="J979" s="9" t="s">
        <v>9606</v>
      </c>
      <c r="K979" s="9" t="s">
        <v>9607</v>
      </c>
      <c r="L979" s="9" t="s">
        <v>9608</v>
      </c>
      <c r="M979" s="9" t="s">
        <v>9609</v>
      </c>
      <c r="N979" s="9" t="s">
        <v>9610</v>
      </c>
      <c r="O979" s="9" t="s">
        <v>9507</v>
      </c>
      <c r="P979" s="9" t="s">
        <v>9611</v>
      </c>
      <c r="Q979" s="9" t="s">
        <v>234</v>
      </c>
      <c r="R979" s="9" t="s">
        <v>9612</v>
      </c>
      <c r="S979" s="9" t="s">
        <v>16</v>
      </c>
      <c r="T979" s="9" t="s">
        <v>9613</v>
      </c>
      <c r="U979" s="9" t="s">
        <v>222</v>
      </c>
      <c r="V979" s="9"/>
    </row>
    <row r="980" customFormat="false" ht="15" hidden="false" customHeight="false" outlineLevel="0" collapsed="false">
      <c r="A980" s="9" t="s">
        <v>9614</v>
      </c>
      <c r="B980" s="9" t="s">
        <v>9615</v>
      </c>
      <c r="C980" s="9" t="s">
        <v>9616</v>
      </c>
      <c r="D980" s="9" t="s">
        <v>22</v>
      </c>
      <c r="E980" s="9" t="s">
        <v>1099</v>
      </c>
      <c r="F980" s="9" t="s">
        <v>164</v>
      </c>
      <c r="G980" s="9" t="s">
        <v>114</v>
      </c>
      <c r="H980" s="9" t="n">
        <v>1767</v>
      </c>
      <c r="I980" s="9" t="n">
        <v>1767</v>
      </c>
      <c r="J980" s="9" t="s">
        <v>9617</v>
      </c>
      <c r="K980" s="9" t="s">
        <v>9618</v>
      </c>
      <c r="L980" s="9" t="s">
        <v>9619</v>
      </c>
      <c r="M980" s="9" t="s">
        <v>9620</v>
      </c>
      <c r="N980" s="9" t="s">
        <v>8504</v>
      </c>
      <c r="O980" s="9" t="s">
        <v>9621</v>
      </c>
      <c r="P980" s="9" t="s">
        <v>9622</v>
      </c>
      <c r="Q980" s="9" t="s">
        <v>9623</v>
      </c>
      <c r="R980" s="9" t="s">
        <v>628</v>
      </c>
      <c r="S980" s="9" t="s">
        <v>17</v>
      </c>
      <c r="T980" s="9" t="s">
        <v>9027</v>
      </c>
      <c r="U980" s="9" t="s">
        <v>222</v>
      </c>
      <c r="V980" s="9" t="s">
        <v>9624</v>
      </c>
    </row>
    <row r="981" customFormat="false" ht="15" hidden="false" customHeight="false" outlineLevel="0" collapsed="false">
      <c r="A981" s="9" t="s">
        <v>9625</v>
      </c>
      <c r="B981" s="9" t="s">
        <v>9626</v>
      </c>
      <c r="C981" s="9" t="s">
        <v>9627</v>
      </c>
      <c r="D981" s="9" t="s">
        <v>22</v>
      </c>
      <c r="E981" s="9" t="s">
        <v>1099</v>
      </c>
      <c r="F981" s="9" t="s">
        <v>9628</v>
      </c>
      <c r="G981" s="9" t="s">
        <v>9629</v>
      </c>
      <c r="H981" s="9" t="n">
        <v>1768</v>
      </c>
      <c r="I981" s="9" t="n">
        <v>1780</v>
      </c>
      <c r="J981" s="9" t="s">
        <v>9630</v>
      </c>
      <c r="K981" s="9" t="s">
        <v>9631</v>
      </c>
      <c r="L981" s="9" t="s">
        <v>9632</v>
      </c>
      <c r="M981" s="9" t="s">
        <v>9633</v>
      </c>
      <c r="N981" s="9" t="s">
        <v>180</v>
      </c>
      <c r="O981" s="9" t="s">
        <v>9634</v>
      </c>
      <c r="P981" s="9" t="s">
        <v>9635</v>
      </c>
      <c r="Q981" s="9" t="s">
        <v>1953</v>
      </c>
      <c r="R981" s="9" t="s">
        <v>9636</v>
      </c>
      <c r="S981" s="9" t="s">
        <v>16</v>
      </c>
      <c r="T981" s="9" t="s">
        <v>5464</v>
      </c>
      <c r="U981" s="9" t="s">
        <v>222</v>
      </c>
      <c r="V981" s="9" t="s">
        <v>9637</v>
      </c>
    </row>
    <row r="982" customFormat="false" ht="15" hidden="false" customHeight="false" outlineLevel="0" collapsed="false">
      <c r="A982" s="9" t="s">
        <v>9638</v>
      </c>
      <c r="B982" s="9" t="s">
        <v>9639</v>
      </c>
      <c r="C982" s="9" t="s">
        <v>9640</v>
      </c>
      <c r="D982" s="9" t="s">
        <v>22</v>
      </c>
      <c r="E982" s="9" t="s">
        <v>1099</v>
      </c>
      <c r="F982" s="9" t="s">
        <v>167</v>
      </c>
      <c r="G982" s="9" t="s">
        <v>140</v>
      </c>
      <c r="H982" s="9" t="n">
        <v>1769</v>
      </c>
      <c r="I982" s="9" t="n">
        <v>1771</v>
      </c>
      <c r="J982" s="9" t="s">
        <v>9641</v>
      </c>
      <c r="K982" s="9" t="s">
        <v>9642</v>
      </c>
      <c r="L982" s="9" t="s">
        <v>9643</v>
      </c>
      <c r="M982" s="9" t="s">
        <v>9644</v>
      </c>
      <c r="N982" s="9" t="s">
        <v>9610</v>
      </c>
      <c r="O982" s="9" t="s">
        <v>9507</v>
      </c>
      <c r="P982" s="9" t="s">
        <v>9645</v>
      </c>
      <c r="Q982" s="9" t="s">
        <v>234</v>
      </c>
      <c r="R982" s="9" t="s">
        <v>9509</v>
      </c>
      <c r="S982" s="9" t="s">
        <v>16</v>
      </c>
      <c r="T982" s="9" t="s">
        <v>9646</v>
      </c>
      <c r="U982" s="9" t="s">
        <v>222</v>
      </c>
      <c r="V982" s="9"/>
    </row>
    <row r="983" customFormat="false" ht="15" hidden="false" customHeight="false" outlineLevel="0" collapsed="false">
      <c r="A983" s="9" t="s">
        <v>9647</v>
      </c>
      <c r="B983" s="9" t="s">
        <v>9648</v>
      </c>
      <c r="C983" s="9" t="s">
        <v>9649</v>
      </c>
      <c r="D983" s="9" t="s">
        <v>22</v>
      </c>
      <c r="E983" s="9" t="s">
        <v>1099</v>
      </c>
      <c r="F983" s="9" t="s">
        <v>163</v>
      </c>
      <c r="G983" s="9" t="s">
        <v>103</v>
      </c>
      <c r="H983" s="9" t="n">
        <v>1772</v>
      </c>
      <c r="I983" s="9" t="n">
        <v>1782</v>
      </c>
      <c r="J983" s="9" t="s">
        <v>9650</v>
      </c>
      <c r="K983" s="9" t="s">
        <v>9651</v>
      </c>
      <c r="L983" s="9" t="s">
        <v>9652</v>
      </c>
      <c r="M983" s="9" t="s">
        <v>9517</v>
      </c>
      <c r="N983" s="9" t="s">
        <v>255</v>
      </c>
      <c r="O983" s="9" t="s">
        <v>9371</v>
      </c>
      <c r="P983" s="9" t="s">
        <v>9653</v>
      </c>
      <c r="Q983" s="9" t="s">
        <v>234</v>
      </c>
      <c r="R983" s="9" t="s">
        <v>9654</v>
      </c>
      <c r="S983" s="9" t="s">
        <v>17</v>
      </c>
      <c r="T983" s="9" t="s">
        <v>9216</v>
      </c>
      <c r="U983" s="9" t="s">
        <v>222</v>
      </c>
      <c r="V983" s="9" t="s">
        <v>9374</v>
      </c>
    </row>
    <row r="984" customFormat="false" ht="15" hidden="false" customHeight="false" outlineLevel="0" collapsed="false">
      <c r="A984" s="9" t="s">
        <v>9655</v>
      </c>
      <c r="B984" s="9" t="s">
        <v>9656</v>
      </c>
      <c r="C984" s="9" t="s">
        <v>9657</v>
      </c>
      <c r="D984" s="9" t="s">
        <v>22</v>
      </c>
      <c r="E984" s="9" t="s">
        <v>1099</v>
      </c>
      <c r="F984" s="9" t="s">
        <v>162</v>
      </c>
      <c r="G984" s="9" t="s">
        <v>96</v>
      </c>
      <c r="H984" s="9" t="n">
        <v>1780</v>
      </c>
      <c r="I984" s="9" t="n">
        <v>1781</v>
      </c>
      <c r="J984" s="9" t="s">
        <v>9658</v>
      </c>
      <c r="K984" s="9" t="s">
        <v>9659</v>
      </c>
      <c r="L984" s="9" t="s">
        <v>9660</v>
      </c>
      <c r="M984" s="9" t="s">
        <v>9661</v>
      </c>
      <c r="N984" s="9" t="s">
        <v>593</v>
      </c>
      <c r="O984" s="9" t="s">
        <v>9662</v>
      </c>
      <c r="P984" s="9" t="s">
        <v>9663</v>
      </c>
      <c r="Q984" s="9" t="s">
        <v>454</v>
      </c>
      <c r="R984" s="9" t="s">
        <v>8738</v>
      </c>
      <c r="S984" s="9" t="s">
        <v>16</v>
      </c>
      <c r="T984" s="9" t="s">
        <v>9664</v>
      </c>
      <c r="U984" s="9" t="s">
        <v>222</v>
      </c>
      <c r="V984" s="9" t="s">
        <v>9665</v>
      </c>
    </row>
    <row r="985" customFormat="false" ht="15" hidden="false" customHeight="false" outlineLevel="0" collapsed="false">
      <c r="A985" s="9" t="s">
        <v>9666</v>
      </c>
      <c r="B985" s="9" t="s">
        <v>9667</v>
      </c>
      <c r="C985" s="9" t="s">
        <v>9668</v>
      </c>
      <c r="D985" s="9" t="s">
        <v>22</v>
      </c>
      <c r="E985" s="9" t="s">
        <v>1099</v>
      </c>
      <c r="F985" s="9" t="s">
        <v>167</v>
      </c>
      <c r="G985" s="9" t="s">
        <v>140</v>
      </c>
      <c r="H985" s="9" t="n">
        <v>1787</v>
      </c>
      <c r="I985" s="9" t="n">
        <v>1787</v>
      </c>
      <c r="J985" s="9" t="s">
        <v>9669</v>
      </c>
      <c r="K985" s="9" t="s">
        <v>9670</v>
      </c>
      <c r="L985" s="9" t="s">
        <v>9671</v>
      </c>
      <c r="M985" s="9" t="s">
        <v>9672</v>
      </c>
      <c r="N985" s="9" t="s">
        <v>174</v>
      </c>
      <c r="O985" s="9" t="s">
        <v>9519</v>
      </c>
      <c r="P985" s="9" t="s">
        <v>9673</v>
      </c>
      <c r="Q985" s="9" t="s">
        <v>234</v>
      </c>
      <c r="R985" s="9" t="s">
        <v>8947</v>
      </c>
      <c r="S985" s="9" t="s">
        <v>17</v>
      </c>
      <c r="T985" s="9" t="s">
        <v>9477</v>
      </c>
      <c r="U985" s="9" t="s">
        <v>222</v>
      </c>
      <c r="V985" s="9"/>
    </row>
    <row r="986" customFormat="false" ht="15" hidden="false" customHeight="false" outlineLevel="0" collapsed="false">
      <c r="A986" s="9" t="s">
        <v>9674</v>
      </c>
      <c r="B986" s="9" t="s">
        <v>9675</v>
      </c>
      <c r="C986" s="9" t="s">
        <v>9676</v>
      </c>
      <c r="D986" s="9" t="s">
        <v>22</v>
      </c>
      <c r="E986" s="9" t="s">
        <v>1099</v>
      </c>
      <c r="F986" s="9" t="s">
        <v>921</v>
      </c>
      <c r="G986" s="9" t="s">
        <v>140</v>
      </c>
      <c r="H986" s="9" t="n">
        <v>1787</v>
      </c>
      <c r="I986" s="9" t="n">
        <v>1787</v>
      </c>
      <c r="J986" s="9" t="s">
        <v>9669</v>
      </c>
      <c r="K986" s="9" t="s">
        <v>9677</v>
      </c>
      <c r="L986" s="9" t="s">
        <v>9678</v>
      </c>
      <c r="M986" s="9" t="s">
        <v>9679</v>
      </c>
      <c r="N986" s="9" t="s">
        <v>180</v>
      </c>
      <c r="O986" s="9" t="s">
        <v>9680</v>
      </c>
      <c r="P986" s="9" t="s">
        <v>9681</v>
      </c>
      <c r="Q986" s="9" t="s">
        <v>246</v>
      </c>
      <c r="R986" s="9" t="s">
        <v>9682</v>
      </c>
      <c r="S986" s="9" t="s">
        <v>16</v>
      </c>
      <c r="T986" s="9" t="s">
        <v>9683</v>
      </c>
      <c r="U986" s="9" t="s">
        <v>222</v>
      </c>
      <c r="V986" s="9" t="s">
        <v>9684</v>
      </c>
    </row>
    <row r="987" customFormat="false" ht="15" hidden="false" customHeight="false" outlineLevel="0" collapsed="false">
      <c r="A987" s="9" t="s">
        <v>9685</v>
      </c>
      <c r="B987" s="9" t="s">
        <v>9686</v>
      </c>
      <c r="C987" s="9" t="s">
        <v>9687</v>
      </c>
      <c r="D987" s="9" t="s">
        <v>22</v>
      </c>
      <c r="E987" s="9" t="s">
        <v>1099</v>
      </c>
      <c r="F987" s="9" t="s">
        <v>921</v>
      </c>
      <c r="G987" s="9" t="s">
        <v>9688</v>
      </c>
      <c r="H987" s="9" t="n">
        <v>1788</v>
      </c>
      <c r="I987" s="9" t="n">
        <v>1789</v>
      </c>
      <c r="J987" s="9" t="s">
        <v>9689</v>
      </c>
      <c r="K987" s="9" t="s">
        <v>9690</v>
      </c>
      <c r="L987" s="9" t="s">
        <v>9691</v>
      </c>
      <c r="M987" s="9" t="s">
        <v>9692</v>
      </c>
      <c r="N987" s="9" t="s">
        <v>177</v>
      </c>
      <c r="O987" s="9" t="s">
        <v>9693</v>
      </c>
      <c r="P987" s="9" t="s">
        <v>9694</v>
      </c>
      <c r="Q987" s="9" t="s">
        <v>246</v>
      </c>
      <c r="R987" s="9" t="s">
        <v>9695</v>
      </c>
      <c r="S987" s="9" t="s">
        <v>16</v>
      </c>
      <c r="T987" s="9" t="s">
        <v>9696</v>
      </c>
      <c r="U987" s="9" t="s">
        <v>222</v>
      </c>
      <c r="V987" s="9" t="s">
        <v>9697</v>
      </c>
    </row>
    <row r="988" customFormat="false" ht="15" hidden="false" customHeight="false" outlineLevel="0" collapsed="false">
      <c r="A988" s="9" t="s">
        <v>9698</v>
      </c>
      <c r="B988" s="9" t="s">
        <v>9699</v>
      </c>
      <c r="C988" s="9" t="s">
        <v>9700</v>
      </c>
      <c r="D988" s="9" t="s">
        <v>22</v>
      </c>
      <c r="E988" s="9" t="s">
        <v>1099</v>
      </c>
      <c r="F988" s="9" t="s">
        <v>162</v>
      </c>
      <c r="G988" s="9" t="s">
        <v>88</v>
      </c>
      <c r="H988" s="9" t="n">
        <v>1790</v>
      </c>
      <c r="I988" s="9" t="n">
        <v>1790</v>
      </c>
      <c r="J988" s="9" t="s">
        <v>9701</v>
      </c>
      <c r="K988" s="9" t="s">
        <v>9702</v>
      </c>
      <c r="L988" s="9" t="s">
        <v>9349</v>
      </c>
      <c r="M988" s="9" t="s">
        <v>9703</v>
      </c>
      <c r="N988" s="9" t="s">
        <v>9045</v>
      </c>
      <c r="O988" s="9" t="s">
        <v>9704</v>
      </c>
      <c r="P988" s="9" t="s">
        <v>9705</v>
      </c>
      <c r="Q988" s="9" t="s">
        <v>246</v>
      </c>
      <c r="R988" s="9" t="s">
        <v>9706</v>
      </c>
      <c r="S988" s="9" t="s">
        <v>17</v>
      </c>
      <c r="T988" s="9" t="s">
        <v>7813</v>
      </c>
      <c r="U988" s="9" t="s">
        <v>222</v>
      </c>
      <c r="V988" s="9"/>
    </row>
    <row r="989" customFormat="false" ht="15" hidden="false" customHeight="false" outlineLevel="0" collapsed="false">
      <c r="A989" s="9" t="s">
        <v>9707</v>
      </c>
      <c r="B989" s="9" t="s">
        <v>9708</v>
      </c>
      <c r="C989" s="9" t="s">
        <v>9709</v>
      </c>
      <c r="D989" s="9" t="s">
        <v>22</v>
      </c>
      <c r="E989" s="9" t="s">
        <v>1099</v>
      </c>
      <c r="F989" s="9" t="s">
        <v>167</v>
      </c>
      <c r="G989" s="9" t="s">
        <v>138</v>
      </c>
      <c r="H989" s="9" t="n">
        <v>1791</v>
      </c>
      <c r="I989" s="9" t="n">
        <v>1791</v>
      </c>
      <c r="J989" s="9" t="s">
        <v>9710</v>
      </c>
      <c r="K989" s="9" t="s">
        <v>9711</v>
      </c>
      <c r="L989" s="9" t="s">
        <v>8934</v>
      </c>
      <c r="M989" s="9" t="s">
        <v>8934</v>
      </c>
      <c r="N989" s="9" t="s">
        <v>176</v>
      </c>
      <c r="O989" s="9" t="s">
        <v>9712</v>
      </c>
      <c r="P989" s="9" t="s">
        <v>9713</v>
      </c>
      <c r="Q989" s="9" t="s">
        <v>234</v>
      </c>
      <c r="R989" s="9" t="s">
        <v>8772</v>
      </c>
      <c r="S989" s="9" t="s">
        <v>17</v>
      </c>
      <c r="T989" s="9" t="s">
        <v>8727</v>
      </c>
      <c r="U989" s="9" t="s">
        <v>222</v>
      </c>
      <c r="V989" s="9"/>
    </row>
    <row r="990" customFormat="false" ht="15" hidden="false" customHeight="false" outlineLevel="0" collapsed="false">
      <c r="A990" s="9" t="s">
        <v>9714</v>
      </c>
      <c r="B990" s="9" t="s">
        <v>9715</v>
      </c>
      <c r="C990" s="9" t="s">
        <v>9716</v>
      </c>
      <c r="D990" s="9" t="s">
        <v>22</v>
      </c>
      <c r="E990" s="9" t="s">
        <v>1099</v>
      </c>
      <c r="F990" s="9" t="s">
        <v>162</v>
      </c>
      <c r="G990" s="9" t="s">
        <v>88</v>
      </c>
      <c r="H990" s="9" t="n">
        <v>1793</v>
      </c>
      <c r="I990" s="9" t="n">
        <v>1794</v>
      </c>
      <c r="J990" s="9" t="s">
        <v>9717</v>
      </c>
      <c r="K990" s="9" t="s">
        <v>9718</v>
      </c>
      <c r="L990" s="9" t="s">
        <v>9719</v>
      </c>
      <c r="M990" s="9" t="s">
        <v>9720</v>
      </c>
      <c r="N990" s="9" t="s">
        <v>9610</v>
      </c>
      <c r="O990" s="9" t="s">
        <v>354</v>
      </c>
      <c r="P990" s="9" t="s">
        <v>9721</v>
      </c>
      <c r="Q990" s="9" t="s">
        <v>246</v>
      </c>
      <c r="R990" s="9" t="s">
        <v>9722</v>
      </c>
      <c r="S990" s="9" t="s">
        <v>16</v>
      </c>
      <c r="T990" s="9" t="s">
        <v>9646</v>
      </c>
      <c r="U990" s="9" t="s">
        <v>222</v>
      </c>
      <c r="V990" s="9" t="s">
        <v>9723</v>
      </c>
    </row>
    <row r="991" customFormat="false" ht="15" hidden="false" customHeight="false" outlineLevel="0" collapsed="false">
      <c r="A991" s="9" t="s">
        <v>9724</v>
      </c>
      <c r="B991" s="9" t="s">
        <v>9725</v>
      </c>
      <c r="C991" s="9" t="s">
        <v>9726</v>
      </c>
      <c r="D991" s="9" t="s">
        <v>22</v>
      </c>
      <c r="E991" s="9" t="s">
        <v>1099</v>
      </c>
      <c r="F991" s="9" t="s">
        <v>167</v>
      </c>
      <c r="G991" s="9" t="s">
        <v>138</v>
      </c>
      <c r="H991" s="9" t="n">
        <v>1793</v>
      </c>
      <c r="I991" s="9" t="n">
        <v>1793</v>
      </c>
      <c r="J991" s="9" t="s">
        <v>9727</v>
      </c>
      <c r="K991" s="9" t="s">
        <v>9728</v>
      </c>
      <c r="L991" s="9" t="s">
        <v>9729</v>
      </c>
      <c r="M991" s="9" t="s">
        <v>9223</v>
      </c>
      <c r="N991" s="9" t="s">
        <v>180</v>
      </c>
      <c r="O991" s="9" t="s">
        <v>9730</v>
      </c>
      <c r="P991" s="9" t="s">
        <v>9731</v>
      </c>
      <c r="Q991" s="9" t="s">
        <v>2391</v>
      </c>
      <c r="R991" s="9" t="s">
        <v>8738</v>
      </c>
      <c r="S991" s="9" t="s">
        <v>16</v>
      </c>
      <c r="T991" s="9" t="s">
        <v>3429</v>
      </c>
      <c r="U991" s="9" t="s">
        <v>222</v>
      </c>
      <c r="V991" s="9"/>
    </row>
    <row r="992" customFormat="false" ht="15" hidden="false" customHeight="false" outlineLevel="0" collapsed="false">
      <c r="A992" s="9" t="s">
        <v>9732</v>
      </c>
      <c r="B992" s="9" t="s">
        <v>9733</v>
      </c>
      <c r="C992" s="9" t="s">
        <v>9734</v>
      </c>
      <c r="D992" s="9" t="s">
        <v>22</v>
      </c>
      <c r="E992" s="9" t="s">
        <v>1099</v>
      </c>
      <c r="F992" s="9" t="s">
        <v>167</v>
      </c>
      <c r="G992" s="9" t="s">
        <v>8351</v>
      </c>
      <c r="H992" s="9" t="n">
        <v>1796</v>
      </c>
      <c r="I992" s="9" t="n">
        <v>1815</v>
      </c>
      <c r="J992" s="9" t="s">
        <v>9735</v>
      </c>
      <c r="K992" s="9" t="s">
        <v>9736</v>
      </c>
      <c r="L992" s="9" t="s">
        <v>9729</v>
      </c>
      <c r="M992" s="9" t="s">
        <v>9737</v>
      </c>
      <c r="N992" s="9" t="s">
        <v>7804</v>
      </c>
      <c r="O992" s="9" t="s">
        <v>9738</v>
      </c>
      <c r="P992" s="9" t="s">
        <v>9739</v>
      </c>
      <c r="Q992" s="9" t="s">
        <v>2391</v>
      </c>
      <c r="R992" s="9" t="s">
        <v>8738</v>
      </c>
      <c r="S992" s="9" t="s">
        <v>16</v>
      </c>
      <c r="T992" s="9" t="s">
        <v>1546</v>
      </c>
      <c r="U992" s="9" t="s">
        <v>222</v>
      </c>
      <c r="V992" s="9" t="s">
        <v>9740</v>
      </c>
    </row>
    <row r="993" customFormat="false" ht="15" hidden="false" customHeight="false" outlineLevel="0" collapsed="false">
      <c r="A993" s="9" t="s">
        <v>9741</v>
      </c>
      <c r="B993" s="9" t="s">
        <v>9742</v>
      </c>
      <c r="C993" s="9" t="s">
        <v>9743</v>
      </c>
      <c r="D993" s="9" t="s">
        <v>22</v>
      </c>
      <c r="E993" s="9" t="s">
        <v>1099</v>
      </c>
      <c r="F993" s="9" t="s">
        <v>1897</v>
      </c>
      <c r="G993" s="9" t="s">
        <v>61</v>
      </c>
      <c r="H993" s="9" t="n">
        <v>1798</v>
      </c>
      <c r="I993" s="9" t="n">
        <v>1829</v>
      </c>
      <c r="J993" s="9" t="s">
        <v>9744</v>
      </c>
      <c r="K993" s="9" t="s">
        <v>9745</v>
      </c>
      <c r="L993" s="9" t="s">
        <v>9746</v>
      </c>
      <c r="M993" s="9" t="s">
        <v>9747</v>
      </c>
      <c r="N993" s="9" t="s">
        <v>177</v>
      </c>
      <c r="O993" s="9" t="s">
        <v>9748</v>
      </c>
      <c r="P993" s="9" t="s">
        <v>9749</v>
      </c>
      <c r="Q993" s="9" t="s">
        <v>2391</v>
      </c>
      <c r="R993" s="9" t="s">
        <v>9750</v>
      </c>
      <c r="S993" s="9" t="s">
        <v>16</v>
      </c>
      <c r="T993" s="9" t="s">
        <v>9570</v>
      </c>
      <c r="U993" s="9" t="s">
        <v>222</v>
      </c>
      <c r="V993" s="9" t="s">
        <v>9751</v>
      </c>
    </row>
    <row r="994" customFormat="false" ht="15" hidden="false" customHeight="false" outlineLevel="0" collapsed="false">
      <c r="A994" s="9" t="s">
        <v>9752</v>
      </c>
      <c r="B994" s="9" t="s">
        <v>9753</v>
      </c>
      <c r="C994" s="9" t="s">
        <v>9754</v>
      </c>
      <c r="D994" s="9" t="s">
        <v>22</v>
      </c>
      <c r="E994" s="9" t="s">
        <v>1099</v>
      </c>
      <c r="F994" s="9" t="s">
        <v>164</v>
      </c>
      <c r="G994" s="9" t="s">
        <v>109</v>
      </c>
      <c r="H994" s="9" t="n">
        <v>1799</v>
      </c>
      <c r="I994" s="9" t="n">
        <v>1799</v>
      </c>
      <c r="J994" s="9" t="s">
        <v>9755</v>
      </c>
      <c r="K994" s="9" t="s">
        <v>9756</v>
      </c>
      <c r="L994" s="9" t="s">
        <v>9757</v>
      </c>
      <c r="M994" s="9" t="s">
        <v>9758</v>
      </c>
      <c r="N994" s="9" t="s">
        <v>8568</v>
      </c>
      <c r="O994" s="9" t="s">
        <v>9759</v>
      </c>
      <c r="P994" s="9" t="s">
        <v>9760</v>
      </c>
      <c r="Q994" s="9" t="s">
        <v>2391</v>
      </c>
      <c r="R994" s="9" t="s">
        <v>9761</v>
      </c>
      <c r="S994" s="9" t="s">
        <v>16</v>
      </c>
      <c r="T994" s="9" t="s">
        <v>1546</v>
      </c>
      <c r="U994" s="9" t="s">
        <v>222</v>
      </c>
      <c r="V994" s="9" t="s">
        <v>9762</v>
      </c>
    </row>
    <row r="995" customFormat="false" ht="15" hidden="false" customHeight="false" outlineLevel="0" collapsed="false">
      <c r="A995" s="9" t="s">
        <v>9763</v>
      </c>
      <c r="B995" s="9" t="s">
        <v>9764</v>
      </c>
      <c r="C995" s="9" t="s">
        <v>9765</v>
      </c>
      <c r="D995" s="9" t="s">
        <v>22</v>
      </c>
      <c r="E995" s="9" t="s">
        <v>1099</v>
      </c>
      <c r="F995" s="9" t="s">
        <v>1897</v>
      </c>
      <c r="G995" s="9" t="s">
        <v>9766</v>
      </c>
      <c r="H995" s="9" t="n">
        <v>1801</v>
      </c>
      <c r="I995" s="9" t="n">
        <v>1802</v>
      </c>
      <c r="J995" s="9" t="s">
        <v>9767</v>
      </c>
      <c r="K995" s="9" t="s">
        <v>9768</v>
      </c>
      <c r="L995" s="9" t="s">
        <v>9769</v>
      </c>
      <c r="M995" s="9" t="s">
        <v>9770</v>
      </c>
      <c r="N995" s="9" t="s">
        <v>177</v>
      </c>
      <c r="O995" s="9" t="s">
        <v>9771</v>
      </c>
      <c r="P995" s="9" t="s">
        <v>9772</v>
      </c>
      <c r="Q995" s="9" t="s">
        <v>2391</v>
      </c>
      <c r="R995" s="9" t="s">
        <v>628</v>
      </c>
      <c r="S995" s="9" t="s">
        <v>16</v>
      </c>
      <c r="T995" s="9" t="s">
        <v>3429</v>
      </c>
      <c r="U995" s="9" t="s">
        <v>222</v>
      </c>
      <c r="V995" s="9" t="s">
        <v>9773</v>
      </c>
    </row>
    <row r="996" customFormat="false" ht="15" hidden="false" customHeight="false" outlineLevel="0" collapsed="false">
      <c r="A996" s="9" t="s">
        <v>9774</v>
      </c>
      <c r="B996" s="9" t="s">
        <v>9775</v>
      </c>
      <c r="C996" s="9" t="s">
        <v>9776</v>
      </c>
      <c r="D996" s="9" t="s">
        <v>22</v>
      </c>
      <c r="E996" s="9" t="s">
        <v>1099</v>
      </c>
      <c r="F996" s="9" t="s">
        <v>167</v>
      </c>
      <c r="G996" s="9" t="s">
        <v>9777</v>
      </c>
      <c r="H996" s="9" t="n">
        <v>1801</v>
      </c>
      <c r="I996" s="9" t="n">
        <v>1816</v>
      </c>
      <c r="J996" s="9" t="s">
        <v>9778</v>
      </c>
      <c r="K996" s="9" t="s">
        <v>9779</v>
      </c>
      <c r="L996" s="9" t="s">
        <v>9780</v>
      </c>
      <c r="M996" s="9" t="s">
        <v>9781</v>
      </c>
      <c r="N996" s="9" t="s">
        <v>231</v>
      </c>
      <c r="O996" s="9" t="s">
        <v>9782</v>
      </c>
      <c r="P996" s="9" t="s">
        <v>9783</v>
      </c>
      <c r="Q996" s="9" t="s">
        <v>2391</v>
      </c>
      <c r="R996" s="9" t="s">
        <v>8690</v>
      </c>
      <c r="S996" s="9" t="s">
        <v>15</v>
      </c>
      <c r="T996" s="9" t="s">
        <v>3429</v>
      </c>
      <c r="U996" s="9" t="s">
        <v>222</v>
      </c>
      <c r="V996" s="9" t="s">
        <v>9784</v>
      </c>
    </row>
    <row r="997" customFormat="false" ht="15" hidden="false" customHeight="false" outlineLevel="0" collapsed="false">
      <c r="A997" s="9" t="s">
        <v>9785</v>
      </c>
      <c r="B997" s="9" t="s">
        <v>9786</v>
      </c>
      <c r="C997" s="9" t="s">
        <v>9787</v>
      </c>
      <c r="D997" s="9" t="s">
        <v>22</v>
      </c>
      <c r="E997" s="9" t="s">
        <v>1099</v>
      </c>
      <c r="F997" s="9" t="s">
        <v>167</v>
      </c>
      <c r="G997" s="9" t="s">
        <v>140</v>
      </c>
      <c r="H997" s="9" t="n">
        <v>1811</v>
      </c>
      <c r="I997" s="9" t="n">
        <v>1816</v>
      </c>
      <c r="J997" s="9" t="s">
        <v>9788</v>
      </c>
      <c r="K997" s="9" t="s">
        <v>9789</v>
      </c>
      <c r="L997" s="9" t="s">
        <v>9790</v>
      </c>
      <c r="M997" s="9" t="s">
        <v>9791</v>
      </c>
      <c r="N997" s="9" t="s">
        <v>9610</v>
      </c>
      <c r="O997" s="9" t="s">
        <v>9792</v>
      </c>
      <c r="P997" s="9" t="s">
        <v>9793</v>
      </c>
      <c r="Q997" s="9" t="s">
        <v>234</v>
      </c>
      <c r="R997" s="9" t="s">
        <v>9794</v>
      </c>
      <c r="S997" s="9" t="s">
        <v>16</v>
      </c>
      <c r="T997" s="9" t="s">
        <v>9646</v>
      </c>
      <c r="U997" s="9" t="s">
        <v>222</v>
      </c>
      <c r="V997" s="9"/>
    </row>
    <row r="998" customFormat="false" ht="15" hidden="false" customHeight="false" outlineLevel="0" collapsed="false">
      <c r="A998" s="9" t="s">
        <v>9795</v>
      </c>
      <c r="B998" s="9" t="s">
        <v>9796</v>
      </c>
      <c r="C998" s="9" t="s">
        <v>9797</v>
      </c>
      <c r="D998" s="9" t="s">
        <v>22</v>
      </c>
      <c r="E998" s="9" t="s">
        <v>1099</v>
      </c>
      <c r="F998" s="9" t="s">
        <v>168</v>
      </c>
      <c r="G998" s="9" t="s">
        <v>155</v>
      </c>
      <c r="H998" s="9" t="n">
        <v>1815</v>
      </c>
      <c r="I998" s="9" t="n">
        <v>1825</v>
      </c>
      <c r="J998" s="9" t="s">
        <v>240</v>
      </c>
      <c r="K998" s="9" t="s">
        <v>9798</v>
      </c>
      <c r="L998" s="9" t="s">
        <v>9799</v>
      </c>
      <c r="M998" s="9" t="s">
        <v>9800</v>
      </c>
      <c r="N998" s="9" t="s">
        <v>179</v>
      </c>
      <c r="O998" s="9" t="s">
        <v>9801</v>
      </c>
      <c r="P998" s="9" t="s">
        <v>9802</v>
      </c>
      <c r="Q998" s="9" t="s">
        <v>869</v>
      </c>
      <c r="R998" s="9" t="s">
        <v>8924</v>
      </c>
      <c r="S998" s="9" t="s">
        <v>17</v>
      </c>
      <c r="T998" s="9" t="s">
        <v>859</v>
      </c>
      <c r="U998" s="9" t="s">
        <v>378</v>
      </c>
      <c r="V998" s="9" t="s">
        <v>9803</v>
      </c>
    </row>
    <row r="999" customFormat="false" ht="15" hidden="false" customHeight="false" outlineLevel="0" collapsed="false">
      <c r="A999" s="9" t="s">
        <v>9804</v>
      </c>
      <c r="B999" s="9" t="s">
        <v>9805</v>
      </c>
      <c r="C999" s="9" t="s">
        <v>9806</v>
      </c>
      <c r="D999" s="9" t="s">
        <v>22</v>
      </c>
      <c r="E999" s="9" t="s">
        <v>1099</v>
      </c>
      <c r="F999" s="9" t="s">
        <v>9177</v>
      </c>
      <c r="G999" s="9" t="s">
        <v>100</v>
      </c>
      <c r="H999" s="9" t="n">
        <v>1816</v>
      </c>
      <c r="I999" s="9" t="n">
        <v>1826</v>
      </c>
      <c r="J999" s="9" t="s">
        <v>9807</v>
      </c>
      <c r="K999" s="9" t="s">
        <v>9808</v>
      </c>
      <c r="L999" s="9" t="s">
        <v>9809</v>
      </c>
      <c r="M999" s="9" t="s">
        <v>9810</v>
      </c>
      <c r="N999" s="9" t="s">
        <v>180</v>
      </c>
      <c r="O999" s="9" t="s">
        <v>9811</v>
      </c>
      <c r="P999" s="9" t="s">
        <v>9812</v>
      </c>
      <c r="Q999" s="9" t="s">
        <v>234</v>
      </c>
      <c r="R999" s="9" t="s">
        <v>9486</v>
      </c>
      <c r="S999" s="9" t="s">
        <v>17</v>
      </c>
      <c r="T999" s="9" t="s">
        <v>247</v>
      </c>
      <c r="U999" s="9" t="s">
        <v>222</v>
      </c>
      <c r="V999" s="9" t="s">
        <v>9813</v>
      </c>
    </row>
    <row r="1000" customFormat="false" ht="15" hidden="false" customHeight="false" outlineLevel="0" collapsed="false">
      <c r="A1000" s="9" t="s">
        <v>9814</v>
      </c>
      <c r="B1000" s="9" t="s">
        <v>9815</v>
      </c>
      <c r="C1000" s="9" t="s">
        <v>9816</v>
      </c>
      <c r="D1000" s="9" t="s">
        <v>22</v>
      </c>
      <c r="E1000" s="9" t="s">
        <v>1099</v>
      </c>
      <c r="F1000" s="9" t="s">
        <v>168</v>
      </c>
      <c r="G1000" s="9" t="s">
        <v>155</v>
      </c>
      <c r="H1000" s="9" t="n">
        <v>1819</v>
      </c>
      <c r="I1000" s="9" t="n">
        <v>1819</v>
      </c>
      <c r="J1000" s="9" t="s">
        <v>9817</v>
      </c>
      <c r="K1000" s="9" t="s">
        <v>9818</v>
      </c>
      <c r="L1000" s="9" t="s">
        <v>9819</v>
      </c>
      <c r="M1000" s="9" t="s">
        <v>9820</v>
      </c>
      <c r="N1000" s="9" t="s">
        <v>179</v>
      </c>
      <c r="O1000" s="9" t="s">
        <v>9821</v>
      </c>
      <c r="P1000" s="9" t="s">
        <v>9822</v>
      </c>
      <c r="Q1000" s="9" t="s">
        <v>869</v>
      </c>
      <c r="R1000" s="9" t="s">
        <v>9823</v>
      </c>
      <c r="S1000" s="9" t="s">
        <v>17</v>
      </c>
      <c r="T1000" s="9" t="s">
        <v>672</v>
      </c>
      <c r="U1000" s="9" t="s">
        <v>222</v>
      </c>
      <c r="V1000" s="9" t="s">
        <v>9824</v>
      </c>
    </row>
    <row r="1001" customFormat="false" ht="15" hidden="false" customHeight="false" outlineLevel="0" collapsed="false">
      <c r="A1001" s="9" t="s">
        <v>9825</v>
      </c>
      <c r="B1001" s="9" t="s">
        <v>9826</v>
      </c>
      <c r="C1001" s="9" t="s">
        <v>9827</v>
      </c>
      <c r="D1001" s="9" t="s">
        <v>22</v>
      </c>
      <c r="E1001" s="9" t="s">
        <v>1099</v>
      </c>
      <c r="F1001" s="9" t="s">
        <v>166</v>
      </c>
      <c r="G1001" s="9" t="s">
        <v>9828</v>
      </c>
      <c r="H1001" s="9" t="n">
        <v>1829</v>
      </c>
      <c r="I1001" s="9" t="n">
        <v>1829</v>
      </c>
      <c r="J1001" s="9" t="s">
        <v>9829</v>
      </c>
      <c r="K1001" s="9" t="s">
        <v>9830</v>
      </c>
      <c r="L1001" s="9" t="s">
        <v>9831</v>
      </c>
      <c r="M1001" s="9" t="s">
        <v>9832</v>
      </c>
      <c r="N1001" s="9" t="s">
        <v>593</v>
      </c>
      <c r="O1001" s="9" t="s">
        <v>9833</v>
      </c>
      <c r="P1001" s="9" t="s">
        <v>9834</v>
      </c>
      <c r="Q1001" s="9" t="s">
        <v>234</v>
      </c>
      <c r="R1001" s="9" t="s">
        <v>3962</v>
      </c>
      <c r="S1001" s="9" t="s">
        <v>17</v>
      </c>
      <c r="T1001" s="9" t="s">
        <v>247</v>
      </c>
      <c r="U1001" s="9" t="s">
        <v>222</v>
      </c>
      <c r="V1001" s="9"/>
    </row>
    <row r="1002" customFormat="false" ht="15" hidden="false" customHeight="false" outlineLevel="0" collapsed="false">
      <c r="A1002" s="9" t="s">
        <v>9835</v>
      </c>
      <c r="B1002" s="9" t="s">
        <v>9836</v>
      </c>
      <c r="C1002" s="9" t="s">
        <v>9837</v>
      </c>
      <c r="D1002" s="9" t="s">
        <v>22</v>
      </c>
      <c r="E1002" s="9" t="s">
        <v>1099</v>
      </c>
      <c r="F1002" s="9" t="s">
        <v>9838</v>
      </c>
      <c r="G1002" s="9" t="s">
        <v>116</v>
      </c>
      <c r="H1002" s="9" t="n">
        <v>1830</v>
      </c>
      <c r="I1002" s="9" t="n">
        <v>1870</v>
      </c>
      <c r="J1002" s="9" t="s">
        <v>9839</v>
      </c>
      <c r="K1002" s="9" t="s">
        <v>9840</v>
      </c>
      <c r="L1002" s="9" t="s">
        <v>9841</v>
      </c>
      <c r="M1002" s="9" t="s">
        <v>9842</v>
      </c>
      <c r="N1002" s="9" t="s">
        <v>178</v>
      </c>
      <c r="O1002" s="9" t="s">
        <v>9843</v>
      </c>
      <c r="P1002" s="9" t="s">
        <v>9844</v>
      </c>
      <c r="Q1002" s="9" t="s">
        <v>246</v>
      </c>
      <c r="R1002" s="9" t="s">
        <v>9845</v>
      </c>
      <c r="S1002" s="9" t="s">
        <v>17</v>
      </c>
      <c r="T1002" s="9" t="s">
        <v>9275</v>
      </c>
      <c r="U1002" s="9" t="s">
        <v>222</v>
      </c>
      <c r="V1002" s="9" t="s">
        <v>9846</v>
      </c>
    </row>
    <row r="1003" customFormat="false" ht="15" hidden="false" customHeight="false" outlineLevel="0" collapsed="false">
      <c r="A1003" s="9" t="s">
        <v>9847</v>
      </c>
      <c r="B1003" s="9" t="s">
        <v>9848</v>
      </c>
      <c r="C1003" s="9" t="s">
        <v>9849</v>
      </c>
      <c r="D1003" s="9" t="s">
        <v>22</v>
      </c>
      <c r="E1003" s="9" t="s">
        <v>1099</v>
      </c>
      <c r="F1003" s="9" t="s">
        <v>162</v>
      </c>
      <c r="G1003" s="9" t="s">
        <v>88</v>
      </c>
      <c r="H1003" s="9" t="n">
        <v>1830</v>
      </c>
      <c r="I1003" s="9" t="n">
        <v>1839</v>
      </c>
      <c r="J1003" s="9" t="s">
        <v>9850</v>
      </c>
      <c r="K1003" s="9" t="s">
        <v>9851</v>
      </c>
      <c r="L1003" s="9" t="s">
        <v>9852</v>
      </c>
      <c r="M1003" s="9" t="s">
        <v>9853</v>
      </c>
      <c r="N1003" s="9" t="s">
        <v>563</v>
      </c>
      <c r="O1003" s="9" t="s">
        <v>9854</v>
      </c>
      <c r="P1003" s="9" t="s">
        <v>9855</v>
      </c>
      <c r="Q1003" s="9" t="s">
        <v>9091</v>
      </c>
      <c r="R1003" s="9" t="s">
        <v>9856</v>
      </c>
      <c r="S1003" s="9" t="s">
        <v>17</v>
      </c>
      <c r="T1003" s="9" t="s">
        <v>2873</v>
      </c>
      <c r="U1003" s="9" t="s">
        <v>222</v>
      </c>
      <c r="V1003" s="9" t="s">
        <v>9857</v>
      </c>
    </row>
    <row r="1004" customFormat="false" ht="15" hidden="false" customHeight="false" outlineLevel="0" collapsed="false">
      <c r="A1004" s="9" t="s">
        <v>9858</v>
      </c>
      <c r="B1004" s="9" t="s">
        <v>9859</v>
      </c>
      <c r="C1004" s="9" t="s">
        <v>9860</v>
      </c>
      <c r="D1004" s="9" t="s">
        <v>22</v>
      </c>
      <c r="E1004" s="9" t="s">
        <v>1099</v>
      </c>
      <c r="F1004" s="9" t="s">
        <v>9861</v>
      </c>
      <c r="G1004" s="9" t="s">
        <v>9862</v>
      </c>
      <c r="H1004" s="9" t="n">
        <v>1833</v>
      </c>
      <c r="I1004" s="9" t="n">
        <v>1838</v>
      </c>
      <c r="J1004" s="9" t="s">
        <v>9863</v>
      </c>
      <c r="K1004" s="9" t="s">
        <v>9864</v>
      </c>
      <c r="L1004" s="9" t="s">
        <v>8934</v>
      </c>
      <c r="M1004" s="9" t="s">
        <v>8934</v>
      </c>
      <c r="N1004" s="9" t="s">
        <v>180</v>
      </c>
      <c r="O1004" s="9" t="s">
        <v>9519</v>
      </c>
      <c r="P1004" s="9" t="s">
        <v>9865</v>
      </c>
      <c r="Q1004" s="9" t="s">
        <v>246</v>
      </c>
      <c r="R1004" s="9" t="s">
        <v>9866</v>
      </c>
      <c r="S1004" s="9" t="s">
        <v>17</v>
      </c>
      <c r="T1004" s="9" t="s">
        <v>2953</v>
      </c>
      <c r="U1004" s="9" t="s">
        <v>222</v>
      </c>
      <c r="V1004" s="9" t="s">
        <v>9867</v>
      </c>
    </row>
    <row r="1005" customFormat="false" ht="15" hidden="false" customHeight="false" outlineLevel="0" collapsed="false">
      <c r="A1005" s="9" t="s">
        <v>9868</v>
      </c>
      <c r="B1005" s="9" t="s">
        <v>9869</v>
      </c>
      <c r="C1005" s="9" t="s">
        <v>9870</v>
      </c>
      <c r="D1005" s="9" t="s">
        <v>22</v>
      </c>
      <c r="E1005" s="9" t="s">
        <v>1099</v>
      </c>
      <c r="F1005" s="9" t="s">
        <v>9871</v>
      </c>
      <c r="G1005" s="9" t="s">
        <v>103</v>
      </c>
      <c r="H1005" s="9" t="n">
        <v>1839</v>
      </c>
      <c r="I1005" s="9" t="n">
        <v>1842</v>
      </c>
      <c r="J1005" s="9" t="s">
        <v>9872</v>
      </c>
      <c r="K1005" s="9" t="s">
        <v>9873</v>
      </c>
      <c r="L1005" s="9" t="s">
        <v>9874</v>
      </c>
      <c r="M1005" s="9" t="s">
        <v>9875</v>
      </c>
      <c r="N1005" s="9" t="s">
        <v>8544</v>
      </c>
      <c r="O1005" s="9" t="s">
        <v>354</v>
      </c>
      <c r="P1005" s="9" t="s">
        <v>9876</v>
      </c>
      <c r="Q1005" s="9" t="s">
        <v>2391</v>
      </c>
      <c r="R1005" s="9" t="s">
        <v>9877</v>
      </c>
      <c r="S1005" s="9" t="s">
        <v>16</v>
      </c>
      <c r="T1005" s="9" t="s">
        <v>9878</v>
      </c>
      <c r="U1005" s="9" t="s">
        <v>222</v>
      </c>
      <c r="V1005" s="9" t="s">
        <v>9879</v>
      </c>
    </row>
    <row r="1006" customFormat="false" ht="15" hidden="false" customHeight="false" outlineLevel="0" collapsed="false">
      <c r="A1006" s="9" t="s">
        <v>9880</v>
      </c>
      <c r="B1006" s="9" t="s">
        <v>9881</v>
      </c>
      <c r="C1006" s="9" t="s">
        <v>9882</v>
      </c>
      <c r="D1006" s="9" t="s">
        <v>22</v>
      </c>
      <c r="E1006" s="9" t="s">
        <v>1099</v>
      </c>
      <c r="F1006" s="9" t="s">
        <v>168</v>
      </c>
      <c r="G1006" s="9" t="s">
        <v>155</v>
      </c>
      <c r="H1006" s="9" t="n">
        <v>1840</v>
      </c>
      <c r="I1006" s="9" t="n">
        <v>1840</v>
      </c>
      <c r="J1006" s="9" t="s">
        <v>9883</v>
      </c>
      <c r="K1006" s="9" t="s">
        <v>9884</v>
      </c>
      <c r="L1006" s="9" t="s">
        <v>8934</v>
      </c>
      <c r="M1006" s="9" t="s">
        <v>9885</v>
      </c>
      <c r="N1006" s="9" t="s">
        <v>180</v>
      </c>
      <c r="O1006" s="9" t="s">
        <v>9886</v>
      </c>
      <c r="P1006" s="9" t="s">
        <v>9887</v>
      </c>
      <c r="Q1006" s="9" t="s">
        <v>454</v>
      </c>
      <c r="R1006" s="9" t="s">
        <v>9888</v>
      </c>
      <c r="S1006" s="9" t="s">
        <v>16</v>
      </c>
      <c r="T1006" s="9" t="s">
        <v>3120</v>
      </c>
      <c r="U1006" s="9" t="s">
        <v>222</v>
      </c>
      <c r="V1006" s="9" t="s">
        <v>9889</v>
      </c>
    </row>
    <row r="1007" customFormat="false" ht="15" hidden="false" customHeight="false" outlineLevel="0" collapsed="false">
      <c r="A1007" s="9" t="s">
        <v>9890</v>
      </c>
      <c r="B1007" s="9" t="s">
        <v>9891</v>
      </c>
      <c r="C1007" s="9" t="s">
        <v>9892</v>
      </c>
      <c r="D1007" s="9" t="s">
        <v>22</v>
      </c>
      <c r="E1007" s="9" t="s">
        <v>1099</v>
      </c>
      <c r="F1007" s="9" t="s">
        <v>163</v>
      </c>
      <c r="G1007" s="9" t="s">
        <v>107</v>
      </c>
      <c r="H1007" s="9" t="n">
        <v>1841</v>
      </c>
      <c r="I1007" s="9" t="n">
        <v>1843</v>
      </c>
      <c r="J1007" s="9" t="s">
        <v>9893</v>
      </c>
      <c r="K1007" s="9" t="s">
        <v>9894</v>
      </c>
      <c r="L1007" s="9" t="s">
        <v>9895</v>
      </c>
      <c r="M1007" s="9" t="s">
        <v>9896</v>
      </c>
      <c r="N1007" s="9" t="s">
        <v>9897</v>
      </c>
      <c r="O1007" s="9" t="s">
        <v>9898</v>
      </c>
      <c r="P1007" s="9" t="s">
        <v>9899</v>
      </c>
      <c r="Q1007" s="9" t="s">
        <v>234</v>
      </c>
      <c r="R1007" s="9" t="s">
        <v>9900</v>
      </c>
      <c r="S1007" s="9" t="s">
        <v>16</v>
      </c>
      <c r="T1007" s="9" t="s">
        <v>247</v>
      </c>
      <c r="U1007" s="9" t="s">
        <v>222</v>
      </c>
      <c r="V1007" s="9" t="s">
        <v>9901</v>
      </c>
    </row>
    <row r="1008" customFormat="false" ht="15" hidden="false" customHeight="false" outlineLevel="0" collapsed="false">
      <c r="A1008" s="9" t="s">
        <v>9902</v>
      </c>
      <c r="B1008" s="9" t="s">
        <v>9903</v>
      </c>
      <c r="C1008" s="9" t="s">
        <v>9904</v>
      </c>
      <c r="D1008" s="9" t="s">
        <v>22</v>
      </c>
      <c r="E1008" s="9" t="s">
        <v>1099</v>
      </c>
      <c r="F1008" s="9" t="s">
        <v>167</v>
      </c>
      <c r="G1008" s="9" t="s">
        <v>140</v>
      </c>
      <c r="H1008" s="9" t="n">
        <v>1845</v>
      </c>
      <c r="I1008" s="9" t="n">
        <v>1852</v>
      </c>
      <c r="J1008" s="9" t="s">
        <v>9905</v>
      </c>
      <c r="K1008" s="9" t="s">
        <v>9906</v>
      </c>
      <c r="L1008" s="9" t="s">
        <v>9907</v>
      </c>
      <c r="M1008" s="9" t="s">
        <v>9908</v>
      </c>
      <c r="N1008" s="9" t="s">
        <v>174</v>
      </c>
      <c r="O1008" s="9" t="s">
        <v>354</v>
      </c>
      <c r="P1008" s="9" t="s">
        <v>9909</v>
      </c>
      <c r="Q1008" s="9" t="s">
        <v>246</v>
      </c>
      <c r="R1008" s="9" t="s">
        <v>8924</v>
      </c>
      <c r="S1008" s="9" t="s">
        <v>17</v>
      </c>
      <c r="T1008" s="9" t="s">
        <v>4794</v>
      </c>
      <c r="U1008" s="9" t="s">
        <v>222</v>
      </c>
      <c r="V1008" s="9"/>
    </row>
    <row r="1009" customFormat="false" ht="15" hidden="false" customHeight="false" outlineLevel="0" collapsed="false">
      <c r="A1009" s="9" t="s">
        <v>9910</v>
      </c>
      <c r="B1009" s="9" t="s">
        <v>9911</v>
      </c>
      <c r="C1009" s="9" t="s">
        <v>9912</v>
      </c>
      <c r="D1009" s="9" t="s">
        <v>22</v>
      </c>
      <c r="E1009" s="9" t="s">
        <v>1099</v>
      </c>
      <c r="F1009" s="9" t="s">
        <v>9913</v>
      </c>
      <c r="G1009" s="9" t="s">
        <v>9914</v>
      </c>
      <c r="H1009" s="9" t="n">
        <v>1848</v>
      </c>
      <c r="I1009" s="9" t="n">
        <v>1851</v>
      </c>
      <c r="J1009" s="9" t="s">
        <v>9915</v>
      </c>
      <c r="K1009" s="9" t="s">
        <v>9916</v>
      </c>
      <c r="L1009" s="9" t="s">
        <v>9917</v>
      </c>
      <c r="M1009" s="9" t="s">
        <v>9918</v>
      </c>
      <c r="N1009" s="9" t="s">
        <v>175</v>
      </c>
      <c r="O1009" s="9" t="s">
        <v>354</v>
      </c>
      <c r="P1009" s="9" t="s">
        <v>9919</v>
      </c>
      <c r="Q1009" s="9" t="s">
        <v>234</v>
      </c>
      <c r="R1009" s="9" t="s">
        <v>9920</v>
      </c>
      <c r="S1009" s="9" t="s">
        <v>17</v>
      </c>
      <c r="T1009" s="9" t="s">
        <v>8773</v>
      </c>
      <c r="U1009" s="9" t="s">
        <v>222</v>
      </c>
      <c r="V1009" s="9" t="s">
        <v>9921</v>
      </c>
    </row>
    <row r="1010" customFormat="false" ht="15" hidden="false" customHeight="false" outlineLevel="0" collapsed="false">
      <c r="A1010" s="9" t="s">
        <v>9922</v>
      </c>
      <c r="B1010" s="9" t="s">
        <v>9923</v>
      </c>
      <c r="C1010" s="9" t="s">
        <v>9924</v>
      </c>
      <c r="D1010" s="9" t="s">
        <v>22</v>
      </c>
      <c r="E1010" s="9" t="s">
        <v>1099</v>
      </c>
      <c r="F1010" s="9" t="s">
        <v>164</v>
      </c>
      <c r="G1010" s="9" t="s">
        <v>109</v>
      </c>
      <c r="H1010" s="9" t="n">
        <v>1849</v>
      </c>
      <c r="I1010" s="9" t="n">
        <v>1852</v>
      </c>
      <c r="J1010" s="9" t="s">
        <v>9925</v>
      </c>
      <c r="K1010" s="9" t="s">
        <v>9926</v>
      </c>
      <c r="L1010" s="9" t="s">
        <v>9927</v>
      </c>
      <c r="M1010" s="9" t="s">
        <v>9928</v>
      </c>
      <c r="N1010" s="9" t="s">
        <v>180</v>
      </c>
      <c r="O1010" s="9" t="s">
        <v>9929</v>
      </c>
      <c r="P1010" s="9" t="s">
        <v>9930</v>
      </c>
      <c r="Q1010" s="9" t="s">
        <v>2391</v>
      </c>
      <c r="R1010" s="9" t="s">
        <v>628</v>
      </c>
      <c r="S1010" s="9" t="s">
        <v>17</v>
      </c>
      <c r="T1010" s="9" t="s">
        <v>3429</v>
      </c>
      <c r="U1010" s="9" t="s">
        <v>222</v>
      </c>
      <c r="V1010" s="9" t="s">
        <v>9931</v>
      </c>
    </row>
    <row r="1011" customFormat="false" ht="15" hidden="false" customHeight="false" outlineLevel="0" collapsed="false">
      <c r="A1011" s="9" t="s">
        <v>9932</v>
      </c>
      <c r="B1011" s="9" t="s">
        <v>9933</v>
      </c>
      <c r="C1011" s="9" t="s">
        <v>9934</v>
      </c>
      <c r="D1011" s="9" t="s">
        <v>22</v>
      </c>
      <c r="E1011" s="9" t="s">
        <v>1099</v>
      </c>
      <c r="F1011" s="9" t="s">
        <v>9935</v>
      </c>
      <c r="G1011" s="9" t="s">
        <v>107</v>
      </c>
      <c r="H1011" s="9" t="n">
        <v>1853</v>
      </c>
      <c r="I1011" s="9" t="n">
        <v>1858</v>
      </c>
      <c r="J1011" s="9" t="s">
        <v>9936</v>
      </c>
      <c r="K1011" s="9" t="s">
        <v>9937</v>
      </c>
      <c r="L1011" s="9" t="s">
        <v>9938</v>
      </c>
      <c r="M1011" s="9" t="s">
        <v>9939</v>
      </c>
      <c r="N1011" s="9" t="s">
        <v>8531</v>
      </c>
      <c r="O1011" s="9" t="s">
        <v>9940</v>
      </c>
      <c r="P1011" s="9" t="s">
        <v>9941</v>
      </c>
      <c r="Q1011" s="9" t="s">
        <v>234</v>
      </c>
      <c r="R1011" s="9" t="s">
        <v>9942</v>
      </c>
      <c r="S1011" s="9" t="s">
        <v>16</v>
      </c>
      <c r="T1011" s="9" t="s">
        <v>9943</v>
      </c>
      <c r="U1011" s="9" t="s">
        <v>222</v>
      </c>
      <c r="V1011" s="9" t="s">
        <v>9944</v>
      </c>
    </row>
    <row r="1012" customFormat="false" ht="15" hidden="false" customHeight="false" outlineLevel="0" collapsed="false">
      <c r="A1012" s="9" t="s">
        <v>9945</v>
      </c>
      <c r="B1012" s="9" t="s">
        <v>9946</v>
      </c>
      <c r="C1012" s="9" t="s">
        <v>9947</v>
      </c>
      <c r="D1012" s="9" t="s">
        <v>22</v>
      </c>
      <c r="E1012" s="9" t="s">
        <v>1099</v>
      </c>
      <c r="F1012" s="9" t="s">
        <v>167</v>
      </c>
      <c r="G1012" s="9" t="s">
        <v>140</v>
      </c>
      <c r="H1012" s="9" t="n">
        <v>1856</v>
      </c>
      <c r="I1012" s="9" t="n">
        <v>1856</v>
      </c>
      <c r="J1012" s="9" t="s">
        <v>9948</v>
      </c>
      <c r="K1012" s="9" t="s">
        <v>9949</v>
      </c>
      <c r="L1012" s="9" t="s">
        <v>9950</v>
      </c>
      <c r="M1012" s="9" t="s">
        <v>9951</v>
      </c>
      <c r="N1012" s="9" t="s">
        <v>9952</v>
      </c>
      <c r="O1012" s="9" t="s">
        <v>763</v>
      </c>
      <c r="P1012" s="9" t="s">
        <v>9953</v>
      </c>
      <c r="Q1012" s="9" t="s">
        <v>234</v>
      </c>
      <c r="R1012" s="9" t="s">
        <v>9612</v>
      </c>
      <c r="S1012" s="9" t="s">
        <v>16</v>
      </c>
      <c r="T1012" s="9" t="s">
        <v>357</v>
      </c>
      <c r="U1012" s="9" t="s">
        <v>222</v>
      </c>
      <c r="V1012" s="9" t="s">
        <v>9954</v>
      </c>
    </row>
    <row r="1013" customFormat="false" ht="15" hidden="false" customHeight="false" outlineLevel="0" collapsed="false">
      <c r="A1013" s="9" t="s">
        <v>9955</v>
      </c>
      <c r="B1013" s="9" t="s">
        <v>9956</v>
      </c>
      <c r="C1013" s="9" t="s">
        <v>9957</v>
      </c>
      <c r="D1013" s="9" t="s">
        <v>22</v>
      </c>
      <c r="E1013" s="9" t="s">
        <v>1099</v>
      </c>
      <c r="F1013" s="9" t="s">
        <v>167</v>
      </c>
      <c r="G1013" s="9" t="s">
        <v>140</v>
      </c>
      <c r="H1013" s="9" t="n">
        <v>1856</v>
      </c>
      <c r="I1013" s="9" t="n">
        <v>1857</v>
      </c>
      <c r="J1013" s="9" t="s">
        <v>9958</v>
      </c>
      <c r="K1013" s="9" t="s">
        <v>9959</v>
      </c>
      <c r="L1013" s="9" t="s">
        <v>9960</v>
      </c>
      <c r="M1013" s="9" t="s">
        <v>9961</v>
      </c>
      <c r="N1013" s="9" t="s">
        <v>174</v>
      </c>
      <c r="O1013" s="9" t="s">
        <v>9962</v>
      </c>
      <c r="P1013" s="9" t="s">
        <v>9963</v>
      </c>
      <c r="Q1013" s="9" t="s">
        <v>234</v>
      </c>
      <c r="R1013" s="9" t="s">
        <v>9964</v>
      </c>
      <c r="S1013" s="9" t="s">
        <v>15</v>
      </c>
      <c r="T1013" s="9" t="s">
        <v>9613</v>
      </c>
      <c r="U1013" s="9" t="s">
        <v>222</v>
      </c>
      <c r="V1013" s="9" t="s">
        <v>9965</v>
      </c>
    </row>
    <row r="1014" customFormat="false" ht="15" hidden="false" customHeight="false" outlineLevel="0" collapsed="false">
      <c r="A1014" s="9" t="s">
        <v>9966</v>
      </c>
      <c r="B1014" s="9" t="s">
        <v>9967</v>
      </c>
      <c r="C1014" s="9" t="s">
        <v>9968</v>
      </c>
      <c r="D1014" s="9" t="s">
        <v>22</v>
      </c>
      <c r="E1014" s="9" t="s">
        <v>1099</v>
      </c>
      <c r="F1014" s="9" t="s">
        <v>164</v>
      </c>
      <c r="G1014" s="9" t="s">
        <v>109</v>
      </c>
      <c r="H1014" s="9" t="n">
        <v>1857</v>
      </c>
      <c r="I1014" s="9" t="n">
        <v>1858</v>
      </c>
      <c r="J1014" s="9" t="s">
        <v>9969</v>
      </c>
      <c r="K1014" s="9" t="s">
        <v>9970</v>
      </c>
      <c r="L1014" s="9" t="s">
        <v>9971</v>
      </c>
      <c r="M1014" s="9" t="s">
        <v>9972</v>
      </c>
      <c r="N1014" s="9" t="s">
        <v>8568</v>
      </c>
      <c r="O1014" s="9" t="s">
        <v>354</v>
      </c>
      <c r="P1014" s="9" t="s">
        <v>9973</v>
      </c>
      <c r="Q1014" s="9" t="s">
        <v>2391</v>
      </c>
      <c r="R1014" s="9" t="s">
        <v>9974</v>
      </c>
      <c r="S1014" s="9" t="s">
        <v>16</v>
      </c>
      <c r="T1014" s="9" t="s">
        <v>1546</v>
      </c>
      <c r="U1014" s="9" t="s">
        <v>222</v>
      </c>
      <c r="V1014" s="9" t="s">
        <v>9975</v>
      </c>
    </row>
    <row r="1015" customFormat="false" ht="15" hidden="false" customHeight="false" outlineLevel="0" collapsed="false">
      <c r="A1015" s="9" t="s">
        <v>9976</v>
      </c>
      <c r="B1015" s="9" t="s">
        <v>9977</v>
      </c>
      <c r="C1015" s="9" t="s">
        <v>9978</v>
      </c>
      <c r="D1015" s="9" t="s">
        <v>22</v>
      </c>
      <c r="E1015" s="9" t="s">
        <v>1099</v>
      </c>
      <c r="F1015" s="9" t="s">
        <v>164</v>
      </c>
      <c r="G1015" s="9" t="s">
        <v>109</v>
      </c>
      <c r="H1015" s="9" t="n">
        <v>1859</v>
      </c>
      <c r="I1015" s="9" t="n">
        <v>1860</v>
      </c>
      <c r="J1015" s="9" t="s">
        <v>9979</v>
      </c>
      <c r="K1015" s="9" t="s">
        <v>9980</v>
      </c>
      <c r="L1015" s="9" t="s">
        <v>9981</v>
      </c>
      <c r="M1015" s="9" t="s">
        <v>9982</v>
      </c>
      <c r="N1015" s="9" t="s">
        <v>174</v>
      </c>
      <c r="O1015" s="9" t="s">
        <v>9983</v>
      </c>
      <c r="P1015" s="9" t="s">
        <v>9984</v>
      </c>
      <c r="Q1015" s="9" t="s">
        <v>246</v>
      </c>
      <c r="R1015" s="9" t="s">
        <v>9985</v>
      </c>
      <c r="S1015" s="9" t="s">
        <v>17</v>
      </c>
      <c r="T1015" s="9" t="s">
        <v>4265</v>
      </c>
      <c r="U1015" s="9" t="s">
        <v>222</v>
      </c>
      <c r="V1015" s="9" t="s">
        <v>9986</v>
      </c>
    </row>
    <row r="1016" customFormat="false" ht="15" hidden="false" customHeight="false" outlineLevel="0" collapsed="false">
      <c r="A1016" s="9" t="s">
        <v>9987</v>
      </c>
      <c r="B1016" s="9" t="s">
        <v>9988</v>
      </c>
      <c r="C1016" s="9" t="s">
        <v>9989</v>
      </c>
      <c r="D1016" s="9" t="s">
        <v>22</v>
      </c>
      <c r="E1016" s="9" t="s">
        <v>1099</v>
      </c>
      <c r="F1016" s="9" t="s">
        <v>9871</v>
      </c>
      <c r="G1016" s="9" t="s">
        <v>103</v>
      </c>
      <c r="H1016" s="9" t="n">
        <v>1860</v>
      </c>
      <c r="I1016" s="9" t="n">
        <v>1860</v>
      </c>
      <c r="J1016" s="9" t="s">
        <v>9990</v>
      </c>
      <c r="K1016" s="9" t="s">
        <v>9991</v>
      </c>
      <c r="L1016" s="9" t="s">
        <v>9992</v>
      </c>
      <c r="M1016" s="9" t="s">
        <v>9993</v>
      </c>
      <c r="N1016" s="9" t="s">
        <v>7804</v>
      </c>
      <c r="O1016" s="9" t="s">
        <v>354</v>
      </c>
      <c r="P1016" s="9" t="s">
        <v>9994</v>
      </c>
      <c r="Q1016" s="9" t="s">
        <v>2391</v>
      </c>
      <c r="R1016" s="9" t="s">
        <v>8690</v>
      </c>
      <c r="S1016" s="9" t="s">
        <v>15</v>
      </c>
      <c r="T1016" s="9" t="s">
        <v>1546</v>
      </c>
      <c r="U1016" s="9" t="s">
        <v>222</v>
      </c>
      <c r="V1016" s="9" t="s">
        <v>9995</v>
      </c>
    </row>
    <row r="1017" customFormat="false" ht="15" hidden="false" customHeight="false" outlineLevel="0" collapsed="false">
      <c r="A1017" s="9" t="s">
        <v>9996</v>
      </c>
      <c r="B1017" s="9" t="s">
        <v>9997</v>
      </c>
      <c r="C1017" s="9" t="s">
        <v>9998</v>
      </c>
      <c r="D1017" s="9" t="s">
        <v>22</v>
      </c>
      <c r="E1017" s="9" t="s">
        <v>1099</v>
      </c>
      <c r="F1017" s="9" t="s">
        <v>9999</v>
      </c>
      <c r="G1017" s="9" t="s">
        <v>10000</v>
      </c>
      <c r="H1017" s="9" t="n">
        <v>1861</v>
      </c>
      <c r="I1017" s="9" t="n">
        <v>1865</v>
      </c>
      <c r="J1017" s="9" t="s">
        <v>10001</v>
      </c>
      <c r="K1017" s="9" t="s">
        <v>10002</v>
      </c>
      <c r="L1017" s="9" t="s">
        <v>10003</v>
      </c>
      <c r="M1017" s="9" t="s">
        <v>10004</v>
      </c>
      <c r="N1017" s="9" t="s">
        <v>174</v>
      </c>
      <c r="O1017" s="9" t="s">
        <v>354</v>
      </c>
      <c r="P1017" s="9" t="s">
        <v>10005</v>
      </c>
      <c r="Q1017" s="9" t="s">
        <v>246</v>
      </c>
      <c r="R1017" s="9" t="s">
        <v>10006</v>
      </c>
      <c r="S1017" s="9" t="s">
        <v>16</v>
      </c>
      <c r="T1017" s="9" t="s">
        <v>10007</v>
      </c>
      <c r="U1017" s="9" t="s">
        <v>222</v>
      </c>
      <c r="V1017" s="9" t="s">
        <v>9723</v>
      </c>
    </row>
    <row r="1018" customFormat="false" ht="15" hidden="false" customHeight="false" outlineLevel="0" collapsed="false">
      <c r="A1018" s="9" t="s">
        <v>10008</v>
      </c>
      <c r="B1018" s="9" t="s">
        <v>10009</v>
      </c>
      <c r="C1018" s="9" t="s">
        <v>10010</v>
      </c>
      <c r="D1018" s="9" t="s">
        <v>22</v>
      </c>
      <c r="E1018" s="9" t="s">
        <v>1099</v>
      </c>
      <c r="F1018" s="9" t="s">
        <v>168</v>
      </c>
      <c r="G1018" s="9" t="s">
        <v>10011</v>
      </c>
      <c r="H1018" s="9" t="n">
        <v>1863</v>
      </c>
      <c r="I1018" s="9" t="n">
        <v>1904</v>
      </c>
      <c r="J1018" s="9" t="s">
        <v>10012</v>
      </c>
      <c r="K1018" s="9" t="s">
        <v>10013</v>
      </c>
      <c r="L1018" s="9" t="s">
        <v>10014</v>
      </c>
      <c r="M1018" s="9" t="s">
        <v>8934</v>
      </c>
      <c r="N1018" s="9" t="s">
        <v>183</v>
      </c>
      <c r="O1018" s="9" t="s">
        <v>10015</v>
      </c>
      <c r="P1018" s="9" t="s">
        <v>10016</v>
      </c>
      <c r="Q1018" s="9" t="s">
        <v>246</v>
      </c>
      <c r="R1018" s="9" t="s">
        <v>10017</v>
      </c>
      <c r="S1018" s="9" t="s">
        <v>17</v>
      </c>
      <c r="T1018" s="9" t="s">
        <v>2953</v>
      </c>
      <c r="U1018" s="9" t="s">
        <v>222</v>
      </c>
      <c r="V1018" s="9" t="s">
        <v>10018</v>
      </c>
    </row>
    <row r="1019" customFormat="false" ht="15" hidden="false" customHeight="false" outlineLevel="0" collapsed="false">
      <c r="A1019" s="9" t="s">
        <v>10019</v>
      </c>
      <c r="B1019" s="9" t="s">
        <v>10020</v>
      </c>
      <c r="C1019" s="9" t="s">
        <v>10021</v>
      </c>
      <c r="D1019" s="9" t="s">
        <v>22</v>
      </c>
      <c r="E1019" s="9" t="s">
        <v>1099</v>
      </c>
      <c r="F1019" s="9" t="s">
        <v>162</v>
      </c>
      <c r="G1019" s="9" t="s">
        <v>86</v>
      </c>
      <c r="H1019" s="9" t="n">
        <v>1864</v>
      </c>
      <c r="I1019" s="9" t="n">
        <v>1868</v>
      </c>
      <c r="J1019" s="9" t="s">
        <v>10022</v>
      </c>
      <c r="K1019" s="9" t="s">
        <v>10023</v>
      </c>
      <c r="L1019" s="9" t="s">
        <v>10024</v>
      </c>
      <c r="M1019" s="9" t="s">
        <v>10025</v>
      </c>
      <c r="N1019" s="9" t="s">
        <v>174</v>
      </c>
      <c r="O1019" s="9" t="s">
        <v>10026</v>
      </c>
      <c r="P1019" s="9" t="s">
        <v>10027</v>
      </c>
      <c r="Q1019" s="9" t="s">
        <v>9091</v>
      </c>
      <c r="R1019" s="9" t="s">
        <v>9706</v>
      </c>
      <c r="S1019" s="9" t="s">
        <v>17</v>
      </c>
      <c r="T1019" s="9" t="s">
        <v>2848</v>
      </c>
      <c r="U1019" s="9" t="s">
        <v>222</v>
      </c>
      <c r="V1019" s="9" t="s">
        <v>10028</v>
      </c>
    </row>
    <row r="1020" customFormat="false" ht="15" hidden="false" customHeight="false" outlineLevel="0" collapsed="false">
      <c r="A1020" s="9" t="s">
        <v>10029</v>
      </c>
      <c r="B1020" s="9" t="s">
        <v>10030</v>
      </c>
      <c r="C1020" s="9" t="s">
        <v>10031</v>
      </c>
      <c r="D1020" s="9" t="s">
        <v>22</v>
      </c>
      <c r="E1020" s="9" t="s">
        <v>1099</v>
      </c>
      <c r="F1020" s="9" t="s">
        <v>163</v>
      </c>
      <c r="G1020" s="9" t="s">
        <v>103</v>
      </c>
      <c r="H1020" s="9" t="n">
        <v>1865</v>
      </c>
      <c r="I1020" s="9" t="n">
        <v>1865</v>
      </c>
      <c r="J1020" s="9" t="s">
        <v>10032</v>
      </c>
      <c r="K1020" s="9" t="s">
        <v>10033</v>
      </c>
      <c r="L1020" s="9" t="s">
        <v>10034</v>
      </c>
      <c r="M1020" s="9" t="s">
        <v>10035</v>
      </c>
      <c r="N1020" s="9" t="s">
        <v>9190</v>
      </c>
      <c r="O1020" s="9" t="s">
        <v>10036</v>
      </c>
      <c r="P1020" s="9" t="s">
        <v>10037</v>
      </c>
      <c r="Q1020" s="9" t="s">
        <v>234</v>
      </c>
      <c r="R1020" s="9" t="s">
        <v>8772</v>
      </c>
      <c r="S1020" s="9" t="s">
        <v>17</v>
      </c>
      <c r="T1020" s="9" t="s">
        <v>357</v>
      </c>
      <c r="U1020" s="9" t="s">
        <v>222</v>
      </c>
      <c r="V1020" s="9" t="s">
        <v>9374</v>
      </c>
    </row>
    <row r="1021" customFormat="false" ht="15" hidden="false" customHeight="false" outlineLevel="0" collapsed="false">
      <c r="A1021" s="9" t="s">
        <v>10038</v>
      </c>
      <c r="B1021" s="9" t="s">
        <v>10039</v>
      </c>
      <c r="C1021" s="9" t="s">
        <v>10040</v>
      </c>
      <c r="D1021" s="9" t="s">
        <v>22</v>
      </c>
      <c r="E1021" s="9" t="s">
        <v>1099</v>
      </c>
      <c r="F1021" s="9" t="s">
        <v>9871</v>
      </c>
      <c r="G1021" s="9" t="s">
        <v>10041</v>
      </c>
      <c r="H1021" s="9" t="n">
        <v>1866</v>
      </c>
      <c r="I1021" s="9" t="n">
        <v>2011</v>
      </c>
      <c r="J1021" s="9" t="s">
        <v>10042</v>
      </c>
      <c r="K1021" s="9" t="s">
        <v>10043</v>
      </c>
      <c r="L1021" s="9" t="s">
        <v>10044</v>
      </c>
      <c r="M1021" s="9" t="s">
        <v>10045</v>
      </c>
      <c r="N1021" s="9" t="s">
        <v>255</v>
      </c>
      <c r="O1021" s="9" t="s">
        <v>10046</v>
      </c>
      <c r="P1021" s="9" t="s">
        <v>10047</v>
      </c>
      <c r="Q1021" s="9" t="s">
        <v>2391</v>
      </c>
      <c r="R1021" s="9" t="s">
        <v>9057</v>
      </c>
      <c r="S1021" s="9" t="s">
        <v>17</v>
      </c>
      <c r="T1021" s="9" t="s">
        <v>3429</v>
      </c>
      <c r="U1021" s="9" t="s">
        <v>222</v>
      </c>
      <c r="V1021" s="9" t="s">
        <v>10048</v>
      </c>
    </row>
    <row r="1022" customFormat="false" ht="15" hidden="false" customHeight="false" outlineLevel="0" collapsed="false">
      <c r="A1022" s="9" t="s">
        <v>10049</v>
      </c>
      <c r="B1022" s="9" t="s">
        <v>10050</v>
      </c>
      <c r="C1022" s="9" t="s">
        <v>10051</v>
      </c>
      <c r="D1022" s="9" t="s">
        <v>22</v>
      </c>
      <c r="E1022" s="9" t="s">
        <v>1099</v>
      </c>
      <c r="F1022" s="9" t="s">
        <v>10052</v>
      </c>
      <c r="G1022" s="9" t="s">
        <v>10053</v>
      </c>
      <c r="H1022" s="9" t="n">
        <v>1867</v>
      </c>
      <c r="I1022" s="9" t="n">
        <v>1867</v>
      </c>
      <c r="J1022" s="9" t="s">
        <v>10054</v>
      </c>
      <c r="K1022" s="9" t="s">
        <v>10055</v>
      </c>
      <c r="L1022" s="9" t="s">
        <v>9729</v>
      </c>
      <c r="M1022" s="9" t="s">
        <v>10056</v>
      </c>
      <c r="N1022" s="9" t="s">
        <v>180</v>
      </c>
      <c r="O1022" s="9" t="s">
        <v>10057</v>
      </c>
      <c r="P1022" s="9" t="s">
        <v>10058</v>
      </c>
      <c r="Q1022" s="9" t="s">
        <v>234</v>
      </c>
      <c r="R1022" s="9" t="s">
        <v>10059</v>
      </c>
      <c r="S1022" s="9" t="s">
        <v>17</v>
      </c>
      <c r="T1022" s="9" t="s">
        <v>5643</v>
      </c>
      <c r="U1022" s="9" t="s">
        <v>222</v>
      </c>
      <c r="V1022" s="9" t="s">
        <v>10060</v>
      </c>
    </row>
    <row r="1023" customFormat="false" ht="15" hidden="false" customHeight="false" outlineLevel="0" collapsed="false">
      <c r="A1023" s="9" t="s">
        <v>10061</v>
      </c>
      <c r="B1023" s="9" t="s">
        <v>10062</v>
      </c>
      <c r="C1023" s="9" t="s">
        <v>10063</v>
      </c>
      <c r="D1023" s="9" t="s">
        <v>22</v>
      </c>
      <c r="E1023" s="9" t="s">
        <v>1099</v>
      </c>
      <c r="F1023" s="9" t="s">
        <v>168</v>
      </c>
      <c r="G1023" s="9" t="s">
        <v>155</v>
      </c>
      <c r="H1023" s="9" t="n">
        <v>1867</v>
      </c>
      <c r="I1023" s="9" t="n">
        <v>1867</v>
      </c>
      <c r="J1023" s="9" t="s">
        <v>10064</v>
      </c>
      <c r="K1023" s="9" t="s">
        <v>10065</v>
      </c>
      <c r="L1023" s="9" t="s">
        <v>10066</v>
      </c>
      <c r="M1023" s="9" t="s">
        <v>10067</v>
      </c>
      <c r="N1023" s="9" t="s">
        <v>6008</v>
      </c>
      <c r="O1023" s="9" t="s">
        <v>10068</v>
      </c>
      <c r="P1023" s="9" t="s">
        <v>10069</v>
      </c>
      <c r="Q1023" s="9" t="s">
        <v>9215</v>
      </c>
      <c r="R1023" s="9" t="s">
        <v>10070</v>
      </c>
      <c r="S1023" s="9" t="s">
        <v>17</v>
      </c>
      <c r="T1023" s="9" t="s">
        <v>3429</v>
      </c>
      <c r="U1023" s="9" t="s">
        <v>378</v>
      </c>
      <c r="V1023" s="9" t="s">
        <v>10071</v>
      </c>
    </row>
    <row r="1024" customFormat="false" ht="15" hidden="false" customHeight="false" outlineLevel="0" collapsed="false">
      <c r="A1024" s="9" t="s">
        <v>10072</v>
      </c>
      <c r="B1024" s="9" t="s">
        <v>10073</v>
      </c>
      <c r="C1024" s="9" t="s">
        <v>10074</v>
      </c>
      <c r="D1024" s="9" t="s">
        <v>22</v>
      </c>
      <c r="E1024" s="9" t="s">
        <v>1099</v>
      </c>
      <c r="F1024" s="9" t="s">
        <v>167</v>
      </c>
      <c r="G1024" s="9" t="s">
        <v>307</v>
      </c>
      <c r="H1024" s="9" t="n">
        <v>1868</v>
      </c>
      <c r="I1024" s="9" t="n">
        <v>1869</v>
      </c>
      <c r="J1024" s="9" t="s">
        <v>10075</v>
      </c>
      <c r="K1024" s="9" t="s">
        <v>10076</v>
      </c>
      <c r="L1024" s="9" t="s">
        <v>10077</v>
      </c>
      <c r="M1024" s="9" t="s">
        <v>10078</v>
      </c>
      <c r="N1024" s="9" t="s">
        <v>174</v>
      </c>
      <c r="O1024" s="9" t="s">
        <v>9962</v>
      </c>
      <c r="P1024" s="9" t="s">
        <v>10079</v>
      </c>
      <c r="Q1024" s="9" t="s">
        <v>234</v>
      </c>
      <c r="R1024" s="9" t="s">
        <v>10080</v>
      </c>
      <c r="S1024" s="9" t="s">
        <v>16</v>
      </c>
      <c r="T1024" s="9" t="s">
        <v>9613</v>
      </c>
      <c r="U1024" s="9" t="s">
        <v>222</v>
      </c>
      <c r="V1024" s="9"/>
    </row>
    <row r="1025" customFormat="false" ht="15" hidden="false" customHeight="false" outlineLevel="0" collapsed="false">
      <c r="A1025" s="9" t="s">
        <v>10081</v>
      </c>
      <c r="B1025" s="9" t="s">
        <v>10082</v>
      </c>
      <c r="C1025" s="9" t="s">
        <v>10083</v>
      </c>
      <c r="D1025" s="9" t="s">
        <v>22</v>
      </c>
      <c r="E1025" s="9" t="s">
        <v>1099</v>
      </c>
      <c r="F1025" s="9" t="s">
        <v>1897</v>
      </c>
      <c r="G1025" s="9" t="s">
        <v>73</v>
      </c>
      <c r="H1025" s="9" t="n">
        <v>1868</v>
      </c>
      <c r="I1025" s="9" t="n">
        <v>1868</v>
      </c>
      <c r="J1025" s="9" t="s">
        <v>10084</v>
      </c>
      <c r="K1025" s="9" t="s">
        <v>10085</v>
      </c>
      <c r="L1025" s="9" t="s">
        <v>10086</v>
      </c>
      <c r="M1025" s="9" t="s">
        <v>10087</v>
      </c>
      <c r="N1025" s="9" t="s">
        <v>6363</v>
      </c>
      <c r="O1025" s="9" t="s">
        <v>9929</v>
      </c>
      <c r="P1025" s="9" t="s">
        <v>10088</v>
      </c>
      <c r="Q1025" s="9" t="s">
        <v>1358</v>
      </c>
      <c r="R1025" s="9" t="s">
        <v>9974</v>
      </c>
      <c r="S1025" s="9" t="s">
        <v>15</v>
      </c>
      <c r="T1025" s="9" t="s">
        <v>1546</v>
      </c>
      <c r="U1025" s="9" t="s">
        <v>222</v>
      </c>
      <c r="V1025" s="9" t="s">
        <v>10089</v>
      </c>
    </row>
    <row r="1026" customFormat="false" ht="15" hidden="false" customHeight="false" outlineLevel="0" collapsed="false">
      <c r="A1026" s="9" t="s">
        <v>10090</v>
      </c>
      <c r="B1026" s="9" t="s">
        <v>10091</v>
      </c>
      <c r="C1026" s="9" t="s">
        <v>10092</v>
      </c>
      <c r="D1026" s="9" t="s">
        <v>22</v>
      </c>
      <c r="E1026" s="9" t="s">
        <v>1099</v>
      </c>
      <c r="F1026" s="9" t="s">
        <v>168</v>
      </c>
      <c r="G1026" s="9" t="s">
        <v>155</v>
      </c>
      <c r="H1026" s="9" t="n">
        <v>1868</v>
      </c>
      <c r="I1026" s="9" t="n">
        <v>1868</v>
      </c>
      <c r="J1026" s="9" t="s">
        <v>10093</v>
      </c>
      <c r="K1026" s="9" t="s">
        <v>10094</v>
      </c>
      <c r="L1026" s="9" t="s">
        <v>10095</v>
      </c>
      <c r="M1026" s="9" t="s">
        <v>10096</v>
      </c>
      <c r="N1026" s="9" t="s">
        <v>179</v>
      </c>
      <c r="O1026" s="9" t="s">
        <v>10097</v>
      </c>
      <c r="P1026" s="9" t="s">
        <v>10098</v>
      </c>
      <c r="Q1026" s="9" t="s">
        <v>9342</v>
      </c>
      <c r="R1026" s="9" t="s">
        <v>8924</v>
      </c>
      <c r="S1026" s="9" t="s">
        <v>17</v>
      </c>
      <c r="T1026" s="9" t="s">
        <v>3429</v>
      </c>
      <c r="U1026" s="9" t="s">
        <v>222</v>
      </c>
      <c r="V1026" s="9" t="s">
        <v>10099</v>
      </c>
    </row>
    <row r="1027" customFormat="false" ht="15" hidden="false" customHeight="false" outlineLevel="0" collapsed="false">
      <c r="A1027" s="9" t="s">
        <v>10100</v>
      </c>
      <c r="B1027" s="9" t="s">
        <v>10101</v>
      </c>
      <c r="C1027" s="9" t="s">
        <v>10102</v>
      </c>
      <c r="D1027" s="9" t="s">
        <v>22</v>
      </c>
      <c r="E1027" s="9" t="s">
        <v>1099</v>
      </c>
      <c r="F1027" s="9" t="s">
        <v>163</v>
      </c>
      <c r="G1027" s="9" t="s">
        <v>107</v>
      </c>
      <c r="H1027" s="9" t="n">
        <v>1868</v>
      </c>
      <c r="I1027" s="9" t="n">
        <v>1874</v>
      </c>
      <c r="J1027" s="9" t="s">
        <v>10103</v>
      </c>
      <c r="K1027" s="9" t="s">
        <v>10104</v>
      </c>
      <c r="L1027" s="9" t="s">
        <v>10105</v>
      </c>
      <c r="M1027" s="9" t="s">
        <v>10106</v>
      </c>
      <c r="N1027" s="9" t="s">
        <v>179</v>
      </c>
      <c r="O1027" s="9" t="s">
        <v>10107</v>
      </c>
      <c r="P1027" s="9" t="s">
        <v>10108</v>
      </c>
      <c r="Q1027" s="9" t="s">
        <v>1358</v>
      </c>
      <c r="R1027" s="9" t="s">
        <v>9455</v>
      </c>
      <c r="S1027" s="9" t="s">
        <v>16</v>
      </c>
      <c r="T1027" s="9" t="s">
        <v>859</v>
      </c>
      <c r="U1027" s="9" t="s">
        <v>222</v>
      </c>
      <c r="V1027" s="9" t="s">
        <v>10109</v>
      </c>
    </row>
    <row r="1028" customFormat="false" ht="15" hidden="false" customHeight="false" outlineLevel="0" collapsed="false">
      <c r="A1028" s="9" t="s">
        <v>10110</v>
      </c>
      <c r="B1028" s="9" t="s">
        <v>10111</v>
      </c>
      <c r="C1028" s="9" t="s">
        <v>10112</v>
      </c>
      <c r="D1028" s="9" t="s">
        <v>22</v>
      </c>
      <c r="E1028" s="9" t="s">
        <v>1099</v>
      </c>
      <c r="F1028" s="9" t="s">
        <v>161</v>
      </c>
      <c r="G1028" s="9" t="s">
        <v>79</v>
      </c>
      <c r="H1028" s="9" t="n">
        <v>1869</v>
      </c>
      <c r="I1028" s="9" t="n">
        <v>1869</v>
      </c>
      <c r="J1028" s="9" t="s">
        <v>10113</v>
      </c>
      <c r="K1028" s="9" t="s">
        <v>10114</v>
      </c>
      <c r="L1028" s="9" t="s">
        <v>10115</v>
      </c>
      <c r="M1028" s="9" t="s">
        <v>10112</v>
      </c>
      <c r="N1028" s="9" t="s">
        <v>179</v>
      </c>
      <c r="O1028" s="9" t="s">
        <v>10116</v>
      </c>
      <c r="P1028" s="9" t="s">
        <v>10117</v>
      </c>
      <c r="Q1028" s="9" t="s">
        <v>869</v>
      </c>
      <c r="R1028" s="9" t="s">
        <v>8924</v>
      </c>
      <c r="S1028" s="9" t="s">
        <v>17</v>
      </c>
      <c r="T1028" s="9" t="s">
        <v>672</v>
      </c>
      <c r="U1028" s="9" t="s">
        <v>222</v>
      </c>
      <c r="V1028" s="9" t="s">
        <v>10118</v>
      </c>
    </row>
    <row r="1029" customFormat="false" ht="15" hidden="false" customHeight="false" outlineLevel="0" collapsed="false">
      <c r="A1029" s="9" t="s">
        <v>10119</v>
      </c>
      <c r="B1029" s="9" t="s">
        <v>10120</v>
      </c>
      <c r="C1029" s="9" t="s">
        <v>10121</v>
      </c>
      <c r="D1029" s="9" t="s">
        <v>22</v>
      </c>
      <c r="E1029" s="9" t="s">
        <v>1099</v>
      </c>
      <c r="F1029" s="9" t="s">
        <v>166</v>
      </c>
      <c r="G1029" s="9" t="s">
        <v>10122</v>
      </c>
      <c r="H1029" s="9" t="n">
        <v>1869</v>
      </c>
      <c r="I1029" s="9" t="n">
        <v>1884</v>
      </c>
      <c r="J1029" s="9" t="s">
        <v>10123</v>
      </c>
      <c r="K1029" s="9" t="s">
        <v>10124</v>
      </c>
      <c r="L1029" s="9" t="s">
        <v>10125</v>
      </c>
      <c r="M1029" s="9" t="s">
        <v>10126</v>
      </c>
      <c r="N1029" s="9" t="s">
        <v>180</v>
      </c>
      <c r="O1029" s="9" t="s">
        <v>9833</v>
      </c>
      <c r="P1029" s="9" t="s">
        <v>10127</v>
      </c>
      <c r="Q1029" s="9" t="s">
        <v>234</v>
      </c>
      <c r="R1029" s="9" t="s">
        <v>8772</v>
      </c>
      <c r="S1029" s="9" t="s">
        <v>17</v>
      </c>
      <c r="T1029" s="9" t="s">
        <v>3429</v>
      </c>
      <c r="U1029" s="9" t="s">
        <v>222</v>
      </c>
      <c r="V1029" s="9" t="s">
        <v>10128</v>
      </c>
    </row>
    <row r="1030" customFormat="false" ht="15" hidden="false" customHeight="false" outlineLevel="0" collapsed="false">
      <c r="A1030" s="9" t="s">
        <v>10129</v>
      </c>
      <c r="B1030" s="9" t="s">
        <v>10130</v>
      </c>
      <c r="C1030" s="9" t="s">
        <v>10131</v>
      </c>
      <c r="D1030" s="9" t="s">
        <v>22</v>
      </c>
      <c r="E1030" s="9" t="s">
        <v>1099</v>
      </c>
      <c r="F1030" s="9" t="s">
        <v>9108</v>
      </c>
      <c r="G1030" s="9" t="s">
        <v>61</v>
      </c>
      <c r="H1030" s="9" t="n">
        <v>1869</v>
      </c>
      <c r="I1030" s="9" t="n">
        <v>1869</v>
      </c>
      <c r="J1030" s="9" t="s">
        <v>10132</v>
      </c>
      <c r="K1030" s="9" t="s">
        <v>10133</v>
      </c>
      <c r="L1030" s="9" t="s">
        <v>10134</v>
      </c>
      <c r="M1030" s="9" t="s">
        <v>10135</v>
      </c>
      <c r="N1030" s="9" t="s">
        <v>9254</v>
      </c>
      <c r="O1030" s="9" t="s">
        <v>354</v>
      </c>
      <c r="P1030" s="9" t="s">
        <v>10136</v>
      </c>
      <c r="Q1030" s="9" t="s">
        <v>246</v>
      </c>
      <c r="R1030" s="9" t="s">
        <v>628</v>
      </c>
      <c r="S1030" s="9" t="s">
        <v>16</v>
      </c>
      <c r="T1030" s="9" t="s">
        <v>170</v>
      </c>
      <c r="U1030" s="9" t="s">
        <v>222</v>
      </c>
      <c r="V1030" s="9"/>
    </row>
    <row r="1031" customFormat="false" ht="15" hidden="false" customHeight="false" outlineLevel="0" collapsed="false">
      <c r="A1031" s="9" t="s">
        <v>10137</v>
      </c>
      <c r="B1031" s="9" t="s">
        <v>10138</v>
      </c>
      <c r="C1031" s="9" t="s">
        <v>10139</v>
      </c>
      <c r="D1031" s="9" t="s">
        <v>22</v>
      </c>
      <c r="E1031" s="9" t="s">
        <v>1099</v>
      </c>
      <c r="F1031" s="9" t="s">
        <v>163</v>
      </c>
      <c r="G1031" s="9" t="s">
        <v>107</v>
      </c>
      <c r="H1031" s="9" t="n">
        <v>1871</v>
      </c>
      <c r="I1031" s="9" t="n">
        <v>1871</v>
      </c>
      <c r="J1031" s="9" t="s">
        <v>10140</v>
      </c>
      <c r="K1031" s="9" t="s">
        <v>10141</v>
      </c>
      <c r="L1031" s="9" t="s">
        <v>10142</v>
      </c>
      <c r="M1031" s="9" t="s">
        <v>10143</v>
      </c>
      <c r="N1031" s="9" t="s">
        <v>174</v>
      </c>
      <c r="O1031" s="9" t="s">
        <v>10107</v>
      </c>
      <c r="P1031" s="9" t="s">
        <v>10144</v>
      </c>
      <c r="Q1031" s="9" t="s">
        <v>454</v>
      </c>
      <c r="R1031" s="9" t="s">
        <v>8924</v>
      </c>
      <c r="S1031" s="9" t="s">
        <v>17</v>
      </c>
      <c r="T1031" s="9" t="s">
        <v>247</v>
      </c>
      <c r="U1031" s="9" t="s">
        <v>378</v>
      </c>
      <c r="V1031" s="9"/>
    </row>
    <row r="1032" customFormat="false" ht="15" hidden="false" customHeight="false" outlineLevel="0" collapsed="false">
      <c r="A1032" s="9" t="s">
        <v>10145</v>
      </c>
      <c r="B1032" s="9" t="s">
        <v>10146</v>
      </c>
      <c r="C1032" s="9" t="s">
        <v>10147</v>
      </c>
      <c r="D1032" s="9" t="s">
        <v>22</v>
      </c>
      <c r="E1032" s="9" t="s">
        <v>1099</v>
      </c>
      <c r="F1032" s="9" t="s">
        <v>163</v>
      </c>
      <c r="G1032" s="9" t="s">
        <v>107</v>
      </c>
      <c r="H1032" s="9" t="n">
        <v>1871</v>
      </c>
      <c r="I1032" s="9" t="n">
        <v>1872</v>
      </c>
      <c r="J1032" s="9" t="s">
        <v>10148</v>
      </c>
      <c r="K1032" s="9" t="s">
        <v>10149</v>
      </c>
      <c r="L1032" s="9" t="s">
        <v>10150</v>
      </c>
      <c r="M1032" s="9" t="s">
        <v>10151</v>
      </c>
      <c r="N1032" s="9" t="s">
        <v>593</v>
      </c>
      <c r="O1032" s="9" t="s">
        <v>10107</v>
      </c>
      <c r="P1032" s="9" t="s">
        <v>10152</v>
      </c>
      <c r="Q1032" s="9" t="s">
        <v>234</v>
      </c>
      <c r="R1032" s="9" t="s">
        <v>10153</v>
      </c>
      <c r="S1032" s="9" t="s">
        <v>17</v>
      </c>
      <c r="T1032" s="9" t="s">
        <v>247</v>
      </c>
      <c r="U1032" s="9" t="s">
        <v>222</v>
      </c>
      <c r="V1032" s="9"/>
    </row>
    <row r="1033" customFormat="false" ht="15" hidden="false" customHeight="false" outlineLevel="0" collapsed="false">
      <c r="A1033" s="9" t="s">
        <v>10154</v>
      </c>
      <c r="B1033" s="9" t="s">
        <v>10155</v>
      </c>
      <c r="C1033" s="9" t="s">
        <v>10156</v>
      </c>
      <c r="D1033" s="9" t="s">
        <v>22</v>
      </c>
      <c r="E1033" s="9" t="s">
        <v>1099</v>
      </c>
      <c r="F1033" s="9" t="s">
        <v>161</v>
      </c>
      <c r="G1033" s="9" t="s">
        <v>69</v>
      </c>
      <c r="H1033" s="9" t="n">
        <v>1874</v>
      </c>
      <c r="I1033" s="9" t="n">
        <v>1874</v>
      </c>
      <c r="J1033" s="9" t="s">
        <v>10157</v>
      </c>
      <c r="K1033" s="9" t="s">
        <v>10158</v>
      </c>
      <c r="L1033" s="9" t="s">
        <v>10159</v>
      </c>
      <c r="M1033" s="9" t="s">
        <v>10160</v>
      </c>
      <c r="N1033" s="9" t="s">
        <v>7804</v>
      </c>
      <c r="O1033" s="9" t="s">
        <v>9929</v>
      </c>
      <c r="P1033" s="9" t="s">
        <v>10161</v>
      </c>
      <c r="Q1033" s="9" t="s">
        <v>2391</v>
      </c>
      <c r="R1033" s="9" t="s">
        <v>628</v>
      </c>
      <c r="S1033" s="9" t="s">
        <v>16</v>
      </c>
      <c r="T1033" s="9" t="s">
        <v>3429</v>
      </c>
      <c r="U1033" s="9" t="s">
        <v>222</v>
      </c>
      <c r="V1033" s="9" t="s">
        <v>10162</v>
      </c>
    </row>
    <row r="1034" customFormat="false" ht="15" hidden="false" customHeight="false" outlineLevel="0" collapsed="false">
      <c r="A1034" s="9" t="s">
        <v>10163</v>
      </c>
      <c r="B1034" s="9" t="s">
        <v>10164</v>
      </c>
      <c r="C1034" s="9" t="s">
        <v>10165</v>
      </c>
      <c r="D1034" s="9" t="s">
        <v>22</v>
      </c>
      <c r="E1034" s="9" t="s">
        <v>1099</v>
      </c>
      <c r="F1034" s="9" t="s">
        <v>163</v>
      </c>
      <c r="G1034" s="9" t="s">
        <v>107</v>
      </c>
      <c r="H1034" s="9" t="n">
        <v>1876</v>
      </c>
      <c r="I1034" s="9" t="n">
        <v>1876</v>
      </c>
      <c r="J1034" s="9" t="s">
        <v>10166</v>
      </c>
      <c r="K1034" s="9" t="s">
        <v>10167</v>
      </c>
      <c r="L1034" s="9" t="s">
        <v>10168</v>
      </c>
      <c r="M1034" s="9" t="s">
        <v>10169</v>
      </c>
      <c r="N1034" s="9" t="s">
        <v>6163</v>
      </c>
      <c r="O1034" s="9" t="s">
        <v>10107</v>
      </c>
      <c r="P1034" s="9" t="s">
        <v>10170</v>
      </c>
      <c r="Q1034" s="9" t="s">
        <v>234</v>
      </c>
      <c r="R1034" s="9" t="s">
        <v>9455</v>
      </c>
      <c r="S1034" s="9" t="s">
        <v>16</v>
      </c>
      <c r="T1034" s="9" t="s">
        <v>10007</v>
      </c>
      <c r="U1034" s="9" t="s">
        <v>222</v>
      </c>
      <c r="V1034" s="9"/>
    </row>
    <row r="1035" customFormat="false" ht="15" hidden="false" customHeight="false" outlineLevel="0" collapsed="false">
      <c r="A1035" s="9" t="s">
        <v>10171</v>
      </c>
      <c r="B1035" s="9" t="s">
        <v>10172</v>
      </c>
      <c r="C1035" s="9" t="s">
        <v>10173</v>
      </c>
      <c r="D1035" s="9" t="s">
        <v>22</v>
      </c>
      <c r="E1035" s="9" t="s">
        <v>1099</v>
      </c>
      <c r="F1035" s="9" t="s">
        <v>10174</v>
      </c>
      <c r="G1035" s="9" t="s">
        <v>10175</v>
      </c>
      <c r="H1035" s="9" t="n">
        <v>1876</v>
      </c>
      <c r="I1035" s="9" t="n">
        <v>1876</v>
      </c>
      <c r="J1035" s="9" t="s">
        <v>10176</v>
      </c>
      <c r="K1035" s="9" t="s">
        <v>10177</v>
      </c>
      <c r="L1035" s="9" t="s">
        <v>10178</v>
      </c>
      <c r="M1035" s="9" t="s">
        <v>10179</v>
      </c>
      <c r="N1035" s="9" t="s">
        <v>176</v>
      </c>
      <c r="O1035" s="9" t="s">
        <v>354</v>
      </c>
      <c r="P1035" s="9" t="s">
        <v>10180</v>
      </c>
      <c r="Q1035" s="9" t="s">
        <v>234</v>
      </c>
      <c r="R1035" s="9" t="s">
        <v>10181</v>
      </c>
      <c r="S1035" s="9" t="s">
        <v>17</v>
      </c>
      <c r="T1035" s="9" t="s">
        <v>7813</v>
      </c>
      <c r="U1035" s="9" t="s">
        <v>222</v>
      </c>
      <c r="V1035" s="9" t="s">
        <v>10182</v>
      </c>
    </row>
    <row r="1036" customFormat="false" ht="15" hidden="false" customHeight="false" outlineLevel="0" collapsed="false">
      <c r="A1036" s="9" t="s">
        <v>10183</v>
      </c>
      <c r="B1036" s="9" t="s">
        <v>10184</v>
      </c>
      <c r="C1036" s="9" t="s">
        <v>10185</v>
      </c>
      <c r="D1036" s="9" t="s">
        <v>22</v>
      </c>
      <c r="E1036" s="9" t="s">
        <v>1099</v>
      </c>
      <c r="F1036" s="9" t="s">
        <v>167</v>
      </c>
      <c r="G1036" s="9" t="s">
        <v>140</v>
      </c>
      <c r="H1036" s="9" t="n">
        <v>1882</v>
      </c>
      <c r="I1036" s="9" t="n">
        <v>1882</v>
      </c>
      <c r="J1036" s="9" t="s">
        <v>10186</v>
      </c>
      <c r="K1036" s="9" t="s">
        <v>10187</v>
      </c>
      <c r="L1036" s="9" t="s">
        <v>10188</v>
      </c>
      <c r="M1036" s="9" t="s">
        <v>10189</v>
      </c>
      <c r="N1036" s="9" t="s">
        <v>180</v>
      </c>
      <c r="O1036" s="9" t="s">
        <v>9519</v>
      </c>
      <c r="P1036" s="9" t="s">
        <v>10190</v>
      </c>
      <c r="Q1036" s="9" t="s">
        <v>234</v>
      </c>
      <c r="R1036" s="9" t="s">
        <v>8947</v>
      </c>
      <c r="S1036" s="9" t="s">
        <v>17</v>
      </c>
      <c r="T1036" s="9" t="s">
        <v>3429</v>
      </c>
      <c r="U1036" s="9" t="s">
        <v>222</v>
      </c>
      <c r="V1036" s="9" t="s">
        <v>10191</v>
      </c>
    </row>
    <row r="1037" customFormat="false" ht="15" hidden="false" customHeight="false" outlineLevel="0" collapsed="false">
      <c r="A1037" s="9" t="s">
        <v>10192</v>
      </c>
      <c r="B1037" s="9" t="s">
        <v>10193</v>
      </c>
      <c r="C1037" s="9" t="s">
        <v>10194</v>
      </c>
      <c r="D1037" s="9" t="s">
        <v>22</v>
      </c>
      <c r="E1037" s="9" t="s">
        <v>1099</v>
      </c>
      <c r="F1037" s="9" t="s">
        <v>162</v>
      </c>
      <c r="G1037" s="9" t="s">
        <v>1551</v>
      </c>
      <c r="H1037" s="9" t="n">
        <v>1883</v>
      </c>
      <c r="I1037" s="9" t="n">
        <v>1934</v>
      </c>
      <c r="J1037" s="9" t="s">
        <v>10195</v>
      </c>
      <c r="K1037" s="9" t="s">
        <v>10196</v>
      </c>
      <c r="L1037" s="9" t="s">
        <v>10197</v>
      </c>
      <c r="M1037" s="9" t="s">
        <v>10160</v>
      </c>
      <c r="N1037" s="9" t="s">
        <v>179</v>
      </c>
      <c r="O1037" s="9" t="s">
        <v>10198</v>
      </c>
      <c r="P1037" s="9" t="s">
        <v>10199</v>
      </c>
      <c r="Q1037" s="9" t="s">
        <v>869</v>
      </c>
      <c r="R1037" s="9" t="s">
        <v>10200</v>
      </c>
      <c r="S1037" s="9" t="s">
        <v>17</v>
      </c>
      <c r="T1037" s="9" t="s">
        <v>672</v>
      </c>
      <c r="U1037" s="9" t="s">
        <v>222</v>
      </c>
      <c r="V1037" s="9" t="s">
        <v>10201</v>
      </c>
    </row>
    <row r="1038" customFormat="false" ht="15" hidden="false" customHeight="false" outlineLevel="0" collapsed="false">
      <c r="A1038" s="9" t="s">
        <v>10202</v>
      </c>
      <c r="B1038" s="9" t="s">
        <v>10203</v>
      </c>
      <c r="C1038" s="9" t="s">
        <v>10204</v>
      </c>
      <c r="D1038" s="9" t="s">
        <v>22</v>
      </c>
      <c r="E1038" s="9" t="s">
        <v>1099</v>
      </c>
      <c r="F1038" s="9" t="s">
        <v>10205</v>
      </c>
      <c r="G1038" s="9" t="s">
        <v>10206</v>
      </c>
      <c r="H1038" s="9" t="n">
        <v>1883</v>
      </c>
      <c r="I1038" s="9" t="n">
        <v>1883</v>
      </c>
      <c r="J1038" s="9" t="s">
        <v>10207</v>
      </c>
      <c r="K1038" s="9" t="s">
        <v>10208</v>
      </c>
      <c r="L1038" s="9" t="s">
        <v>8934</v>
      </c>
      <c r="M1038" s="9" t="s">
        <v>8934</v>
      </c>
      <c r="N1038" s="9" t="s">
        <v>177</v>
      </c>
      <c r="O1038" s="9" t="s">
        <v>10209</v>
      </c>
      <c r="P1038" s="9" t="s">
        <v>10210</v>
      </c>
      <c r="Q1038" s="9" t="s">
        <v>234</v>
      </c>
      <c r="R1038" s="9" t="s">
        <v>10211</v>
      </c>
      <c r="S1038" s="9" t="s">
        <v>17</v>
      </c>
      <c r="T1038" s="9" t="s">
        <v>10212</v>
      </c>
      <c r="U1038" s="9" t="s">
        <v>378</v>
      </c>
      <c r="V1038" s="9" t="s">
        <v>10213</v>
      </c>
    </row>
    <row r="1039" customFormat="false" ht="15" hidden="false" customHeight="false" outlineLevel="0" collapsed="false">
      <c r="A1039" s="9" t="s">
        <v>10214</v>
      </c>
      <c r="B1039" s="9" t="s">
        <v>10215</v>
      </c>
      <c r="C1039" s="9" t="s">
        <v>10216</v>
      </c>
      <c r="D1039" s="9" t="s">
        <v>22</v>
      </c>
      <c r="E1039" s="9" t="s">
        <v>1099</v>
      </c>
      <c r="F1039" s="9" t="s">
        <v>932</v>
      </c>
      <c r="G1039" s="9" t="s">
        <v>472</v>
      </c>
      <c r="H1039" s="9" t="n">
        <v>1883</v>
      </c>
      <c r="I1039" s="9" t="n">
        <v>1883</v>
      </c>
      <c r="J1039" s="9" t="s">
        <v>10217</v>
      </c>
      <c r="K1039" s="9" t="s">
        <v>10218</v>
      </c>
      <c r="L1039" s="9" t="s">
        <v>10219</v>
      </c>
      <c r="M1039" s="9" t="s">
        <v>10220</v>
      </c>
      <c r="N1039" s="9" t="s">
        <v>178</v>
      </c>
      <c r="O1039" s="9" t="s">
        <v>10221</v>
      </c>
      <c r="P1039" s="9" t="s">
        <v>10222</v>
      </c>
      <c r="Q1039" s="9" t="s">
        <v>234</v>
      </c>
      <c r="R1039" s="9" t="s">
        <v>10223</v>
      </c>
      <c r="S1039" s="9" t="s">
        <v>16</v>
      </c>
      <c r="T1039" s="9" t="s">
        <v>7813</v>
      </c>
      <c r="U1039" s="9" t="s">
        <v>222</v>
      </c>
      <c r="V1039" s="9" t="s">
        <v>10224</v>
      </c>
    </row>
    <row r="1040" customFormat="false" ht="15" hidden="false" customHeight="false" outlineLevel="0" collapsed="false">
      <c r="A1040" s="9" t="s">
        <v>10225</v>
      </c>
      <c r="B1040" s="9" t="s">
        <v>10226</v>
      </c>
      <c r="C1040" s="9" t="s">
        <v>10227</v>
      </c>
      <c r="D1040" s="9" t="s">
        <v>22</v>
      </c>
      <c r="E1040" s="9" t="s">
        <v>1099</v>
      </c>
      <c r="F1040" s="9" t="s">
        <v>1897</v>
      </c>
      <c r="G1040" s="9" t="s">
        <v>472</v>
      </c>
      <c r="H1040" s="9" t="n">
        <v>1884</v>
      </c>
      <c r="I1040" s="9" t="n">
        <v>1885</v>
      </c>
      <c r="J1040" s="9" t="s">
        <v>10228</v>
      </c>
      <c r="K1040" s="9" t="s">
        <v>10229</v>
      </c>
      <c r="L1040" s="9" t="s">
        <v>8934</v>
      </c>
      <c r="M1040" s="9" t="s">
        <v>8934</v>
      </c>
      <c r="N1040" s="9" t="s">
        <v>180</v>
      </c>
      <c r="O1040" s="9" t="s">
        <v>10230</v>
      </c>
      <c r="P1040" s="9" t="s">
        <v>10231</v>
      </c>
      <c r="Q1040" s="9" t="s">
        <v>234</v>
      </c>
      <c r="R1040" s="9" t="s">
        <v>8772</v>
      </c>
      <c r="S1040" s="9" t="s">
        <v>16</v>
      </c>
      <c r="T1040" s="9" t="s">
        <v>235</v>
      </c>
      <c r="U1040" s="9" t="s">
        <v>222</v>
      </c>
      <c r="V1040" s="9" t="s">
        <v>10232</v>
      </c>
    </row>
    <row r="1041" customFormat="false" ht="15" hidden="false" customHeight="false" outlineLevel="0" collapsed="false">
      <c r="A1041" s="9" t="s">
        <v>10233</v>
      </c>
      <c r="B1041" s="9" t="s">
        <v>10234</v>
      </c>
      <c r="C1041" s="9" t="s">
        <v>10235</v>
      </c>
      <c r="D1041" s="9" t="s">
        <v>22</v>
      </c>
      <c r="E1041" s="9" t="s">
        <v>1099</v>
      </c>
      <c r="F1041" s="9" t="s">
        <v>162</v>
      </c>
      <c r="G1041" s="9" t="s">
        <v>84</v>
      </c>
      <c r="H1041" s="9" t="n">
        <v>1884</v>
      </c>
      <c r="I1041" s="9" t="n">
        <v>1951</v>
      </c>
      <c r="J1041" s="9" t="s">
        <v>10236</v>
      </c>
      <c r="K1041" s="9" t="s">
        <v>10237</v>
      </c>
      <c r="L1041" s="9" t="s">
        <v>10238</v>
      </c>
      <c r="M1041" s="9" t="s">
        <v>10239</v>
      </c>
      <c r="N1041" s="9" t="s">
        <v>268</v>
      </c>
      <c r="O1041" s="9" t="s">
        <v>10240</v>
      </c>
      <c r="P1041" s="9" t="s">
        <v>10241</v>
      </c>
      <c r="Q1041" s="9" t="s">
        <v>869</v>
      </c>
      <c r="R1041" s="9" t="s">
        <v>8924</v>
      </c>
      <c r="S1041" s="9" t="s">
        <v>16</v>
      </c>
      <c r="T1041" s="9" t="s">
        <v>859</v>
      </c>
      <c r="U1041" s="9" t="s">
        <v>222</v>
      </c>
      <c r="V1041" s="9" t="s">
        <v>10242</v>
      </c>
    </row>
    <row r="1042" customFormat="false" ht="15" hidden="false" customHeight="false" outlineLevel="0" collapsed="false">
      <c r="A1042" s="9" t="s">
        <v>10243</v>
      </c>
      <c r="B1042" s="9" t="s">
        <v>10244</v>
      </c>
      <c r="C1042" s="9" t="s">
        <v>10245</v>
      </c>
      <c r="D1042" s="9" t="s">
        <v>22</v>
      </c>
      <c r="E1042" s="9" t="s">
        <v>1099</v>
      </c>
      <c r="F1042" s="9" t="s">
        <v>164</v>
      </c>
      <c r="G1042" s="9" t="s">
        <v>114</v>
      </c>
      <c r="H1042" s="9" t="n">
        <v>1885</v>
      </c>
      <c r="I1042" s="9" t="n">
        <v>1964</v>
      </c>
      <c r="J1042" s="9" t="s">
        <v>10246</v>
      </c>
      <c r="K1042" s="9" t="s">
        <v>10247</v>
      </c>
      <c r="L1042" s="9" t="s">
        <v>9578</v>
      </c>
      <c r="M1042" s="9" t="s">
        <v>10160</v>
      </c>
      <c r="N1042" s="9" t="s">
        <v>180</v>
      </c>
      <c r="O1042" s="9" t="s">
        <v>9929</v>
      </c>
      <c r="P1042" s="9" t="s">
        <v>10248</v>
      </c>
      <c r="Q1042" s="9" t="s">
        <v>2391</v>
      </c>
      <c r="R1042" s="9" t="s">
        <v>628</v>
      </c>
      <c r="S1042" s="9" t="s">
        <v>17</v>
      </c>
      <c r="T1042" s="9" t="s">
        <v>3429</v>
      </c>
      <c r="U1042" s="9" t="s">
        <v>222</v>
      </c>
      <c r="V1042" s="9" t="s">
        <v>10249</v>
      </c>
    </row>
    <row r="1043" customFormat="false" ht="15" hidden="false" customHeight="false" outlineLevel="0" collapsed="false">
      <c r="A1043" s="9" t="s">
        <v>10250</v>
      </c>
      <c r="B1043" s="9" t="s">
        <v>10251</v>
      </c>
      <c r="C1043" s="9" t="s">
        <v>10252</v>
      </c>
      <c r="D1043" s="9" t="s">
        <v>22</v>
      </c>
      <c r="E1043" s="9" t="s">
        <v>1099</v>
      </c>
      <c r="F1043" s="9" t="s">
        <v>932</v>
      </c>
      <c r="G1043" s="9" t="s">
        <v>472</v>
      </c>
      <c r="H1043" s="9" t="n">
        <v>1886</v>
      </c>
      <c r="I1043" s="9" t="n">
        <v>1886</v>
      </c>
      <c r="J1043" s="9" t="s">
        <v>10253</v>
      </c>
      <c r="K1043" s="9" t="s">
        <v>10254</v>
      </c>
      <c r="L1043" s="9" t="s">
        <v>10255</v>
      </c>
      <c r="M1043" s="9" t="s">
        <v>10256</v>
      </c>
      <c r="N1043" s="9" t="s">
        <v>177</v>
      </c>
      <c r="O1043" s="9" t="s">
        <v>10221</v>
      </c>
      <c r="P1043" s="9" t="s">
        <v>10257</v>
      </c>
      <c r="Q1043" s="9" t="s">
        <v>234</v>
      </c>
      <c r="R1043" s="9" t="s">
        <v>10223</v>
      </c>
      <c r="S1043" s="9" t="s">
        <v>16</v>
      </c>
      <c r="T1043" s="9" t="s">
        <v>7813</v>
      </c>
      <c r="U1043" s="9" t="s">
        <v>222</v>
      </c>
      <c r="V1043" s="9"/>
    </row>
    <row r="1044" customFormat="false" ht="15" hidden="false" customHeight="false" outlineLevel="0" collapsed="false">
      <c r="A1044" s="9" t="s">
        <v>10258</v>
      </c>
      <c r="B1044" s="9" t="s">
        <v>10259</v>
      </c>
      <c r="C1044" s="9" t="s">
        <v>10260</v>
      </c>
      <c r="D1044" s="9" t="s">
        <v>22</v>
      </c>
      <c r="E1044" s="9" t="s">
        <v>1099</v>
      </c>
      <c r="F1044" s="9" t="s">
        <v>337</v>
      </c>
      <c r="G1044" s="9" t="s">
        <v>338</v>
      </c>
      <c r="H1044" s="9" t="n">
        <v>1886</v>
      </c>
      <c r="I1044" s="9" t="n">
        <v>1886</v>
      </c>
      <c r="J1044" s="9" t="s">
        <v>10253</v>
      </c>
      <c r="K1044" s="9" t="s">
        <v>10261</v>
      </c>
      <c r="L1044" s="9" t="s">
        <v>10262</v>
      </c>
      <c r="M1044" s="9" t="s">
        <v>10263</v>
      </c>
      <c r="N1044" s="9" t="s">
        <v>10264</v>
      </c>
      <c r="O1044" s="9" t="s">
        <v>354</v>
      </c>
      <c r="P1044" s="9" t="s">
        <v>10265</v>
      </c>
      <c r="Q1044" s="9" t="s">
        <v>234</v>
      </c>
      <c r="R1044" s="9" t="s">
        <v>10080</v>
      </c>
      <c r="S1044" s="9" t="s">
        <v>16</v>
      </c>
      <c r="T1044" s="9" t="s">
        <v>10266</v>
      </c>
      <c r="U1044" s="9" t="s">
        <v>222</v>
      </c>
      <c r="V1044" s="9"/>
    </row>
    <row r="1045" customFormat="false" ht="15" hidden="false" customHeight="false" outlineLevel="0" collapsed="false">
      <c r="A1045" s="9" t="s">
        <v>10267</v>
      </c>
      <c r="B1045" s="9" t="s">
        <v>10268</v>
      </c>
      <c r="C1045" s="9" t="s">
        <v>10269</v>
      </c>
      <c r="D1045" s="9" t="s">
        <v>22</v>
      </c>
      <c r="E1045" s="9" t="s">
        <v>1099</v>
      </c>
      <c r="F1045" s="9" t="s">
        <v>167</v>
      </c>
      <c r="G1045" s="9" t="s">
        <v>5030</v>
      </c>
      <c r="H1045" s="9" t="n">
        <v>1887</v>
      </c>
      <c r="I1045" s="9" t="n">
        <v>1887</v>
      </c>
      <c r="J1045" s="9" t="s">
        <v>10270</v>
      </c>
      <c r="K1045" s="9" t="s">
        <v>10271</v>
      </c>
      <c r="L1045" s="9" t="s">
        <v>10272</v>
      </c>
      <c r="M1045" s="9" t="s">
        <v>10273</v>
      </c>
      <c r="N1045" s="9" t="s">
        <v>178</v>
      </c>
      <c r="O1045" s="9" t="s">
        <v>9519</v>
      </c>
      <c r="P1045" s="9" t="s">
        <v>10274</v>
      </c>
      <c r="Q1045" s="9" t="s">
        <v>234</v>
      </c>
      <c r="R1045" s="9" t="s">
        <v>10275</v>
      </c>
      <c r="S1045" s="9" t="s">
        <v>17</v>
      </c>
      <c r="T1045" s="9" t="s">
        <v>7813</v>
      </c>
      <c r="U1045" s="9" t="s">
        <v>222</v>
      </c>
      <c r="V1045" s="9"/>
    </row>
    <row r="1046" customFormat="false" ht="15" hidden="false" customHeight="false" outlineLevel="0" collapsed="false">
      <c r="A1046" s="9" t="s">
        <v>10276</v>
      </c>
      <c r="B1046" s="9" t="s">
        <v>10277</v>
      </c>
      <c r="C1046" s="9" t="s">
        <v>10278</v>
      </c>
      <c r="D1046" s="9" t="s">
        <v>22</v>
      </c>
      <c r="E1046" s="9" t="s">
        <v>1099</v>
      </c>
      <c r="F1046" s="9" t="s">
        <v>162</v>
      </c>
      <c r="G1046" s="9" t="s">
        <v>100</v>
      </c>
      <c r="H1046" s="9" t="n">
        <v>1888</v>
      </c>
      <c r="I1046" s="9" t="n">
        <v>1888</v>
      </c>
      <c r="J1046" s="9" t="s">
        <v>10279</v>
      </c>
      <c r="K1046" s="9" t="s">
        <v>10280</v>
      </c>
      <c r="L1046" s="9" t="s">
        <v>8934</v>
      </c>
      <c r="M1046" s="9" t="s">
        <v>8934</v>
      </c>
      <c r="N1046" s="9" t="s">
        <v>180</v>
      </c>
      <c r="O1046" s="9" t="s">
        <v>10281</v>
      </c>
      <c r="P1046" s="9" t="s">
        <v>10282</v>
      </c>
      <c r="Q1046" s="9" t="s">
        <v>246</v>
      </c>
      <c r="R1046" s="9" t="s">
        <v>10283</v>
      </c>
      <c r="S1046" s="9" t="s">
        <v>17</v>
      </c>
      <c r="T1046" s="9" t="s">
        <v>2953</v>
      </c>
      <c r="U1046" s="9" t="s">
        <v>222</v>
      </c>
      <c r="V1046" s="9" t="s">
        <v>10284</v>
      </c>
    </row>
    <row r="1047" customFormat="false" ht="15" hidden="false" customHeight="false" outlineLevel="0" collapsed="false">
      <c r="A1047" s="9" t="s">
        <v>10285</v>
      </c>
      <c r="B1047" s="9" t="s">
        <v>10286</v>
      </c>
      <c r="C1047" s="9" t="s">
        <v>10287</v>
      </c>
      <c r="D1047" s="9" t="s">
        <v>22</v>
      </c>
      <c r="E1047" s="9" t="s">
        <v>1099</v>
      </c>
      <c r="F1047" s="9" t="s">
        <v>161</v>
      </c>
      <c r="G1047" s="9" t="s">
        <v>77</v>
      </c>
      <c r="H1047" s="9" t="n">
        <v>1889</v>
      </c>
      <c r="I1047" s="9" t="n">
        <v>2026</v>
      </c>
      <c r="J1047" s="9" t="s">
        <v>10288</v>
      </c>
      <c r="K1047" s="9" t="s">
        <v>10289</v>
      </c>
      <c r="L1047" s="9" t="s">
        <v>10290</v>
      </c>
      <c r="M1047" s="9" t="s">
        <v>10291</v>
      </c>
      <c r="N1047" s="9" t="s">
        <v>179</v>
      </c>
      <c r="O1047" s="9" t="s">
        <v>10292</v>
      </c>
      <c r="P1047" s="9" t="s">
        <v>10293</v>
      </c>
      <c r="Q1047" s="9" t="s">
        <v>1358</v>
      </c>
      <c r="R1047" s="9" t="s">
        <v>10294</v>
      </c>
      <c r="S1047" s="9" t="s">
        <v>17</v>
      </c>
      <c r="T1047" s="9" t="s">
        <v>3429</v>
      </c>
      <c r="U1047" s="9" t="s">
        <v>222</v>
      </c>
      <c r="V1047" s="9" t="s">
        <v>10295</v>
      </c>
    </row>
    <row r="1048" customFormat="false" ht="15" hidden="false" customHeight="false" outlineLevel="0" collapsed="false">
      <c r="A1048" s="9" t="s">
        <v>10296</v>
      </c>
      <c r="B1048" s="9" t="s">
        <v>10297</v>
      </c>
      <c r="C1048" s="9" t="s">
        <v>10298</v>
      </c>
      <c r="D1048" s="9" t="s">
        <v>22</v>
      </c>
      <c r="E1048" s="9" t="s">
        <v>1099</v>
      </c>
      <c r="F1048" s="9" t="s">
        <v>163</v>
      </c>
      <c r="G1048" s="9" t="s">
        <v>107</v>
      </c>
      <c r="H1048" s="9" t="n">
        <v>1890</v>
      </c>
      <c r="I1048" s="9" t="n">
        <v>1944</v>
      </c>
      <c r="J1048" s="9" t="s">
        <v>10299</v>
      </c>
      <c r="K1048" s="9" t="s">
        <v>10300</v>
      </c>
      <c r="L1048" s="9" t="s">
        <v>10301</v>
      </c>
      <c r="M1048" s="9" t="s">
        <v>10302</v>
      </c>
      <c r="N1048" s="9" t="s">
        <v>180</v>
      </c>
      <c r="O1048" s="9" t="s">
        <v>10107</v>
      </c>
      <c r="P1048" s="9" t="s">
        <v>10303</v>
      </c>
      <c r="Q1048" s="9" t="s">
        <v>234</v>
      </c>
      <c r="R1048" s="9" t="s">
        <v>9455</v>
      </c>
      <c r="S1048" s="9" t="s">
        <v>17</v>
      </c>
      <c r="T1048" s="9" t="s">
        <v>247</v>
      </c>
      <c r="U1048" s="9" t="s">
        <v>222</v>
      </c>
      <c r="V1048" s="9" t="s">
        <v>10304</v>
      </c>
    </row>
    <row r="1049" customFormat="false" ht="15" hidden="false" customHeight="false" outlineLevel="0" collapsed="false">
      <c r="A1049" s="9" t="s">
        <v>10305</v>
      </c>
      <c r="B1049" s="9" t="s">
        <v>10306</v>
      </c>
      <c r="C1049" s="9" t="s">
        <v>10307</v>
      </c>
      <c r="D1049" s="9" t="s">
        <v>22</v>
      </c>
      <c r="E1049" s="9" t="s">
        <v>1099</v>
      </c>
      <c r="F1049" s="9" t="s">
        <v>161</v>
      </c>
      <c r="G1049" s="9" t="s">
        <v>69</v>
      </c>
      <c r="H1049" s="9" t="n">
        <v>1892</v>
      </c>
      <c r="I1049" s="9" t="n">
        <v>1892</v>
      </c>
      <c r="J1049" s="9" t="s">
        <v>10308</v>
      </c>
      <c r="K1049" s="9" t="s">
        <v>10309</v>
      </c>
      <c r="L1049" s="9" t="s">
        <v>10310</v>
      </c>
      <c r="M1049" s="9" t="s">
        <v>10311</v>
      </c>
      <c r="N1049" s="9" t="s">
        <v>7804</v>
      </c>
      <c r="O1049" s="9" t="s">
        <v>10312</v>
      </c>
      <c r="P1049" s="9" t="s">
        <v>10313</v>
      </c>
      <c r="Q1049" s="9" t="s">
        <v>5844</v>
      </c>
      <c r="R1049" s="9" t="s">
        <v>10314</v>
      </c>
      <c r="S1049" s="9" t="s">
        <v>16</v>
      </c>
      <c r="T1049" s="9" t="s">
        <v>3429</v>
      </c>
      <c r="U1049" s="9" t="s">
        <v>222</v>
      </c>
      <c r="V1049" s="9" t="s">
        <v>10315</v>
      </c>
    </row>
    <row r="1050" customFormat="false" ht="15" hidden="false" customHeight="false" outlineLevel="0" collapsed="false">
      <c r="A1050" s="9" t="s">
        <v>10316</v>
      </c>
      <c r="B1050" s="9" t="s">
        <v>10317</v>
      </c>
      <c r="C1050" s="9" t="s">
        <v>10318</v>
      </c>
      <c r="D1050" s="9" t="s">
        <v>22</v>
      </c>
      <c r="E1050" s="9" t="s">
        <v>1099</v>
      </c>
      <c r="F1050" s="9" t="s">
        <v>164</v>
      </c>
      <c r="G1050" s="9" t="s">
        <v>116</v>
      </c>
      <c r="H1050" s="9" t="n">
        <v>1894</v>
      </c>
      <c r="I1050" s="9" t="n">
        <v>1894</v>
      </c>
      <c r="J1050" s="9" t="s">
        <v>10319</v>
      </c>
      <c r="K1050" s="9" t="s">
        <v>10320</v>
      </c>
      <c r="L1050" s="9" t="s">
        <v>10321</v>
      </c>
      <c r="M1050" s="9" t="s">
        <v>10322</v>
      </c>
      <c r="N1050" s="9" t="s">
        <v>7804</v>
      </c>
      <c r="O1050" s="9" t="s">
        <v>10323</v>
      </c>
      <c r="P1050" s="9" t="s">
        <v>10324</v>
      </c>
      <c r="Q1050" s="9" t="s">
        <v>2391</v>
      </c>
      <c r="R1050" s="9" t="s">
        <v>9845</v>
      </c>
      <c r="S1050" s="9" t="s">
        <v>17</v>
      </c>
      <c r="T1050" s="9" t="s">
        <v>3429</v>
      </c>
      <c r="U1050" s="9" t="s">
        <v>222</v>
      </c>
      <c r="V1050" s="9" t="s">
        <v>9846</v>
      </c>
    </row>
    <row r="1051" customFormat="false" ht="15" hidden="false" customHeight="false" outlineLevel="0" collapsed="false">
      <c r="A1051" s="9" t="s">
        <v>10325</v>
      </c>
      <c r="B1051" s="9" t="s">
        <v>10326</v>
      </c>
      <c r="C1051" s="9" t="s">
        <v>10327</v>
      </c>
      <c r="D1051" s="9" t="s">
        <v>22</v>
      </c>
      <c r="E1051" s="9" t="s">
        <v>1099</v>
      </c>
      <c r="F1051" s="9" t="s">
        <v>163</v>
      </c>
      <c r="G1051" s="9" t="s">
        <v>105</v>
      </c>
      <c r="H1051" s="9" t="n">
        <v>1895</v>
      </c>
      <c r="I1051" s="9" t="n">
        <v>1895</v>
      </c>
      <c r="J1051" s="9" t="s">
        <v>10328</v>
      </c>
      <c r="K1051" s="9" t="s">
        <v>10329</v>
      </c>
      <c r="L1051" s="9" t="s">
        <v>10330</v>
      </c>
      <c r="M1051" s="9" t="s">
        <v>10331</v>
      </c>
      <c r="N1051" s="9" t="s">
        <v>174</v>
      </c>
      <c r="O1051" s="9" t="s">
        <v>9055</v>
      </c>
      <c r="P1051" s="9" t="s">
        <v>10332</v>
      </c>
      <c r="Q1051" s="9" t="s">
        <v>234</v>
      </c>
      <c r="R1051" s="9" t="s">
        <v>10333</v>
      </c>
      <c r="S1051" s="9" t="s">
        <v>17</v>
      </c>
      <c r="T1051" s="9" t="s">
        <v>247</v>
      </c>
      <c r="U1051" s="9" t="s">
        <v>222</v>
      </c>
      <c r="V1051" s="9" t="s">
        <v>10334</v>
      </c>
    </row>
    <row r="1052" customFormat="false" ht="15" hidden="false" customHeight="false" outlineLevel="0" collapsed="false">
      <c r="A1052" s="9" t="s">
        <v>10335</v>
      </c>
      <c r="B1052" s="9" t="s">
        <v>10336</v>
      </c>
      <c r="C1052" s="9" t="s">
        <v>10337</v>
      </c>
      <c r="D1052" s="9" t="s">
        <v>22</v>
      </c>
      <c r="E1052" s="9" t="s">
        <v>1099</v>
      </c>
      <c r="F1052" s="9" t="s">
        <v>163</v>
      </c>
      <c r="G1052" s="9" t="s">
        <v>107</v>
      </c>
      <c r="H1052" s="9" t="n">
        <v>1897</v>
      </c>
      <c r="I1052" s="9" t="n">
        <v>1897</v>
      </c>
      <c r="J1052" s="9" t="s">
        <v>10338</v>
      </c>
      <c r="K1052" s="9" t="s">
        <v>10339</v>
      </c>
      <c r="L1052" s="9" t="s">
        <v>10188</v>
      </c>
      <c r="M1052" s="9" t="s">
        <v>10340</v>
      </c>
      <c r="N1052" s="9" t="s">
        <v>180</v>
      </c>
      <c r="O1052" s="9" t="s">
        <v>10107</v>
      </c>
      <c r="P1052" s="9" t="s">
        <v>10341</v>
      </c>
      <c r="Q1052" s="9" t="s">
        <v>670</v>
      </c>
      <c r="R1052" s="9" t="s">
        <v>10342</v>
      </c>
      <c r="S1052" s="9" t="s">
        <v>17</v>
      </c>
      <c r="T1052" s="9" t="s">
        <v>3429</v>
      </c>
      <c r="U1052" s="9" t="s">
        <v>222</v>
      </c>
      <c r="V1052" s="9"/>
    </row>
    <row r="1053" customFormat="false" ht="15" hidden="false" customHeight="false" outlineLevel="0" collapsed="false">
      <c r="A1053" s="9" t="s">
        <v>10343</v>
      </c>
      <c r="B1053" s="9" t="s">
        <v>10344</v>
      </c>
      <c r="C1053" s="9" t="s">
        <v>10345</v>
      </c>
      <c r="D1053" s="9" t="s">
        <v>22</v>
      </c>
      <c r="E1053" s="9" t="s">
        <v>1099</v>
      </c>
      <c r="F1053" s="9" t="s">
        <v>1897</v>
      </c>
      <c r="G1053" s="9" t="s">
        <v>69</v>
      </c>
      <c r="H1053" s="9" t="n">
        <v>1897</v>
      </c>
      <c r="I1053" s="9" t="n">
        <v>1897</v>
      </c>
      <c r="J1053" s="9" t="s">
        <v>10346</v>
      </c>
      <c r="K1053" s="9" t="s">
        <v>10347</v>
      </c>
      <c r="L1053" s="9" t="s">
        <v>10348</v>
      </c>
      <c r="M1053" s="9" t="s">
        <v>10349</v>
      </c>
      <c r="N1053" s="9" t="s">
        <v>7804</v>
      </c>
      <c r="O1053" s="9" t="s">
        <v>9929</v>
      </c>
      <c r="P1053" s="9" t="s">
        <v>10350</v>
      </c>
      <c r="Q1053" s="9" t="s">
        <v>10351</v>
      </c>
      <c r="R1053" s="9" t="s">
        <v>10352</v>
      </c>
      <c r="S1053" s="9" t="s">
        <v>15</v>
      </c>
      <c r="T1053" s="9" t="s">
        <v>1546</v>
      </c>
      <c r="U1053" s="9" t="s">
        <v>222</v>
      </c>
      <c r="V1053" s="9" t="s">
        <v>10353</v>
      </c>
    </row>
    <row r="1054" customFormat="false" ht="15" hidden="false" customHeight="false" outlineLevel="0" collapsed="false">
      <c r="A1054" s="9" t="s">
        <v>10354</v>
      </c>
      <c r="B1054" s="9" t="s">
        <v>10355</v>
      </c>
      <c r="C1054" s="9" t="s">
        <v>10356</v>
      </c>
      <c r="D1054" s="9" t="s">
        <v>22</v>
      </c>
      <c r="E1054" s="9" t="s">
        <v>1099</v>
      </c>
      <c r="F1054" s="9" t="s">
        <v>10357</v>
      </c>
      <c r="G1054" s="9" t="s">
        <v>10358</v>
      </c>
      <c r="H1054" s="9" t="n">
        <v>1897</v>
      </c>
      <c r="I1054" s="9" t="n">
        <v>1897</v>
      </c>
      <c r="J1054" s="9" t="s">
        <v>10338</v>
      </c>
      <c r="K1054" s="9" t="s">
        <v>10359</v>
      </c>
      <c r="L1054" s="9" t="s">
        <v>10077</v>
      </c>
      <c r="M1054" s="9" t="s">
        <v>10360</v>
      </c>
      <c r="N1054" s="9" t="s">
        <v>174</v>
      </c>
      <c r="O1054" s="9" t="s">
        <v>354</v>
      </c>
      <c r="P1054" s="9" t="s">
        <v>10361</v>
      </c>
      <c r="Q1054" s="9" t="s">
        <v>234</v>
      </c>
      <c r="R1054" s="9" t="s">
        <v>10080</v>
      </c>
      <c r="S1054" s="9" t="s">
        <v>16</v>
      </c>
      <c r="T1054" s="9" t="s">
        <v>9613</v>
      </c>
      <c r="U1054" s="9" t="s">
        <v>222</v>
      </c>
      <c r="V1054" s="9"/>
    </row>
    <row r="1055" customFormat="false" ht="15" hidden="false" customHeight="false" outlineLevel="0" collapsed="false">
      <c r="A1055" s="9" t="s">
        <v>10362</v>
      </c>
      <c r="B1055" s="9" t="s">
        <v>10363</v>
      </c>
      <c r="C1055" s="9" t="s">
        <v>10364</v>
      </c>
      <c r="D1055" s="9" t="s">
        <v>22</v>
      </c>
      <c r="E1055" s="9" t="s">
        <v>1099</v>
      </c>
      <c r="F1055" s="9" t="s">
        <v>163</v>
      </c>
      <c r="G1055" s="9" t="s">
        <v>103</v>
      </c>
      <c r="H1055" s="9" t="n">
        <v>1900</v>
      </c>
      <c r="I1055" s="9" t="n">
        <v>1901</v>
      </c>
      <c r="J1055" s="9" t="s">
        <v>10365</v>
      </c>
      <c r="K1055" s="9" t="s">
        <v>10366</v>
      </c>
      <c r="L1055" s="9" t="s">
        <v>10367</v>
      </c>
      <c r="M1055" s="9" t="s">
        <v>10367</v>
      </c>
      <c r="N1055" s="9" t="s">
        <v>181</v>
      </c>
      <c r="O1055" s="9" t="s">
        <v>354</v>
      </c>
      <c r="P1055" s="9" t="s">
        <v>10368</v>
      </c>
      <c r="Q1055" s="9" t="s">
        <v>2391</v>
      </c>
      <c r="R1055" s="9" t="s">
        <v>10369</v>
      </c>
      <c r="S1055" s="9" t="s">
        <v>16</v>
      </c>
      <c r="T1055" s="9" t="s">
        <v>1546</v>
      </c>
      <c r="U1055" s="9" t="s">
        <v>222</v>
      </c>
      <c r="V1055" s="9"/>
    </row>
    <row r="1056" customFormat="false" ht="15" hidden="false" customHeight="false" outlineLevel="0" collapsed="false">
      <c r="A1056" s="9" t="s">
        <v>10370</v>
      </c>
      <c r="B1056" s="9" t="s">
        <v>10371</v>
      </c>
      <c r="C1056" s="9" t="s">
        <v>10372</v>
      </c>
      <c r="D1056" s="9" t="s">
        <v>22</v>
      </c>
      <c r="E1056" s="9" t="s">
        <v>1099</v>
      </c>
      <c r="F1056" s="9" t="s">
        <v>4257</v>
      </c>
      <c r="G1056" s="9" t="s">
        <v>4258</v>
      </c>
      <c r="H1056" s="9" t="n">
        <v>1900</v>
      </c>
      <c r="I1056" s="9" t="n">
        <v>1908</v>
      </c>
      <c r="J1056" s="9" t="s">
        <v>10373</v>
      </c>
      <c r="K1056" s="9" t="s">
        <v>10374</v>
      </c>
      <c r="L1056" s="9" t="s">
        <v>10375</v>
      </c>
      <c r="M1056" s="9" t="s">
        <v>10376</v>
      </c>
      <c r="N1056" s="9" t="s">
        <v>9212</v>
      </c>
      <c r="O1056" s="9" t="s">
        <v>10377</v>
      </c>
      <c r="P1056" s="9" t="s">
        <v>10378</v>
      </c>
      <c r="Q1056" s="9" t="s">
        <v>1358</v>
      </c>
      <c r="R1056" s="9" t="s">
        <v>10379</v>
      </c>
      <c r="S1056" s="9" t="s">
        <v>16</v>
      </c>
      <c r="T1056" s="9" t="s">
        <v>9216</v>
      </c>
      <c r="U1056" s="9" t="s">
        <v>222</v>
      </c>
      <c r="V1056" s="9" t="s">
        <v>10380</v>
      </c>
    </row>
    <row r="1057" customFormat="false" ht="15" hidden="false" customHeight="false" outlineLevel="0" collapsed="false">
      <c r="A1057" s="9" t="s">
        <v>10381</v>
      </c>
      <c r="B1057" s="9" t="s">
        <v>10382</v>
      </c>
      <c r="C1057" s="9" t="s">
        <v>10383</v>
      </c>
      <c r="D1057" s="9" t="s">
        <v>22</v>
      </c>
      <c r="E1057" s="9" t="s">
        <v>1099</v>
      </c>
      <c r="F1057" s="9" t="s">
        <v>168</v>
      </c>
      <c r="G1057" s="9" t="s">
        <v>152</v>
      </c>
      <c r="H1057" s="9" t="n">
        <v>1900</v>
      </c>
      <c r="I1057" s="9" t="n">
        <v>1979</v>
      </c>
      <c r="J1057" s="9" t="s">
        <v>10384</v>
      </c>
      <c r="K1057" s="9" t="s">
        <v>10385</v>
      </c>
      <c r="L1057" s="9" t="s">
        <v>10386</v>
      </c>
      <c r="M1057" s="9" t="s">
        <v>10387</v>
      </c>
      <c r="N1057" s="9" t="s">
        <v>175</v>
      </c>
      <c r="O1057" s="9" t="s">
        <v>10388</v>
      </c>
      <c r="P1057" s="9" t="s">
        <v>10389</v>
      </c>
      <c r="Q1057" s="9" t="s">
        <v>9091</v>
      </c>
      <c r="R1057" s="9" t="s">
        <v>8924</v>
      </c>
      <c r="S1057" s="9" t="s">
        <v>17</v>
      </c>
      <c r="T1057" s="9" t="s">
        <v>388</v>
      </c>
      <c r="U1057" s="9" t="s">
        <v>222</v>
      </c>
      <c r="V1057" s="9"/>
    </row>
    <row r="1058" customFormat="false" ht="15" hidden="false" customHeight="false" outlineLevel="0" collapsed="false">
      <c r="A1058" s="9" t="s">
        <v>10390</v>
      </c>
      <c r="B1058" s="9" t="s">
        <v>10391</v>
      </c>
      <c r="C1058" s="9" t="s">
        <v>10392</v>
      </c>
      <c r="D1058" s="9" t="s">
        <v>22</v>
      </c>
      <c r="E1058" s="9" t="s">
        <v>1099</v>
      </c>
      <c r="F1058" s="9" t="s">
        <v>164</v>
      </c>
      <c r="G1058" s="9" t="s">
        <v>111</v>
      </c>
      <c r="H1058" s="9" t="n">
        <v>1903</v>
      </c>
      <c r="I1058" s="9" t="n">
        <v>1904</v>
      </c>
      <c r="J1058" s="9" t="s">
        <v>10393</v>
      </c>
      <c r="K1058" s="9" t="s">
        <v>10394</v>
      </c>
      <c r="L1058" s="9" t="s">
        <v>10395</v>
      </c>
      <c r="M1058" s="9" t="s">
        <v>10396</v>
      </c>
      <c r="N1058" s="9" t="s">
        <v>8504</v>
      </c>
      <c r="O1058" s="9" t="s">
        <v>10397</v>
      </c>
      <c r="P1058" s="9" t="s">
        <v>10398</v>
      </c>
      <c r="Q1058" s="9" t="s">
        <v>5844</v>
      </c>
      <c r="R1058" s="9" t="s">
        <v>9985</v>
      </c>
      <c r="S1058" s="9" t="s">
        <v>17</v>
      </c>
      <c r="T1058" s="9" t="s">
        <v>3429</v>
      </c>
      <c r="U1058" s="9" t="s">
        <v>222</v>
      </c>
      <c r="V1058" s="9" t="s">
        <v>10399</v>
      </c>
    </row>
    <row r="1059" customFormat="false" ht="15" hidden="false" customHeight="false" outlineLevel="0" collapsed="false">
      <c r="A1059" s="9" t="s">
        <v>10400</v>
      </c>
      <c r="B1059" s="9" t="s">
        <v>10401</v>
      </c>
      <c r="C1059" s="9" t="s">
        <v>10402</v>
      </c>
      <c r="D1059" s="9" t="s">
        <v>22</v>
      </c>
      <c r="E1059" s="9" t="s">
        <v>1099</v>
      </c>
      <c r="F1059" s="9" t="s">
        <v>162</v>
      </c>
      <c r="G1059" s="9" t="s">
        <v>86</v>
      </c>
      <c r="H1059" s="9" t="n">
        <v>1906</v>
      </c>
      <c r="I1059" s="9" t="n">
        <v>1906</v>
      </c>
      <c r="J1059" s="9" t="s">
        <v>10403</v>
      </c>
      <c r="K1059" s="9" t="s">
        <v>10404</v>
      </c>
      <c r="L1059" s="9" t="s">
        <v>10125</v>
      </c>
      <c r="M1059" s="9" t="s">
        <v>10405</v>
      </c>
      <c r="N1059" s="9" t="s">
        <v>180</v>
      </c>
      <c r="O1059" s="9" t="s">
        <v>9704</v>
      </c>
      <c r="P1059" s="9" t="s">
        <v>10406</v>
      </c>
      <c r="Q1059" s="9" t="s">
        <v>454</v>
      </c>
      <c r="R1059" s="9" t="s">
        <v>10200</v>
      </c>
      <c r="S1059" s="9" t="s">
        <v>17</v>
      </c>
      <c r="T1059" s="9" t="s">
        <v>3429</v>
      </c>
      <c r="U1059" s="9" t="s">
        <v>222</v>
      </c>
      <c r="V1059" s="9"/>
    </row>
    <row r="1060" customFormat="false" ht="15" hidden="false" customHeight="false" outlineLevel="0" collapsed="false">
      <c r="A1060" s="9" t="s">
        <v>10407</v>
      </c>
      <c r="B1060" s="9" t="s">
        <v>10408</v>
      </c>
      <c r="C1060" s="9" t="s">
        <v>10409</v>
      </c>
      <c r="D1060" s="9" t="s">
        <v>22</v>
      </c>
      <c r="E1060" s="9" t="s">
        <v>1099</v>
      </c>
      <c r="F1060" s="9" t="s">
        <v>164</v>
      </c>
      <c r="G1060" s="9" t="s">
        <v>116</v>
      </c>
      <c r="H1060" s="9" t="n">
        <v>1906</v>
      </c>
      <c r="I1060" s="9" t="n">
        <v>1908</v>
      </c>
      <c r="J1060" s="9" t="s">
        <v>10410</v>
      </c>
      <c r="K1060" s="9" t="s">
        <v>10411</v>
      </c>
      <c r="L1060" s="9" t="s">
        <v>10412</v>
      </c>
      <c r="M1060" s="9" t="s">
        <v>10413</v>
      </c>
      <c r="N1060" s="9" t="s">
        <v>7804</v>
      </c>
      <c r="O1060" s="9" t="s">
        <v>10414</v>
      </c>
      <c r="P1060" s="9" t="s">
        <v>10415</v>
      </c>
      <c r="Q1060" s="9" t="s">
        <v>2391</v>
      </c>
      <c r="R1060" s="9" t="s">
        <v>10416</v>
      </c>
      <c r="S1060" s="9" t="s">
        <v>17</v>
      </c>
      <c r="T1060" s="9" t="s">
        <v>3429</v>
      </c>
      <c r="U1060" s="9" t="s">
        <v>222</v>
      </c>
      <c r="V1060" s="9" t="s">
        <v>10417</v>
      </c>
    </row>
    <row r="1061" customFormat="false" ht="15" hidden="false" customHeight="false" outlineLevel="0" collapsed="false">
      <c r="A1061" s="9" t="s">
        <v>10418</v>
      </c>
      <c r="B1061" s="9" t="s">
        <v>10419</v>
      </c>
      <c r="C1061" s="9" t="s">
        <v>10420</v>
      </c>
      <c r="D1061" s="9" t="s">
        <v>22</v>
      </c>
      <c r="E1061" s="9" t="s">
        <v>1099</v>
      </c>
      <c r="F1061" s="9" t="s">
        <v>162</v>
      </c>
      <c r="G1061" s="9" t="s">
        <v>98</v>
      </c>
      <c r="H1061" s="9" t="n">
        <v>1907</v>
      </c>
      <c r="I1061" s="9" t="n">
        <v>1912</v>
      </c>
      <c r="J1061" s="9" t="s">
        <v>10421</v>
      </c>
      <c r="K1061" s="9" t="s">
        <v>10422</v>
      </c>
      <c r="L1061" s="9" t="s">
        <v>10178</v>
      </c>
      <c r="M1061" s="9" t="s">
        <v>10179</v>
      </c>
      <c r="N1061" s="9" t="s">
        <v>178</v>
      </c>
      <c r="O1061" s="9" t="s">
        <v>10423</v>
      </c>
      <c r="P1061" s="9" t="s">
        <v>10424</v>
      </c>
      <c r="Q1061" s="9" t="s">
        <v>9091</v>
      </c>
      <c r="R1061" s="9" t="s">
        <v>8772</v>
      </c>
      <c r="S1061" s="9" t="s">
        <v>17</v>
      </c>
      <c r="T1061" s="9" t="s">
        <v>9203</v>
      </c>
      <c r="U1061" s="9" t="s">
        <v>222</v>
      </c>
      <c r="V1061" s="9" t="s">
        <v>10425</v>
      </c>
    </row>
    <row r="1062" customFormat="false" ht="15" hidden="false" customHeight="false" outlineLevel="0" collapsed="false">
      <c r="A1062" s="9" t="s">
        <v>10426</v>
      </c>
      <c r="B1062" s="9" t="s">
        <v>10427</v>
      </c>
      <c r="C1062" s="9" t="s">
        <v>10428</v>
      </c>
      <c r="D1062" s="9" t="s">
        <v>22</v>
      </c>
      <c r="E1062" s="9" t="s">
        <v>1099</v>
      </c>
      <c r="F1062" s="9" t="s">
        <v>163</v>
      </c>
      <c r="G1062" s="9" t="s">
        <v>103</v>
      </c>
      <c r="H1062" s="9" t="n">
        <v>1911</v>
      </c>
      <c r="I1062" s="9" t="n">
        <v>1912</v>
      </c>
      <c r="J1062" s="9" t="s">
        <v>10429</v>
      </c>
      <c r="K1062" s="9" t="s">
        <v>10430</v>
      </c>
      <c r="L1062" s="9" t="s">
        <v>10431</v>
      </c>
      <c r="M1062" s="9" t="s">
        <v>10432</v>
      </c>
      <c r="N1062" s="9" t="s">
        <v>174</v>
      </c>
      <c r="O1062" s="9" t="s">
        <v>354</v>
      </c>
      <c r="P1062" s="9" t="s">
        <v>10433</v>
      </c>
      <c r="Q1062" s="9" t="s">
        <v>234</v>
      </c>
      <c r="R1062" s="9" t="s">
        <v>10434</v>
      </c>
      <c r="S1062" s="9" t="s">
        <v>17</v>
      </c>
      <c r="T1062" s="9" t="s">
        <v>247</v>
      </c>
      <c r="U1062" s="9" t="s">
        <v>222</v>
      </c>
      <c r="V1062" s="9" t="s">
        <v>10435</v>
      </c>
    </row>
    <row r="1063" customFormat="false" ht="15" hidden="false" customHeight="false" outlineLevel="0" collapsed="false">
      <c r="A1063" s="9" t="s">
        <v>10436</v>
      </c>
      <c r="B1063" s="9" t="s">
        <v>10437</v>
      </c>
      <c r="C1063" s="9" t="s">
        <v>10438</v>
      </c>
      <c r="D1063" s="9" t="s">
        <v>22</v>
      </c>
      <c r="E1063" s="9" t="s">
        <v>1099</v>
      </c>
      <c r="F1063" s="9" t="s">
        <v>1897</v>
      </c>
      <c r="G1063" s="9" t="s">
        <v>10439</v>
      </c>
      <c r="H1063" s="9" t="n">
        <v>1912</v>
      </c>
      <c r="I1063" s="9" t="n">
        <v>1913</v>
      </c>
      <c r="J1063" s="9" t="s">
        <v>10440</v>
      </c>
      <c r="K1063" s="9" t="s">
        <v>10441</v>
      </c>
      <c r="L1063" s="9" t="s">
        <v>10442</v>
      </c>
      <c r="M1063" s="9" t="s">
        <v>10443</v>
      </c>
      <c r="N1063" s="9" t="s">
        <v>180</v>
      </c>
      <c r="O1063" s="9" t="s">
        <v>10444</v>
      </c>
      <c r="P1063" s="9" t="s">
        <v>10445</v>
      </c>
      <c r="Q1063" s="9" t="s">
        <v>2391</v>
      </c>
      <c r="R1063" s="9" t="s">
        <v>10446</v>
      </c>
      <c r="S1063" s="9" t="s">
        <v>17</v>
      </c>
      <c r="T1063" s="9" t="s">
        <v>3429</v>
      </c>
      <c r="U1063" s="9" t="s">
        <v>222</v>
      </c>
      <c r="V1063" s="9" t="s">
        <v>10447</v>
      </c>
    </row>
    <row r="1064" customFormat="false" ht="15" hidden="false" customHeight="false" outlineLevel="0" collapsed="false">
      <c r="A1064" s="9" t="s">
        <v>10448</v>
      </c>
      <c r="B1064" s="9" t="s">
        <v>10449</v>
      </c>
      <c r="C1064" s="9" t="s">
        <v>10450</v>
      </c>
      <c r="D1064" s="9" t="s">
        <v>22</v>
      </c>
      <c r="E1064" s="9" t="s">
        <v>1099</v>
      </c>
      <c r="F1064" s="9" t="s">
        <v>162</v>
      </c>
      <c r="G1064" s="9" t="s">
        <v>88</v>
      </c>
      <c r="H1064" s="9" t="n">
        <v>1913</v>
      </c>
      <c r="I1064" s="9" t="n">
        <v>1913</v>
      </c>
      <c r="J1064" s="9" t="s">
        <v>10451</v>
      </c>
      <c r="K1064" s="9" t="s">
        <v>10452</v>
      </c>
      <c r="L1064" s="9" t="s">
        <v>10453</v>
      </c>
      <c r="M1064" s="9" t="s">
        <v>10454</v>
      </c>
      <c r="N1064" s="9" t="s">
        <v>184</v>
      </c>
      <c r="O1064" s="9" t="s">
        <v>354</v>
      </c>
      <c r="P1064" s="9" t="s">
        <v>10455</v>
      </c>
      <c r="Q1064" s="9" t="s">
        <v>234</v>
      </c>
      <c r="R1064" s="9" t="s">
        <v>10456</v>
      </c>
      <c r="S1064" s="9" t="s">
        <v>16</v>
      </c>
      <c r="T1064" s="9" t="s">
        <v>357</v>
      </c>
      <c r="U1064" s="9" t="s">
        <v>222</v>
      </c>
      <c r="V1064" s="9" t="s">
        <v>10457</v>
      </c>
    </row>
    <row r="1065" customFormat="false" ht="15" hidden="false" customHeight="false" outlineLevel="0" collapsed="false">
      <c r="A1065" s="9" t="s">
        <v>10458</v>
      </c>
      <c r="B1065" s="9" t="s">
        <v>10459</v>
      </c>
      <c r="C1065" s="9" t="s">
        <v>10460</v>
      </c>
      <c r="D1065" s="9" t="s">
        <v>22</v>
      </c>
      <c r="E1065" s="9" t="s">
        <v>1099</v>
      </c>
      <c r="F1065" s="9" t="s">
        <v>167</v>
      </c>
      <c r="G1065" s="9" t="s">
        <v>138</v>
      </c>
      <c r="H1065" s="9" t="n">
        <v>1914</v>
      </c>
      <c r="I1065" s="9" t="n">
        <v>1914</v>
      </c>
      <c r="J1065" s="9" t="s">
        <v>10461</v>
      </c>
      <c r="K1065" s="9" t="s">
        <v>10462</v>
      </c>
      <c r="L1065" s="9" t="s">
        <v>10463</v>
      </c>
      <c r="M1065" s="9" t="s">
        <v>10464</v>
      </c>
      <c r="N1065" s="9" t="s">
        <v>176</v>
      </c>
      <c r="O1065" s="9" t="s">
        <v>10465</v>
      </c>
      <c r="P1065" s="9" t="s">
        <v>10466</v>
      </c>
      <c r="Q1065" s="9" t="s">
        <v>234</v>
      </c>
      <c r="R1065" s="9" t="s">
        <v>8772</v>
      </c>
      <c r="S1065" s="9" t="s">
        <v>17</v>
      </c>
      <c r="T1065" s="9" t="s">
        <v>10467</v>
      </c>
      <c r="U1065" s="9" t="s">
        <v>222</v>
      </c>
      <c r="V1065" s="9" t="s">
        <v>10468</v>
      </c>
    </row>
    <row r="1066" customFormat="false" ht="15" hidden="false" customHeight="false" outlineLevel="0" collapsed="false">
      <c r="A1066" s="9" t="s">
        <v>10469</v>
      </c>
      <c r="B1066" s="9" t="s">
        <v>10470</v>
      </c>
      <c r="C1066" s="9" t="s">
        <v>10471</v>
      </c>
      <c r="D1066" s="9" t="s">
        <v>22</v>
      </c>
      <c r="E1066" s="9" t="s">
        <v>1099</v>
      </c>
      <c r="F1066" s="9" t="s">
        <v>10472</v>
      </c>
      <c r="G1066" s="9" t="s">
        <v>10473</v>
      </c>
      <c r="H1066" s="9" t="n">
        <v>1915</v>
      </c>
      <c r="I1066" s="9" t="n">
        <v>1923</v>
      </c>
      <c r="J1066" s="9" t="s">
        <v>10474</v>
      </c>
      <c r="K1066" s="9" t="s">
        <v>10475</v>
      </c>
      <c r="L1066" s="9" t="s">
        <v>10476</v>
      </c>
      <c r="M1066" s="9" t="s">
        <v>10477</v>
      </c>
      <c r="N1066" s="9" t="s">
        <v>174</v>
      </c>
      <c r="O1066" s="9" t="s">
        <v>354</v>
      </c>
      <c r="P1066" s="9" t="s">
        <v>10478</v>
      </c>
      <c r="Q1066" s="9" t="s">
        <v>246</v>
      </c>
      <c r="R1066" s="9" t="s">
        <v>628</v>
      </c>
      <c r="S1066" s="9" t="s">
        <v>17</v>
      </c>
      <c r="T1066" s="9" t="s">
        <v>9027</v>
      </c>
      <c r="U1066" s="9" t="s">
        <v>222</v>
      </c>
      <c r="V1066" s="9" t="s">
        <v>10479</v>
      </c>
    </row>
    <row r="1067" customFormat="false" ht="15" hidden="false" customHeight="false" outlineLevel="0" collapsed="false">
      <c r="A1067" s="9" t="s">
        <v>10480</v>
      </c>
      <c r="B1067" s="9" t="s">
        <v>10481</v>
      </c>
      <c r="C1067" s="9" t="s">
        <v>10482</v>
      </c>
      <c r="D1067" s="9" t="s">
        <v>22</v>
      </c>
      <c r="E1067" s="9" t="s">
        <v>1099</v>
      </c>
      <c r="F1067" s="9" t="s">
        <v>167</v>
      </c>
      <c r="G1067" s="9" t="s">
        <v>10483</v>
      </c>
      <c r="H1067" s="9" t="n">
        <v>1917</v>
      </c>
      <c r="I1067" s="9" t="n">
        <v>1918</v>
      </c>
      <c r="J1067" s="9" t="s">
        <v>10484</v>
      </c>
      <c r="K1067" s="9" t="s">
        <v>10485</v>
      </c>
      <c r="L1067" s="9" t="s">
        <v>10486</v>
      </c>
      <c r="M1067" s="9" t="s">
        <v>10487</v>
      </c>
      <c r="N1067" s="9" t="s">
        <v>10488</v>
      </c>
      <c r="O1067" s="9" t="s">
        <v>9634</v>
      </c>
      <c r="P1067" s="9" t="s">
        <v>10489</v>
      </c>
      <c r="Q1067" s="9" t="s">
        <v>234</v>
      </c>
      <c r="R1067" s="9" t="s">
        <v>10490</v>
      </c>
      <c r="S1067" s="9" t="s">
        <v>17</v>
      </c>
      <c r="T1067" s="9" t="s">
        <v>10491</v>
      </c>
      <c r="U1067" s="9" t="s">
        <v>222</v>
      </c>
      <c r="V1067" s="9" t="s">
        <v>10492</v>
      </c>
    </row>
    <row r="1068" customFormat="false" ht="15" hidden="false" customHeight="false" outlineLevel="0" collapsed="false">
      <c r="A1068" s="9" t="s">
        <v>10493</v>
      </c>
      <c r="B1068" s="9" t="s">
        <v>10494</v>
      </c>
      <c r="C1068" s="9" t="s">
        <v>10495</v>
      </c>
      <c r="D1068" s="9" t="s">
        <v>22</v>
      </c>
      <c r="E1068" s="9" t="s">
        <v>1099</v>
      </c>
      <c r="F1068" s="9" t="s">
        <v>162</v>
      </c>
      <c r="G1068" s="9" t="s">
        <v>88</v>
      </c>
      <c r="H1068" s="9" t="n">
        <v>1917</v>
      </c>
      <c r="I1068" s="9" t="n">
        <v>1928</v>
      </c>
      <c r="J1068" s="9" t="s">
        <v>10496</v>
      </c>
      <c r="K1068" s="9" t="s">
        <v>10497</v>
      </c>
      <c r="L1068" s="9" t="s">
        <v>10498</v>
      </c>
      <c r="M1068" s="9" t="s">
        <v>10499</v>
      </c>
      <c r="N1068" s="9" t="s">
        <v>176</v>
      </c>
      <c r="O1068" s="9" t="s">
        <v>10500</v>
      </c>
      <c r="P1068" s="9" t="s">
        <v>10501</v>
      </c>
      <c r="Q1068" s="9" t="s">
        <v>234</v>
      </c>
      <c r="R1068" s="9" t="s">
        <v>9443</v>
      </c>
      <c r="S1068" s="9" t="s">
        <v>17</v>
      </c>
      <c r="T1068" s="9" t="s">
        <v>9275</v>
      </c>
      <c r="U1068" s="9" t="s">
        <v>222</v>
      </c>
      <c r="V1068" s="9" t="s">
        <v>10502</v>
      </c>
    </row>
    <row r="1069" customFormat="false" ht="15" hidden="false" customHeight="false" outlineLevel="0" collapsed="false">
      <c r="A1069" s="9" t="s">
        <v>10503</v>
      </c>
      <c r="B1069" s="9" t="s">
        <v>10504</v>
      </c>
      <c r="C1069" s="9" t="s">
        <v>10505</v>
      </c>
      <c r="D1069" s="9" t="s">
        <v>22</v>
      </c>
      <c r="E1069" s="9" t="s">
        <v>1099</v>
      </c>
      <c r="F1069" s="9" t="s">
        <v>167</v>
      </c>
      <c r="G1069" s="9" t="s">
        <v>144</v>
      </c>
      <c r="H1069" s="9" t="n">
        <v>1918</v>
      </c>
      <c r="I1069" s="9" t="n">
        <v>1930</v>
      </c>
      <c r="J1069" s="9" t="s">
        <v>10506</v>
      </c>
      <c r="K1069" s="9" t="s">
        <v>10507</v>
      </c>
      <c r="L1069" s="9" t="s">
        <v>10508</v>
      </c>
      <c r="M1069" s="9" t="s">
        <v>10509</v>
      </c>
      <c r="N1069" s="9" t="s">
        <v>572</v>
      </c>
      <c r="O1069" s="9" t="s">
        <v>10510</v>
      </c>
      <c r="P1069" s="9" t="s">
        <v>10511</v>
      </c>
      <c r="Q1069" s="9" t="s">
        <v>234</v>
      </c>
      <c r="R1069" s="9" t="s">
        <v>3340</v>
      </c>
      <c r="S1069" s="9" t="s">
        <v>16</v>
      </c>
      <c r="T1069" s="9" t="s">
        <v>10467</v>
      </c>
      <c r="U1069" s="9" t="s">
        <v>222</v>
      </c>
      <c r="V1069" s="9" t="s">
        <v>10512</v>
      </c>
    </row>
    <row r="1070" customFormat="false" ht="15" hidden="false" customHeight="false" outlineLevel="0" collapsed="false">
      <c r="A1070" s="9" t="s">
        <v>10513</v>
      </c>
      <c r="B1070" s="9" t="s">
        <v>10514</v>
      </c>
      <c r="C1070" s="9" t="s">
        <v>10515</v>
      </c>
      <c r="D1070" s="9" t="s">
        <v>22</v>
      </c>
      <c r="E1070" s="9" t="s">
        <v>1099</v>
      </c>
      <c r="F1070" s="9" t="s">
        <v>164</v>
      </c>
      <c r="G1070" s="9" t="s">
        <v>109</v>
      </c>
      <c r="H1070" s="9" t="n">
        <v>1920</v>
      </c>
      <c r="I1070" s="9" t="n">
        <v>1922</v>
      </c>
      <c r="J1070" s="9" t="s">
        <v>10516</v>
      </c>
      <c r="K1070" s="9" t="s">
        <v>10517</v>
      </c>
      <c r="L1070" s="9" t="s">
        <v>10518</v>
      </c>
      <c r="M1070" s="9" t="s">
        <v>10519</v>
      </c>
      <c r="N1070" s="9" t="s">
        <v>593</v>
      </c>
      <c r="O1070" s="9" t="s">
        <v>10520</v>
      </c>
      <c r="P1070" s="9" t="s">
        <v>10521</v>
      </c>
      <c r="Q1070" s="9" t="s">
        <v>234</v>
      </c>
      <c r="R1070" s="9" t="s">
        <v>10522</v>
      </c>
      <c r="S1070" s="9" t="s">
        <v>15</v>
      </c>
      <c r="T1070" s="9" t="s">
        <v>10523</v>
      </c>
      <c r="U1070" s="9" t="s">
        <v>222</v>
      </c>
      <c r="V1070" s="9" t="s">
        <v>10524</v>
      </c>
    </row>
    <row r="1071" customFormat="false" ht="15" hidden="false" customHeight="false" outlineLevel="0" collapsed="false">
      <c r="A1071" s="9" t="s">
        <v>10525</v>
      </c>
      <c r="B1071" s="9" t="s">
        <v>10526</v>
      </c>
      <c r="C1071" s="9" t="s">
        <v>10527</v>
      </c>
      <c r="D1071" s="9" t="s">
        <v>22</v>
      </c>
      <c r="E1071" s="9" t="s">
        <v>1099</v>
      </c>
      <c r="F1071" s="9" t="s">
        <v>162</v>
      </c>
      <c r="G1071" s="9" t="s">
        <v>3956</v>
      </c>
      <c r="H1071" s="9" t="n">
        <v>1921</v>
      </c>
      <c r="I1071" s="9" t="n">
        <v>1921</v>
      </c>
      <c r="J1071" s="9" t="s">
        <v>10528</v>
      </c>
      <c r="K1071" s="9" t="s">
        <v>10529</v>
      </c>
      <c r="L1071" s="9" t="s">
        <v>10530</v>
      </c>
      <c r="M1071" s="9" t="s">
        <v>10531</v>
      </c>
      <c r="N1071" s="9" t="s">
        <v>180</v>
      </c>
      <c r="O1071" s="9" t="s">
        <v>10532</v>
      </c>
      <c r="P1071" s="9" t="s">
        <v>10533</v>
      </c>
      <c r="Q1071" s="9" t="s">
        <v>454</v>
      </c>
      <c r="R1071" s="9" t="s">
        <v>10534</v>
      </c>
      <c r="S1071" s="9" t="s">
        <v>17</v>
      </c>
      <c r="T1071" s="9" t="s">
        <v>10535</v>
      </c>
      <c r="U1071" s="9" t="s">
        <v>222</v>
      </c>
      <c r="V1071" s="9" t="s">
        <v>10536</v>
      </c>
    </row>
    <row r="1072" customFormat="false" ht="15" hidden="false" customHeight="false" outlineLevel="0" collapsed="false">
      <c r="A1072" s="9" t="s">
        <v>10537</v>
      </c>
      <c r="B1072" s="9" t="s">
        <v>10538</v>
      </c>
      <c r="C1072" s="9" t="s">
        <v>10539</v>
      </c>
      <c r="D1072" s="9" t="s">
        <v>22</v>
      </c>
      <c r="E1072" s="9" t="s">
        <v>1099</v>
      </c>
      <c r="F1072" s="9" t="s">
        <v>162</v>
      </c>
      <c r="G1072" s="9" t="s">
        <v>84</v>
      </c>
      <c r="H1072" s="9" t="n">
        <v>1921</v>
      </c>
      <c r="I1072" s="9" t="n">
        <v>1980</v>
      </c>
      <c r="J1072" s="9" t="s">
        <v>10540</v>
      </c>
      <c r="K1072" s="9" t="s">
        <v>10541</v>
      </c>
      <c r="L1072" s="9" t="s">
        <v>10542</v>
      </c>
      <c r="M1072" s="9" t="s">
        <v>10239</v>
      </c>
      <c r="N1072" s="9" t="s">
        <v>179</v>
      </c>
      <c r="O1072" s="9" t="s">
        <v>10543</v>
      </c>
      <c r="P1072" s="9" t="s">
        <v>10544</v>
      </c>
      <c r="Q1072" s="9" t="s">
        <v>869</v>
      </c>
      <c r="R1072" s="9" t="s">
        <v>8924</v>
      </c>
      <c r="S1072" s="9" t="s">
        <v>16</v>
      </c>
      <c r="T1072" s="9" t="s">
        <v>10545</v>
      </c>
      <c r="U1072" s="9" t="s">
        <v>222</v>
      </c>
      <c r="V1072" s="9" t="s">
        <v>10546</v>
      </c>
    </row>
    <row r="1073" customFormat="false" ht="15" hidden="false" customHeight="false" outlineLevel="0" collapsed="false">
      <c r="A1073" s="9" t="s">
        <v>10547</v>
      </c>
      <c r="B1073" s="9" t="s">
        <v>10548</v>
      </c>
      <c r="C1073" s="9" t="s">
        <v>10549</v>
      </c>
      <c r="D1073" s="9" t="s">
        <v>22</v>
      </c>
      <c r="E1073" s="9" t="s">
        <v>1099</v>
      </c>
      <c r="F1073" s="9" t="s">
        <v>161</v>
      </c>
      <c r="G1073" s="9" t="s">
        <v>61</v>
      </c>
      <c r="H1073" s="9" t="n">
        <v>1922</v>
      </c>
      <c r="I1073" s="9" t="n">
        <v>1932</v>
      </c>
      <c r="J1073" s="9" t="s">
        <v>10550</v>
      </c>
      <c r="K1073" s="9" t="s">
        <v>10551</v>
      </c>
      <c r="L1073" s="9" t="s">
        <v>10552</v>
      </c>
      <c r="M1073" s="9" t="s">
        <v>10553</v>
      </c>
      <c r="N1073" s="9" t="s">
        <v>231</v>
      </c>
      <c r="O1073" s="9" t="s">
        <v>10554</v>
      </c>
      <c r="P1073" s="9" t="s">
        <v>10555</v>
      </c>
      <c r="Q1073" s="9" t="s">
        <v>1163</v>
      </c>
      <c r="R1073" s="9" t="s">
        <v>3962</v>
      </c>
      <c r="S1073" s="9" t="s">
        <v>16</v>
      </c>
      <c r="T1073" s="9" t="s">
        <v>10556</v>
      </c>
      <c r="U1073" s="9" t="s">
        <v>222</v>
      </c>
      <c r="V1073" s="9" t="s">
        <v>10557</v>
      </c>
    </row>
    <row r="1074" customFormat="false" ht="15" hidden="false" customHeight="false" outlineLevel="0" collapsed="false">
      <c r="A1074" s="9" t="s">
        <v>10558</v>
      </c>
      <c r="B1074" s="9" t="s">
        <v>10559</v>
      </c>
      <c r="C1074" s="9" t="s">
        <v>10560</v>
      </c>
      <c r="D1074" s="9" t="s">
        <v>22</v>
      </c>
      <c r="E1074" s="9" t="s">
        <v>1099</v>
      </c>
      <c r="F1074" s="9" t="s">
        <v>5071</v>
      </c>
      <c r="G1074" s="9" t="s">
        <v>8319</v>
      </c>
      <c r="H1074" s="9" t="n">
        <v>1923</v>
      </c>
      <c r="I1074" s="9" t="n">
        <v>1923</v>
      </c>
      <c r="J1074" s="9" t="s">
        <v>10561</v>
      </c>
      <c r="K1074" s="9" t="s">
        <v>10562</v>
      </c>
      <c r="L1074" s="9" t="s">
        <v>10563</v>
      </c>
      <c r="M1074" s="9" t="s">
        <v>10564</v>
      </c>
      <c r="N1074" s="9" t="s">
        <v>174</v>
      </c>
      <c r="O1074" s="9" t="s">
        <v>10565</v>
      </c>
      <c r="P1074" s="9" t="s">
        <v>10566</v>
      </c>
      <c r="Q1074" s="9" t="s">
        <v>246</v>
      </c>
      <c r="R1074" s="9" t="s">
        <v>9591</v>
      </c>
      <c r="S1074" s="9" t="s">
        <v>17</v>
      </c>
      <c r="T1074" s="9" t="s">
        <v>170</v>
      </c>
      <c r="U1074" s="9" t="s">
        <v>222</v>
      </c>
      <c r="V1074" s="9" t="s">
        <v>10567</v>
      </c>
    </row>
    <row r="1075" customFormat="false" ht="15" hidden="false" customHeight="false" outlineLevel="0" collapsed="false">
      <c r="A1075" s="9" t="s">
        <v>10568</v>
      </c>
      <c r="B1075" s="9" t="s">
        <v>10569</v>
      </c>
      <c r="C1075" s="9" t="s">
        <v>10570</v>
      </c>
      <c r="D1075" s="9" t="s">
        <v>22</v>
      </c>
      <c r="E1075" s="9" t="s">
        <v>1099</v>
      </c>
      <c r="F1075" s="9" t="s">
        <v>164</v>
      </c>
      <c r="G1075" s="9" t="s">
        <v>109</v>
      </c>
      <c r="H1075" s="9" t="n">
        <v>1925</v>
      </c>
      <c r="I1075" s="9" t="n">
        <v>1925</v>
      </c>
      <c r="J1075" s="9" t="s">
        <v>10571</v>
      </c>
      <c r="K1075" s="9" t="s">
        <v>10572</v>
      </c>
      <c r="L1075" s="9" t="s">
        <v>10518</v>
      </c>
      <c r="M1075" s="9" t="s">
        <v>10573</v>
      </c>
      <c r="N1075" s="9" t="s">
        <v>174</v>
      </c>
      <c r="O1075" s="9" t="s">
        <v>10574</v>
      </c>
      <c r="P1075" s="9" t="s">
        <v>10575</v>
      </c>
      <c r="Q1075" s="9" t="s">
        <v>234</v>
      </c>
      <c r="R1075" s="9" t="s">
        <v>10576</v>
      </c>
      <c r="S1075" s="9" t="s">
        <v>17</v>
      </c>
      <c r="T1075" s="9" t="s">
        <v>10523</v>
      </c>
      <c r="U1075" s="9" t="s">
        <v>222</v>
      </c>
      <c r="V1075" s="9"/>
    </row>
    <row r="1076" customFormat="false" ht="15" hidden="false" customHeight="false" outlineLevel="0" collapsed="false">
      <c r="A1076" s="9" t="s">
        <v>10577</v>
      </c>
      <c r="B1076" s="9" t="s">
        <v>10578</v>
      </c>
      <c r="C1076" s="9" t="s">
        <v>10579</v>
      </c>
      <c r="D1076" s="9" t="s">
        <v>22</v>
      </c>
      <c r="E1076" s="9" t="s">
        <v>1099</v>
      </c>
      <c r="F1076" s="9" t="s">
        <v>166</v>
      </c>
      <c r="G1076" s="9" t="s">
        <v>130</v>
      </c>
      <c r="H1076" s="9" t="n">
        <v>1925</v>
      </c>
      <c r="I1076" s="9" t="n">
        <v>1925</v>
      </c>
      <c r="J1076" s="9" t="s">
        <v>10580</v>
      </c>
      <c r="K1076" s="9" t="s">
        <v>10581</v>
      </c>
      <c r="L1076" s="9" t="s">
        <v>10582</v>
      </c>
      <c r="M1076" s="9" t="s">
        <v>10583</v>
      </c>
      <c r="N1076" s="9" t="s">
        <v>593</v>
      </c>
      <c r="O1076" s="9" t="s">
        <v>10584</v>
      </c>
      <c r="P1076" s="9" t="s">
        <v>10433</v>
      </c>
      <c r="Q1076" s="9" t="s">
        <v>234</v>
      </c>
      <c r="R1076" s="9" t="s">
        <v>628</v>
      </c>
      <c r="S1076" s="9" t="s">
        <v>17</v>
      </c>
      <c r="T1076" s="9" t="s">
        <v>247</v>
      </c>
      <c r="U1076" s="9" t="s">
        <v>222</v>
      </c>
      <c r="V1076" s="9" t="s">
        <v>10567</v>
      </c>
    </row>
    <row r="1077" customFormat="false" ht="15" hidden="false" customHeight="false" outlineLevel="0" collapsed="false">
      <c r="A1077" s="9" t="s">
        <v>10585</v>
      </c>
      <c r="B1077" s="9" t="s">
        <v>10586</v>
      </c>
      <c r="C1077" s="9" t="s">
        <v>10587</v>
      </c>
      <c r="D1077" s="9" t="s">
        <v>22</v>
      </c>
      <c r="E1077" s="9" t="s">
        <v>1099</v>
      </c>
      <c r="F1077" s="9" t="s">
        <v>169</v>
      </c>
      <c r="G1077" s="9" t="s">
        <v>118</v>
      </c>
      <c r="H1077" s="9" t="n">
        <v>1927</v>
      </c>
      <c r="I1077" s="9" t="n">
        <v>1927</v>
      </c>
      <c r="J1077" s="9" t="s">
        <v>10588</v>
      </c>
      <c r="K1077" s="9" t="s">
        <v>10589</v>
      </c>
      <c r="L1077" s="9" t="s">
        <v>10590</v>
      </c>
      <c r="M1077" s="9" t="s">
        <v>10591</v>
      </c>
      <c r="N1077" s="9" t="s">
        <v>174</v>
      </c>
      <c r="O1077" s="9" t="s">
        <v>10592</v>
      </c>
      <c r="P1077" s="9" t="s">
        <v>10593</v>
      </c>
      <c r="Q1077" s="9" t="s">
        <v>234</v>
      </c>
      <c r="R1077" s="9" t="s">
        <v>628</v>
      </c>
      <c r="S1077" s="9" t="s">
        <v>17</v>
      </c>
      <c r="T1077" s="9" t="s">
        <v>247</v>
      </c>
      <c r="U1077" s="9" t="s">
        <v>222</v>
      </c>
      <c r="V1077" s="9"/>
    </row>
    <row r="1078" customFormat="false" ht="15" hidden="false" customHeight="false" outlineLevel="0" collapsed="false">
      <c r="A1078" s="9" t="s">
        <v>10594</v>
      </c>
      <c r="B1078" s="9" t="s">
        <v>10595</v>
      </c>
      <c r="C1078" s="9" t="s">
        <v>10596</v>
      </c>
      <c r="D1078" s="9" t="s">
        <v>22</v>
      </c>
      <c r="E1078" s="9" t="s">
        <v>1099</v>
      </c>
      <c r="F1078" s="9" t="s">
        <v>166</v>
      </c>
      <c r="G1078" s="9" t="s">
        <v>124</v>
      </c>
      <c r="H1078" s="9" t="n">
        <v>1928</v>
      </c>
      <c r="I1078" s="9" t="n">
        <v>1936</v>
      </c>
      <c r="J1078" s="9" t="s">
        <v>10597</v>
      </c>
      <c r="K1078" s="9" t="s">
        <v>10598</v>
      </c>
      <c r="L1078" s="9" t="s">
        <v>10150</v>
      </c>
      <c r="M1078" s="9" t="s">
        <v>10599</v>
      </c>
      <c r="N1078" s="9" t="s">
        <v>174</v>
      </c>
      <c r="O1078" s="9" t="s">
        <v>10600</v>
      </c>
      <c r="P1078" s="9" t="s">
        <v>10601</v>
      </c>
      <c r="Q1078" s="9" t="s">
        <v>234</v>
      </c>
      <c r="R1078" s="9" t="s">
        <v>628</v>
      </c>
      <c r="S1078" s="9" t="s">
        <v>17</v>
      </c>
      <c r="T1078" s="9" t="s">
        <v>247</v>
      </c>
      <c r="U1078" s="9" t="s">
        <v>222</v>
      </c>
      <c r="V1078" s="9" t="s">
        <v>10602</v>
      </c>
    </row>
    <row r="1079" customFormat="false" ht="15" hidden="false" customHeight="false" outlineLevel="0" collapsed="false">
      <c r="A1079" s="9" t="s">
        <v>10603</v>
      </c>
      <c r="B1079" s="9" t="s">
        <v>10604</v>
      </c>
      <c r="C1079" s="9" t="s">
        <v>10605</v>
      </c>
      <c r="D1079" s="9" t="s">
        <v>22</v>
      </c>
      <c r="E1079" s="9" t="s">
        <v>1099</v>
      </c>
      <c r="F1079" s="9" t="s">
        <v>166</v>
      </c>
      <c r="G1079" s="9" t="s">
        <v>128</v>
      </c>
      <c r="H1079" s="9" t="n">
        <v>1929</v>
      </c>
      <c r="I1079" s="9" t="n">
        <v>1955</v>
      </c>
      <c r="J1079" s="9" t="s">
        <v>240</v>
      </c>
      <c r="K1079" s="9" t="s">
        <v>10606</v>
      </c>
      <c r="L1079" s="9" t="s">
        <v>10607</v>
      </c>
      <c r="M1079" s="9" t="s">
        <v>10608</v>
      </c>
      <c r="N1079" s="9" t="s">
        <v>178</v>
      </c>
      <c r="O1079" s="9" t="s">
        <v>354</v>
      </c>
      <c r="P1079" s="9" t="s">
        <v>10609</v>
      </c>
      <c r="Q1079" s="9" t="s">
        <v>246</v>
      </c>
      <c r="R1079" s="9" t="s">
        <v>10610</v>
      </c>
      <c r="S1079" s="9" t="s">
        <v>17</v>
      </c>
      <c r="T1079" s="9" t="s">
        <v>9203</v>
      </c>
      <c r="U1079" s="9" t="s">
        <v>222</v>
      </c>
      <c r="V1079" s="9" t="s">
        <v>10611</v>
      </c>
    </row>
    <row r="1080" customFormat="false" ht="15" hidden="false" customHeight="false" outlineLevel="0" collapsed="false">
      <c r="A1080" s="9" t="s">
        <v>10612</v>
      </c>
      <c r="B1080" s="9" t="s">
        <v>10613</v>
      </c>
      <c r="C1080" s="9" t="s">
        <v>10614</v>
      </c>
      <c r="D1080" s="9" t="s">
        <v>22</v>
      </c>
      <c r="E1080" s="9" t="s">
        <v>1099</v>
      </c>
      <c r="F1080" s="9" t="s">
        <v>169</v>
      </c>
      <c r="G1080" s="9" t="s">
        <v>118</v>
      </c>
      <c r="H1080" s="9" t="n">
        <v>1930</v>
      </c>
      <c r="I1080" s="9" t="n">
        <v>1933</v>
      </c>
      <c r="J1080" s="9" t="s">
        <v>10615</v>
      </c>
      <c r="K1080" s="9" t="s">
        <v>10616</v>
      </c>
      <c r="L1080" s="9" t="s">
        <v>10617</v>
      </c>
      <c r="M1080" s="9" t="s">
        <v>10618</v>
      </c>
      <c r="N1080" s="9" t="s">
        <v>173</v>
      </c>
      <c r="O1080" s="9" t="s">
        <v>354</v>
      </c>
      <c r="P1080" s="9" t="s">
        <v>10619</v>
      </c>
      <c r="Q1080" s="9" t="s">
        <v>246</v>
      </c>
      <c r="R1080" s="9" t="s">
        <v>628</v>
      </c>
      <c r="S1080" s="9" t="s">
        <v>17</v>
      </c>
      <c r="T1080" s="9" t="s">
        <v>2873</v>
      </c>
      <c r="U1080" s="9" t="s">
        <v>222</v>
      </c>
      <c r="V1080" s="9" t="s">
        <v>10620</v>
      </c>
    </row>
    <row r="1081" customFormat="false" ht="15" hidden="false" customHeight="false" outlineLevel="0" collapsed="false">
      <c r="A1081" s="9" t="s">
        <v>10621</v>
      </c>
      <c r="B1081" s="9" t="s">
        <v>10622</v>
      </c>
      <c r="C1081" s="9" t="s">
        <v>10623</v>
      </c>
      <c r="D1081" s="9" t="s">
        <v>22</v>
      </c>
      <c r="E1081" s="9" t="s">
        <v>1099</v>
      </c>
      <c r="F1081" s="9" t="s">
        <v>164</v>
      </c>
      <c r="G1081" s="9" t="s">
        <v>109</v>
      </c>
      <c r="H1081" s="9" t="n">
        <v>1930</v>
      </c>
      <c r="I1081" s="9" t="n">
        <v>1930</v>
      </c>
      <c r="J1081" s="9" t="s">
        <v>10624</v>
      </c>
      <c r="K1081" s="9" t="s">
        <v>10625</v>
      </c>
      <c r="L1081" s="9" t="s">
        <v>10626</v>
      </c>
      <c r="M1081" s="9" t="s">
        <v>10627</v>
      </c>
      <c r="N1081" s="9" t="s">
        <v>175</v>
      </c>
      <c r="O1081" s="9" t="s">
        <v>10628</v>
      </c>
      <c r="P1081" s="9" t="s">
        <v>10629</v>
      </c>
      <c r="Q1081" s="9" t="s">
        <v>234</v>
      </c>
      <c r="R1081" s="9" t="s">
        <v>10522</v>
      </c>
      <c r="S1081" s="9" t="s">
        <v>17</v>
      </c>
      <c r="T1081" s="9" t="s">
        <v>247</v>
      </c>
      <c r="U1081" s="9" t="s">
        <v>222</v>
      </c>
      <c r="V1081" s="9"/>
    </row>
    <row r="1082" customFormat="false" ht="15" hidden="false" customHeight="false" outlineLevel="0" collapsed="false">
      <c r="A1082" s="9" t="s">
        <v>10630</v>
      </c>
      <c r="B1082" s="9" t="s">
        <v>10631</v>
      </c>
      <c r="C1082" s="9" t="s">
        <v>10632</v>
      </c>
      <c r="D1082" s="9" t="s">
        <v>22</v>
      </c>
      <c r="E1082" s="9" t="s">
        <v>1099</v>
      </c>
      <c r="F1082" s="9" t="s">
        <v>1897</v>
      </c>
      <c r="G1082" s="9" t="s">
        <v>10633</v>
      </c>
      <c r="H1082" s="9" t="n">
        <v>1931</v>
      </c>
      <c r="I1082" s="9" t="n">
        <v>1933</v>
      </c>
      <c r="J1082" s="9" t="s">
        <v>10634</v>
      </c>
      <c r="K1082" s="9" t="s">
        <v>10635</v>
      </c>
      <c r="L1082" s="9" t="s">
        <v>10636</v>
      </c>
      <c r="M1082" s="9" t="s">
        <v>10637</v>
      </c>
      <c r="N1082" s="9" t="s">
        <v>179</v>
      </c>
      <c r="O1082" s="9" t="s">
        <v>10638</v>
      </c>
      <c r="P1082" s="9" t="s">
        <v>10639</v>
      </c>
      <c r="Q1082" s="9" t="s">
        <v>5844</v>
      </c>
      <c r="R1082" s="9" t="s">
        <v>8924</v>
      </c>
      <c r="S1082" s="9" t="s">
        <v>17</v>
      </c>
      <c r="T1082" s="9" t="s">
        <v>3429</v>
      </c>
      <c r="U1082" s="9" t="s">
        <v>222</v>
      </c>
      <c r="V1082" s="9" t="s">
        <v>10640</v>
      </c>
    </row>
    <row r="1083" customFormat="false" ht="15" hidden="false" customHeight="false" outlineLevel="0" collapsed="false">
      <c r="A1083" s="9" t="s">
        <v>10641</v>
      </c>
      <c r="B1083" s="9" t="s">
        <v>10642</v>
      </c>
      <c r="C1083" s="9" t="s">
        <v>10643</v>
      </c>
      <c r="D1083" s="9" t="s">
        <v>22</v>
      </c>
      <c r="E1083" s="9" t="s">
        <v>1099</v>
      </c>
      <c r="F1083" s="9" t="s">
        <v>167</v>
      </c>
      <c r="G1083" s="9" t="s">
        <v>138</v>
      </c>
      <c r="H1083" s="9" t="n">
        <v>1932</v>
      </c>
      <c r="I1083" s="9" t="n">
        <v>1933</v>
      </c>
      <c r="J1083" s="9" t="s">
        <v>10644</v>
      </c>
      <c r="K1083" s="9" t="s">
        <v>10645</v>
      </c>
      <c r="L1083" s="9" t="s">
        <v>1085</v>
      </c>
      <c r="M1083" s="9" t="s">
        <v>10646</v>
      </c>
      <c r="N1083" s="9" t="s">
        <v>176</v>
      </c>
      <c r="O1083" s="9" t="s">
        <v>10647</v>
      </c>
      <c r="P1083" s="9" t="s">
        <v>10648</v>
      </c>
      <c r="Q1083" s="9" t="s">
        <v>246</v>
      </c>
      <c r="R1083" s="9" t="s">
        <v>3962</v>
      </c>
      <c r="S1083" s="9" t="s">
        <v>16</v>
      </c>
      <c r="T1083" s="9" t="s">
        <v>938</v>
      </c>
      <c r="U1083" s="9" t="s">
        <v>222</v>
      </c>
      <c r="V1083" s="9" t="s">
        <v>10649</v>
      </c>
    </row>
    <row r="1084" customFormat="false" ht="15" hidden="false" customHeight="false" outlineLevel="0" collapsed="false">
      <c r="A1084" s="9" t="s">
        <v>10650</v>
      </c>
      <c r="B1084" s="9" t="s">
        <v>10651</v>
      </c>
      <c r="C1084" s="9" t="s">
        <v>10652</v>
      </c>
      <c r="D1084" s="9" t="s">
        <v>22</v>
      </c>
      <c r="E1084" s="9" t="s">
        <v>1099</v>
      </c>
      <c r="F1084" s="9" t="s">
        <v>5135</v>
      </c>
      <c r="G1084" s="9" t="s">
        <v>6314</v>
      </c>
      <c r="H1084" s="9" t="n">
        <v>1932</v>
      </c>
      <c r="I1084" s="9" t="n">
        <v>1932</v>
      </c>
      <c r="J1084" s="9" t="s">
        <v>10653</v>
      </c>
      <c r="K1084" s="9" t="s">
        <v>10654</v>
      </c>
      <c r="L1084" s="9" t="s">
        <v>8934</v>
      </c>
      <c r="M1084" s="9" t="s">
        <v>10655</v>
      </c>
      <c r="N1084" s="9" t="s">
        <v>180</v>
      </c>
      <c r="O1084" s="9" t="s">
        <v>10656</v>
      </c>
      <c r="P1084" s="9" t="s">
        <v>10657</v>
      </c>
      <c r="Q1084" s="9" t="s">
        <v>234</v>
      </c>
      <c r="R1084" s="9" t="s">
        <v>628</v>
      </c>
      <c r="S1084" s="9" t="s">
        <v>17</v>
      </c>
      <c r="T1084" s="9" t="s">
        <v>313</v>
      </c>
      <c r="U1084" s="9" t="s">
        <v>222</v>
      </c>
      <c r="V1084" s="9" t="s">
        <v>10658</v>
      </c>
    </row>
    <row r="1085" customFormat="false" ht="15" hidden="false" customHeight="false" outlineLevel="0" collapsed="false">
      <c r="A1085" s="9" t="s">
        <v>10659</v>
      </c>
      <c r="B1085" s="9" t="s">
        <v>10660</v>
      </c>
      <c r="C1085" s="9" t="s">
        <v>10661</v>
      </c>
      <c r="D1085" s="9" t="s">
        <v>22</v>
      </c>
      <c r="E1085" s="9" t="s">
        <v>1099</v>
      </c>
      <c r="F1085" s="9" t="s">
        <v>163</v>
      </c>
      <c r="G1085" s="9" t="s">
        <v>103</v>
      </c>
      <c r="H1085" s="9" t="n">
        <v>1933</v>
      </c>
      <c r="I1085" s="9" t="n">
        <v>1949</v>
      </c>
      <c r="J1085" s="9" t="s">
        <v>10662</v>
      </c>
      <c r="K1085" s="9" t="s">
        <v>10663</v>
      </c>
      <c r="L1085" s="9" t="s">
        <v>10664</v>
      </c>
      <c r="M1085" s="9" t="s">
        <v>10665</v>
      </c>
      <c r="N1085" s="9" t="s">
        <v>180</v>
      </c>
      <c r="O1085" s="9" t="s">
        <v>10666</v>
      </c>
      <c r="P1085" s="9" t="s">
        <v>10667</v>
      </c>
      <c r="Q1085" s="9" t="s">
        <v>2391</v>
      </c>
      <c r="R1085" s="9" t="s">
        <v>10668</v>
      </c>
      <c r="S1085" s="9" t="s">
        <v>16</v>
      </c>
      <c r="T1085" s="9" t="s">
        <v>1546</v>
      </c>
      <c r="U1085" s="9" t="s">
        <v>222</v>
      </c>
      <c r="V1085" s="9" t="s">
        <v>10669</v>
      </c>
    </row>
    <row r="1086" customFormat="false" ht="15" hidden="false" customHeight="false" outlineLevel="0" collapsed="false">
      <c r="A1086" s="9" t="s">
        <v>10670</v>
      </c>
      <c r="B1086" s="9" t="s">
        <v>10671</v>
      </c>
      <c r="C1086" s="9" t="s">
        <v>10672</v>
      </c>
      <c r="D1086" s="9" t="s">
        <v>22</v>
      </c>
      <c r="E1086" s="9" t="s">
        <v>1099</v>
      </c>
      <c r="F1086" s="9" t="s">
        <v>167</v>
      </c>
      <c r="G1086" s="9" t="s">
        <v>138</v>
      </c>
      <c r="H1086" s="9" t="n">
        <v>1933</v>
      </c>
      <c r="I1086" s="9" t="n">
        <v>1945</v>
      </c>
      <c r="J1086" s="9" t="s">
        <v>10673</v>
      </c>
      <c r="K1086" s="9" t="s">
        <v>10674</v>
      </c>
      <c r="L1086" s="9" t="s">
        <v>8934</v>
      </c>
      <c r="M1086" s="9" t="s">
        <v>8934</v>
      </c>
      <c r="N1086" s="9" t="s">
        <v>180</v>
      </c>
      <c r="O1086" s="9" t="s">
        <v>10675</v>
      </c>
      <c r="P1086" s="9" t="s">
        <v>10676</v>
      </c>
      <c r="Q1086" s="9" t="s">
        <v>246</v>
      </c>
      <c r="R1086" s="9" t="s">
        <v>8924</v>
      </c>
      <c r="S1086" s="9" t="s">
        <v>17</v>
      </c>
      <c r="T1086" s="9" t="s">
        <v>965</v>
      </c>
      <c r="U1086" s="9" t="s">
        <v>222</v>
      </c>
      <c r="V1086" s="9" t="s">
        <v>10677</v>
      </c>
    </row>
    <row r="1087" customFormat="false" ht="15" hidden="false" customHeight="false" outlineLevel="0" collapsed="false">
      <c r="A1087" s="9" t="s">
        <v>10678</v>
      </c>
      <c r="B1087" s="9" t="s">
        <v>10679</v>
      </c>
      <c r="C1087" s="9" t="s">
        <v>10680</v>
      </c>
      <c r="D1087" s="9" t="s">
        <v>22</v>
      </c>
      <c r="E1087" s="9" t="s">
        <v>1099</v>
      </c>
      <c r="F1087" s="9" t="s">
        <v>162</v>
      </c>
      <c r="G1087" s="9" t="s">
        <v>88</v>
      </c>
      <c r="H1087" s="9" t="n">
        <v>1934</v>
      </c>
      <c r="I1087" s="9" t="n">
        <v>1934</v>
      </c>
      <c r="J1087" s="9" t="s">
        <v>10681</v>
      </c>
      <c r="K1087" s="9" t="s">
        <v>10682</v>
      </c>
      <c r="L1087" s="9" t="s">
        <v>10683</v>
      </c>
      <c r="M1087" s="9" t="s">
        <v>10684</v>
      </c>
      <c r="N1087" s="9" t="s">
        <v>8162</v>
      </c>
      <c r="O1087" s="9" t="s">
        <v>10685</v>
      </c>
      <c r="P1087" s="9" t="s">
        <v>10686</v>
      </c>
      <c r="Q1087" s="9" t="s">
        <v>234</v>
      </c>
      <c r="R1087" s="9" t="s">
        <v>8924</v>
      </c>
      <c r="S1087" s="9" t="s">
        <v>17</v>
      </c>
      <c r="T1087" s="9" t="s">
        <v>10687</v>
      </c>
      <c r="U1087" s="9" t="s">
        <v>222</v>
      </c>
      <c r="V1087" s="9" t="s">
        <v>10688</v>
      </c>
    </row>
    <row r="1088" customFormat="false" ht="15" hidden="false" customHeight="false" outlineLevel="0" collapsed="false">
      <c r="A1088" s="9" t="s">
        <v>10689</v>
      </c>
      <c r="B1088" s="9" t="s">
        <v>10690</v>
      </c>
      <c r="C1088" s="9" t="s">
        <v>10691</v>
      </c>
      <c r="D1088" s="9" t="s">
        <v>22</v>
      </c>
      <c r="E1088" s="9" t="s">
        <v>1099</v>
      </c>
      <c r="F1088" s="9" t="s">
        <v>10052</v>
      </c>
      <c r="G1088" s="9" t="s">
        <v>10692</v>
      </c>
      <c r="H1088" s="9" t="n">
        <v>1935</v>
      </c>
      <c r="I1088" s="9" t="n">
        <v>1936</v>
      </c>
      <c r="J1088" s="9" t="s">
        <v>10693</v>
      </c>
      <c r="K1088" s="9" t="s">
        <v>10694</v>
      </c>
      <c r="L1088" s="9" t="s">
        <v>9729</v>
      </c>
      <c r="M1088" s="9" t="s">
        <v>10665</v>
      </c>
      <c r="N1088" s="9" t="s">
        <v>180</v>
      </c>
      <c r="O1088" s="9" t="s">
        <v>10695</v>
      </c>
      <c r="P1088" s="9" t="s">
        <v>10696</v>
      </c>
      <c r="Q1088" s="9" t="s">
        <v>234</v>
      </c>
      <c r="R1088" s="9" t="s">
        <v>8924</v>
      </c>
      <c r="S1088" s="9" t="s">
        <v>17</v>
      </c>
      <c r="T1088" s="9" t="s">
        <v>10697</v>
      </c>
      <c r="U1088" s="9" t="s">
        <v>222</v>
      </c>
      <c r="V1088" s="9"/>
    </row>
    <row r="1089" customFormat="false" ht="15" hidden="false" customHeight="false" outlineLevel="0" collapsed="false">
      <c r="A1089" s="9" t="s">
        <v>10698</v>
      </c>
      <c r="B1089" s="9" t="s">
        <v>10699</v>
      </c>
      <c r="C1089" s="9" t="s">
        <v>10700</v>
      </c>
      <c r="D1089" s="9" t="s">
        <v>22</v>
      </c>
      <c r="E1089" s="9" t="s">
        <v>1099</v>
      </c>
      <c r="F1089" s="9" t="s">
        <v>2495</v>
      </c>
      <c r="G1089" s="9" t="s">
        <v>122</v>
      </c>
      <c r="H1089" s="9" t="n">
        <v>1936</v>
      </c>
      <c r="I1089" s="9" t="n">
        <v>1936</v>
      </c>
      <c r="J1089" s="9" t="s">
        <v>10701</v>
      </c>
      <c r="K1089" s="9" t="s">
        <v>10702</v>
      </c>
      <c r="L1089" s="9" t="s">
        <v>10125</v>
      </c>
      <c r="M1089" s="9" t="s">
        <v>10126</v>
      </c>
      <c r="N1089" s="9" t="s">
        <v>180</v>
      </c>
      <c r="O1089" s="9" t="s">
        <v>10703</v>
      </c>
      <c r="P1089" s="9" t="s">
        <v>10704</v>
      </c>
      <c r="Q1089" s="9" t="s">
        <v>234</v>
      </c>
      <c r="R1089" s="9" t="s">
        <v>10705</v>
      </c>
      <c r="S1089" s="9" t="s">
        <v>17</v>
      </c>
      <c r="T1089" s="9" t="s">
        <v>3429</v>
      </c>
      <c r="U1089" s="9" t="s">
        <v>222</v>
      </c>
      <c r="V1089" s="9"/>
    </row>
    <row r="1090" customFormat="false" ht="15" hidden="false" customHeight="false" outlineLevel="0" collapsed="false">
      <c r="A1090" s="9" t="s">
        <v>10706</v>
      </c>
      <c r="B1090" s="9" t="s">
        <v>10707</v>
      </c>
      <c r="C1090" s="9" t="s">
        <v>10708</v>
      </c>
      <c r="D1090" s="9" t="s">
        <v>22</v>
      </c>
      <c r="E1090" s="9" t="s">
        <v>1099</v>
      </c>
      <c r="F1090" s="9" t="s">
        <v>167</v>
      </c>
      <c r="G1090" s="9" t="s">
        <v>138</v>
      </c>
      <c r="H1090" s="9" t="n">
        <v>1937</v>
      </c>
      <c r="I1090" s="9" t="n">
        <v>1941</v>
      </c>
      <c r="J1090" s="9" t="s">
        <v>10709</v>
      </c>
      <c r="K1090" s="9" t="s">
        <v>10710</v>
      </c>
      <c r="L1090" s="9" t="s">
        <v>10711</v>
      </c>
      <c r="M1090" s="9" t="s">
        <v>9223</v>
      </c>
      <c r="N1090" s="9" t="s">
        <v>180</v>
      </c>
      <c r="O1090" s="9" t="s">
        <v>10712</v>
      </c>
      <c r="P1090" s="9" t="s">
        <v>10713</v>
      </c>
      <c r="Q1090" s="9" t="s">
        <v>2391</v>
      </c>
      <c r="R1090" s="9" t="s">
        <v>8924</v>
      </c>
      <c r="S1090" s="9" t="s">
        <v>16</v>
      </c>
      <c r="T1090" s="9" t="s">
        <v>1546</v>
      </c>
      <c r="U1090" s="9" t="s">
        <v>222</v>
      </c>
      <c r="V1090" s="9" t="s">
        <v>10677</v>
      </c>
    </row>
    <row r="1091" customFormat="false" ht="15" hidden="false" customHeight="false" outlineLevel="0" collapsed="false">
      <c r="A1091" s="9" t="s">
        <v>10714</v>
      </c>
      <c r="B1091" s="9" t="s">
        <v>10715</v>
      </c>
      <c r="C1091" s="9" t="s">
        <v>10716</v>
      </c>
      <c r="D1091" s="9" t="s">
        <v>22</v>
      </c>
      <c r="E1091" s="9" t="s">
        <v>1099</v>
      </c>
      <c r="F1091" s="9" t="s">
        <v>1897</v>
      </c>
      <c r="G1091" s="9" t="s">
        <v>73</v>
      </c>
      <c r="H1091" s="9" t="n">
        <v>1937</v>
      </c>
      <c r="I1091" s="9" t="n">
        <v>2005</v>
      </c>
      <c r="J1091" s="9" t="s">
        <v>10717</v>
      </c>
      <c r="K1091" s="9" t="s">
        <v>10718</v>
      </c>
      <c r="L1091" s="9" t="s">
        <v>9769</v>
      </c>
      <c r="M1091" s="9" t="s">
        <v>9770</v>
      </c>
      <c r="N1091" s="9" t="s">
        <v>231</v>
      </c>
      <c r="O1091" s="9" t="s">
        <v>10719</v>
      </c>
      <c r="P1091" s="9" t="s">
        <v>10720</v>
      </c>
      <c r="Q1091" s="9" t="s">
        <v>2391</v>
      </c>
      <c r="R1091" s="9" t="s">
        <v>628</v>
      </c>
      <c r="S1091" s="9" t="s">
        <v>17</v>
      </c>
      <c r="T1091" s="9" t="s">
        <v>3429</v>
      </c>
      <c r="U1091" s="9" t="s">
        <v>222</v>
      </c>
      <c r="V1091" s="9" t="s">
        <v>10721</v>
      </c>
    </row>
    <row r="1092" customFormat="false" ht="15" hidden="false" customHeight="false" outlineLevel="0" collapsed="false">
      <c r="A1092" s="9" t="s">
        <v>10722</v>
      </c>
      <c r="B1092" s="9" t="s">
        <v>10723</v>
      </c>
      <c r="C1092" s="9" t="s">
        <v>10724</v>
      </c>
      <c r="D1092" s="9" t="s">
        <v>22</v>
      </c>
      <c r="E1092" s="9" t="s">
        <v>1099</v>
      </c>
      <c r="F1092" s="9" t="s">
        <v>169</v>
      </c>
      <c r="G1092" s="9" t="s">
        <v>118</v>
      </c>
      <c r="H1092" s="9" t="n">
        <v>1937</v>
      </c>
      <c r="I1092" s="9" t="n">
        <v>1939</v>
      </c>
      <c r="J1092" s="9" t="s">
        <v>10725</v>
      </c>
      <c r="K1092" s="9" t="s">
        <v>10726</v>
      </c>
      <c r="L1092" s="9" t="s">
        <v>10727</v>
      </c>
      <c r="M1092" s="9" t="s">
        <v>10728</v>
      </c>
      <c r="N1092" s="9" t="s">
        <v>179</v>
      </c>
      <c r="O1092" s="9" t="s">
        <v>10729</v>
      </c>
      <c r="P1092" s="9" t="s">
        <v>10730</v>
      </c>
      <c r="Q1092" s="9" t="s">
        <v>1358</v>
      </c>
      <c r="R1092" s="9" t="s">
        <v>8924</v>
      </c>
      <c r="S1092" s="9" t="s">
        <v>17</v>
      </c>
      <c r="T1092" s="9" t="s">
        <v>3378</v>
      </c>
      <c r="U1092" s="9" t="s">
        <v>222</v>
      </c>
      <c r="V1092" s="9" t="s">
        <v>10731</v>
      </c>
    </row>
    <row r="1093" customFormat="false" ht="15" hidden="false" customHeight="false" outlineLevel="0" collapsed="false">
      <c r="A1093" s="9" t="s">
        <v>10732</v>
      </c>
      <c r="B1093" s="9" t="s">
        <v>10733</v>
      </c>
      <c r="C1093" s="9" t="s">
        <v>10734</v>
      </c>
      <c r="D1093" s="9" t="s">
        <v>22</v>
      </c>
      <c r="E1093" s="9" t="s">
        <v>1099</v>
      </c>
      <c r="F1093" s="9" t="s">
        <v>167</v>
      </c>
      <c r="G1093" s="9" t="s">
        <v>138</v>
      </c>
      <c r="H1093" s="9" t="n">
        <v>1937</v>
      </c>
      <c r="I1093" s="9" t="n">
        <v>1937</v>
      </c>
      <c r="J1093" s="9" t="s">
        <v>10735</v>
      </c>
      <c r="K1093" s="9" t="s">
        <v>10736</v>
      </c>
      <c r="L1093" s="9" t="s">
        <v>10737</v>
      </c>
      <c r="M1093" s="9" t="s">
        <v>10738</v>
      </c>
      <c r="N1093" s="9" t="s">
        <v>180</v>
      </c>
      <c r="O1093" s="9" t="s">
        <v>10312</v>
      </c>
      <c r="P1093" s="9" t="s">
        <v>10739</v>
      </c>
      <c r="Q1093" s="9" t="s">
        <v>234</v>
      </c>
      <c r="R1093" s="9" t="s">
        <v>10059</v>
      </c>
      <c r="S1093" s="9" t="s">
        <v>17</v>
      </c>
      <c r="T1093" s="9" t="s">
        <v>10740</v>
      </c>
      <c r="U1093" s="9" t="s">
        <v>222</v>
      </c>
      <c r="V1093" s="9"/>
    </row>
    <row r="1094" customFormat="false" ht="15" hidden="false" customHeight="false" outlineLevel="0" collapsed="false">
      <c r="A1094" s="9" t="s">
        <v>10741</v>
      </c>
      <c r="B1094" s="9" t="s">
        <v>10742</v>
      </c>
      <c r="C1094" s="9" t="s">
        <v>10743</v>
      </c>
      <c r="D1094" s="9" t="s">
        <v>22</v>
      </c>
      <c r="E1094" s="9" t="s">
        <v>1099</v>
      </c>
      <c r="F1094" s="9" t="s">
        <v>167</v>
      </c>
      <c r="G1094" s="9" t="s">
        <v>1025</v>
      </c>
      <c r="H1094" s="9" t="n">
        <v>1940</v>
      </c>
      <c r="I1094" s="9" t="n">
        <v>1945</v>
      </c>
      <c r="J1094" s="9" t="s">
        <v>10744</v>
      </c>
      <c r="K1094" s="9" t="s">
        <v>10745</v>
      </c>
      <c r="L1094" s="9" t="s">
        <v>8934</v>
      </c>
      <c r="M1094" s="9" t="s">
        <v>10746</v>
      </c>
      <c r="N1094" s="9" t="s">
        <v>7804</v>
      </c>
      <c r="O1094" s="9" t="s">
        <v>10712</v>
      </c>
      <c r="P1094" s="9" t="s">
        <v>10747</v>
      </c>
      <c r="Q1094" s="9" t="s">
        <v>2391</v>
      </c>
      <c r="R1094" s="9" t="s">
        <v>8924</v>
      </c>
      <c r="S1094" s="9" t="s">
        <v>16</v>
      </c>
      <c r="T1094" s="9" t="s">
        <v>3429</v>
      </c>
      <c r="U1094" s="9" t="s">
        <v>222</v>
      </c>
      <c r="V1094" s="9" t="s">
        <v>10748</v>
      </c>
    </row>
    <row r="1095" customFormat="false" ht="15" hidden="false" customHeight="false" outlineLevel="0" collapsed="false">
      <c r="A1095" s="9" t="s">
        <v>10749</v>
      </c>
      <c r="B1095" s="9" t="s">
        <v>10750</v>
      </c>
      <c r="C1095" s="9" t="s">
        <v>10751</v>
      </c>
      <c r="D1095" s="9" t="s">
        <v>22</v>
      </c>
      <c r="E1095" s="9" t="s">
        <v>1099</v>
      </c>
      <c r="F1095" s="9" t="s">
        <v>167</v>
      </c>
      <c r="G1095" s="9" t="s">
        <v>140</v>
      </c>
      <c r="H1095" s="9" t="n">
        <v>1942</v>
      </c>
      <c r="I1095" s="9" t="n">
        <v>1952</v>
      </c>
      <c r="J1095" s="9" t="s">
        <v>10752</v>
      </c>
      <c r="K1095" s="9" t="s">
        <v>10753</v>
      </c>
      <c r="L1095" s="9" t="s">
        <v>10754</v>
      </c>
      <c r="M1095" s="9" t="s">
        <v>10755</v>
      </c>
      <c r="N1095" s="9" t="s">
        <v>173</v>
      </c>
      <c r="O1095" s="9" t="s">
        <v>10756</v>
      </c>
      <c r="P1095" s="9" t="s">
        <v>10757</v>
      </c>
      <c r="Q1095" s="9" t="s">
        <v>234</v>
      </c>
      <c r="R1095" s="9" t="s">
        <v>628</v>
      </c>
      <c r="S1095" s="9" t="s">
        <v>17</v>
      </c>
      <c r="T1095" s="9" t="s">
        <v>10758</v>
      </c>
      <c r="U1095" s="9" t="s">
        <v>222</v>
      </c>
      <c r="V1095" s="9"/>
    </row>
    <row r="1096" customFormat="false" ht="15" hidden="false" customHeight="false" outlineLevel="0" collapsed="false">
      <c r="A1096" s="9" t="s">
        <v>10759</v>
      </c>
      <c r="B1096" s="9" t="s">
        <v>10760</v>
      </c>
      <c r="C1096" s="9" t="s">
        <v>10761</v>
      </c>
      <c r="D1096" s="9" t="s">
        <v>22</v>
      </c>
      <c r="E1096" s="9" t="s">
        <v>1099</v>
      </c>
      <c r="F1096" s="9" t="s">
        <v>163</v>
      </c>
      <c r="G1096" s="9" t="s">
        <v>103</v>
      </c>
      <c r="H1096" s="9" t="n">
        <v>1942</v>
      </c>
      <c r="I1096" s="9" t="n">
        <v>1942</v>
      </c>
      <c r="J1096" s="9" t="s">
        <v>10762</v>
      </c>
      <c r="K1096" s="9" t="s">
        <v>10763</v>
      </c>
      <c r="L1096" s="9" t="s">
        <v>10764</v>
      </c>
      <c r="M1096" s="9" t="s">
        <v>10765</v>
      </c>
      <c r="N1096" s="9" t="s">
        <v>180</v>
      </c>
      <c r="O1096" s="9" t="s">
        <v>10766</v>
      </c>
      <c r="P1096" s="9" t="s">
        <v>10767</v>
      </c>
      <c r="Q1096" s="9" t="s">
        <v>234</v>
      </c>
      <c r="R1096" s="9" t="s">
        <v>8924</v>
      </c>
      <c r="S1096" s="9" t="s">
        <v>17</v>
      </c>
      <c r="T1096" s="9" t="s">
        <v>313</v>
      </c>
      <c r="U1096" s="9" t="s">
        <v>222</v>
      </c>
      <c r="V1096" s="9" t="s">
        <v>10768</v>
      </c>
    </row>
    <row r="1097" customFormat="false" ht="15" hidden="false" customHeight="false" outlineLevel="0" collapsed="false">
      <c r="A1097" s="9" t="s">
        <v>10769</v>
      </c>
      <c r="B1097" s="9" t="s">
        <v>10770</v>
      </c>
      <c r="C1097" s="9" t="s">
        <v>10771</v>
      </c>
      <c r="D1097" s="9" t="s">
        <v>22</v>
      </c>
      <c r="E1097" s="9" t="s">
        <v>1099</v>
      </c>
      <c r="F1097" s="9" t="s">
        <v>167</v>
      </c>
      <c r="G1097" s="9" t="s">
        <v>144</v>
      </c>
      <c r="H1097" s="9" t="n">
        <v>1945</v>
      </c>
      <c r="I1097" s="9" t="n">
        <v>1965</v>
      </c>
      <c r="J1097" s="9" t="s">
        <v>10772</v>
      </c>
      <c r="K1097" s="9" t="s">
        <v>10773</v>
      </c>
      <c r="L1097" s="9" t="s">
        <v>10774</v>
      </c>
      <c r="M1097" s="9" t="s">
        <v>10775</v>
      </c>
      <c r="N1097" s="9" t="s">
        <v>173</v>
      </c>
      <c r="O1097" s="9" t="s">
        <v>10776</v>
      </c>
      <c r="P1097" s="9" t="s">
        <v>10777</v>
      </c>
      <c r="Q1097" s="9" t="s">
        <v>234</v>
      </c>
      <c r="R1097" s="9" t="s">
        <v>628</v>
      </c>
      <c r="S1097" s="9" t="s">
        <v>17</v>
      </c>
      <c r="T1097" s="9" t="s">
        <v>3090</v>
      </c>
      <c r="U1097" s="9" t="s">
        <v>222</v>
      </c>
      <c r="V1097" s="9" t="s">
        <v>10778</v>
      </c>
    </row>
    <row r="1098" customFormat="false" ht="15" hidden="false" customHeight="false" outlineLevel="0" collapsed="false">
      <c r="A1098" s="9" t="s">
        <v>10779</v>
      </c>
      <c r="B1098" s="9" t="s">
        <v>10780</v>
      </c>
      <c r="C1098" s="9" t="s">
        <v>10781</v>
      </c>
      <c r="D1098" s="9" t="s">
        <v>22</v>
      </c>
      <c r="E1098" s="9" t="s">
        <v>1099</v>
      </c>
      <c r="F1098" s="9" t="s">
        <v>10782</v>
      </c>
      <c r="G1098" s="9" t="s">
        <v>152</v>
      </c>
      <c r="H1098" s="9" t="n">
        <v>1946</v>
      </c>
      <c r="I1098" s="9" t="n">
        <v>1958</v>
      </c>
      <c r="J1098" s="9" t="s">
        <v>10783</v>
      </c>
      <c r="K1098" s="9" t="s">
        <v>10784</v>
      </c>
      <c r="L1098" s="9" t="s">
        <v>8934</v>
      </c>
      <c r="M1098" s="9" t="s">
        <v>10785</v>
      </c>
      <c r="N1098" s="9" t="s">
        <v>183</v>
      </c>
      <c r="O1098" s="9" t="s">
        <v>10786</v>
      </c>
      <c r="P1098" s="9" t="s">
        <v>10787</v>
      </c>
      <c r="Q1098" s="9" t="s">
        <v>9091</v>
      </c>
      <c r="R1098" s="9" t="s">
        <v>10200</v>
      </c>
      <c r="S1098" s="9" t="s">
        <v>17</v>
      </c>
      <c r="T1098" s="9" t="s">
        <v>388</v>
      </c>
      <c r="U1098" s="9" t="s">
        <v>222</v>
      </c>
      <c r="V1098" s="9"/>
    </row>
    <row r="1099" customFormat="false" ht="15" hidden="false" customHeight="false" outlineLevel="0" collapsed="false">
      <c r="A1099" s="9" t="s">
        <v>10788</v>
      </c>
      <c r="B1099" s="9" t="s">
        <v>10789</v>
      </c>
      <c r="C1099" s="9" t="s">
        <v>10790</v>
      </c>
      <c r="D1099" s="9" t="s">
        <v>22</v>
      </c>
      <c r="E1099" s="9" t="s">
        <v>1099</v>
      </c>
      <c r="F1099" s="9" t="s">
        <v>164</v>
      </c>
      <c r="G1099" s="9" t="s">
        <v>109</v>
      </c>
      <c r="H1099" s="9" t="n">
        <v>1947</v>
      </c>
      <c r="I1099" s="9" t="n">
        <v>1947</v>
      </c>
      <c r="J1099" s="9" t="s">
        <v>10791</v>
      </c>
      <c r="K1099" s="9" t="s">
        <v>10792</v>
      </c>
      <c r="L1099" s="9" t="s">
        <v>10793</v>
      </c>
      <c r="M1099" s="9" t="s">
        <v>10794</v>
      </c>
      <c r="N1099" s="9" t="s">
        <v>174</v>
      </c>
      <c r="O1099" s="9" t="s">
        <v>354</v>
      </c>
      <c r="P1099" s="9" t="s">
        <v>10795</v>
      </c>
      <c r="Q1099" s="9" t="s">
        <v>246</v>
      </c>
      <c r="R1099" s="9" t="s">
        <v>10576</v>
      </c>
      <c r="S1099" s="9" t="s">
        <v>16</v>
      </c>
      <c r="T1099" s="9" t="s">
        <v>9878</v>
      </c>
      <c r="U1099" s="9" t="s">
        <v>222</v>
      </c>
      <c r="V1099" s="9" t="s">
        <v>10796</v>
      </c>
    </row>
    <row r="1100" customFormat="false" ht="15" hidden="false" customHeight="false" outlineLevel="0" collapsed="false">
      <c r="A1100" s="9" t="s">
        <v>10797</v>
      </c>
      <c r="B1100" s="9" t="s">
        <v>10798</v>
      </c>
      <c r="C1100" s="9" t="s">
        <v>10799</v>
      </c>
      <c r="D1100" s="9" t="s">
        <v>22</v>
      </c>
      <c r="E1100" s="9" t="s">
        <v>1099</v>
      </c>
      <c r="F1100" s="9" t="s">
        <v>163</v>
      </c>
      <c r="G1100" s="9" t="s">
        <v>107</v>
      </c>
      <c r="H1100" s="9" t="n">
        <v>1949</v>
      </c>
      <c r="I1100" s="9" t="n">
        <v>1950</v>
      </c>
      <c r="J1100" s="9" t="s">
        <v>10800</v>
      </c>
      <c r="K1100" s="9" t="s">
        <v>10801</v>
      </c>
      <c r="L1100" s="9" t="s">
        <v>10802</v>
      </c>
      <c r="M1100" s="9" t="s">
        <v>10803</v>
      </c>
      <c r="N1100" s="9" t="s">
        <v>1588</v>
      </c>
      <c r="O1100" s="9" t="s">
        <v>10804</v>
      </c>
      <c r="P1100" s="9" t="s">
        <v>10805</v>
      </c>
      <c r="Q1100" s="9" t="s">
        <v>670</v>
      </c>
      <c r="R1100" s="9" t="s">
        <v>8827</v>
      </c>
      <c r="S1100" s="9" t="s">
        <v>16</v>
      </c>
      <c r="T1100" s="9" t="s">
        <v>10806</v>
      </c>
      <c r="U1100" s="9" t="s">
        <v>222</v>
      </c>
      <c r="V1100" s="9" t="s">
        <v>10807</v>
      </c>
    </row>
    <row r="1101" customFormat="false" ht="15" hidden="false" customHeight="false" outlineLevel="0" collapsed="false">
      <c r="A1101" s="9" t="s">
        <v>10808</v>
      </c>
      <c r="B1101" s="9" t="s">
        <v>10809</v>
      </c>
      <c r="C1101" s="9" t="s">
        <v>10810</v>
      </c>
      <c r="D1101" s="9" t="s">
        <v>22</v>
      </c>
      <c r="E1101" s="9" t="s">
        <v>1099</v>
      </c>
      <c r="F1101" s="9" t="s">
        <v>932</v>
      </c>
      <c r="G1101" s="9" t="s">
        <v>472</v>
      </c>
      <c r="H1101" s="9" t="n">
        <v>1954</v>
      </c>
      <c r="I1101" s="9" t="n">
        <v>1954</v>
      </c>
      <c r="J1101" s="9" t="s">
        <v>10811</v>
      </c>
      <c r="K1101" s="9" t="s">
        <v>10812</v>
      </c>
      <c r="L1101" s="9" t="s">
        <v>8934</v>
      </c>
      <c r="M1101" s="9" t="s">
        <v>10813</v>
      </c>
      <c r="N1101" s="9" t="s">
        <v>10814</v>
      </c>
      <c r="O1101" s="9" t="s">
        <v>10815</v>
      </c>
      <c r="P1101" s="9" t="s">
        <v>10816</v>
      </c>
      <c r="Q1101" s="9" t="s">
        <v>2391</v>
      </c>
      <c r="R1101" s="9" t="s">
        <v>10817</v>
      </c>
      <c r="S1101" s="9" t="s">
        <v>16</v>
      </c>
      <c r="T1101" s="9" t="s">
        <v>1546</v>
      </c>
      <c r="U1101" s="9" t="s">
        <v>222</v>
      </c>
      <c r="V1101" s="9"/>
    </row>
    <row r="1102" customFormat="false" ht="15" hidden="false" customHeight="false" outlineLevel="0" collapsed="false">
      <c r="A1102" s="9" t="s">
        <v>10818</v>
      </c>
      <c r="B1102" s="9" t="s">
        <v>10819</v>
      </c>
      <c r="C1102" s="9" t="s">
        <v>10820</v>
      </c>
      <c r="D1102" s="9" t="s">
        <v>22</v>
      </c>
      <c r="E1102" s="9" t="s">
        <v>1099</v>
      </c>
      <c r="F1102" s="9" t="s">
        <v>5135</v>
      </c>
      <c r="G1102" s="9" t="s">
        <v>6314</v>
      </c>
      <c r="H1102" s="9" t="n">
        <v>1955</v>
      </c>
      <c r="I1102" s="9" t="n">
        <v>1955</v>
      </c>
      <c r="J1102" s="9" t="s">
        <v>10821</v>
      </c>
      <c r="K1102" s="9" t="s">
        <v>10822</v>
      </c>
      <c r="L1102" s="9" t="s">
        <v>10823</v>
      </c>
      <c r="M1102" s="9" t="s">
        <v>10824</v>
      </c>
      <c r="N1102" s="9" t="s">
        <v>173</v>
      </c>
      <c r="O1102" s="9" t="s">
        <v>10592</v>
      </c>
      <c r="P1102" s="9" t="s">
        <v>10825</v>
      </c>
      <c r="Q1102" s="9" t="s">
        <v>234</v>
      </c>
      <c r="R1102" s="9" t="s">
        <v>628</v>
      </c>
      <c r="S1102" s="9" t="s">
        <v>17</v>
      </c>
      <c r="T1102" s="9" t="s">
        <v>10467</v>
      </c>
      <c r="U1102" s="9" t="s">
        <v>222</v>
      </c>
      <c r="V1102" s="9" t="s">
        <v>10826</v>
      </c>
    </row>
    <row r="1103" customFormat="false" ht="15" hidden="false" customHeight="false" outlineLevel="0" collapsed="false">
      <c r="A1103" s="9" t="s">
        <v>10827</v>
      </c>
      <c r="B1103" s="9" t="s">
        <v>10828</v>
      </c>
      <c r="C1103" s="9" t="s">
        <v>10829</v>
      </c>
      <c r="D1103" s="9" t="s">
        <v>22</v>
      </c>
      <c r="E1103" s="9" t="s">
        <v>1099</v>
      </c>
      <c r="F1103" s="9" t="s">
        <v>483</v>
      </c>
      <c r="G1103" s="9" t="s">
        <v>699</v>
      </c>
      <c r="H1103" s="9" t="n">
        <v>1956</v>
      </c>
      <c r="I1103" s="9" t="n">
        <v>1956</v>
      </c>
      <c r="J1103" s="9" t="s">
        <v>10830</v>
      </c>
      <c r="K1103" s="9" t="s">
        <v>10831</v>
      </c>
      <c r="L1103" s="9" t="s">
        <v>10832</v>
      </c>
      <c r="M1103" s="9" t="s">
        <v>10833</v>
      </c>
      <c r="N1103" s="9" t="s">
        <v>9254</v>
      </c>
      <c r="O1103" s="9" t="s">
        <v>354</v>
      </c>
      <c r="P1103" s="9" t="s">
        <v>10834</v>
      </c>
      <c r="Q1103" s="9" t="s">
        <v>234</v>
      </c>
      <c r="R1103" s="9" t="s">
        <v>10434</v>
      </c>
      <c r="S1103" s="9" t="s">
        <v>16</v>
      </c>
      <c r="T1103" s="9" t="s">
        <v>10835</v>
      </c>
      <c r="U1103" s="9" t="s">
        <v>222</v>
      </c>
      <c r="V1103" s="9" t="s">
        <v>10836</v>
      </c>
    </row>
    <row r="1104" customFormat="false" ht="15" hidden="false" customHeight="false" outlineLevel="0" collapsed="false">
      <c r="A1104" s="9" t="s">
        <v>10837</v>
      </c>
      <c r="B1104" s="9" t="s">
        <v>10838</v>
      </c>
      <c r="C1104" s="9" t="s">
        <v>10839</v>
      </c>
      <c r="D1104" s="9" t="s">
        <v>22</v>
      </c>
      <c r="E1104" s="9" t="s">
        <v>1099</v>
      </c>
      <c r="F1104" s="9" t="s">
        <v>163</v>
      </c>
      <c r="G1104" s="9" t="s">
        <v>107</v>
      </c>
      <c r="H1104" s="9" t="n">
        <v>1956</v>
      </c>
      <c r="I1104" s="9" t="n">
        <v>1968</v>
      </c>
      <c r="J1104" s="9" t="s">
        <v>10840</v>
      </c>
      <c r="K1104" s="9" t="s">
        <v>10841</v>
      </c>
      <c r="L1104" s="9" t="s">
        <v>10842</v>
      </c>
      <c r="M1104" s="9" t="s">
        <v>8934</v>
      </c>
      <c r="N1104" s="9" t="s">
        <v>183</v>
      </c>
      <c r="O1104" s="9" t="s">
        <v>10843</v>
      </c>
      <c r="P1104" s="9" t="s">
        <v>10844</v>
      </c>
      <c r="Q1104" s="9" t="s">
        <v>234</v>
      </c>
      <c r="R1104" s="9" t="s">
        <v>628</v>
      </c>
      <c r="S1104" s="9" t="s">
        <v>17</v>
      </c>
      <c r="T1104" s="9" t="s">
        <v>388</v>
      </c>
      <c r="U1104" s="9" t="s">
        <v>222</v>
      </c>
      <c r="V1104" s="9" t="s">
        <v>10845</v>
      </c>
    </row>
    <row r="1105" customFormat="false" ht="15" hidden="false" customHeight="false" outlineLevel="0" collapsed="false">
      <c r="A1105" s="9" t="s">
        <v>10846</v>
      </c>
      <c r="B1105" s="9" t="s">
        <v>10847</v>
      </c>
      <c r="C1105" s="9" t="s">
        <v>10848</v>
      </c>
      <c r="D1105" s="9" t="s">
        <v>22</v>
      </c>
      <c r="E1105" s="9" t="s">
        <v>1099</v>
      </c>
      <c r="F1105" s="9" t="s">
        <v>163</v>
      </c>
      <c r="G1105" s="9" t="s">
        <v>103</v>
      </c>
      <c r="H1105" s="9" t="n">
        <v>1958</v>
      </c>
      <c r="I1105" s="9" t="n">
        <v>1960</v>
      </c>
      <c r="J1105" s="9" t="s">
        <v>10849</v>
      </c>
      <c r="K1105" s="9" t="s">
        <v>10850</v>
      </c>
      <c r="L1105" s="9" t="s">
        <v>10851</v>
      </c>
      <c r="M1105" s="9" t="s">
        <v>10852</v>
      </c>
      <c r="N1105" s="9" t="s">
        <v>176</v>
      </c>
      <c r="O1105" s="9" t="s">
        <v>10853</v>
      </c>
      <c r="P1105" s="9" t="s">
        <v>10854</v>
      </c>
      <c r="Q1105" s="9" t="s">
        <v>234</v>
      </c>
      <c r="R1105" s="9" t="s">
        <v>8924</v>
      </c>
      <c r="S1105" s="9" t="s">
        <v>17</v>
      </c>
      <c r="T1105" s="9" t="s">
        <v>10266</v>
      </c>
      <c r="U1105" s="9" t="s">
        <v>222</v>
      </c>
      <c r="V1105" s="9"/>
    </row>
    <row r="1106" customFormat="false" ht="15" hidden="false" customHeight="false" outlineLevel="0" collapsed="false">
      <c r="A1106" s="9" t="s">
        <v>10855</v>
      </c>
      <c r="B1106" s="9" t="s">
        <v>10856</v>
      </c>
      <c r="C1106" s="9" t="s">
        <v>10857</v>
      </c>
      <c r="D1106" s="9" t="s">
        <v>22</v>
      </c>
      <c r="E1106" s="9" t="s">
        <v>1099</v>
      </c>
      <c r="F1106" s="9" t="s">
        <v>162</v>
      </c>
      <c r="G1106" s="9" t="s">
        <v>82</v>
      </c>
      <c r="H1106" s="9" t="n">
        <v>1958</v>
      </c>
      <c r="I1106" s="9" t="n">
        <v>1959</v>
      </c>
      <c r="J1106" s="9" t="s">
        <v>10858</v>
      </c>
      <c r="K1106" s="9" t="s">
        <v>10859</v>
      </c>
      <c r="L1106" s="9" t="s">
        <v>10860</v>
      </c>
      <c r="M1106" s="9" t="s">
        <v>10861</v>
      </c>
      <c r="N1106" s="9" t="s">
        <v>178</v>
      </c>
      <c r="O1106" s="9" t="s">
        <v>10862</v>
      </c>
      <c r="P1106" s="9" t="s">
        <v>10863</v>
      </c>
      <c r="Q1106" s="9" t="s">
        <v>454</v>
      </c>
      <c r="R1106" s="9" t="s">
        <v>8924</v>
      </c>
      <c r="S1106" s="9" t="s">
        <v>17</v>
      </c>
      <c r="T1106" s="9" t="s">
        <v>1078</v>
      </c>
      <c r="U1106" s="9" t="s">
        <v>222</v>
      </c>
      <c r="V1106" s="9" t="s">
        <v>10864</v>
      </c>
    </row>
    <row r="1107" customFormat="false" ht="15" hidden="false" customHeight="false" outlineLevel="0" collapsed="false">
      <c r="A1107" s="9" t="s">
        <v>10865</v>
      </c>
      <c r="B1107" s="9" t="s">
        <v>10866</v>
      </c>
      <c r="C1107" s="9" t="s">
        <v>10867</v>
      </c>
      <c r="D1107" s="9" t="s">
        <v>22</v>
      </c>
      <c r="E1107" s="9" t="s">
        <v>1099</v>
      </c>
      <c r="F1107" s="9" t="s">
        <v>164</v>
      </c>
      <c r="G1107" s="9" t="s">
        <v>111</v>
      </c>
      <c r="H1107" s="9" t="n">
        <v>1959</v>
      </c>
      <c r="I1107" s="9" t="n">
        <v>1970</v>
      </c>
      <c r="J1107" s="9" t="s">
        <v>10868</v>
      </c>
      <c r="K1107" s="9" t="s">
        <v>10869</v>
      </c>
      <c r="L1107" s="9" t="s">
        <v>10870</v>
      </c>
      <c r="M1107" s="9" t="s">
        <v>10871</v>
      </c>
      <c r="N1107" s="9" t="s">
        <v>353</v>
      </c>
      <c r="O1107" s="9" t="s">
        <v>10872</v>
      </c>
      <c r="P1107" s="9" t="s">
        <v>10873</v>
      </c>
      <c r="Q1107" s="9" t="s">
        <v>246</v>
      </c>
      <c r="R1107" s="9" t="s">
        <v>8924</v>
      </c>
      <c r="S1107" s="9" t="s">
        <v>17</v>
      </c>
      <c r="T1107" s="9" t="s">
        <v>10874</v>
      </c>
      <c r="U1107" s="9" t="s">
        <v>222</v>
      </c>
      <c r="V1107" s="9" t="s">
        <v>10399</v>
      </c>
    </row>
    <row r="1108" customFormat="false" ht="15" hidden="false" customHeight="false" outlineLevel="0" collapsed="false">
      <c r="A1108" s="9" t="s">
        <v>10875</v>
      </c>
      <c r="B1108" s="9" t="s">
        <v>10876</v>
      </c>
      <c r="C1108" s="9" t="s">
        <v>10877</v>
      </c>
      <c r="D1108" s="9" t="s">
        <v>22</v>
      </c>
      <c r="E1108" s="9" t="s">
        <v>1099</v>
      </c>
      <c r="F1108" s="9" t="s">
        <v>161</v>
      </c>
      <c r="G1108" s="9" t="s">
        <v>1120</v>
      </c>
      <c r="H1108" s="9" t="n">
        <v>1960</v>
      </c>
      <c r="I1108" s="9" t="n">
        <v>1980</v>
      </c>
      <c r="J1108" s="9" t="s">
        <v>10878</v>
      </c>
      <c r="K1108" s="9" t="s">
        <v>10879</v>
      </c>
      <c r="L1108" s="9" t="s">
        <v>10880</v>
      </c>
      <c r="M1108" s="9" t="s">
        <v>10881</v>
      </c>
      <c r="N1108" s="9" t="s">
        <v>1327</v>
      </c>
      <c r="O1108" s="9" t="s">
        <v>10882</v>
      </c>
      <c r="P1108" s="9" t="s">
        <v>10883</v>
      </c>
      <c r="Q1108" s="9" t="s">
        <v>246</v>
      </c>
      <c r="R1108" s="9" t="s">
        <v>10884</v>
      </c>
      <c r="S1108" s="9" t="s">
        <v>16</v>
      </c>
      <c r="T1108" s="9" t="s">
        <v>10885</v>
      </c>
      <c r="U1108" s="9" t="s">
        <v>222</v>
      </c>
      <c r="V1108" s="9"/>
    </row>
    <row r="1109" customFormat="false" ht="15" hidden="false" customHeight="false" outlineLevel="0" collapsed="false">
      <c r="A1109" s="9" t="s">
        <v>10886</v>
      </c>
      <c r="B1109" s="9" t="s">
        <v>10887</v>
      </c>
      <c r="C1109" s="9" t="s">
        <v>10888</v>
      </c>
      <c r="D1109" s="9" t="s">
        <v>22</v>
      </c>
      <c r="E1109" s="9" t="s">
        <v>1099</v>
      </c>
      <c r="F1109" s="9" t="s">
        <v>169</v>
      </c>
      <c r="G1109" s="9" t="s">
        <v>118</v>
      </c>
      <c r="H1109" s="9" t="n">
        <v>1960</v>
      </c>
      <c r="I1109" s="9" t="n">
        <v>2010</v>
      </c>
      <c r="J1109" s="9" t="s">
        <v>10889</v>
      </c>
      <c r="K1109" s="9" t="s">
        <v>10890</v>
      </c>
      <c r="L1109" s="9" t="s">
        <v>10891</v>
      </c>
      <c r="M1109" s="9" t="s">
        <v>10892</v>
      </c>
      <c r="N1109" s="9" t="s">
        <v>10893</v>
      </c>
      <c r="O1109" s="9" t="s">
        <v>10894</v>
      </c>
      <c r="P1109" s="9" t="s">
        <v>10895</v>
      </c>
      <c r="Q1109" s="9" t="s">
        <v>234</v>
      </c>
      <c r="R1109" s="9" t="s">
        <v>628</v>
      </c>
      <c r="S1109" s="9" t="s">
        <v>17</v>
      </c>
      <c r="T1109" s="9" t="s">
        <v>388</v>
      </c>
      <c r="U1109" s="9" t="s">
        <v>222</v>
      </c>
      <c r="V1109" s="9" t="s">
        <v>10896</v>
      </c>
    </row>
    <row r="1110" customFormat="false" ht="15" hidden="false" customHeight="false" outlineLevel="0" collapsed="false">
      <c r="A1110" s="9" t="s">
        <v>10897</v>
      </c>
      <c r="B1110" s="9" t="s">
        <v>10898</v>
      </c>
      <c r="C1110" s="9" t="s">
        <v>10899</v>
      </c>
      <c r="D1110" s="9" t="s">
        <v>22</v>
      </c>
      <c r="E1110" s="9" t="s">
        <v>1099</v>
      </c>
      <c r="F1110" s="9" t="s">
        <v>163</v>
      </c>
      <c r="G1110" s="9" t="s">
        <v>105</v>
      </c>
      <c r="H1110" s="9" t="n">
        <v>1962</v>
      </c>
      <c r="I1110" s="9" t="n">
        <v>1962</v>
      </c>
      <c r="J1110" s="9" t="s">
        <v>10900</v>
      </c>
      <c r="K1110" s="9" t="s">
        <v>10901</v>
      </c>
      <c r="L1110" s="9" t="s">
        <v>10902</v>
      </c>
      <c r="M1110" s="9" t="s">
        <v>8934</v>
      </c>
      <c r="N1110" s="9" t="s">
        <v>183</v>
      </c>
      <c r="O1110" s="9" t="s">
        <v>10903</v>
      </c>
      <c r="P1110" s="9" t="s">
        <v>10904</v>
      </c>
      <c r="Q1110" s="9" t="s">
        <v>234</v>
      </c>
      <c r="R1110" s="9" t="s">
        <v>10905</v>
      </c>
      <c r="S1110" s="9" t="s">
        <v>17</v>
      </c>
      <c r="T1110" s="9" t="s">
        <v>3391</v>
      </c>
      <c r="U1110" s="9" t="s">
        <v>222</v>
      </c>
      <c r="V1110" s="9"/>
    </row>
    <row r="1111" customFormat="false" ht="15" hidden="false" customHeight="false" outlineLevel="0" collapsed="false">
      <c r="A1111" s="9" t="s">
        <v>10906</v>
      </c>
      <c r="B1111" s="9" t="s">
        <v>10907</v>
      </c>
      <c r="C1111" s="9" t="s">
        <v>10908</v>
      </c>
      <c r="D1111" s="9" t="s">
        <v>22</v>
      </c>
      <c r="E1111" s="9" t="s">
        <v>1099</v>
      </c>
      <c r="F1111" s="9" t="s">
        <v>162</v>
      </c>
      <c r="G1111" s="9" t="s">
        <v>88</v>
      </c>
      <c r="H1111" s="9" t="n">
        <v>1963</v>
      </c>
      <c r="I1111" s="9" t="n">
        <v>1963</v>
      </c>
      <c r="J1111" s="9" t="s">
        <v>10909</v>
      </c>
      <c r="K1111" s="9" t="s">
        <v>10910</v>
      </c>
      <c r="L1111" s="9" t="s">
        <v>10911</v>
      </c>
      <c r="M1111" s="9" t="s">
        <v>10912</v>
      </c>
      <c r="N1111" s="9" t="s">
        <v>176</v>
      </c>
      <c r="O1111" s="9" t="s">
        <v>10913</v>
      </c>
      <c r="P1111" s="9" t="s">
        <v>10914</v>
      </c>
      <c r="Q1111" s="9" t="s">
        <v>234</v>
      </c>
      <c r="R1111" s="9" t="s">
        <v>8924</v>
      </c>
      <c r="S1111" s="9" t="s">
        <v>17</v>
      </c>
      <c r="T1111" s="9" t="s">
        <v>1001</v>
      </c>
      <c r="U1111" s="9" t="s">
        <v>222</v>
      </c>
      <c r="V1111" s="9"/>
    </row>
    <row r="1112" customFormat="false" ht="15" hidden="false" customHeight="false" outlineLevel="0" collapsed="false">
      <c r="A1112" s="9" t="s">
        <v>10915</v>
      </c>
      <c r="B1112" s="9" t="s">
        <v>10916</v>
      </c>
      <c r="C1112" s="9" t="s">
        <v>10917</v>
      </c>
      <c r="D1112" s="9" t="s">
        <v>22</v>
      </c>
      <c r="E1112" s="9" t="s">
        <v>1099</v>
      </c>
      <c r="F1112" s="9" t="s">
        <v>168</v>
      </c>
      <c r="G1112" s="9" t="s">
        <v>148</v>
      </c>
      <c r="H1112" s="9" t="n">
        <v>1963</v>
      </c>
      <c r="I1112" s="9" t="n">
        <v>1963</v>
      </c>
      <c r="J1112" s="9" t="s">
        <v>10918</v>
      </c>
      <c r="K1112" s="9" t="s">
        <v>10919</v>
      </c>
      <c r="L1112" s="9" t="s">
        <v>10920</v>
      </c>
      <c r="M1112" s="9" t="s">
        <v>10921</v>
      </c>
      <c r="N1112" s="9" t="s">
        <v>177</v>
      </c>
      <c r="O1112" s="9" t="s">
        <v>10922</v>
      </c>
      <c r="P1112" s="9" t="s">
        <v>10923</v>
      </c>
      <c r="Q1112" s="9" t="s">
        <v>454</v>
      </c>
      <c r="R1112" s="9" t="s">
        <v>8924</v>
      </c>
      <c r="S1112" s="9" t="s">
        <v>16</v>
      </c>
      <c r="T1112" s="9" t="s">
        <v>7901</v>
      </c>
      <c r="U1112" s="9" t="s">
        <v>222</v>
      </c>
      <c r="V1112" s="9" t="s">
        <v>10924</v>
      </c>
    </row>
    <row r="1113" customFormat="false" ht="15" hidden="false" customHeight="false" outlineLevel="0" collapsed="false">
      <c r="A1113" s="9" t="s">
        <v>10925</v>
      </c>
      <c r="B1113" s="9" t="s">
        <v>10926</v>
      </c>
      <c r="C1113" s="9" t="s">
        <v>10927</v>
      </c>
      <c r="D1113" s="9" t="s">
        <v>22</v>
      </c>
      <c r="E1113" s="9" t="s">
        <v>1099</v>
      </c>
      <c r="F1113" s="9" t="s">
        <v>162</v>
      </c>
      <c r="G1113" s="9" t="s">
        <v>100</v>
      </c>
      <c r="H1113" s="9" t="n">
        <v>1965</v>
      </c>
      <c r="I1113" s="9" t="n">
        <v>1965</v>
      </c>
      <c r="J1113" s="9" t="s">
        <v>10928</v>
      </c>
      <c r="K1113" s="9" t="s">
        <v>10929</v>
      </c>
      <c r="L1113" s="9" t="s">
        <v>10930</v>
      </c>
      <c r="M1113" s="9" t="s">
        <v>10931</v>
      </c>
      <c r="N1113" s="9" t="s">
        <v>178</v>
      </c>
      <c r="O1113" s="9" t="s">
        <v>10932</v>
      </c>
      <c r="P1113" s="9" t="s">
        <v>10933</v>
      </c>
      <c r="Q1113" s="9" t="s">
        <v>234</v>
      </c>
      <c r="R1113" s="9" t="s">
        <v>8924</v>
      </c>
      <c r="S1113" s="9" t="s">
        <v>17</v>
      </c>
      <c r="T1113" s="9" t="s">
        <v>10934</v>
      </c>
      <c r="U1113" s="9" t="s">
        <v>222</v>
      </c>
      <c r="V1113" s="9"/>
    </row>
    <row r="1114" customFormat="false" ht="15" hidden="false" customHeight="false" outlineLevel="0" collapsed="false">
      <c r="A1114" s="9" t="s">
        <v>10935</v>
      </c>
      <c r="B1114" s="9" t="s">
        <v>10936</v>
      </c>
      <c r="C1114" s="9" t="s">
        <v>10937</v>
      </c>
      <c r="D1114" s="9" t="s">
        <v>22</v>
      </c>
      <c r="E1114" s="9" t="s">
        <v>1099</v>
      </c>
      <c r="F1114" s="9" t="s">
        <v>163</v>
      </c>
      <c r="G1114" s="9" t="s">
        <v>103</v>
      </c>
      <c r="H1114" s="9" t="n">
        <v>1966</v>
      </c>
      <c r="I1114" s="9" t="n">
        <v>1976</v>
      </c>
      <c r="J1114" s="9" t="s">
        <v>10938</v>
      </c>
      <c r="K1114" s="9" t="s">
        <v>10939</v>
      </c>
      <c r="L1114" s="9" t="s">
        <v>8934</v>
      </c>
      <c r="M1114" s="9" t="s">
        <v>10940</v>
      </c>
      <c r="N1114" s="9" t="s">
        <v>231</v>
      </c>
      <c r="O1114" s="9" t="s">
        <v>10941</v>
      </c>
      <c r="P1114" s="9" t="s">
        <v>10942</v>
      </c>
      <c r="Q1114" s="9" t="s">
        <v>1358</v>
      </c>
      <c r="R1114" s="9" t="s">
        <v>8924</v>
      </c>
      <c r="S1114" s="9" t="s">
        <v>17</v>
      </c>
      <c r="T1114" s="9" t="s">
        <v>4901</v>
      </c>
      <c r="U1114" s="9" t="s">
        <v>222</v>
      </c>
      <c r="V1114" s="9" t="s">
        <v>10943</v>
      </c>
    </row>
    <row r="1115" customFormat="false" ht="15" hidden="false" customHeight="false" outlineLevel="0" collapsed="false">
      <c r="A1115" s="9" t="s">
        <v>10944</v>
      </c>
      <c r="B1115" s="9" t="s">
        <v>10945</v>
      </c>
      <c r="C1115" s="9" t="s">
        <v>10946</v>
      </c>
      <c r="D1115" s="9" t="s">
        <v>22</v>
      </c>
      <c r="E1115" s="9" t="s">
        <v>1099</v>
      </c>
      <c r="F1115" s="9" t="s">
        <v>162</v>
      </c>
      <c r="G1115" s="9" t="s">
        <v>90</v>
      </c>
      <c r="H1115" s="9" t="n">
        <v>1968</v>
      </c>
      <c r="I1115" s="9" t="n">
        <v>1968</v>
      </c>
      <c r="J1115" s="9" t="s">
        <v>10947</v>
      </c>
      <c r="K1115" s="9" t="s">
        <v>10948</v>
      </c>
      <c r="L1115" s="9" t="s">
        <v>10949</v>
      </c>
      <c r="M1115" s="9" t="s">
        <v>10950</v>
      </c>
      <c r="N1115" s="9" t="s">
        <v>180</v>
      </c>
      <c r="O1115" s="9" t="s">
        <v>10951</v>
      </c>
      <c r="P1115" s="9" t="s">
        <v>10952</v>
      </c>
      <c r="Q1115" s="9" t="s">
        <v>454</v>
      </c>
      <c r="R1115" s="9" t="s">
        <v>8924</v>
      </c>
      <c r="S1115" s="9" t="s">
        <v>17</v>
      </c>
      <c r="T1115" s="9" t="s">
        <v>324</v>
      </c>
      <c r="U1115" s="9" t="s">
        <v>222</v>
      </c>
      <c r="V1115" s="9" t="s">
        <v>10953</v>
      </c>
    </row>
    <row r="1116" customFormat="false" ht="15" hidden="false" customHeight="false" outlineLevel="0" collapsed="false">
      <c r="A1116" s="9" t="s">
        <v>10954</v>
      </c>
      <c r="B1116" s="9" t="s">
        <v>10955</v>
      </c>
      <c r="C1116" s="9" t="s">
        <v>10956</v>
      </c>
      <c r="D1116" s="9" t="s">
        <v>22</v>
      </c>
      <c r="E1116" s="9" t="s">
        <v>1099</v>
      </c>
      <c r="F1116" s="9" t="s">
        <v>162</v>
      </c>
      <c r="G1116" s="9" t="s">
        <v>86</v>
      </c>
      <c r="H1116" s="9" t="n">
        <v>1968</v>
      </c>
      <c r="I1116" s="9" t="n">
        <v>1972</v>
      </c>
      <c r="J1116" s="9" t="s">
        <v>10957</v>
      </c>
      <c r="K1116" s="9" t="s">
        <v>10958</v>
      </c>
      <c r="L1116" s="9" t="s">
        <v>10959</v>
      </c>
      <c r="M1116" s="9" t="s">
        <v>10960</v>
      </c>
      <c r="N1116" s="9" t="s">
        <v>176</v>
      </c>
      <c r="O1116" s="9" t="s">
        <v>10961</v>
      </c>
      <c r="P1116" s="9" t="s">
        <v>10962</v>
      </c>
      <c r="Q1116" s="9" t="s">
        <v>234</v>
      </c>
      <c r="R1116" s="9" t="s">
        <v>8924</v>
      </c>
      <c r="S1116" s="9" t="s">
        <v>17</v>
      </c>
      <c r="T1116" s="9" t="s">
        <v>1001</v>
      </c>
      <c r="U1116" s="9" t="s">
        <v>222</v>
      </c>
      <c r="V1116" s="9" t="s">
        <v>10963</v>
      </c>
    </row>
    <row r="1117" customFormat="false" ht="15" hidden="false" customHeight="false" outlineLevel="0" collapsed="false">
      <c r="A1117" s="9" t="s">
        <v>10964</v>
      </c>
      <c r="B1117" s="9" t="s">
        <v>10965</v>
      </c>
      <c r="C1117" s="9" t="s">
        <v>10966</v>
      </c>
      <c r="D1117" s="9" t="s">
        <v>22</v>
      </c>
      <c r="E1117" s="9" t="s">
        <v>1099</v>
      </c>
      <c r="F1117" s="9" t="s">
        <v>932</v>
      </c>
      <c r="G1117" s="9" t="s">
        <v>472</v>
      </c>
      <c r="H1117" s="9" t="n">
        <v>1970</v>
      </c>
      <c r="I1117" s="9" t="n">
        <v>1970</v>
      </c>
      <c r="J1117" s="9" t="s">
        <v>10967</v>
      </c>
      <c r="K1117" s="9" t="s">
        <v>10968</v>
      </c>
      <c r="L1117" s="9" t="s">
        <v>10969</v>
      </c>
      <c r="M1117" s="9" t="s">
        <v>10126</v>
      </c>
      <c r="N1117" s="9" t="s">
        <v>180</v>
      </c>
      <c r="O1117" s="9" t="s">
        <v>10815</v>
      </c>
      <c r="P1117" s="9" t="s">
        <v>10970</v>
      </c>
      <c r="Q1117" s="9" t="s">
        <v>2391</v>
      </c>
      <c r="R1117" s="9" t="s">
        <v>10817</v>
      </c>
      <c r="S1117" s="9" t="s">
        <v>15</v>
      </c>
      <c r="T1117" s="9" t="s">
        <v>3429</v>
      </c>
      <c r="U1117" s="9" t="s">
        <v>222</v>
      </c>
      <c r="V1117" s="9"/>
    </row>
    <row r="1118" customFormat="false" ht="15" hidden="false" customHeight="false" outlineLevel="0" collapsed="false">
      <c r="A1118" s="9" t="s">
        <v>10971</v>
      </c>
      <c r="B1118" s="9" t="s">
        <v>10972</v>
      </c>
      <c r="C1118" s="9" t="s">
        <v>10973</v>
      </c>
      <c r="D1118" s="9" t="s">
        <v>22</v>
      </c>
      <c r="E1118" s="9" t="s">
        <v>1099</v>
      </c>
      <c r="F1118" s="9" t="s">
        <v>168</v>
      </c>
      <c r="G1118" s="9" t="s">
        <v>148</v>
      </c>
      <c r="H1118" s="9" t="n">
        <v>1971</v>
      </c>
      <c r="I1118" s="9" t="n">
        <v>2022</v>
      </c>
      <c r="J1118" s="9" t="s">
        <v>10974</v>
      </c>
      <c r="K1118" s="9" t="s">
        <v>10975</v>
      </c>
      <c r="L1118" s="9" t="s">
        <v>10976</v>
      </c>
      <c r="M1118" s="9" t="s">
        <v>10977</v>
      </c>
      <c r="N1118" s="9" t="s">
        <v>180</v>
      </c>
      <c r="O1118" s="9" t="s">
        <v>10978</v>
      </c>
      <c r="P1118" s="9" t="s">
        <v>10979</v>
      </c>
      <c r="Q1118" s="9" t="s">
        <v>454</v>
      </c>
      <c r="R1118" s="9" t="s">
        <v>8924</v>
      </c>
      <c r="S1118" s="9" t="s">
        <v>17</v>
      </c>
      <c r="T1118" s="9" t="s">
        <v>10980</v>
      </c>
      <c r="U1118" s="9" t="s">
        <v>222</v>
      </c>
      <c r="V1118" s="9" t="s">
        <v>10981</v>
      </c>
    </row>
    <row r="1119" customFormat="false" ht="15" hidden="false" customHeight="false" outlineLevel="0" collapsed="false">
      <c r="A1119" s="9" t="s">
        <v>10982</v>
      </c>
      <c r="B1119" s="9" t="s">
        <v>10983</v>
      </c>
      <c r="C1119" s="9" t="s">
        <v>10984</v>
      </c>
      <c r="D1119" s="9" t="s">
        <v>22</v>
      </c>
      <c r="E1119" s="9" t="s">
        <v>1099</v>
      </c>
      <c r="F1119" s="9" t="s">
        <v>168</v>
      </c>
      <c r="G1119" s="9" t="s">
        <v>150</v>
      </c>
      <c r="H1119" s="9" t="n">
        <v>1972</v>
      </c>
      <c r="I1119" s="9" t="n">
        <v>1989</v>
      </c>
      <c r="J1119" s="9" t="s">
        <v>10985</v>
      </c>
      <c r="K1119" s="9" t="s">
        <v>10986</v>
      </c>
      <c r="L1119" s="9" t="s">
        <v>10987</v>
      </c>
      <c r="M1119" s="9" t="s">
        <v>10988</v>
      </c>
      <c r="N1119" s="9" t="s">
        <v>178</v>
      </c>
      <c r="O1119" s="9" t="s">
        <v>10989</v>
      </c>
      <c r="P1119" s="9" t="s">
        <v>10990</v>
      </c>
      <c r="Q1119" s="9" t="s">
        <v>10991</v>
      </c>
      <c r="R1119" s="9" t="s">
        <v>8924</v>
      </c>
      <c r="S1119" s="9" t="s">
        <v>17</v>
      </c>
      <c r="T1119" s="9" t="s">
        <v>388</v>
      </c>
      <c r="U1119" s="9" t="s">
        <v>222</v>
      </c>
      <c r="V1119" s="9"/>
    </row>
    <row r="1120" customFormat="false" ht="15" hidden="false" customHeight="false" outlineLevel="0" collapsed="false">
      <c r="A1120" s="9" t="s">
        <v>10992</v>
      </c>
      <c r="B1120" s="9" t="s">
        <v>10993</v>
      </c>
      <c r="C1120" s="9" t="s">
        <v>10994</v>
      </c>
      <c r="D1120" s="9" t="s">
        <v>22</v>
      </c>
      <c r="E1120" s="9" t="s">
        <v>1099</v>
      </c>
      <c r="F1120" s="9" t="s">
        <v>932</v>
      </c>
      <c r="G1120" s="9" t="s">
        <v>472</v>
      </c>
      <c r="H1120" s="9" t="n">
        <v>1972</v>
      </c>
      <c r="I1120" s="9" t="n">
        <v>1972</v>
      </c>
      <c r="J1120" s="9" t="s">
        <v>10995</v>
      </c>
      <c r="K1120" s="9" t="s">
        <v>10996</v>
      </c>
      <c r="L1120" s="9" t="s">
        <v>10997</v>
      </c>
      <c r="M1120" s="9" t="s">
        <v>10998</v>
      </c>
      <c r="N1120" s="9" t="s">
        <v>183</v>
      </c>
      <c r="O1120" s="9" t="s">
        <v>10815</v>
      </c>
      <c r="P1120" s="9" t="s">
        <v>10999</v>
      </c>
      <c r="Q1120" s="9" t="s">
        <v>234</v>
      </c>
      <c r="R1120" s="9" t="s">
        <v>11000</v>
      </c>
      <c r="S1120" s="9" t="s">
        <v>16</v>
      </c>
      <c r="T1120" s="9" t="s">
        <v>8595</v>
      </c>
      <c r="U1120" s="9" t="s">
        <v>222</v>
      </c>
      <c r="V1120" s="9" t="s">
        <v>11001</v>
      </c>
    </row>
    <row r="1121" customFormat="false" ht="15" hidden="false" customHeight="false" outlineLevel="0" collapsed="false">
      <c r="A1121" s="9" t="s">
        <v>11002</v>
      </c>
      <c r="B1121" s="9" t="s">
        <v>11003</v>
      </c>
      <c r="C1121" s="9" t="s">
        <v>11004</v>
      </c>
      <c r="D1121" s="9" t="s">
        <v>22</v>
      </c>
      <c r="E1121" s="9" t="s">
        <v>1099</v>
      </c>
      <c r="F1121" s="9" t="s">
        <v>932</v>
      </c>
      <c r="G1121" s="9" t="s">
        <v>472</v>
      </c>
      <c r="H1121" s="9" t="n">
        <v>1973</v>
      </c>
      <c r="I1121" s="9" t="n">
        <v>1975</v>
      </c>
      <c r="J1121" s="9" t="s">
        <v>11005</v>
      </c>
      <c r="K1121" s="9" t="s">
        <v>11006</v>
      </c>
      <c r="L1121" s="9" t="s">
        <v>11007</v>
      </c>
      <c r="M1121" s="9" t="s">
        <v>11008</v>
      </c>
      <c r="N1121" s="9" t="s">
        <v>178</v>
      </c>
      <c r="O1121" s="9" t="s">
        <v>10221</v>
      </c>
      <c r="P1121" s="9" t="s">
        <v>11009</v>
      </c>
      <c r="Q1121" s="9" t="s">
        <v>234</v>
      </c>
      <c r="R1121" s="9" t="s">
        <v>10817</v>
      </c>
      <c r="S1121" s="9" t="s">
        <v>16</v>
      </c>
      <c r="T1121" s="9" t="s">
        <v>388</v>
      </c>
      <c r="U1121" s="9" t="s">
        <v>222</v>
      </c>
      <c r="V1121" s="9"/>
    </row>
    <row r="1122" customFormat="false" ht="15" hidden="false" customHeight="false" outlineLevel="0" collapsed="false">
      <c r="A1122" s="9" t="s">
        <v>11010</v>
      </c>
      <c r="B1122" s="9" t="s">
        <v>11011</v>
      </c>
      <c r="C1122" s="9" t="s">
        <v>11012</v>
      </c>
      <c r="D1122" s="9" t="s">
        <v>22</v>
      </c>
      <c r="E1122" s="9" t="s">
        <v>1099</v>
      </c>
      <c r="F1122" s="9" t="s">
        <v>932</v>
      </c>
      <c r="G1122" s="9" t="s">
        <v>472</v>
      </c>
      <c r="H1122" s="9" t="n">
        <v>1974</v>
      </c>
      <c r="I1122" s="9" t="n">
        <v>2004</v>
      </c>
      <c r="J1122" s="9" t="s">
        <v>11013</v>
      </c>
      <c r="K1122" s="9" t="s">
        <v>11014</v>
      </c>
      <c r="L1122" s="9" t="s">
        <v>11015</v>
      </c>
      <c r="M1122" s="9" t="s">
        <v>8944</v>
      </c>
      <c r="N1122" s="9" t="s">
        <v>174</v>
      </c>
      <c r="O1122" s="9" t="s">
        <v>11016</v>
      </c>
      <c r="P1122" s="9" t="s">
        <v>11017</v>
      </c>
      <c r="Q1122" s="9" t="s">
        <v>234</v>
      </c>
      <c r="R1122" s="9" t="s">
        <v>8924</v>
      </c>
      <c r="S1122" s="9" t="s">
        <v>17</v>
      </c>
      <c r="T1122" s="9" t="s">
        <v>10934</v>
      </c>
      <c r="U1122" s="9" t="s">
        <v>222</v>
      </c>
      <c r="V1122" s="9" t="s">
        <v>11018</v>
      </c>
    </row>
    <row r="1123" customFormat="false" ht="15" hidden="false" customHeight="false" outlineLevel="0" collapsed="false">
      <c r="A1123" s="9" t="s">
        <v>11019</v>
      </c>
      <c r="B1123" s="9" t="s">
        <v>11020</v>
      </c>
      <c r="C1123" s="9" t="s">
        <v>11021</v>
      </c>
      <c r="D1123" s="9" t="s">
        <v>22</v>
      </c>
      <c r="E1123" s="9" t="s">
        <v>1099</v>
      </c>
      <c r="F1123" s="9" t="s">
        <v>164</v>
      </c>
      <c r="G1123" s="9" t="s">
        <v>114</v>
      </c>
      <c r="H1123" s="9" t="n">
        <v>1975</v>
      </c>
      <c r="I1123" s="9" t="n">
        <v>1979</v>
      </c>
      <c r="J1123" s="9" t="s">
        <v>11022</v>
      </c>
      <c r="K1123" s="9" t="s">
        <v>11023</v>
      </c>
      <c r="L1123" s="9" t="s">
        <v>11024</v>
      </c>
      <c r="M1123" s="9" t="s">
        <v>11025</v>
      </c>
      <c r="N1123" s="9" t="s">
        <v>1380</v>
      </c>
      <c r="O1123" s="9" t="s">
        <v>11026</v>
      </c>
      <c r="P1123" s="9" t="s">
        <v>11027</v>
      </c>
      <c r="Q1123" s="9" t="s">
        <v>2551</v>
      </c>
      <c r="R1123" s="9" t="s">
        <v>8924</v>
      </c>
      <c r="S1123" s="9" t="s">
        <v>17</v>
      </c>
      <c r="T1123" s="9" t="s">
        <v>2873</v>
      </c>
      <c r="U1123" s="9" t="s">
        <v>222</v>
      </c>
      <c r="V1123" s="9" t="s">
        <v>11028</v>
      </c>
    </row>
    <row r="1124" customFormat="false" ht="15" hidden="false" customHeight="false" outlineLevel="0" collapsed="false">
      <c r="A1124" s="9" t="s">
        <v>11029</v>
      </c>
      <c r="B1124" s="9" t="s">
        <v>11030</v>
      </c>
      <c r="C1124" s="9" t="s">
        <v>11031</v>
      </c>
      <c r="D1124" s="9" t="s">
        <v>22</v>
      </c>
      <c r="E1124" s="9" t="s">
        <v>1099</v>
      </c>
      <c r="F1124" s="9" t="s">
        <v>162</v>
      </c>
      <c r="G1124" s="9" t="s">
        <v>1551</v>
      </c>
      <c r="H1124" s="9" t="n">
        <v>1978</v>
      </c>
      <c r="I1124" s="9" t="n">
        <v>1978</v>
      </c>
      <c r="J1124" s="9" t="s">
        <v>11032</v>
      </c>
      <c r="K1124" s="9" t="s">
        <v>11033</v>
      </c>
      <c r="L1124" s="9" t="s">
        <v>11034</v>
      </c>
      <c r="M1124" s="9" t="s">
        <v>11035</v>
      </c>
      <c r="N1124" s="9" t="s">
        <v>179</v>
      </c>
      <c r="O1124" s="9" t="s">
        <v>9704</v>
      </c>
      <c r="P1124" s="9" t="s">
        <v>11036</v>
      </c>
      <c r="Q1124" s="9" t="s">
        <v>869</v>
      </c>
      <c r="R1124" s="9" t="s">
        <v>10200</v>
      </c>
      <c r="S1124" s="9" t="s">
        <v>17</v>
      </c>
      <c r="T1124" s="9" t="s">
        <v>672</v>
      </c>
      <c r="U1124" s="9" t="s">
        <v>222</v>
      </c>
      <c r="V1124" s="9"/>
    </row>
    <row r="1125" customFormat="false" ht="15" hidden="false" customHeight="false" outlineLevel="0" collapsed="false">
      <c r="A1125" s="9" t="s">
        <v>11037</v>
      </c>
      <c r="B1125" s="9" t="s">
        <v>11038</v>
      </c>
      <c r="C1125" s="9" t="s">
        <v>11039</v>
      </c>
      <c r="D1125" s="9" t="s">
        <v>22</v>
      </c>
      <c r="E1125" s="9" t="s">
        <v>1099</v>
      </c>
      <c r="F1125" s="9" t="s">
        <v>10205</v>
      </c>
      <c r="G1125" s="9" t="s">
        <v>11040</v>
      </c>
      <c r="H1125" s="9" t="n">
        <v>1979</v>
      </c>
      <c r="I1125" s="9" t="n">
        <v>1979</v>
      </c>
      <c r="J1125" s="9" t="s">
        <v>11041</v>
      </c>
      <c r="K1125" s="9" t="s">
        <v>11042</v>
      </c>
      <c r="L1125" s="9" t="s">
        <v>11043</v>
      </c>
      <c r="M1125" s="9" t="s">
        <v>8934</v>
      </c>
      <c r="N1125" s="9" t="s">
        <v>176</v>
      </c>
      <c r="O1125" s="9" t="s">
        <v>11044</v>
      </c>
      <c r="P1125" s="9" t="s">
        <v>11045</v>
      </c>
      <c r="Q1125" s="9" t="s">
        <v>234</v>
      </c>
      <c r="R1125" s="9" t="s">
        <v>8924</v>
      </c>
      <c r="S1125" s="9" t="s">
        <v>17</v>
      </c>
      <c r="T1125" s="9" t="s">
        <v>313</v>
      </c>
      <c r="U1125" s="9" t="s">
        <v>222</v>
      </c>
      <c r="V1125" s="9" t="s">
        <v>11046</v>
      </c>
    </row>
    <row r="1126" customFormat="false" ht="15" hidden="false" customHeight="false" outlineLevel="0" collapsed="false">
      <c r="A1126" s="9" t="s">
        <v>11047</v>
      </c>
      <c r="B1126" s="9" t="s">
        <v>11048</v>
      </c>
      <c r="C1126" s="9" t="s">
        <v>11049</v>
      </c>
      <c r="D1126" s="9" t="s">
        <v>22</v>
      </c>
      <c r="E1126" s="9" t="s">
        <v>1099</v>
      </c>
      <c r="F1126" s="9" t="s">
        <v>163</v>
      </c>
      <c r="G1126" s="9" t="s">
        <v>103</v>
      </c>
      <c r="H1126" s="9" t="n">
        <v>1980</v>
      </c>
      <c r="I1126" s="9" t="n">
        <v>1980</v>
      </c>
      <c r="J1126" s="9" t="s">
        <v>11050</v>
      </c>
      <c r="K1126" s="9" t="s">
        <v>11051</v>
      </c>
      <c r="L1126" s="9" t="s">
        <v>11052</v>
      </c>
      <c r="M1126" s="9" t="s">
        <v>11053</v>
      </c>
      <c r="N1126" s="9" t="s">
        <v>178</v>
      </c>
      <c r="O1126" s="9" t="s">
        <v>11054</v>
      </c>
      <c r="P1126" s="9" t="s">
        <v>11055</v>
      </c>
      <c r="Q1126" s="9" t="s">
        <v>234</v>
      </c>
      <c r="R1126" s="9" t="s">
        <v>8924</v>
      </c>
      <c r="S1126" s="9" t="s">
        <v>17</v>
      </c>
      <c r="T1126" s="9" t="s">
        <v>10934</v>
      </c>
      <c r="U1126" s="9" t="s">
        <v>222</v>
      </c>
      <c r="V1126" s="9" t="s">
        <v>11056</v>
      </c>
    </row>
    <row r="1127" customFormat="false" ht="15" hidden="false" customHeight="false" outlineLevel="0" collapsed="false">
      <c r="A1127" s="9" t="s">
        <v>11057</v>
      </c>
      <c r="B1127" s="9" t="s">
        <v>11058</v>
      </c>
      <c r="C1127" s="9" t="s">
        <v>11059</v>
      </c>
      <c r="D1127" s="9" t="s">
        <v>22</v>
      </c>
      <c r="E1127" s="9" t="s">
        <v>1099</v>
      </c>
      <c r="F1127" s="9" t="s">
        <v>161</v>
      </c>
      <c r="G1127" s="9" t="s">
        <v>61</v>
      </c>
      <c r="H1127" s="9" t="n">
        <v>1983</v>
      </c>
      <c r="I1127" s="9" t="n">
        <v>1983</v>
      </c>
      <c r="J1127" s="9" t="s">
        <v>11060</v>
      </c>
      <c r="K1127" s="9" t="s">
        <v>11061</v>
      </c>
      <c r="L1127" s="9" t="s">
        <v>8934</v>
      </c>
      <c r="M1127" s="9" t="s">
        <v>10126</v>
      </c>
      <c r="N1127" s="9" t="s">
        <v>180</v>
      </c>
      <c r="O1127" s="9" t="s">
        <v>11062</v>
      </c>
      <c r="P1127" s="9" t="s">
        <v>11063</v>
      </c>
      <c r="Q1127" s="9" t="s">
        <v>234</v>
      </c>
      <c r="R1127" s="9" t="s">
        <v>10275</v>
      </c>
      <c r="S1127" s="9" t="s">
        <v>17</v>
      </c>
      <c r="T1127" s="9" t="s">
        <v>3429</v>
      </c>
      <c r="U1127" s="9" t="s">
        <v>222</v>
      </c>
      <c r="V1127" s="9"/>
    </row>
    <row r="1128" customFormat="false" ht="15" hidden="false" customHeight="false" outlineLevel="0" collapsed="false">
      <c r="A1128" s="9" t="s">
        <v>11064</v>
      </c>
      <c r="B1128" s="9" t="s">
        <v>11065</v>
      </c>
      <c r="C1128" s="9" t="s">
        <v>11066</v>
      </c>
      <c r="D1128" s="9" t="s">
        <v>22</v>
      </c>
      <c r="E1128" s="9" t="s">
        <v>1099</v>
      </c>
      <c r="F1128" s="9" t="s">
        <v>162</v>
      </c>
      <c r="G1128" s="9" t="s">
        <v>86</v>
      </c>
      <c r="H1128" s="9" t="n">
        <v>1984</v>
      </c>
      <c r="I1128" s="9" t="n">
        <v>1986</v>
      </c>
      <c r="J1128" s="9" t="s">
        <v>11067</v>
      </c>
      <c r="K1128" s="9" t="s">
        <v>11068</v>
      </c>
      <c r="L1128" s="9" t="s">
        <v>11069</v>
      </c>
      <c r="M1128" s="9" t="s">
        <v>11070</v>
      </c>
      <c r="N1128" s="9" t="s">
        <v>176</v>
      </c>
      <c r="O1128" s="9" t="s">
        <v>763</v>
      </c>
      <c r="P1128" s="9" t="s">
        <v>11071</v>
      </c>
      <c r="Q1128" s="9" t="s">
        <v>234</v>
      </c>
      <c r="R1128" s="9" t="s">
        <v>8924</v>
      </c>
      <c r="S1128" s="9" t="s">
        <v>17</v>
      </c>
      <c r="T1128" s="9" t="s">
        <v>1001</v>
      </c>
      <c r="U1128" s="9" t="s">
        <v>222</v>
      </c>
      <c r="V1128" s="9" t="s">
        <v>11072</v>
      </c>
    </row>
    <row r="1129" customFormat="false" ht="15" hidden="false" customHeight="false" outlineLevel="0" collapsed="false">
      <c r="A1129" s="9" t="s">
        <v>11073</v>
      </c>
      <c r="B1129" s="9" t="s">
        <v>11074</v>
      </c>
      <c r="C1129" s="9" t="s">
        <v>11075</v>
      </c>
      <c r="D1129" s="9" t="s">
        <v>22</v>
      </c>
      <c r="E1129" s="9" t="s">
        <v>1099</v>
      </c>
      <c r="F1129" s="9" t="s">
        <v>162</v>
      </c>
      <c r="G1129" s="9" t="s">
        <v>86</v>
      </c>
      <c r="H1129" s="9" t="n">
        <v>1985</v>
      </c>
      <c r="I1129" s="9" t="n">
        <v>1985</v>
      </c>
      <c r="J1129" s="9" t="s">
        <v>11076</v>
      </c>
      <c r="K1129" s="9" t="s">
        <v>11077</v>
      </c>
      <c r="L1129" s="9" t="s">
        <v>11078</v>
      </c>
      <c r="M1129" s="9" t="s">
        <v>11079</v>
      </c>
      <c r="N1129" s="9" t="s">
        <v>177</v>
      </c>
      <c r="O1129" s="9" t="s">
        <v>11080</v>
      </c>
      <c r="P1129" s="9" t="s">
        <v>11081</v>
      </c>
      <c r="Q1129" s="9" t="s">
        <v>234</v>
      </c>
      <c r="R1129" s="9" t="s">
        <v>8924</v>
      </c>
      <c r="S1129" s="9" t="s">
        <v>17</v>
      </c>
      <c r="T1129" s="9" t="s">
        <v>1001</v>
      </c>
      <c r="U1129" s="9" t="s">
        <v>222</v>
      </c>
      <c r="V1129" s="9" t="s">
        <v>11082</v>
      </c>
    </row>
    <row r="1130" customFormat="false" ht="15" hidden="false" customHeight="false" outlineLevel="0" collapsed="false">
      <c r="A1130" s="9" t="s">
        <v>11083</v>
      </c>
      <c r="B1130" s="9" t="s">
        <v>11084</v>
      </c>
      <c r="C1130" s="9" t="s">
        <v>11085</v>
      </c>
      <c r="D1130" s="9" t="s">
        <v>22</v>
      </c>
      <c r="E1130" s="9" t="s">
        <v>1099</v>
      </c>
      <c r="F1130" s="9" t="s">
        <v>11086</v>
      </c>
      <c r="G1130" s="9" t="s">
        <v>11087</v>
      </c>
      <c r="H1130" s="9" t="n">
        <v>1989</v>
      </c>
      <c r="I1130" s="9" t="n">
        <v>1990</v>
      </c>
      <c r="J1130" s="9" t="s">
        <v>11088</v>
      </c>
      <c r="K1130" s="9" t="s">
        <v>11089</v>
      </c>
      <c r="L1130" s="9" t="s">
        <v>3246</v>
      </c>
      <c r="M1130" s="9" t="s">
        <v>11090</v>
      </c>
      <c r="N1130" s="9" t="s">
        <v>178</v>
      </c>
      <c r="O1130" s="9" t="s">
        <v>11091</v>
      </c>
      <c r="P1130" s="9" t="s">
        <v>11092</v>
      </c>
      <c r="Q1130" s="9" t="s">
        <v>234</v>
      </c>
      <c r="R1130" s="9" t="s">
        <v>10817</v>
      </c>
      <c r="S1130" s="9" t="s">
        <v>17</v>
      </c>
      <c r="T1130" s="9" t="s">
        <v>388</v>
      </c>
      <c r="U1130" s="9" t="s">
        <v>222</v>
      </c>
      <c r="V1130" s="9" t="s">
        <v>11093</v>
      </c>
    </row>
    <row r="1131" customFormat="false" ht="15" hidden="false" customHeight="false" outlineLevel="0" collapsed="false">
      <c r="A1131" s="9" t="s">
        <v>11094</v>
      </c>
      <c r="B1131" s="9" t="s">
        <v>11095</v>
      </c>
      <c r="C1131" s="9" t="s">
        <v>11096</v>
      </c>
      <c r="D1131" s="9" t="s">
        <v>22</v>
      </c>
      <c r="E1131" s="9" t="s">
        <v>1099</v>
      </c>
      <c r="F1131" s="9" t="s">
        <v>162</v>
      </c>
      <c r="G1131" s="9" t="s">
        <v>1551</v>
      </c>
      <c r="H1131" s="9" t="n">
        <v>1990</v>
      </c>
      <c r="I1131" s="9" t="n">
        <v>1990</v>
      </c>
      <c r="J1131" s="9" t="s">
        <v>11097</v>
      </c>
      <c r="K1131" s="9" t="s">
        <v>11098</v>
      </c>
      <c r="L1131" s="9" t="s">
        <v>8934</v>
      </c>
      <c r="M1131" s="9" t="s">
        <v>11099</v>
      </c>
      <c r="N1131" s="9" t="s">
        <v>178</v>
      </c>
      <c r="O1131" s="9" t="s">
        <v>9704</v>
      </c>
      <c r="P1131" s="9" t="s">
        <v>11100</v>
      </c>
      <c r="Q1131" s="9" t="s">
        <v>454</v>
      </c>
      <c r="R1131" s="9" t="s">
        <v>10200</v>
      </c>
      <c r="S1131" s="9" t="s">
        <v>16</v>
      </c>
      <c r="T1131" s="9" t="s">
        <v>7813</v>
      </c>
      <c r="U1131" s="9" t="s">
        <v>222</v>
      </c>
      <c r="V1131" s="9" t="s">
        <v>11101</v>
      </c>
    </row>
    <row r="1132" customFormat="false" ht="15" hidden="false" customHeight="false" outlineLevel="0" collapsed="false">
      <c r="A1132" s="9" t="s">
        <v>11102</v>
      </c>
      <c r="B1132" s="9" t="s">
        <v>11103</v>
      </c>
      <c r="C1132" s="9" t="s">
        <v>11104</v>
      </c>
      <c r="D1132" s="9" t="s">
        <v>22</v>
      </c>
      <c r="E1132" s="9" t="s">
        <v>1099</v>
      </c>
      <c r="F1132" s="9" t="s">
        <v>162</v>
      </c>
      <c r="G1132" s="9" t="s">
        <v>11105</v>
      </c>
      <c r="H1132" s="9" t="n">
        <v>1990</v>
      </c>
      <c r="I1132" s="9" t="n">
        <v>1990</v>
      </c>
      <c r="J1132" s="9" t="s">
        <v>11097</v>
      </c>
      <c r="K1132" s="9" t="s">
        <v>11106</v>
      </c>
      <c r="L1132" s="9" t="s">
        <v>8934</v>
      </c>
      <c r="M1132" s="9" t="s">
        <v>11107</v>
      </c>
      <c r="N1132" s="9" t="s">
        <v>179</v>
      </c>
      <c r="O1132" s="9" t="s">
        <v>9704</v>
      </c>
      <c r="P1132" s="9" t="s">
        <v>11108</v>
      </c>
      <c r="Q1132" s="9" t="s">
        <v>1522</v>
      </c>
      <c r="R1132" s="9" t="s">
        <v>10200</v>
      </c>
      <c r="S1132" s="9" t="s">
        <v>15</v>
      </c>
      <c r="T1132" s="9" t="s">
        <v>3429</v>
      </c>
      <c r="U1132" s="9" t="s">
        <v>222</v>
      </c>
      <c r="V1132" s="9" t="s">
        <v>10201</v>
      </c>
    </row>
    <row r="1133" customFormat="false" ht="15" hidden="false" customHeight="false" outlineLevel="0" collapsed="false">
      <c r="A1133" s="9" t="s">
        <v>11109</v>
      </c>
      <c r="B1133" s="9" t="s">
        <v>11110</v>
      </c>
      <c r="C1133" s="9" t="s">
        <v>11111</v>
      </c>
      <c r="D1133" s="9" t="s">
        <v>22</v>
      </c>
      <c r="E1133" s="9" t="s">
        <v>1099</v>
      </c>
      <c r="F1133" s="9" t="s">
        <v>168</v>
      </c>
      <c r="G1133" s="9" t="s">
        <v>155</v>
      </c>
      <c r="H1133" s="9" t="n">
        <v>1991</v>
      </c>
      <c r="I1133" s="9" t="n">
        <v>2011</v>
      </c>
      <c r="J1133" s="9" t="s">
        <v>11112</v>
      </c>
      <c r="K1133" s="9" t="s">
        <v>11113</v>
      </c>
      <c r="L1133" s="9" t="s">
        <v>8934</v>
      </c>
      <c r="M1133" s="9" t="s">
        <v>9885</v>
      </c>
      <c r="N1133" s="9" t="s">
        <v>183</v>
      </c>
      <c r="O1133" s="9" t="s">
        <v>11114</v>
      </c>
      <c r="P1133" s="9" t="s">
        <v>11115</v>
      </c>
      <c r="Q1133" s="9" t="s">
        <v>454</v>
      </c>
      <c r="R1133" s="9" t="s">
        <v>8924</v>
      </c>
      <c r="S1133" s="9" t="s">
        <v>17</v>
      </c>
      <c r="T1133" s="9" t="s">
        <v>10980</v>
      </c>
      <c r="U1133" s="9" t="s">
        <v>222</v>
      </c>
      <c r="V1133" s="9"/>
    </row>
    <row r="1134" customFormat="false" ht="15" hidden="false" customHeight="false" outlineLevel="0" collapsed="false">
      <c r="A1134" s="9" t="s">
        <v>11116</v>
      </c>
      <c r="B1134" s="9" t="s">
        <v>11117</v>
      </c>
      <c r="C1134" s="9" t="s">
        <v>11118</v>
      </c>
      <c r="D1134" s="9" t="s">
        <v>22</v>
      </c>
      <c r="E1134" s="9" t="s">
        <v>1099</v>
      </c>
      <c r="F1134" s="9" t="s">
        <v>167</v>
      </c>
      <c r="G1134" s="9" t="s">
        <v>136</v>
      </c>
      <c r="H1134" s="9" t="n">
        <v>1993</v>
      </c>
      <c r="I1134" s="9" t="n">
        <v>2004</v>
      </c>
      <c r="J1134" s="9" t="s">
        <v>11119</v>
      </c>
      <c r="K1134" s="9" t="s">
        <v>11120</v>
      </c>
      <c r="L1134" s="9" t="s">
        <v>11121</v>
      </c>
      <c r="M1134" s="9" t="s">
        <v>11122</v>
      </c>
      <c r="N1134" s="9" t="s">
        <v>184</v>
      </c>
      <c r="O1134" s="9" t="s">
        <v>11123</v>
      </c>
      <c r="P1134" s="9" t="s">
        <v>11124</v>
      </c>
      <c r="Q1134" s="9" t="s">
        <v>2391</v>
      </c>
      <c r="R1134" s="9" t="s">
        <v>628</v>
      </c>
      <c r="S1134" s="9" t="s">
        <v>17</v>
      </c>
      <c r="T1134" s="9" t="s">
        <v>11125</v>
      </c>
      <c r="U1134" s="9" t="s">
        <v>222</v>
      </c>
      <c r="V1134" s="9" t="s">
        <v>11126</v>
      </c>
    </row>
    <row r="1135" customFormat="false" ht="15" hidden="false" customHeight="false" outlineLevel="0" collapsed="false">
      <c r="A1135" s="9" t="s">
        <v>11127</v>
      </c>
      <c r="B1135" s="9" t="s">
        <v>11128</v>
      </c>
      <c r="C1135" s="9" t="s">
        <v>11129</v>
      </c>
      <c r="D1135" s="9" t="s">
        <v>22</v>
      </c>
      <c r="E1135" s="9" t="s">
        <v>1099</v>
      </c>
      <c r="F1135" s="9" t="s">
        <v>9628</v>
      </c>
      <c r="G1135" s="9" t="s">
        <v>11130</v>
      </c>
      <c r="H1135" s="9" t="n">
        <v>1993</v>
      </c>
      <c r="I1135" s="9" t="n">
        <v>1993</v>
      </c>
      <c r="J1135" s="9" t="s">
        <v>11131</v>
      </c>
      <c r="K1135" s="9" t="s">
        <v>11132</v>
      </c>
      <c r="L1135" s="9" t="s">
        <v>8934</v>
      </c>
      <c r="M1135" s="9" t="s">
        <v>8934</v>
      </c>
      <c r="N1135" s="9" t="s">
        <v>183</v>
      </c>
      <c r="O1135" s="9" t="s">
        <v>11133</v>
      </c>
      <c r="P1135" s="9" t="s">
        <v>11134</v>
      </c>
      <c r="Q1135" s="9" t="s">
        <v>454</v>
      </c>
      <c r="R1135" s="9" t="s">
        <v>8924</v>
      </c>
      <c r="S1135" s="9" t="s">
        <v>17</v>
      </c>
      <c r="T1135" s="9" t="s">
        <v>10980</v>
      </c>
      <c r="U1135" s="9" t="s">
        <v>222</v>
      </c>
      <c r="V1135" s="9"/>
    </row>
    <row r="1136" customFormat="false" ht="15" hidden="false" customHeight="false" outlineLevel="0" collapsed="false">
      <c r="A1136" s="9" t="s">
        <v>11135</v>
      </c>
      <c r="B1136" s="9" t="s">
        <v>11136</v>
      </c>
      <c r="C1136" s="9" t="s">
        <v>11137</v>
      </c>
      <c r="D1136" s="9" t="s">
        <v>22</v>
      </c>
      <c r="E1136" s="9" t="s">
        <v>1099</v>
      </c>
      <c r="F1136" s="9" t="s">
        <v>168</v>
      </c>
      <c r="G1136" s="9" t="s">
        <v>148</v>
      </c>
      <c r="H1136" s="9" t="n">
        <v>1994</v>
      </c>
      <c r="I1136" s="9" t="n">
        <v>1998</v>
      </c>
      <c r="J1136" s="9" t="s">
        <v>11138</v>
      </c>
      <c r="K1136" s="9" t="s">
        <v>11139</v>
      </c>
      <c r="L1136" s="9" t="s">
        <v>11140</v>
      </c>
      <c r="M1136" s="9" t="s">
        <v>11141</v>
      </c>
      <c r="N1136" s="9" t="s">
        <v>178</v>
      </c>
      <c r="O1136" s="9" t="s">
        <v>11142</v>
      </c>
      <c r="P1136" s="9" t="s">
        <v>11143</v>
      </c>
      <c r="Q1136" s="9" t="s">
        <v>454</v>
      </c>
      <c r="R1136" s="9" t="s">
        <v>8924</v>
      </c>
      <c r="S1136" s="9" t="s">
        <v>17</v>
      </c>
      <c r="T1136" s="9" t="s">
        <v>10980</v>
      </c>
      <c r="U1136" s="9" t="s">
        <v>222</v>
      </c>
      <c r="V1136" s="9"/>
    </row>
    <row r="1137" customFormat="false" ht="15" hidden="false" customHeight="false" outlineLevel="0" collapsed="false">
      <c r="A1137" s="9" t="s">
        <v>11144</v>
      </c>
      <c r="B1137" s="9" t="s">
        <v>11145</v>
      </c>
      <c r="C1137" s="9" t="s">
        <v>11146</v>
      </c>
      <c r="D1137" s="9" t="s">
        <v>22</v>
      </c>
      <c r="E1137" s="9" t="s">
        <v>1099</v>
      </c>
      <c r="F1137" s="9" t="s">
        <v>932</v>
      </c>
      <c r="G1137" s="9" t="s">
        <v>472</v>
      </c>
      <c r="H1137" s="9" t="n">
        <v>1994</v>
      </c>
      <c r="I1137" s="9" t="n">
        <v>1995</v>
      </c>
      <c r="J1137" s="9" t="s">
        <v>11147</v>
      </c>
      <c r="K1137" s="9" t="s">
        <v>11148</v>
      </c>
      <c r="L1137" s="9" t="s">
        <v>8934</v>
      </c>
      <c r="M1137" s="9" t="s">
        <v>8934</v>
      </c>
      <c r="N1137" s="9" t="s">
        <v>178</v>
      </c>
      <c r="O1137" s="9" t="s">
        <v>11149</v>
      </c>
      <c r="P1137" s="9" t="s">
        <v>11150</v>
      </c>
      <c r="Q1137" s="9" t="s">
        <v>234</v>
      </c>
      <c r="R1137" s="9" t="s">
        <v>8924</v>
      </c>
      <c r="S1137" s="9" t="s">
        <v>17</v>
      </c>
      <c r="T1137" s="9" t="s">
        <v>7813</v>
      </c>
      <c r="U1137" s="9" t="s">
        <v>222</v>
      </c>
      <c r="V1137" s="9"/>
    </row>
    <row r="1138" customFormat="false" ht="15" hidden="false" customHeight="false" outlineLevel="0" collapsed="false">
      <c r="A1138" s="9" t="s">
        <v>11151</v>
      </c>
      <c r="B1138" s="9" t="s">
        <v>11152</v>
      </c>
      <c r="C1138" s="9" t="s">
        <v>11153</v>
      </c>
      <c r="D1138" s="9" t="s">
        <v>22</v>
      </c>
      <c r="E1138" s="9" t="s">
        <v>1099</v>
      </c>
      <c r="F1138" s="9" t="s">
        <v>932</v>
      </c>
      <c r="G1138" s="9" t="s">
        <v>472</v>
      </c>
      <c r="H1138" s="9" t="n">
        <v>1995</v>
      </c>
      <c r="I1138" s="9" t="n">
        <v>1995</v>
      </c>
      <c r="J1138" s="9" t="s">
        <v>11154</v>
      </c>
      <c r="K1138" s="9" t="s">
        <v>11155</v>
      </c>
      <c r="L1138" s="9" t="s">
        <v>8934</v>
      </c>
      <c r="M1138" s="9" t="s">
        <v>10126</v>
      </c>
      <c r="N1138" s="9" t="s">
        <v>180</v>
      </c>
      <c r="O1138" s="9" t="s">
        <v>11156</v>
      </c>
      <c r="P1138" s="9" t="s">
        <v>11157</v>
      </c>
      <c r="Q1138" s="9" t="s">
        <v>2391</v>
      </c>
      <c r="R1138" s="9" t="s">
        <v>8924</v>
      </c>
      <c r="S1138" s="9" t="s">
        <v>17</v>
      </c>
      <c r="T1138" s="9" t="s">
        <v>3429</v>
      </c>
      <c r="U1138" s="9" t="s">
        <v>222</v>
      </c>
      <c r="V1138" s="9"/>
    </row>
    <row r="1139" customFormat="false" ht="15" hidden="false" customHeight="false" outlineLevel="0" collapsed="false">
      <c r="A1139" s="9" t="s">
        <v>11158</v>
      </c>
      <c r="B1139" s="9" t="s">
        <v>11159</v>
      </c>
      <c r="C1139" s="9" t="s">
        <v>11160</v>
      </c>
      <c r="D1139" s="9" t="s">
        <v>22</v>
      </c>
      <c r="E1139" s="9" t="s">
        <v>1099</v>
      </c>
      <c r="F1139" s="9" t="s">
        <v>932</v>
      </c>
      <c r="G1139" s="9" t="s">
        <v>472</v>
      </c>
      <c r="H1139" s="9" t="n">
        <v>1998</v>
      </c>
      <c r="I1139" s="9" t="n">
        <v>1998</v>
      </c>
      <c r="J1139" s="9" t="s">
        <v>11161</v>
      </c>
      <c r="K1139" s="9" t="s">
        <v>11162</v>
      </c>
      <c r="L1139" s="9" t="s">
        <v>10969</v>
      </c>
      <c r="M1139" s="9" t="s">
        <v>11163</v>
      </c>
      <c r="N1139" s="9" t="s">
        <v>180</v>
      </c>
      <c r="O1139" s="9" t="s">
        <v>11164</v>
      </c>
      <c r="P1139" s="9" t="s">
        <v>11165</v>
      </c>
      <c r="Q1139" s="9" t="s">
        <v>2391</v>
      </c>
      <c r="R1139" s="9" t="s">
        <v>8924</v>
      </c>
      <c r="S1139" s="9" t="s">
        <v>17</v>
      </c>
      <c r="T1139" s="9" t="s">
        <v>3429</v>
      </c>
      <c r="U1139" s="9" t="s">
        <v>222</v>
      </c>
      <c r="V1139" s="9" t="s">
        <v>11166</v>
      </c>
    </row>
    <row r="1140" customFormat="false" ht="15" hidden="false" customHeight="false" outlineLevel="0" collapsed="false">
      <c r="A1140" s="9" t="s">
        <v>11167</v>
      </c>
      <c r="B1140" s="9" t="s">
        <v>11168</v>
      </c>
      <c r="C1140" s="9" t="s">
        <v>11169</v>
      </c>
      <c r="D1140" s="9" t="s">
        <v>22</v>
      </c>
      <c r="E1140" s="9" t="s">
        <v>1099</v>
      </c>
      <c r="F1140" s="9" t="s">
        <v>164</v>
      </c>
      <c r="G1140" s="9" t="s">
        <v>109</v>
      </c>
      <c r="H1140" s="9" t="n">
        <v>1999</v>
      </c>
      <c r="I1140" s="9" t="n">
        <v>2003</v>
      </c>
      <c r="J1140" s="9" t="s">
        <v>11170</v>
      </c>
      <c r="K1140" s="9" t="s">
        <v>11171</v>
      </c>
      <c r="L1140" s="9" t="s">
        <v>11172</v>
      </c>
      <c r="M1140" s="9" t="s">
        <v>11173</v>
      </c>
      <c r="N1140" s="9" t="s">
        <v>178</v>
      </c>
      <c r="O1140" s="9" t="s">
        <v>11174</v>
      </c>
      <c r="P1140" s="9" t="s">
        <v>11175</v>
      </c>
      <c r="Q1140" s="9" t="s">
        <v>234</v>
      </c>
      <c r="R1140" s="9" t="s">
        <v>8924</v>
      </c>
      <c r="S1140" s="9" t="s">
        <v>17</v>
      </c>
      <c r="T1140" s="9" t="s">
        <v>7813</v>
      </c>
      <c r="U1140" s="9" t="s">
        <v>222</v>
      </c>
      <c r="V1140" s="9" t="s">
        <v>11176</v>
      </c>
    </row>
    <row r="1141" customFormat="false" ht="15" hidden="false" customHeight="false" outlineLevel="0" collapsed="false">
      <c r="A1141" s="9" t="s">
        <v>11177</v>
      </c>
      <c r="B1141" s="9" t="s">
        <v>11178</v>
      </c>
      <c r="C1141" s="9" t="s">
        <v>11179</v>
      </c>
      <c r="D1141" s="9" t="s">
        <v>22</v>
      </c>
      <c r="E1141" s="9" t="s">
        <v>1099</v>
      </c>
      <c r="F1141" s="9" t="s">
        <v>11180</v>
      </c>
      <c r="G1141" s="9" t="s">
        <v>118</v>
      </c>
      <c r="H1141" s="9" t="n">
        <v>2001</v>
      </c>
      <c r="I1141" s="9" t="n">
        <v>2001</v>
      </c>
      <c r="J1141" s="9" t="s">
        <v>11181</v>
      </c>
      <c r="K1141" s="9" t="s">
        <v>11182</v>
      </c>
      <c r="L1141" s="9" t="s">
        <v>11183</v>
      </c>
      <c r="M1141" s="9" t="s">
        <v>11184</v>
      </c>
      <c r="N1141" s="9" t="s">
        <v>179</v>
      </c>
      <c r="O1141" s="9" t="s">
        <v>354</v>
      </c>
      <c r="P1141" s="9" t="s">
        <v>11185</v>
      </c>
      <c r="Q1141" s="9" t="s">
        <v>1358</v>
      </c>
      <c r="R1141" s="9" t="s">
        <v>628</v>
      </c>
      <c r="S1141" s="9" t="s">
        <v>16</v>
      </c>
      <c r="T1141" s="9" t="s">
        <v>4901</v>
      </c>
      <c r="U1141" s="9" t="s">
        <v>222</v>
      </c>
      <c r="V1141" s="9"/>
    </row>
    <row r="1142" customFormat="false" ht="15" hidden="false" customHeight="false" outlineLevel="0" collapsed="false">
      <c r="A1142" s="9" t="s">
        <v>11186</v>
      </c>
      <c r="B1142" s="9" t="s">
        <v>11187</v>
      </c>
      <c r="C1142" s="9" t="s">
        <v>11188</v>
      </c>
      <c r="D1142" s="9" t="s">
        <v>22</v>
      </c>
      <c r="E1142" s="9" t="s">
        <v>1099</v>
      </c>
      <c r="F1142" s="9" t="s">
        <v>932</v>
      </c>
      <c r="G1142" s="9" t="s">
        <v>472</v>
      </c>
      <c r="H1142" s="9" t="n">
        <v>2002</v>
      </c>
      <c r="I1142" s="9" t="n">
        <v>2002</v>
      </c>
      <c r="J1142" s="9" t="s">
        <v>11189</v>
      </c>
      <c r="K1142" s="9" t="s">
        <v>11190</v>
      </c>
      <c r="L1142" s="9" t="s">
        <v>11191</v>
      </c>
      <c r="M1142" s="9" t="s">
        <v>8934</v>
      </c>
      <c r="N1142" s="9" t="s">
        <v>177</v>
      </c>
      <c r="O1142" s="9" t="s">
        <v>11192</v>
      </c>
      <c r="P1142" s="9" t="s">
        <v>11193</v>
      </c>
      <c r="Q1142" s="9" t="s">
        <v>234</v>
      </c>
      <c r="R1142" s="9" t="s">
        <v>8924</v>
      </c>
      <c r="S1142" s="9" t="s">
        <v>17</v>
      </c>
      <c r="T1142" s="9" t="s">
        <v>11194</v>
      </c>
      <c r="U1142" s="9" t="s">
        <v>222</v>
      </c>
      <c r="V1142" s="9"/>
    </row>
    <row r="1143" customFormat="false" ht="15" hidden="false" customHeight="false" outlineLevel="0" collapsed="false">
      <c r="A1143" s="9" t="s">
        <v>11195</v>
      </c>
      <c r="B1143" s="9" t="s">
        <v>11196</v>
      </c>
      <c r="C1143" s="9" t="s">
        <v>11197</v>
      </c>
      <c r="D1143" s="9" t="s">
        <v>22</v>
      </c>
      <c r="E1143" s="9" t="s">
        <v>1099</v>
      </c>
      <c r="F1143" s="9" t="s">
        <v>1897</v>
      </c>
      <c r="G1143" s="9" t="s">
        <v>11198</v>
      </c>
      <c r="H1143" s="9" t="n">
        <v>2002</v>
      </c>
      <c r="I1143" s="9" t="n">
        <v>2023</v>
      </c>
      <c r="J1143" s="9" t="s">
        <v>11199</v>
      </c>
      <c r="K1143" s="9" t="s">
        <v>11200</v>
      </c>
      <c r="L1143" s="9" t="s">
        <v>8934</v>
      </c>
      <c r="M1143" s="9" t="s">
        <v>11201</v>
      </c>
      <c r="N1143" s="9" t="s">
        <v>179</v>
      </c>
      <c r="O1143" s="9" t="s">
        <v>11202</v>
      </c>
      <c r="P1143" s="9" t="s">
        <v>11203</v>
      </c>
      <c r="Q1143" s="9" t="s">
        <v>1358</v>
      </c>
      <c r="R1143" s="9" t="s">
        <v>8924</v>
      </c>
      <c r="S1143" s="9" t="s">
        <v>17</v>
      </c>
      <c r="T1143" s="9" t="s">
        <v>3429</v>
      </c>
      <c r="U1143" s="9" t="s">
        <v>222</v>
      </c>
      <c r="V1143" s="9" t="s">
        <v>11204</v>
      </c>
    </row>
    <row r="1144" customFormat="false" ht="15" hidden="false" customHeight="false" outlineLevel="0" collapsed="false">
      <c r="A1144" s="9" t="s">
        <v>11205</v>
      </c>
      <c r="B1144" s="9" t="s">
        <v>11206</v>
      </c>
      <c r="C1144" s="9" t="s">
        <v>11207</v>
      </c>
      <c r="D1144" s="9" t="s">
        <v>22</v>
      </c>
      <c r="E1144" s="9" t="s">
        <v>1099</v>
      </c>
      <c r="F1144" s="9" t="s">
        <v>168</v>
      </c>
      <c r="G1144" s="9" t="s">
        <v>155</v>
      </c>
      <c r="H1144" s="9" t="n">
        <v>2003</v>
      </c>
      <c r="I1144" s="9" t="n">
        <v>2003</v>
      </c>
      <c r="J1144" s="9" t="s">
        <v>11208</v>
      </c>
      <c r="K1144" s="9" t="s">
        <v>11209</v>
      </c>
      <c r="L1144" s="9" t="s">
        <v>8934</v>
      </c>
      <c r="M1144" s="9" t="s">
        <v>8934</v>
      </c>
      <c r="N1144" s="9" t="s">
        <v>179</v>
      </c>
      <c r="O1144" s="9" t="s">
        <v>11210</v>
      </c>
      <c r="P1144" s="9" t="s">
        <v>11211</v>
      </c>
      <c r="Q1144" s="9" t="s">
        <v>11212</v>
      </c>
      <c r="R1144" s="9" t="s">
        <v>10070</v>
      </c>
      <c r="S1144" s="9" t="s">
        <v>17</v>
      </c>
      <c r="T1144" s="9" t="s">
        <v>3429</v>
      </c>
      <c r="U1144" s="9" t="s">
        <v>222</v>
      </c>
      <c r="V1144" s="9" t="s">
        <v>11213</v>
      </c>
    </row>
    <row r="1145" customFormat="false" ht="15" hidden="false" customHeight="false" outlineLevel="0" collapsed="false">
      <c r="A1145" s="9" t="s">
        <v>11214</v>
      </c>
      <c r="B1145" s="9" t="s">
        <v>11215</v>
      </c>
      <c r="C1145" s="9" t="s">
        <v>11216</v>
      </c>
      <c r="D1145" s="9" t="s">
        <v>22</v>
      </c>
      <c r="E1145" s="9" t="s">
        <v>1099</v>
      </c>
      <c r="F1145" s="9" t="s">
        <v>11086</v>
      </c>
      <c r="G1145" s="9" t="s">
        <v>11217</v>
      </c>
      <c r="H1145" s="9" t="n">
        <v>2003</v>
      </c>
      <c r="I1145" s="9" t="n">
        <v>2003</v>
      </c>
      <c r="J1145" s="9" t="s">
        <v>11218</v>
      </c>
      <c r="K1145" s="9" t="s">
        <v>11219</v>
      </c>
      <c r="L1145" s="9" t="s">
        <v>11220</v>
      </c>
      <c r="M1145" s="9" t="s">
        <v>11221</v>
      </c>
      <c r="N1145" s="9" t="s">
        <v>178</v>
      </c>
      <c r="O1145" s="9" t="s">
        <v>11222</v>
      </c>
      <c r="P1145" s="9" t="s">
        <v>11223</v>
      </c>
      <c r="Q1145" s="9" t="s">
        <v>234</v>
      </c>
      <c r="R1145" s="9" t="s">
        <v>8924</v>
      </c>
      <c r="S1145" s="9" t="s">
        <v>17</v>
      </c>
      <c r="T1145" s="9" t="s">
        <v>388</v>
      </c>
      <c r="U1145" s="9" t="s">
        <v>222</v>
      </c>
      <c r="V1145" s="9"/>
    </row>
    <row r="1146" customFormat="false" ht="15" hidden="false" customHeight="false" outlineLevel="0" collapsed="false">
      <c r="A1146" s="9" t="s">
        <v>11224</v>
      </c>
      <c r="B1146" s="9" t="s">
        <v>11225</v>
      </c>
      <c r="C1146" s="9" t="s">
        <v>11226</v>
      </c>
      <c r="D1146" s="9" t="s">
        <v>22</v>
      </c>
      <c r="E1146" s="9" t="s">
        <v>1099</v>
      </c>
      <c r="F1146" s="9" t="s">
        <v>2495</v>
      </c>
      <c r="G1146" s="9" t="s">
        <v>122</v>
      </c>
      <c r="H1146" s="9" t="n">
        <v>2003</v>
      </c>
      <c r="I1146" s="9" t="n">
        <v>2003</v>
      </c>
      <c r="J1146" s="9" t="s">
        <v>11227</v>
      </c>
      <c r="K1146" s="9" t="s">
        <v>11228</v>
      </c>
      <c r="L1146" s="9" t="s">
        <v>8934</v>
      </c>
      <c r="M1146" s="9" t="s">
        <v>11229</v>
      </c>
      <c r="N1146" s="9" t="s">
        <v>180</v>
      </c>
      <c r="O1146" s="9" t="s">
        <v>11230</v>
      </c>
      <c r="P1146" s="9" t="s">
        <v>11231</v>
      </c>
      <c r="Q1146" s="9" t="s">
        <v>2391</v>
      </c>
      <c r="R1146" s="9" t="s">
        <v>8924</v>
      </c>
      <c r="S1146" s="9" t="s">
        <v>16</v>
      </c>
      <c r="T1146" s="9" t="s">
        <v>1546</v>
      </c>
      <c r="U1146" s="9" t="s">
        <v>222</v>
      </c>
      <c r="V1146" s="9" t="s">
        <v>11232</v>
      </c>
    </row>
    <row r="1147" customFormat="false" ht="15" hidden="false" customHeight="false" outlineLevel="0" collapsed="false">
      <c r="A1147" s="9" t="s">
        <v>11233</v>
      </c>
      <c r="B1147" s="9" t="s">
        <v>11234</v>
      </c>
      <c r="C1147" s="9" t="s">
        <v>11235</v>
      </c>
      <c r="D1147" s="9" t="s">
        <v>22</v>
      </c>
      <c r="E1147" s="9" t="s">
        <v>1099</v>
      </c>
      <c r="F1147" s="9" t="s">
        <v>932</v>
      </c>
      <c r="G1147" s="9" t="s">
        <v>472</v>
      </c>
      <c r="H1147" s="9" t="n">
        <v>2007</v>
      </c>
      <c r="I1147" s="9" t="n">
        <v>2007</v>
      </c>
      <c r="J1147" s="9" t="s">
        <v>11236</v>
      </c>
      <c r="K1147" s="9" t="s">
        <v>11237</v>
      </c>
      <c r="L1147" s="9" t="s">
        <v>8934</v>
      </c>
      <c r="M1147" s="9" t="s">
        <v>8934</v>
      </c>
      <c r="N1147" s="9" t="s">
        <v>183</v>
      </c>
      <c r="O1147" s="9" t="s">
        <v>11238</v>
      </c>
      <c r="P1147" s="9" t="s">
        <v>11239</v>
      </c>
      <c r="Q1147" s="9" t="s">
        <v>454</v>
      </c>
      <c r="R1147" s="9" t="s">
        <v>10817</v>
      </c>
      <c r="S1147" s="9" t="s">
        <v>17</v>
      </c>
      <c r="T1147" s="9" t="s">
        <v>3120</v>
      </c>
      <c r="U1147" s="9" t="s">
        <v>222</v>
      </c>
      <c r="V1147" s="9"/>
    </row>
    <row r="1148" customFormat="false" ht="15" hidden="false" customHeight="false" outlineLevel="0" collapsed="false">
      <c r="A1148" s="9" t="s">
        <v>11240</v>
      </c>
      <c r="B1148" s="9" t="s">
        <v>11241</v>
      </c>
      <c r="C1148" s="9" t="s">
        <v>11242</v>
      </c>
      <c r="D1148" s="9" t="s">
        <v>22</v>
      </c>
      <c r="E1148" s="9" t="s">
        <v>1099</v>
      </c>
      <c r="F1148" s="9" t="s">
        <v>1627</v>
      </c>
      <c r="G1148" s="9" t="s">
        <v>11243</v>
      </c>
      <c r="H1148" s="9" t="n">
        <v>2010</v>
      </c>
      <c r="I1148" s="9" t="n">
        <v>2010</v>
      </c>
      <c r="J1148" s="9" t="s">
        <v>11244</v>
      </c>
      <c r="K1148" s="9" t="s">
        <v>11245</v>
      </c>
      <c r="L1148" s="9" t="s">
        <v>11246</v>
      </c>
      <c r="M1148" s="9" t="s">
        <v>11247</v>
      </c>
      <c r="N1148" s="9" t="s">
        <v>178</v>
      </c>
      <c r="O1148" s="9" t="s">
        <v>9704</v>
      </c>
      <c r="P1148" s="9" t="s">
        <v>11248</v>
      </c>
      <c r="Q1148" s="9" t="s">
        <v>234</v>
      </c>
      <c r="R1148" s="9" t="s">
        <v>8924</v>
      </c>
      <c r="S1148" s="9" t="s">
        <v>17</v>
      </c>
      <c r="T1148" s="9" t="s">
        <v>388</v>
      </c>
      <c r="U1148" s="9" t="s">
        <v>222</v>
      </c>
      <c r="V1148" s="9"/>
    </row>
    <row r="1149" customFormat="false" ht="15" hidden="false" customHeight="false" outlineLevel="0" collapsed="false">
      <c r="A1149" s="9" t="s">
        <v>11249</v>
      </c>
      <c r="B1149" s="9" t="s">
        <v>11250</v>
      </c>
      <c r="C1149" s="9" t="s">
        <v>11251</v>
      </c>
      <c r="D1149" s="9" t="s">
        <v>22</v>
      </c>
      <c r="E1149" s="9" t="s">
        <v>1099</v>
      </c>
      <c r="F1149" s="9" t="s">
        <v>11252</v>
      </c>
      <c r="G1149" s="9" t="s">
        <v>11253</v>
      </c>
      <c r="H1149" s="9" t="n">
        <v>2010</v>
      </c>
      <c r="I1149" s="9" t="n">
        <v>2012</v>
      </c>
      <c r="J1149" s="9" t="s">
        <v>11254</v>
      </c>
      <c r="K1149" s="9" t="s">
        <v>11255</v>
      </c>
      <c r="L1149" s="9" t="s">
        <v>8934</v>
      </c>
      <c r="M1149" s="9" t="s">
        <v>11256</v>
      </c>
      <c r="N1149" s="9" t="s">
        <v>179</v>
      </c>
      <c r="O1149" s="9" t="s">
        <v>11257</v>
      </c>
      <c r="P1149" s="9" t="s">
        <v>11258</v>
      </c>
      <c r="Q1149" s="9" t="s">
        <v>11212</v>
      </c>
      <c r="R1149" s="9" t="s">
        <v>8924</v>
      </c>
      <c r="S1149" s="9" t="s">
        <v>17</v>
      </c>
      <c r="T1149" s="9" t="s">
        <v>3429</v>
      </c>
      <c r="U1149" s="9" t="s">
        <v>222</v>
      </c>
      <c r="V1149" s="9" t="s">
        <v>11259</v>
      </c>
    </row>
    <row r="1150" customFormat="false" ht="15" hidden="false" customHeight="false" outlineLevel="0" collapsed="false">
      <c r="A1150" s="9" t="s">
        <v>11260</v>
      </c>
      <c r="B1150" s="9" t="s">
        <v>11261</v>
      </c>
      <c r="C1150" s="9" t="s">
        <v>11262</v>
      </c>
      <c r="D1150" s="9" t="s">
        <v>22</v>
      </c>
      <c r="E1150" s="9" t="s">
        <v>1099</v>
      </c>
      <c r="F1150" s="9" t="s">
        <v>166</v>
      </c>
      <c r="G1150" s="9" t="s">
        <v>126</v>
      </c>
      <c r="H1150" s="9" t="n">
        <v>2012</v>
      </c>
      <c r="I1150" s="9" t="n">
        <v>2012</v>
      </c>
      <c r="J1150" s="9" t="s">
        <v>11263</v>
      </c>
      <c r="K1150" s="9" t="s">
        <v>11264</v>
      </c>
      <c r="L1150" s="9" t="s">
        <v>11265</v>
      </c>
      <c r="M1150" s="9" t="s">
        <v>11266</v>
      </c>
      <c r="N1150" s="9" t="s">
        <v>178</v>
      </c>
      <c r="O1150" s="9" t="s">
        <v>354</v>
      </c>
      <c r="P1150" s="9" t="s">
        <v>11267</v>
      </c>
      <c r="Q1150" s="9" t="s">
        <v>2391</v>
      </c>
      <c r="R1150" s="9" t="s">
        <v>8924</v>
      </c>
      <c r="S1150" s="9" t="s">
        <v>17</v>
      </c>
      <c r="T1150" s="9" t="s">
        <v>2873</v>
      </c>
      <c r="U1150" s="9" t="s">
        <v>222</v>
      </c>
      <c r="V1150" s="9"/>
    </row>
    <row r="1151" customFormat="false" ht="15" hidden="false" customHeight="false" outlineLevel="0" collapsed="false">
      <c r="A1151" s="9" t="s">
        <v>11268</v>
      </c>
      <c r="B1151" s="9" t="s">
        <v>11269</v>
      </c>
      <c r="C1151" s="9" t="s">
        <v>11270</v>
      </c>
      <c r="D1151" s="9" t="s">
        <v>22</v>
      </c>
      <c r="E1151" s="9" t="s">
        <v>1099</v>
      </c>
      <c r="F1151" s="9" t="s">
        <v>1759</v>
      </c>
      <c r="G1151" s="9" t="s">
        <v>67</v>
      </c>
      <c r="H1151" s="9" t="n">
        <v>2012</v>
      </c>
      <c r="I1151" s="9" t="n">
        <v>2013</v>
      </c>
      <c r="J1151" s="9" t="s">
        <v>11271</v>
      </c>
      <c r="K1151" s="9" t="s">
        <v>11272</v>
      </c>
      <c r="L1151" s="9" t="s">
        <v>11273</v>
      </c>
      <c r="M1151" s="9" t="s">
        <v>11274</v>
      </c>
      <c r="N1151" s="9" t="s">
        <v>477</v>
      </c>
      <c r="O1151" s="9" t="s">
        <v>11275</v>
      </c>
      <c r="P1151" s="9" t="s">
        <v>11276</v>
      </c>
      <c r="Q1151" s="9" t="s">
        <v>1358</v>
      </c>
      <c r="R1151" s="9" t="s">
        <v>11277</v>
      </c>
      <c r="S1151" s="9" t="s">
        <v>16</v>
      </c>
      <c r="T1151" s="9" t="s">
        <v>1546</v>
      </c>
      <c r="U1151" s="9" t="s">
        <v>222</v>
      </c>
      <c r="V1151" s="9" t="s">
        <v>11278</v>
      </c>
    </row>
    <row r="1152" customFormat="false" ht="15" hidden="false" customHeight="false" outlineLevel="0" collapsed="false">
      <c r="A1152" s="9" t="s">
        <v>11279</v>
      </c>
      <c r="B1152" s="9" t="s">
        <v>11280</v>
      </c>
      <c r="C1152" s="9" t="s">
        <v>11281</v>
      </c>
      <c r="D1152" s="9" t="s">
        <v>22</v>
      </c>
      <c r="E1152" s="9" t="s">
        <v>1099</v>
      </c>
      <c r="F1152" s="9" t="s">
        <v>10205</v>
      </c>
      <c r="G1152" s="9" t="s">
        <v>109</v>
      </c>
      <c r="H1152" s="9" t="n">
        <v>2012</v>
      </c>
      <c r="I1152" s="9" t="n">
        <v>2012</v>
      </c>
      <c r="J1152" s="9" t="s">
        <v>11282</v>
      </c>
      <c r="K1152" s="9" t="s">
        <v>11283</v>
      </c>
      <c r="L1152" s="9" t="s">
        <v>11284</v>
      </c>
      <c r="M1152" s="9" t="s">
        <v>8944</v>
      </c>
      <c r="N1152" s="9" t="s">
        <v>174</v>
      </c>
      <c r="O1152" s="9" t="s">
        <v>11285</v>
      </c>
      <c r="P1152" s="9" t="s">
        <v>11286</v>
      </c>
      <c r="Q1152" s="9" t="s">
        <v>234</v>
      </c>
      <c r="R1152" s="9" t="s">
        <v>8924</v>
      </c>
      <c r="S1152" s="9" t="s">
        <v>17</v>
      </c>
      <c r="T1152" s="9" t="s">
        <v>2953</v>
      </c>
      <c r="U1152" s="9" t="s">
        <v>222</v>
      </c>
      <c r="V1152" s="9" t="s">
        <v>11287</v>
      </c>
    </row>
    <row r="1153" customFormat="false" ht="15" hidden="false" customHeight="false" outlineLevel="0" collapsed="false">
      <c r="A1153" s="9" t="s">
        <v>11288</v>
      </c>
      <c r="B1153" s="9" t="s">
        <v>11289</v>
      </c>
      <c r="C1153" s="9" t="s">
        <v>11290</v>
      </c>
      <c r="D1153" s="9" t="s">
        <v>22</v>
      </c>
      <c r="E1153" s="9" t="s">
        <v>1099</v>
      </c>
      <c r="F1153" s="9" t="s">
        <v>10205</v>
      </c>
      <c r="G1153" s="9" t="s">
        <v>109</v>
      </c>
      <c r="H1153" s="9" t="n">
        <v>2013</v>
      </c>
      <c r="I1153" s="9" t="n">
        <v>2013</v>
      </c>
      <c r="J1153" s="9" t="s">
        <v>11291</v>
      </c>
      <c r="K1153" s="9" t="s">
        <v>11292</v>
      </c>
      <c r="L1153" s="9" t="s">
        <v>11293</v>
      </c>
      <c r="M1153" s="9" t="s">
        <v>8944</v>
      </c>
      <c r="N1153" s="9" t="s">
        <v>174</v>
      </c>
      <c r="O1153" s="9" t="s">
        <v>11294</v>
      </c>
      <c r="P1153" s="9" t="s">
        <v>11295</v>
      </c>
      <c r="Q1153" s="9" t="s">
        <v>234</v>
      </c>
      <c r="R1153" s="9" t="s">
        <v>8924</v>
      </c>
      <c r="S1153" s="9" t="s">
        <v>17</v>
      </c>
      <c r="T1153" s="9" t="s">
        <v>2953</v>
      </c>
      <c r="U1153" s="9" t="s">
        <v>222</v>
      </c>
      <c r="V1153" s="9" t="s">
        <v>11018</v>
      </c>
    </row>
    <row r="1154" customFormat="false" ht="15" hidden="false" customHeight="false" outlineLevel="0" collapsed="false">
      <c r="A1154" s="9" t="s">
        <v>11296</v>
      </c>
      <c r="B1154" s="9" t="s">
        <v>11297</v>
      </c>
      <c r="C1154" s="9" t="s">
        <v>11298</v>
      </c>
      <c r="D1154" s="9" t="s">
        <v>22</v>
      </c>
      <c r="E1154" s="9" t="s">
        <v>1099</v>
      </c>
      <c r="F1154" s="9" t="s">
        <v>932</v>
      </c>
      <c r="G1154" s="9" t="s">
        <v>472</v>
      </c>
      <c r="H1154" s="9" t="n">
        <v>2013</v>
      </c>
      <c r="I1154" s="9" t="n">
        <v>2017</v>
      </c>
      <c r="J1154" s="9" t="s">
        <v>11299</v>
      </c>
      <c r="K1154" s="9" t="s">
        <v>11300</v>
      </c>
      <c r="L1154" s="9" t="s">
        <v>11301</v>
      </c>
      <c r="M1154" s="9" t="s">
        <v>8934</v>
      </c>
      <c r="N1154" s="9" t="s">
        <v>183</v>
      </c>
      <c r="O1154" s="9" t="s">
        <v>11302</v>
      </c>
      <c r="P1154" s="9" t="s">
        <v>11303</v>
      </c>
      <c r="Q1154" s="9" t="s">
        <v>234</v>
      </c>
      <c r="R1154" s="9" t="s">
        <v>10817</v>
      </c>
      <c r="S1154" s="9" t="s">
        <v>17</v>
      </c>
      <c r="T1154" s="9" t="s">
        <v>388</v>
      </c>
      <c r="U1154" s="9" t="s">
        <v>222</v>
      </c>
      <c r="V1154" s="9" t="s">
        <v>11304</v>
      </c>
    </row>
    <row r="1155" customFormat="false" ht="15" hidden="false" customHeight="false" outlineLevel="0" collapsed="false">
      <c r="A1155" s="9" t="s">
        <v>11305</v>
      </c>
      <c r="B1155" s="9" t="s">
        <v>11306</v>
      </c>
      <c r="C1155" s="9" t="s">
        <v>11307</v>
      </c>
      <c r="D1155" s="9" t="s">
        <v>22</v>
      </c>
      <c r="E1155" s="9" t="s">
        <v>1099</v>
      </c>
      <c r="F1155" s="9" t="s">
        <v>2495</v>
      </c>
      <c r="G1155" s="9" t="s">
        <v>126</v>
      </c>
      <c r="H1155" s="9" t="n">
        <v>2015</v>
      </c>
      <c r="I1155" s="9" t="n">
        <v>2017</v>
      </c>
      <c r="J1155" s="9" t="s">
        <v>11308</v>
      </c>
      <c r="K1155" s="9" t="s">
        <v>11309</v>
      </c>
      <c r="L1155" s="9" t="s">
        <v>9769</v>
      </c>
      <c r="M1155" s="9" t="s">
        <v>11310</v>
      </c>
      <c r="N1155" s="9" t="s">
        <v>179</v>
      </c>
      <c r="O1155" s="9" t="s">
        <v>11311</v>
      </c>
      <c r="P1155" s="9" t="s">
        <v>11312</v>
      </c>
      <c r="Q1155" s="9" t="s">
        <v>2526</v>
      </c>
      <c r="R1155" s="9" t="s">
        <v>8924</v>
      </c>
      <c r="S1155" s="9" t="s">
        <v>17</v>
      </c>
      <c r="T1155" s="9" t="s">
        <v>3429</v>
      </c>
      <c r="U1155" s="9" t="s">
        <v>222</v>
      </c>
      <c r="V1155" s="9" t="s">
        <v>11313</v>
      </c>
    </row>
    <row r="1156" customFormat="false" ht="15" hidden="false" customHeight="false" outlineLevel="0" collapsed="false">
      <c r="A1156" s="9" t="s">
        <v>11314</v>
      </c>
      <c r="B1156" s="9" t="s">
        <v>11315</v>
      </c>
      <c r="C1156" s="9" t="s">
        <v>11316</v>
      </c>
      <c r="D1156" s="9" t="s">
        <v>22</v>
      </c>
      <c r="E1156" s="9" t="s">
        <v>1099</v>
      </c>
      <c r="F1156" s="9" t="s">
        <v>164</v>
      </c>
      <c r="G1156" s="9" t="s">
        <v>111</v>
      </c>
      <c r="H1156" s="9" t="n">
        <v>2015</v>
      </c>
      <c r="I1156" s="9" t="n">
        <v>2015</v>
      </c>
      <c r="J1156" s="9" t="s">
        <v>11317</v>
      </c>
      <c r="K1156" s="9" t="s">
        <v>11318</v>
      </c>
      <c r="L1156" s="9" t="s">
        <v>11319</v>
      </c>
      <c r="M1156" s="9" t="s">
        <v>11320</v>
      </c>
      <c r="N1156" s="9" t="s">
        <v>179</v>
      </c>
      <c r="O1156" s="9" t="s">
        <v>11321</v>
      </c>
      <c r="P1156" s="9" t="s">
        <v>11322</v>
      </c>
      <c r="Q1156" s="9" t="s">
        <v>670</v>
      </c>
      <c r="R1156" s="9" t="s">
        <v>8924</v>
      </c>
      <c r="S1156" s="9" t="s">
        <v>17</v>
      </c>
      <c r="T1156" s="9" t="s">
        <v>3090</v>
      </c>
      <c r="U1156" s="9" t="s">
        <v>222</v>
      </c>
      <c r="V1156" s="9" t="s">
        <v>11323</v>
      </c>
    </row>
    <row r="1157" customFormat="false" ht="15" hidden="false" customHeight="false" outlineLevel="0" collapsed="false">
      <c r="A1157" s="9" t="s">
        <v>11324</v>
      </c>
      <c r="B1157" s="9" t="s">
        <v>11325</v>
      </c>
      <c r="C1157" s="9" t="s">
        <v>11326</v>
      </c>
      <c r="D1157" s="9" t="s">
        <v>22</v>
      </c>
      <c r="E1157" s="9" t="s">
        <v>1099</v>
      </c>
      <c r="F1157" s="9" t="s">
        <v>2495</v>
      </c>
      <c r="G1157" s="9" t="s">
        <v>122</v>
      </c>
      <c r="H1157" s="9" t="n">
        <v>2015</v>
      </c>
      <c r="I1157" s="9" t="n">
        <v>2015</v>
      </c>
      <c r="J1157" s="9" t="s">
        <v>11327</v>
      </c>
      <c r="K1157" s="9" t="s">
        <v>11328</v>
      </c>
      <c r="L1157" s="9" t="s">
        <v>9769</v>
      </c>
      <c r="M1157" s="9" t="s">
        <v>11329</v>
      </c>
      <c r="N1157" s="9" t="s">
        <v>180</v>
      </c>
      <c r="O1157" s="9" t="s">
        <v>11311</v>
      </c>
      <c r="P1157" s="9" t="s">
        <v>11330</v>
      </c>
      <c r="Q1157" s="9" t="s">
        <v>2391</v>
      </c>
      <c r="R1157" s="9" t="s">
        <v>8924</v>
      </c>
      <c r="S1157" s="9" t="s">
        <v>16</v>
      </c>
      <c r="T1157" s="9" t="s">
        <v>1546</v>
      </c>
      <c r="U1157" s="9" t="s">
        <v>222</v>
      </c>
      <c r="V1157" s="9" t="s">
        <v>11331</v>
      </c>
    </row>
    <row r="1158" customFormat="false" ht="15" hidden="false" customHeight="false" outlineLevel="0" collapsed="false">
      <c r="A1158" s="9" t="s">
        <v>11332</v>
      </c>
      <c r="B1158" s="9" t="s">
        <v>11333</v>
      </c>
      <c r="C1158" s="9" t="s">
        <v>11334</v>
      </c>
      <c r="D1158" s="9" t="s">
        <v>22</v>
      </c>
      <c r="E1158" s="9" t="s">
        <v>1099</v>
      </c>
      <c r="F1158" s="9" t="s">
        <v>161</v>
      </c>
      <c r="G1158" s="9" t="s">
        <v>67</v>
      </c>
      <c r="H1158" s="9" t="n">
        <v>2016</v>
      </c>
      <c r="I1158" s="9" t="n">
        <v>2017</v>
      </c>
      <c r="J1158" s="9" t="s">
        <v>11335</v>
      </c>
      <c r="K1158" s="9" t="s">
        <v>11336</v>
      </c>
      <c r="L1158" s="9" t="s">
        <v>8934</v>
      </c>
      <c r="M1158" s="9" t="s">
        <v>11337</v>
      </c>
      <c r="N1158" s="9" t="s">
        <v>179</v>
      </c>
      <c r="O1158" s="9" t="s">
        <v>11338</v>
      </c>
      <c r="P1158" s="9" t="s">
        <v>11339</v>
      </c>
      <c r="Q1158" s="9" t="s">
        <v>5844</v>
      </c>
      <c r="R1158" s="9" t="s">
        <v>8924</v>
      </c>
      <c r="S1158" s="9" t="s">
        <v>17</v>
      </c>
      <c r="T1158" s="9" t="s">
        <v>3429</v>
      </c>
      <c r="U1158" s="9" t="s">
        <v>222</v>
      </c>
      <c r="V1158" s="9" t="s">
        <v>11340</v>
      </c>
    </row>
    <row r="1159" customFormat="false" ht="15" hidden="false" customHeight="false" outlineLevel="0" collapsed="false">
      <c r="A1159" s="9" t="s">
        <v>11341</v>
      </c>
      <c r="B1159" s="9" t="s">
        <v>11342</v>
      </c>
      <c r="C1159" s="9" t="s">
        <v>11343</v>
      </c>
      <c r="D1159" s="9" t="s">
        <v>22</v>
      </c>
      <c r="E1159" s="9" t="s">
        <v>1099</v>
      </c>
      <c r="F1159" s="9" t="s">
        <v>162</v>
      </c>
      <c r="G1159" s="9" t="s">
        <v>100</v>
      </c>
      <c r="H1159" s="9" t="n">
        <v>2018</v>
      </c>
      <c r="I1159" s="9" t="n">
        <v>2018</v>
      </c>
      <c r="J1159" s="9" t="s">
        <v>11344</v>
      </c>
      <c r="K1159" s="9" t="s">
        <v>11345</v>
      </c>
      <c r="L1159" s="9" t="s">
        <v>8934</v>
      </c>
      <c r="M1159" s="9" t="s">
        <v>11346</v>
      </c>
      <c r="N1159" s="9" t="s">
        <v>180</v>
      </c>
      <c r="O1159" s="9" t="s">
        <v>11230</v>
      </c>
      <c r="P1159" s="9" t="s">
        <v>11347</v>
      </c>
      <c r="Q1159" s="9" t="s">
        <v>454</v>
      </c>
      <c r="R1159" s="9" t="s">
        <v>8924</v>
      </c>
      <c r="S1159" s="9" t="s">
        <v>17</v>
      </c>
      <c r="T1159" s="9" t="s">
        <v>3429</v>
      </c>
      <c r="U1159" s="9" t="s">
        <v>222</v>
      </c>
      <c r="V1159" s="9"/>
    </row>
    <row r="1160" customFormat="false" ht="15" hidden="false" customHeight="false" outlineLevel="0" collapsed="false">
      <c r="A1160" s="9" t="s">
        <v>11348</v>
      </c>
      <c r="B1160" s="9" t="s">
        <v>11349</v>
      </c>
      <c r="C1160" s="9" t="s">
        <v>11350</v>
      </c>
      <c r="D1160" s="9" t="s">
        <v>22</v>
      </c>
      <c r="E1160" s="9" t="s">
        <v>1099</v>
      </c>
      <c r="F1160" s="9" t="s">
        <v>1897</v>
      </c>
      <c r="G1160" s="9" t="s">
        <v>11351</v>
      </c>
      <c r="H1160" s="9" t="n">
        <v>2018</v>
      </c>
      <c r="I1160" s="9" t="n">
        <v>2018</v>
      </c>
      <c r="J1160" s="9" t="s">
        <v>11352</v>
      </c>
      <c r="K1160" s="9" t="s">
        <v>11353</v>
      </c>
      <c r="L1160" s="9" t="s">
        <v>10969</v>
      </c>
      <c r="M1160" s="9" t="s">
        <v>8934</v>
      </c>
      <c r="N1160" s="9" t="s">
        <v>180</v>
      </c>
      <c r="O1160" s="9" t="s">
        <v>11354</v>
      </c>
      <c r="P1160" s="9" t="s">
        <v>11355</v>
      </c>
      <c r="Q1160" s="9" t="s">
        <v>2391</v>
      </c>
      <c r="R1160" s="9" t="s">
        <v>8924</v>
      </c>
      <c r="S1160" s="9" t="s">
        <v>15</v>
      </c>
      <c r="T1160" s="9" t="s">
        <v>3429</v>
      </c>
      <c r="U1160" s="9" t="s">
        <v>222</v>
      </c>
      <c r="V1160" s="9" t="s">
        <v>11356</v>
      </c>
    </row>
    <row r="1161" customFormat="false" ht="15" hidden="false" customHeight="false" outlineLevel="0" collapsed="false">
      <c r="A1161" s="9" t="s">
        <v>11357</v>
      </c>
      <c r="B1161" s="9" t="s">
        <v>11358</v>
      </c>
      <c r="C1161" s="9" t="s">
        <v>11359</v>
      </c>
      <c r="D1161" s="9" t="s">
        <v>22</v>
      </c>
      <c r="E1161" s="9" t="s">
        <v>1099</v>
      </c>
      <c r="F1161" s="9" t="s">
        <v>163</v>
      </c>
      <c r="G1161" s="9" t="s">
        <v>107</v>
      </c>
      <c r="H1161" s="9" t="n">
        <v>2019</v>
      </c>
      <c r="I1161" s="9" t="n">
        <v>2019</v>
      </c>
      <c r="J1161" s="9" t="s">
        <v>11360</v>
      </c>
      <c r="K1161" s="9" t="s">
        <v>11361</v>
      </c>
      <c r="L1161" s="9" t="s">
        <v>8934</v>
      </c>
      <c r="M1161" s="9" t="s">
        <v>8934</v>
      </c>
      <c r="N1161" s="9" t="s">
        <v>183</v>
      </c>
      <c r="O1161" s="9" t="s">
        <v>10804</v>
      </c>
      <c r="P1161" s="9" t="s">
        <v>11362</v>
      </c>
      <c r="Q1161" s="9" t="s">
        <v>454</v>
      </c>
      <c r="R1161" s="9" t="s">
        <v>8924</v>
      </c>
      <c r="S1161" s="9" t="s">
        <v>17</v>
      </c>
      <c r="T1161" s="9" t="s">
        <v>3391</v>
      </c>
      <c r="U1161" s="9" t="s">
        <v>222</v>
      </c>
      <c r="V1161" s="9" t="s">
        <v>11363</v>
      </c>
    </row>
    <row r="1162" customFormat="false" ht="15" hidden="false" customHeight="false" outlineLevel="0" collapsed="false">
      <c r="A1162" s="9" t="s">
        <v>11364</v>
      </c>
      <c r="B1162" s="9" t="s">
        <v>11365</v>
      </c>
      <c r="C1162" s="9" t="s">
        <v>11366</v>
      </c>
      <c r="D1162" s="9" t="s">
        <v>22</v>
      </c>
      <c r="E1162" s="9" t="s">
        <v>1099</v>
      </c>
      <c r="F1162" s="9" t="s">
        <v>167</v>
      </c>
      <c r="G1162" s="9" t="s">
        <v>138</v>
      </c>
      <c r="H1162" s="9" t="n">
        <v>2019</v>
      </c>
      <c r="I1162" s="9" t="n">
        <v>2024</v>
      </c>
      <c r="J1162" s="9" t="s">
        <v>11367</v>
      </c>
      <c r="K1162" s="9" t="s">
        <v>11368</v>
      </c>
      <c r="L1162" s="9" t="s">
        <v>11369</v>
      </c>
      <c r="M1162" s="9" t="s">
        <v>11370</v>
      </c>
      <c r="N1162" s="9" t="s">
        <v>179</v>
      </c>
      <c r="O1162" s="9" t="s">
        <v>11371</v>
      </c>
      <c r="P1162" s="9" t="s">
        <v>11372</v>
      </c>
      <c r="Q1162" s="9" t="s">
        <v>670</v>
      </c>
      <c r="R1162" s="9" t="s">
        <v>8924</v>
      </c>
      <c r="S1162" s="9" t="s">
        <v>17</v>
      </c>
      <c r="T1162" s="9" t="s">
        <v>3090</v>
      </c>
      <c r="U1162" s="9" t="s">
        <v>222</v>
      </c>
      <c r="V1162" s="9"/>
    </row>
    <row r="1163" customFormat="false" ht="15" hidden="false" customHeight="false" outlineLevel="0" collapsed="false">
      <c r="A1163" s="9" t="s">
        <v>11373</v>
      </c>
      <c r="B1163" s="9" t="s">
        <v>11374</v>
      </c>
      <c r="C1163" s="9" t="s">
        <v>11375</v>
      </c>
      <c r="D1163" s="9" t="s">
        <v>22</v>
      </c>
      <c r="E1163" s="9" t="s">
        <v>1099</v>
      </c>
      <c r="F1163" s="9" t="s">
        <v>932</v>
      </c>
      <c r="G1163" s="9" t="s">
        <v>472</v>
      </c>
      <c r="H1163" s="9" t="n">
        <v>2020</v>
      </c>
      <c r="I1163" s="9" t="n">
        <v>2023</v>
      </c>
      <c r="J1163" s="9" t="s">
        <v>11376</v>
      </c>
      <c r="K1163" s="9" t="s">
        <v>11377</v>
      </c>
      <c r="L1163" s="9" t="s">
        <v>11378</v>
      </c>
      <c r="M1163" s="9" t="s">
        <v>11379</v>
      </c>
      <c r="N1163" s="9" t="s">
        <v>183</v>
      </c>
      <c r="O1163" s="9" t="s">
        <v>11380</v>
      </c>
      <c r="P1163" s="9" t="s">
        <v>11381</v>
      </c>
      <c r="Q1163" s="9" t="s">
        <v>234</v>
      </c>
      <c r="R1163" s="9" t="s">
        <v>8924</v>
      </c>
      <c r="S1163" s="9" t="s">
        <v>17</v>
      </c>
      <c r="T1163" s="9" t="s">
        <v>11382</v>
      </c>
      <c r="U1163" s="9" t="s">
        <v>222</v>
      </c>
      <c r="V1163" s="9"/>
    </row>
    <row r="1164" customFormat="false" ht="15" hidden="false" customHeight="false" outlineLevel="0" collapsed="false">
      <c r="A1164" s="9" t="s">
        <v>11383</v>
      </c>
      <c r="B1164" s="9" t="s">
        <v>11384</v>
      </c>
      <c r="C1164" s="9" t="s">
        <v>11385</v>
      </c>
      <c r="D1164" s="9" t="s">
        <v>22</v>
      </c>
      <c r="E1164" s="9" t="s">
        <v>1099</v>
      </c>
      <c r="F1164" s="9" t="s">
        <v>1897</v>
      </c>
      <c r="G1164" s="9" t="s">
        <v>11386</v>
      </c>
      <c r="H1164" s="9" t="n">
        <v>2020</v>
      </c>
      <c r="I1164" s="9" t="n">
        <v>2021</v>
      </c>
      <c r="J1164" s="9" t="s">
        <v>11387</v>
      </c>
      <c r="K1164" s="9" t="s">
        <v>11388</v>
      </c>
      <c r="L1164" s="9" t="s">
        <v>10310</v>
      </c>
      <c r="M1164" s="9" t="s">
        <v>11389</v>
      </c>
      <c r="N1164" s="9" t="s">
        <v>180</v>
      </c>
      <c r="O1164" s="9" t="s">
        <v>11257</v>
      </c>
      <c r="P1164" s="9" t="s">
        <v>11390</v>
      </c>
      <c r="Q1164" s="9" t="s">
        <v>2391</v>
      </c>
      <c r="R1164" s="9" t="s">
        <v>8924</v>
      </c>
      <c r="S1164" s="9" t="s">
        <v>17</v>
      </c>
      <c r="T1164" s="9" t="s">
        <v>3429</v>
      </c>
      <c r="U1164" s="9" t="s">
        <v>222</v>
      </c>
      <c r="V1164" s="9" t="s">
        <v>11391</v>
      </c>
    </row>
    <row r="1165" customFormat="false" ht="15" hidden="false" customHeight="false" outlineLevel="0" collapsed="false">
      <c r="A1165" s="9" t="s">
        <v>11392</v>
      </c>
      <c r="B1165" s="9" t="s">
        <v>11393</v>
      </c>
      <c r="C1165" s="9" t="s">
        <v>11394</v>
      </c>
      <c r="D1165" s="9" t="s">
        <v>22</v>
      </c>
      <c r="E1165" s="9" t="s">
        <v>1099</v>
      </c>
      <c r="F1165" s="9" t="s">
        <v>1897</v>
      </c>
      <c r="G1165" s="9" t="s">
        <v>11395</v>
      </c>
      <c r="H1165" s="9" t="n">
        <v>2021</v>
      </c>
      <c r="I1165" s="9" t="n">
        <v>2021</v>
      </c>
      <c r="J1165" s="9" t="s">
        <v>11396</v>
      </c>
      <c r="K1165" s="9" t="s">
        <v>11397</v>
      </c>
      <c r="L1165" s="9" t="s">
        <v>11398</v>
      </c>
      <c r="M1165" s="9" t="s">
        <v>11399</v>
      </c>
      <c r="N1165" s="9" t="s">
        <v>180</v>
      </c>
      <c r="O1165" s="9" t="s">
        <v>11400</v>
      </c>
      <c r="P1165" s="9" t="s">
        <v>11401</v>
      </c>
      <c r="Q1165" s="9" t="s">
        <v>11402</v>
      </c>
      <c r="R1165" s="9" t="s">
        <v>9068</v>
      </c>
      <c r="S1165" s="9" t="s">
        <v>17</v>
      </c>
      <c r="T1165" s="9" t="s">
        <v>3429</v>
      </c>
      <c r="U1165" s="9" t="s">
        <v>222</v>
      </c>
      <c r="V1165" s="9"/>
    </row>
    <row r="1166" customFormat="false" ht="15" hidden="false" customHeight="false" outlineLevel="0" collapsed="false">
      <c r="A1166" s="9" t="s">
        <v>11403</v>
      </c>
      <c r="B1166" s="9" t="s">
        <v>11404</v>
      </c>
      <c r="C1166" s="9" t="s">
        <v>11405</v>
      </c>
      <c r="D1166" s="9" t="s">
        <v>22</v>
      </c>
      <c r="E1166" s="9" t="s">
        <v>1099</v>
      </c>
      <c r="F1166" s="9" t="s">
        <v>11406</v>
      </c>
      <c r="G1166" s="9" t="s">
        <v>2743</v>
      </c>
      <c r="H1166" s="9" t="n">
        <v>2021</v>
      </c>
      <c r="I1166" s="9" t="n">
        <v>2022</v>
      </c>
      <c r="J1166" s="9" t="s">
        <v>11407</v>
      </c>
      <c r="K1166" s="9" t="s">
        <v>11408</v>
      </c>
      <c r="L1166" s="9" t="s">
        <v>11409</v>
      </c>
      <c r="M1166" s="9" t="s">
        <v>11410</v>
      </c>
      <c r="N1166" s="9" t="s">
        <v>174</v>
      </c>
      <c r="O1166" s="9" t="s">
        <v>9704</v>
      </c>
      <c r="P1166" s="9" t="s">
        <v>11411</v>
      </c>
      <c r="Q1166" s="9" t="s">
        <v>246</v>
      </c>
      <c r="R1166" s="9" t="s">
        <v>8924</v>
      </c>
      <c r="S1166" s="9" t="s">
        <v>17</v>
      </c>
      <c r="T1166" s="9" t="s">
        <v>2953</v>
      </c>
      <c r="U1166" s="9" t="s">
        <v>222</v>
      </c>
      <c r="V1166" s="9"/>
    </row>
    <row r="1167" customFormat="false" ht="15" hidden="false" customHeight="false" outlineLevel="0" collapsed="false">
      <c r="A1167" s="9" t="s">
        <v>11412</v>
      </c>
      <c r="B1167" s="9" t="s">
        <v>11413</v>
      </c>
      <c r="C1167" s="9" t="s">
        <v>11414</v>
      </c>
      <c r="D1167" s="9" t="s">
        <v>22</v>
      </c>
      <c r="E1167" s="9" t="s">
        <v>1099</v>
      </c>
      <c r="F1167" s="9" t="s">
        <v>1897</v>
      </c>
      <c r="G1167" s="9" t="s">
        <v>9062</v>
      </c>
      <c r="H1167" s="9" t="n">
        <v>2022</v>
      </c>
      <c r="I1167" s="9" t="n">
        <v>2022</v>
      </c>
      <c r="J1167" s="9" t="s">
        <v>11415</v>
      </c>
      <c r="K1167" s="9" t="s">
        <v>11416</v>
      </c>
      <c r="L1167" s="9" t="s">
        <v>10348</v>
      </c>
      <c r="M1167" s="9" t="s">
        <v>11417</v>
      </c>
      <c r="N1167" s="9" t="s">
        <v>180</v>
      </c>
      <c r="O1167" s="9" t="s">
        <v>11418</v>
      </c>
      <c r="P1167" s="9" t="s">
        <v>11419</v>
      </c>
      <c r="Q1167" s="9" t="s">
        <v>11402</v>
      </c>
      <c r="R1167" s="9" t="s">
        <v>9068</v>
      </c>
      <c r="S1167" s="9" t="s">
        <v>16</v>
      </c>
      <c r="T1167" s="9" t="s">
        <v>3429</v>
      </c>
      <c r="U1167" s="9" t="s">
        <v>222</v>
      </c>
      <c r="V1167" s="9" t="s">
        <v>11420</v>
      </c>
    </row>
    <row r="1168" customFormat="false" ht="15" hidden="false" customHeight="false" outlineLevel="0" collapsed="false">
      <c r="A1168" s="9" t="s">
        <v>11421</v>
      </c>
      <c r="B1168" s="9" t="s">
        <v>11422</v>
      </c>
      <c r="C1168" s="9" t="s">
        <v>11423</v>
      </c>
      <c r="D1168" s="9" t="s">
        <v>22</v>
      </c>
      <c r="E1168" s="9" t="s">
        <v>1099</v>
      </c>
      <c r="F1168" s="9" t="s">
        <v>11424</v>
      </c>
      <c r="G1168" s="9" t="s">
        <v>11425</v>
      </c>
      <c r="H1168" s="9" t="n">
        <v>2022</v>
      </c>
      <c r="I1168" s="9" t="n">
        <v>2022</v>
      </c>
      <c r="J1168" s="9" t="s">
        <v>11426</v>
      </c>
      <c r="K1168" s="9" t="s">
        <v>11427</v>
      </c>
      <c r="L1168" s="9" t="s">
        <v>11398</v>
      </c>
      <c r="M1168" s="9" t="s">
        <v>11428</v>
      </c>
      <c r="N1168" s="9" t="s">
        <v>180</v>
      </c>
      <c r="O1168" s="9" t="s">
        <v>11429</v>
      </c>
      <c r="P1168" s="9" t="s">
        <v>11430</v>
      </c>
      <c r="Q1168" s="9" t="s">
        <v>11402</v>
      </c>
      <c r="R1168" s="9" t="s">
        <v>9068</v>
      </c>
      <c r="S1168" s="9" t="s">
        <v>17</v>
      </c>
      <c r="T1168" s="9" t="s">
        <v>3429</v>
      </c>
      <c r="U1168" s="9" t="s">
        <v>222</v>
      </c>
      <c r="V1168" s="9" t="s">
        <v>11431</v>
      </c>
    </row>
    <row r="1169" customFormat="false" ht="15" hidden="false" customHeight="false" outlineLevel="0" collapsed="false">
      <c r="A1169" s="9" t="s">
        <v>11432</v>
      </c>
      <c r="B1169" s="9" t="s">
        <v>11433</v>
      </c>
      <c r="C1169" s="9" t="s">
        <v>11434</v>
      </c>
      <c r="D1169" s="9" t="s">
        <v>22</v>
      </c>
      <c r="E1169" s="9" t="s">
        <v>1099</v>
      </c>
      <c r="F1169" s="9" t="s">
        <v>9838</v>
      </c>
      <c r="G1169" s="9" t="s">
        <v>11435</v>
      </c>
      <c r="H1169" s="9" t="n">
        <v>2023</v>
      </c>
      <c r="I1169" s="9" t="n">
        <v>2023</v>
      </c>
      <c r="J1169" s="9" t="s">
        <v>11436</v>
      </c>
      <c r="K1169" s="9" t="s">
        <v>11437</v>
      </c>
      <c r="L1169" s="9" t="s">
        <v>11438</v>
      </c>
      <c r="M1169" s="9" t="s">
        <v>11439</v>
      </c>
      <c r="N1169" s="9" t="s">
        <v>180</v>
      </c>
      <c r="O1169" s="9" t="s">
        <v>11440</v>
      </c>
      <c r="P1169" s="9" t="s">
        <v>11441</v>
      </c>
      <c r="Q1169" s="9" t="s">
        <v>2391</v>
      </c>
      <c r="R1169" s="9" t="s">
        <v>11442</v>
      </c>
      <c r="S1169" s="9" t="s">
        <v>17</v>
      </c>
      <c r="T1169" s="9" t="s">
        <v>3429</v>
      </c>
      <c r="U1169" s="9" t="s">
        <v>222</v>
      </c>
      <c r="V1169" s="9" t="s">
        <v>11443</v>
      </c>
    </row>
    <row r="1170" customFormat="false" ht="15" hidden="false" customHeight="false" outlineLevel="0" collapsed="false">
      <c r="A1170" s="9" t="s">
        <v>11444</v>
      </c>
      <c r="B1170" s="9" t="s">
        <v>11445</v>
      </c>
      <c r="C1170" s="9" t="s">
        <v>11446</v>
      </c>
      <c r="D1170" s="9" t="s">
        <v>22</v>
      </c>
      <c r="E1170" s="9" t="s">
        <v>1099</v>
      </c>
      <c r="F1170" s="9" t="s">
        <v>1897</v>
      </c>
      <c r="G1170" s="9" t="s">
        <v>11395</v>
      </c>
      <c r="H1170" s="9" t="n">
        <v>2024</v>
      </c>
      <c r="I1170" s="9" t="n">
        <v>2024</v>
      </c>
      <c r="J1170" s="9" t="s">
        <v>11447</v>
      </c>
      <c r="K1170" s="9" t="s">
        <v>11448</v>
      </c>
      <c r="L1170" s="9" t="s">
        <v>10159</v>
      </c>
      <c r="M1170" s="9" t="s">
        <v>11449</v>
      </c>
      <c r="N1170" s="9" t="s">
        <v>180</v>
      </c>
      <c r="O1170" s="9" t="s">
        <v>11450</v>
      </c>
      <c r="P1170" s="9" t="s">
        <v>11451</v>
      </c>
      <c r="Q1170" s="9" t="s">
        <v>2391</v>
      </c>
      <c r="R1170" s="9" t="s">
        <v>8924</v>
      </c>
      <c r="S1170" s="9" t="s">
        <v>17</v>
      </c>
      <c r="T1170" s="9" t="s">
        <v>3429</v>
      </c>
      <c r="U1170" s="9" t="s">
        <v>222</v>
      </c>
      <c r="V1170" s="9" t="s">
        <v>11452</v>
      </c>
    </row>
    <row r="1171" customFormat="false" ht="15" hidden="false" customHeight="false" outlineLevel="0" collapsed="false">
      <c r="A1171" s="9" t="s">
        <v>11453</v>
      </c>
      <c r="B1171" s="9" t="s">
        <v>11454</v>
      </c>
      <c r="C1171" s="9" t="s">
        <v>11455</v>
      </c>
      <c r="D1171" s="9" t="s">
        <v>22</v>
      </c>
      <c r="E1171" s="9" t="s">
        <v>1099</v>
      </c>
      <c r="F1171" s="9" t="s">
        <v>167</v>
      </c>
      <c r="G1171" s="9" t="s">
        <v>11456</v>
      </c>
      <c r="H1171" s="9" t="n">
        <v>2024</v>
      </c>
      <c r="I1171" s="9" t="n">
        <v>2024</v>
      </c>
      <c r="J1171" s="9" t="s">
        <v>11457</v>
      </c>
      <c r="K1171" s="9" t="s">
        <v>11458</v>
      </c>
      <c r="L1171" s="9" t="s">
        <v>11459</v>
      </c>
      <c r="M1171" s="9" t="s">
        <v>11460</v>
      </c>
      <c r="N1171" s="9" t="s">
        <v>176</v>
      </c>
      <c r="O1171" s="9" t="s">
        <v>11461</v>
      </c>
      <c r="P1171" s="9" t="s">
        <v>11462</v>
      </c>
      <c r="Q1171" s="9" t="s">
        <v>234</v>
      </c>
      <c r="R1171" s="9" t="s">
        <v>8924</v>
      </c>
      <c r="S1171" s="9" t="s">
        <v>17</v>
      </c>
      <c r="T1171" s="9" t="s">
        <v>554</v>
      </c>
      <c r="U1171" s="9" t="s">
        <v>222</v>
      </c>
      <c r="V1171" s="9"/>
    </row>
    <row r="1172" customFormat="false" ht="15" hidden="false" customHeight="false" outlineLevel="0" collapsed="false">
      <c r="A1172" s="9" t="s">
        <v>11463</v>
      </c>
      <c r="B1172" s="9" t="s">
        <v>11464</v>
      </c>
      <c r="C1172" s="9" t="s">
        <v>11465</v>
      </c>
      <c r="D1172" s="9" t="s">
        <v>22</v>
      </c>
      <c r="E1172" s="9" t="s">
        <v>1099</v>
      </c>
      <c r="F1172" s="9" t="s">
        <v>162</v>
      </c>
      <c r="G1172" s="9" t="s">
        <v>11466</v>
      </c>
      <c r="H1172" s="9" t="n">
        <v>2024</v>
      </c>
      <c r="I1172" s="9" t="n">
        <v>2024</v>
      </c>
      <c r="J1172" s="9" t="s">
        <v>11467</v>
      </c>
      <c r="K1172" s="9" t="s">
        <v>11468</v>
      </c>
      <c r="L1172" s="9" t="s">
        <v>8934</v>
      </c>
      <c r="M1172" s="9" t="s">
        <v>11107</v>
      </c>
      <c r="N1172" s="9" t="s">
        <v>179</v>
      </c>
      <c r="O1172" s="9" t="s">
        <v>10198</v>
      </c>
      <c r="P1172" s="9" t="s">
        <v>11469</v>
      </c>
      <c r="Q1172" s="9" t="s">
        <v>1522</v>
      </c>
      <c r="R1172" s="9" t="s">
        <v>8924</v>
      </c>
      <c r="S1172" s="9" t="s">
        <v>17</v>
      </c>
      <c r="T1172" s="9" t="s">
        <v>3120</v>
      </c>
      <c r="U1172" s="9" t="s">
        <v>222</v>
      </c>
      <c r="V1172" s="9" t="s">
        <v>11470</v>
      </c>
    </row>
    <row r="1173" customFormat="false" ht="15" hidden="false" customHeight="false" outlineLevel="0" collapsed="false">
      <c r="A1173" s="9" t="s">
        <v>11471</v>
      </c>
      <c r="B1173" s="9" t="s">
        <v>11472</v>
      </c>
      <c r="C1173" s="9" t="s">
        <v>11473</v>
      </c>
      <c r="D1173" s="9" t="s">
        <v>30</v>
      </c>
      <c r="E1173" s="9" t="s">
        <v>460</v>
      </c>
      <c r="F1173" s="9" t="s">
        <v>11474</v>
      </c>
      <c r="G1173" s="9" t="s">
        <v>122</v>
      </c>
      <c r="H1173" s="9" t="n">
        <v>-3300</v>
      </c>
      <c r="I1173" s="9"/>
      <c r="J1173" s="9" t="s">
        <v>11475</v>
      </c>
      <c r="K1173" s="9" t="s">
        <v>11476</v>
      </c>
      <c r="L1173" s="9" t="s">
        <v>11477</v>
      </c>
      <c r="M1173" s="9" t="s">
        <v>11478</v>
      </c>
      <c r="N1173" s="9" t="s">
        <v>9518</v>
      </c>
      <c r="O1173" s="9" t="s">
        <v>11479</v>
      </c>
      <c r="P1173" s="9"/>
      <c r="Q1173" s="9" t="s">
        <v>234</v>
      </c>
      <c r="R1173" s="9" t="s">
        <v>8618</v>
      </c>
      <c r="S1173" s="9" t="s">
        <v>15</v>
      </c>
      <c r="T1173" s="9" t="s">
        <v>6041</v>
      </c>
      <c r="U1173" s="9" t="s">
        <v>222</v>
      </c>
      <c r="V1173" s="9" t="s">
        <v>11480</v>
      </c>
    </row>
    <row r="1174" customFormat="false" ht="15" hidden="false" customHeight="false" outlineLevel="0" collapsed="false">
      <c r="A1174" s="9" t="s">
        <v>11481</v>
      </c>
      <c r="B1174" s="9" t="s">
        <v>11482</v>
      </c>
      <c r="C1174" s="9" t="s">
        <v>11483</v>
      </c>
      <c r="D1174" s="9" t="s">
        <v>30</v>
      </c>
      <c r="E1174" s="9" t="s">
        <v>460</v>
      </c>
      <c r="F1174" s="9" t="s">
        <v>11484</v>
      </c>
      <c r="G1174" s="9" t="s">
        <v>61</v>
      </c>
      <c r="H1174" s="9" t="n">
        <v>-3250</v>
      </c>
      <c r="I1174" s="9"/>
      <c r="J1174" s="9" t="s">
        <v>11485</v>
      </c>
      <c r="K1174" s="9" t="s">
        <v>11486</v>
      </c>
      <c r="L1174" s="9" t="s">
        <v>11487</v>
      </c>
      <c r="M1174" s="9" t="s">
        <v>11488</v>
      </c>
      <c r="N1174" s="9" t="s">
        <v>255</v>
      </c>
      <c r="O1174" s="9" t="s">
        <v>11489</v>
      </c>
      <c r="P1174" s="9"/>
      <c r="Q1174" s="9" t="s">
        <v>219</v>
      </c>
      <c r="R1174" s="9" t="s">
        <v>8519</v>
      </c>
      <c r="S1174" s="9" t="s">
        <v>15</v>
      </c>
      <c r="T1174" s="9" t="s">
        <v>3239</v>
      </c>
      <c r="U1174" s="9" t="s">
        <v>378</v>
      </c>
      <c r="V1174" s="9" t="s">
        <v>11490</v>
      </c>
    </row>
    <row r="1175" customFormat="false" ht="15" hidden="false" customHeight="false" outlineLevel="0" collapsed="false">
      <c r="A1175" s="9" t="s">
        <v>11491</v>
      </c>
      <c r="B1175" s="9" t="s">
        <v>11492</v>
      </c>
      <c r="C1175" s="9" t="s">
        <v>11493</v>
      </c>
      <c r="D1175" s="9" t="s">
        <v>30</v>
      </c>
      <c r="E1175" s="9" t="s">
        <v>460</v>
      </c>
      <c r="F1175" s="9" t="s">
        <v>11494</v>
      </c>
      <c r="G1175" s="9" t="s">
        <v>103</v>
      </c>
      <c r="H1175" s="9" t="n">
        <v>-1250</v>
      </c>
      <c r="I1175" s="9"/>
      <c r="J1175" s="9" t="s">
        <v>11495</v>
      </c>
      <c r="K1175" s="9" t="s">
        <v>11496</v>
      </c>
      <c r="L1175" s="9" t="s">
        <v>11497</v>
      </c>
      <c r="M1175" s="9" t="s">
        <v>11498</v>
      </c>
      <c r="N1175" s="9" t="s">
        <v>9212</v>
      </c>
      <c r="O1175" s="9" t="s">
        <v>11499</v>
      </c>
      <c r="P1175" s="9"/>
      <c r="Q1175" s="9" t="s">
        <v>670</v>
      </c>
      <c r="R1175" s="9" t="s">
        <v>628</v>
      </c>
      <c r="S1175" s="9" t="s">
        <v>15</v>
      </c>
      <c r="T1175" s="9" t="s">
        <v>3239</v>
      </c>
      <c r="U1175" s="9" t="s">
        <v>222</v>
      </c>
      <c r="V1175" s="9" t="s">
        <v>11500</v>
      </c>
    </row>
    <row r="1176" customFormat="false" ht="15" hidden="false" customHeight="false" outlineLevel="0" collapsed="false">
      <c r="A1176" s="9" t="s">
        <v>11501</v>
      </c>
      <c r="B1176" s="9" t="s">
        <v>11502</v>
      </c>
      <c r="C1176" s="9" t="s">
        <v>11503</v>
      </c>
      <c r="D1176" s="9" t="s">
        <v>30</v>
      </c>
      <c r="E1176" s="9" t="s">
        <v>460</v>
      </c>
      <c r="F1176" s="9" t="s">
        <v>698</v>
      </c>
      <c r="G1176" s="9" t="s">
        <v>90</v>
      </c>
      <c r="H1176" s="9" t="n">
        <v>-900</v>
      </c>
      <c r="I1176" s="9"/>
      <c r="J1176" s="9" t="s">
        <v>11504</v>
      </c>
      <c r="K1176" s="9" t="s">
        <v>11505</v>
      </c>
      <c r="L1176" s="9" t="s">
        <v>11506</v>
      </c>
      <c r="M1176" s="9" t="s">
        <v>11507</v>
      </c>
      <c r="N1176" s="9" t="s">
        <v>255</v>
      </c>
      <c r="O1176" s="9" t="s">
        <v>11508</v>
      </c>
      <c r="P1176" s="9"/>
      <c r="Q1176" s="9" t="s">
        <v>234</v>
      </c>
      <c r="R1176" s="9" t="s">
        <v>628</v>
      </c>
      <c r="S1176" s="9" t="s">
        <v>15</v>
      </c>
      <c r="T1176" s="9" t="s">
        <v>3239</v>
      </c>
      <c r="U1176" s="9" t="s">
        <v>378</v>
      </c>
      <c r="V1176" s="9" t="s">
        <v>11509</v>
      </c>
    </row>
    <row r="1177" customFormat="false" ht="15" hidden="false" customHeight="false" outlineLevel="0" collapsed="false">
      <c r="A1177" s="9" t="s">
        <v>11510</v>
      </c>
      <c r="B1177" s="9" t="s">
        <v>11511</v>
      </c>
      <c r="C1177" s="9" t="s">
        <v>11512</v>
      </c>
      <c r="D1177" s="9" t="s">
        <v>30</v>
      </c>
      <c r="E1177" s="9" t="s">
        <v>460</v>
      </c>
      <c r="F1177" s="9" t="s">
        <v>698</v>
      </c>
      <c r="G1177" s="9" t="s">
        <v>96</v>
      </c>
      <c r="H1177" s="9" t="n">
        <v>600</v>
      </c>
      <c r="I1177" s="9"/>
      <c r="J1177" s="9" t="s">
        <v>11513</v>
      </c>
      <c r="K1177" s="9" t="s">
        <v>11514</v>
      </c>
      <c r="L1177" s="9" t="s">
        <v>11515</v>
      </c>
      <c r="M1177" s="9" t="s">
        <v>11516</v>
      </c>
      <c r="N1177" s="9" t="s">
        <v>177</v>
      </c>
      <c r="O1177" s="9" t="s">
        <v>11517</v>
      </c>
      <c r="P1177" s="9"/>
      <c r="Q1177" s="9" t="s">
        <v>454</v>
      </c>
      <c r="R1177" s="9" t="s">
        <v>628</v>
      </c>
      <c r="S1177" s="9" t="s">
        <v>15</v>
      </c>
      <c r="T1177" s="9" t="s">
        <v>11518</v>
      </c>
      <c r="U1177" s="9" t="s">
        <v>378</v>
      </c>
      <c r="V1177" s="9" t="s">
        <v>11519</v>
      </c>
    </row>
    <row r="1178" customFormat="false" ht="15" hidden="false" customHeight="false" outlineLevel="0" collapsed="false">
      <c r="A1178" s="9" t="s">
        <v>11520</v>
      </c>
      <c r="B1178" s="9" t="s">
        <v>11521</v>
      </c>
      <c r="C1178" s="9" t="s">
        <v>11522</v>
      </c>
      <c r="D1178" s="9" t="s">
        <v>30</v>
      </c>
      <c r="E1178" s="9" t="s">
        <v>460</v>
      </c>
      <c r="F1178" s="9" t="s">
        <v>11523</v>
      </c>
      <c r="G1178" s="9" t="s">
        <v>109</v>
      </c>
      <c r="H1178" s="9" t="n">
        <v>-2600</v>
      </c>
      <c r="I1178" s="9"/>
      <c r="J1178" s="9" t="s">
        <v>11524</v>
      </c>
      <c r="K1178" s="9" t="s">
        <v>11525</v>
      </c>
      <c r="L1178" s="9" t="s">
        <v>11526</v>
      </c>
      <c r="M1178" s="9" t="s">
        <v>11527</v>
      </c>
      <c r="N1178" s="9" t="s">
        <v>9518</v>
      </c>
      <c r="O1178" s="9" t="s">
        <v>5662</v>
      </c>
      <c r="P1178" s="9"/>
      <c r="Q1178" s="9" t="s">
        <v>234</v>
      </c>
      <c r="R1178" s="9" t="s">
        <v>628</v>
      </c>
      <c r="S1178" s="9" t="s">
        <v>16</v>
      </c>
      <c r="T1178" s="9" t="s">
        <v>3239</v>
      </c>
      <c r="U1178" s="9" t="s">
        <v>378</v>
      </c>
      <c r="V1178" s="9" t="s">
        <v>11528</v>
      </c>
    </row>
    <row r="1179" customFormat="false" ht="15" hidden="false" customHeight="false" outlineLevel="0" collapsed="false">
      <c r="A1179" s="9" t="s">
        <v>11529</v>
      </c>
      <c r="B1179" s="9" t="s">
        <v>11530</v>
      </c>
      <c r="C1179" s="9" t="s">
        <v>11531</v>
      </c>
      <c r="D1179" s="9" t="s">
        <v>30</v>
      </c>
      <c r="E1179" s="9" t="s">
        <v>460</v>
      </c>
      <c r="F1179" s="9" t="s">
        <v>1744</v>
      </c>
      <c r="G1179" s="9" t="s">
        <v>2853</v>
      </c>
      <c r="H1179" s="9" t="n">
        <v>-1850</v>
      </c>
      <c r="I1179" s="9"/>
      <c r="J1179" s="9" t="s">
        <v>11532</v>
      </c>
      <c r="K1179" s="9" t="s">
        <v>11533</v>
      </c>
      <c r="L1179" s="9" t="s">
        <v>11534</v>
      </c>
      <c r="M1179" s="9" t="s">
        <v>11535</v>
      </c>
      <c r="N1179" s="9" t="s">
        <v>177</v>
      </c>
      <c r="O1179" s="9" t="s">
        <v>11536</v>
      </c>
      <c r="P1179" s="9"/>
      <c r="Q1179" s="9" t="s">
        <v>234</v>
      </c>
      <c r="R1179" s="9" t="s">
        <v>628</v>
      </c>
      <c r="S1179" s="9" t="s">
        <v>16</v>
      </c>
      <c r="T1179" s="9" t="s">
        <v>3888</v>
      </c>
      <c r="U1179" s="9" t="s">
        <v>378</v>
      </c>
      <c r="V1179" s="9" t="s">
        <v>11537</v>
      </c>
    </row>
    <row r="1180" customFormat="false" ht="15" hidden="false" customHeight="false" outlineLevel="0" collapsed="false">
      <c r="A1180" s="9" t="s">
        <v>11538</v>
      </c>
      <c r="B1180" s="9" t="s">
        <v>11539</v>
      </c>
      <c r="C1180" s="9" t="s">
        <v>11540</v>
      </c>
      <c r="D1180" s="9" t="s">
        <v>30</v>
      </c>
      <c r="E1180" s="9" t="s">
        <v>460</v>
      </c>
      <c r="F1180" s="9" t="s">
        <v>168</v>
      </c>
      <c r="G1180" s="9" t="s">
        <v>155</v>
      </c>
      <c r="H1180" s="9"/>
      <c r="I1180" s="9"/>
      <c r="J1180" s="9" t="s">
        <v>11541</v>
      </c>
      <c r="K1180" s="9" t="s">
        <v>11542</v>
      </c>
      <c r="L1180" s="9" t="s">
        <v>817</v>
      </c>
      <c r="M1180" s="9" t="s">
        <v>11543</v>
      </c>
      <c r="N1180" s="9" t="s">
        <v>177</v>
      </c>
      <c r="O1180" s="9" t="s">
        <v>11544</v>
      </c>
      <c r="P1180" s="9"/>
      <c r="Q1180" s="9" t="s">
        <v>454</v>
      </c>
      <c r="R1180" s="9" t="s">
        <v>628</v>
      </c>
      <c r="S1180" s="9" t="s">
        <v>17</v>
      </c>
      <c r="T1180" s="9" t="s">
        <v>11518</v>
      </c>
      <c r="U1180" s="9" t="s">
        <v>443</v>
      </c>
      <c r="V1180" s="9" t="s">
        <v>11545</v>
      </c>
    </row>
    <row r="1181" customFormat="false" ht="15" hidden="false" customHeight="false" outlineLevel="0" collapsed="false">
      <c r="A1181" s="9" t="s">
        <v>11546</v>
      </c>
      <c r="B1181" s="9" t="s">
        <v>11547</v>
      </c>
      <c r="C1181" s="9" t="s">
        <v>11548</v>
      </c>
      <c r="D1181" s="9" t="s">
        <v>30</v>
      </c>
      <c r="E1181" s="9" t="s">
        <v>460</v>
      </c>
      <c r="F1181" s="9" t="s">
        <v>171</v>
      </c>
      <c r="G1181" s="9" t="s">
        <v>11549</v>
      </c>
      <c r="H1181" s="9" t="n">
        <v>-36</v>
      </c>
      <c r="I1181" s="9"/>
      <c r="J1181" s="9" t="s">
        <v>11550</v>
      </c>
      <c r="K1181" s="9" t="s">
        <v>11551</v>
      </c>
      <c r="L1181" s="9" t="s">
        <v>11552</v>
      </c>
      <c r="M1181" s="9" t="s">
        <v>11553</v>
      </c>
      <c r="N1181" s="9" t="s">
        <v>177</v>
      </c>
      <c r="O1181" s="9" t="s">
        <v>11554</v>
      </c>
      <c r="P1181" s="9"/>
      <c r="Q1181" s="9" t="s">
        <v>234</v>
      </c>
      <c r="R1181" s="9" t="s">
        <v>628</v>
      </c>
      <c r="S1181" s="9" t="s">
        <v>17</v>
      </c>
      <c r="T1181" s="9" t="s">
        <v>5606</v>
      </c>
      <c r="U1181" s="9" t="s">
        <v>378</v>
      </c>
      <c r="V1181" s="9" t="s">
        <v>11555</v>
      </c>
    </row>
    <row r="1182" customFormat="false" ht="15" hidden="false" customHeight="false" outlineLevel="0" collapsed="false">
      <c r="A1182" s="9" t="s">
        <v>11556</v>
      </c>
      <c r="B1182" s="9" t="s">
        <v>11557</v>
      </c>
      <c r="C1182" s="9" t="s">
        <v>11558</v>
      </c>
      <c r="D1182" s="9" t="s">
        <v>30</v>
      </c>
      <c r="E1182" s="9" t="s">
        <v>460</v>
      </c>
      <c r="F1182" s="9" t="s">
        <v>165</v>
      </c>
      <c r="G1182" s="9" t="s">
        <v>11559</v>
      </c>
      <c r="H1182" s="9" t="n">
        <v>-8000</v>
      </c>
      <c r="I1182" s="9"/>
      <c r="J1182" s="9" t="s">
        <v>11560</v>
      </c>
      <c r="K1182" s="9" t="s">
        <v>11561</v>
      </c>
      <c r="L1182" s="9" t="s">
        <v>11562</v>
      </c>
      <c r="M1182" s="9" t="s">
        <v>11563</v>
      </c>
      <c r="N1182" s="9" t="s">
        <v>9518</v>
      </c>
      <c r="O1182" s="9" t="s">
        <v>11564</v>
      </c>
      <c r="P1182" s="9"/>
      <c r="Q1182" s="9" t="s">
        <v>234</v>
      </c>
      <c r="R1182" s="9" t="s">
        <v>628</v>
      </c>
      <c r="S1182" s="9" t="s">
        <v>17</v>
      </c>
      <c r="T1182" s="9" t="s">
        <v>11518</v>
      </c>
      <c r="U1182" s="9" t="s">
        <v>378</v>
      </c>
      <c r="V1182" s="9" t="s">
        <v>11565</v>
      </c>
    </row>
    <row r="1183" customFormat="false" ht="15" hidden="false" customHeight="false" outlineLevel="0" collapsed="false">
      <c r="A1183" s="9" t="s">
        <v>11566</v>
      </c>
      <c r="B1183" s="9" t="s">
        <v>11567</v>
      </c>
      <c r="C1183" s="9" t="s">
        <v>11568</v>
      </c>
      <c r="D1183" s="9" t="s">
        <v>30</v>
      </c>
      <c r="E1183" s="9" t="s">
        <v>460</v>
      </c>
      <c r="F1183" s="9" t="s">
        <v>161</v>
      </c>
      <c r="G1183" s="9" t="s">
        <v>11569</v>
      </c>
      <c r="H1183" s="9" t="n">
        <v>-42000</v>
      </c>
      <c r="I1183" s="9"/>
      <c r="J1183" s="9" t="s">
        <v>11570</v>
      </c>
      <c r="K1183" s="9" t="s">
        <v>11571</v>
      </c>
      <c r="L1183" s="9" t="s">
        <v>11572</v>
      </c>
      <c r="M1183" s="9" t="s">
        <v>11568</v>
      </c>
      <c r="N1183" s="9" t="s">
        <v>177</v>
      </c>
      <c r="O1183" s="9" t="s">
        <v>5662</v>
      </c>
      <c r="P1183" s="9"/>
      <c r="Q1183" s="9" t="s">
        <v>234</v>
      </c>
      <c r="R1183" s="9" t="s">
        <v>628</v>
      </c>
      <c r="S1183" s="9" t="s">
        <v>16</v>
      </c>
      <c r="T1183" s="9" t="s">
        <v>3239</v>
      </c>
      <c r="U1183" s="9" t="s">
        <v>443</v>
      </c>
      <c r="V1183" s="9" t="s">
        <v>11573</v>
      </c>
    </row>
    <row r="1184" customFormat="false" ht="15" hidden="false" customHeight="false" outlineLevel="0" collapsed="false">
      <c r="A1184" s="9" t="s">
        <v>11574</v>
      </c>
      <c r="B1184" s="9" t="s">
        <v>11575</v>
      </c>
      <c r="C1184" s="9" t="s">
        <v>11576</v>
      </c>
      <c r="D1184" s="9" t="s">
        <v>30</v>
      </c>
      <c r="E1184" s="9" t="s">
        <v>460</v>
      </c>
      <c r="F1184" s="9" t="s">
        <v>171</v>
      </c>
      <c r="G1184" s="9" t="s">
        <v>11577</v>
      </c>
      <c r="H1184" s="9" t="n">
        <v>-600</v>
      </c>
      <c r="I1184" s="9"/>
      <c r="J1184" s="9" t="s">
        <v>11578</v>
      </c>
      <c r="K1184" s="9" t="s">
        <v>11579</v>
      </c>
      <c r="L1184" s="9" t="s">
        <v>11580</v>
      </c>
      <c r="M1184" s="9" t="s">
        <v>11581</v>
      </c>
      <c r="N1184" s="9" t="s">
        <v>255</v>
      </c>
      <c r="O1184" s="9" t="s">
        <v>11582</v>
      </c>
      <c r="P1184" s="9"/>
      <c r="Q1184" s="9" t="s">
        <v>234</v>
      </c>
      <c r="R1184" s="9" t="s">
        <v>628</v>
      </c>
      <c r="S1184" s="9" t="s">
        <v>16</v>
      </c>
      <c r="T1184" s="9" t="s">
        <v>1832</v>
      </c>
      <c r="U1184" s="9" t="s">
        <v>378</v>
      </c>
      <c r="V1184" s="9" t="s">
        <v>11583</v>
      </c>
    </row>
    <row r="1185" customFormat="false" ht="15" hidden="false" customHeight="false" outlineLevel="0" collapsed="false">
      <c r="A1185" s="9" t="s">
        <v>11584</v>
      </c>
      <c r="B1185" s="9" t="s">
        <v>11585</v>
      </c>
      <c r="C1185" s="9" t="s">
        <v>11586</v>
      </c>
      <c r="D1185" s="9" t="s">
        <v>30</v>
      </c>
      <c r="E1185" s="9" t="s">
        <v>460</v>
      </c>
      <c r="F1185" s="9" t="s">
        <v>167</v>
      </c>
      <c r="G1185" s="9" t="s">
        <v>6189</v>
      </c>
      <c r="H1185" s="9" t="n">
        <v>1275</v>
      </c>
      <c r="I1185" s="9"/>
      <c r="J1185" s="9" t="s">
        <v>11587</v>
      </c>
      <c r="K1185" s="9" t="s">
        <v>11588</v>
      </c>
      <c r="L1185" s="9" t="s">
        <v>11589</v>
      </c>
      <c r="M1185" s="9" t="s">
        <v>11586</v>
      </c>
      <c r="N1185" s="9" t="s">
        <v>11590</v>
      </c>
      <c r="O1185" s="9" t="s">
        <v>11582</v>
      </c>
      <c r="P1185" s="9"/>
      <c r="Q1185" s="9" t="s">
        <v>234</v>
      </c>
      <c r="R1185" s="9" t="s">
        <v>628</v>
      </c>
      <c r="S1185" s="9" t="s">
        <v>16</v>
      </c>
      <c r="T1185" s="9" t="s">
        <v>170</v>
      </c>
      <c r="U1185" s="9" t="s">
        <v>378</v>
      </c>
      <c r="V1185" s="9" t="s">
        <v>11591</v>
      </c>
    </row>
    <row r="1186" customFormat="false" ht="15" hidden="false" customHeight="false" outlineLevel="0" collapsed="false">
      <c r="A1186" s="9" t="s">
        <v>11592</v>
      </c>
      <c r="B1186" s="9" t="s">
        <v>11593</v>
      </c>
      <c r="C1186" s="9" t="s">
        <v>11594</v>
      </c>
      <c r="D1186" s="9" t="s">
        <v>30</v>
      </c>
      <c r="E1186" s="9" t="s">
        <v>460</v>
      </c>
      <c r="F1186" s="9" t="s">
        <v>10472</v>
      </c>
      <c r="G1186" s="9" t="s">
        <v>11595</v>
      </c>
      <c r="H1186" s="9" t="n">
        <v>927</v>
      </c>
      <c r="I1186" s="9"/>
      <c r="J1186" s="9" t="s">
        <v>11596</v>
      </c>
      <c r="K1186" s="9" t="s">
        <v>11597</v>
      </c>
      <c r="L1186" s="9" t="s">
        <v>11598</v>
      </c>
      <c r="M1186" s="9" t="s">
        <v>11599</v>
      </c>
      <c r="N1186" s="9" t="s">
        <v>11600</v>
      </c>
      <c r="O1186" s="9" t="s">
        <v>11601</v>
      </c>
      <c r="P1186" s="9"/>
      <c r="Q1186" s="9" t="s">
        <v>234</v>
      </c>
      <c r="R1186" s="9" t="s">
        <v>628</v>
      </c>
      <c r="S1186" s="9" t="s">
        <v>16</v>
      </c>
      <c r="T1186" s="9" t="s">
        <v>170</v>
      </c>
      <c r="U1186" s="9" t="s">
        <v>378</v>
      </c>
      <c r="V1186" s="9" t="s">
        <v>11602</v>
      </c>
    </row>
    <row r="1187" customFormat="false" ht="15" hidden="false" customHeight="false" outlineLevel="0" collapsed="false">
      <c r="A1187" s="9" t="s">
        <v>11603</v>
      </c>
      <c r="B1187" s="9" t="s">
        <v>11604</v>
      </c>
      <c r="C1187" s="9" t="s">
        <v>11605</v>
      </c>
      <c r="D1187" s="9" t="s">
        <v>30</v>
      </c>
      <c r="E1187" s="9" t="s">
        <v>460</v>
      </c>
      <c r="F1187" s="9" t="s">
        <v>161</v>
      </c>
      <c r="G1187" s="9" t="s">
        <v>61</v>
      </c>
      <c r="H1187" s="9" t="n">
        <v>-1400</v>
      </c>
      <c r="I1187" s="9"/>
      <c r="J1187" s="9" t="s">
        <v>11606</v>
      </c>
      <c r="K1187" s="9" t="s">
        <v>11607</v>
      </c>
      <c r="L1187" s="9" t="s">
        <v>11608</v>
      </c>
      <c r="M1187" s="9" t="s">
        <v>11609</v>
      </c>
      <c r="N1187" s="9" t="s">
        <v>11610</v>
      </c>
      <c r="O1187" s="9" t="s">
        <v>7700</v>
      </c>
      <c r="P1187" s="9"/>
      <c r="Q1187" s="9" t="s">
        <v>234</v>
      </c>
      <c r="R1187" s="9" t="s">
        <v>628</v>
      </c>
      <c r="S1187" s="9" t="s">
        <v>17</v>
      </c>
      <c r="T1187" s="9" t="s">
        <v>5652</v>
      </c>
      <c r="U1187" s="9" t="s">
        <v>222</v>
      </c>
      <c r="V1187" s="9" t="s">
        <v>11611</v>
      </c>
    </row>
    <row r="1188" customFormat="false" ht="15" hidden="false" customHeight="false" outlineLevel="0" collapsed="false">
      <c r="A1188" s="9" t="s">
        <v>11612</v>
      </c>
      <c r="B1188" s="9" t="s">
        <v>11613</v>
      </c>
      <c r="C1188" s="9" t="s">
        <v>11614</v>
      </c>
      <c r="D1188" s="9" t="s">
        <v>30</v>
      </c>
      <c r="E1188" s="9" t="s">
        <v>460</v>
      </c>
      <c r="F1188" s="9" t="s">
        <v>161</v>
      </c>
      <c r="G1188" s="9" t="s">
        <v>61</v>
      </c>
      <c r="H1188" s="9" t="n">
        <v>-1500</v>
      </c>
      <c r="I1188" s="9"/>
      <c r="J1188" s="9" t="s">
        <v>11615</v>
      </c>
      <c r="K1188" s="9" t="s">
        <v>11616</v>
      </c>
      <c r="L1188" s="9" t="s">
        <v>11617</v>
      </c>
      <c r="M1188" s="9" t="s">
        <v>11618</v>
      </c>
      <c r="N1188" s="9" t="s">
        <v>11610</v>
      </c>
      <c r="O1188" s="9" t="s">
        <v>7700</v>
      </c>
      <c r="P1188" s="9"/>
      <c r="Q1188" s="9" t="s">
        <v>234</v>
      </c>
      <c r="R1188" s="9" t="s">
        <v>628</v>
      </c>
      <c r="S1188" s="9" t="s">
        <v>17</v>
      </c>
      <c r="T1188" s="9" t="s">
        <v>5652</v>
      </c>
      <c r="U1188" s="9" t="s">
        <v>378</v>
      </c>
      <c r="V1188" s="9"/>
    </row>
    <row r="1189" customFormat="false" ht="15" hidden="false" customHeight="false" outlineLevel="0" collapsed="false">
      <c r="A1189" s="9" t="s">
        <v>11619</v>
      </c>
      <c r="B1189" s="9" t="s">
        <v>11620</v>
      </c>
      <c r="C1189" s="9" t="s">
        <v>11621</v>
      </c>
      <c r="D1189" s="9" t="s">
        <v>30</v>
      </c>
      <c r="E1189" s="9" t="s">
        <v>460</v>
      </c>
      <c r="F1189" s="9" t="s">
        <v>11494</v>
      </c>
      <c r="G1189" s="9" t="s">
        <v>103</v>
      </c>
      <c r="H1189" s="9" t="n">
        <v>1088</v>
      </c>
      <c r="I1189" s="9"/>
      <c r="J1189" s="9" t="s">
        <v>11622</v>
      </c>
      <c r="K1189" s="9" t="s">
        <v>11623</v>
      </c>
      <c r="L1189" s="9" t="s">
        <v>11624</v>
      </c>
      <c r="M1189" s="9" t="s">
        <v>11625</v>
      </c>
      <c r="N1189" s="9" t="s">
        <v>11610</v>
      </c>
      <c r="O1189" s="9" t="s">
        <v>11626</v>
      </c>
      <c r="P1189" s="9"/>
      <c r="Q1189" s="9" t="s">
        <v>234</v>
      </c>
      <c r="R1189" s="9" t="s">
        <v>628</v>
      </c>
      <c r="S1189" s="9" t="s">
        <v>16</v>
      </c>
      <c r="T1189" s="9" t="s">
        <v>5606</v>
      </c>
      <c r="U1189" s="9" t="s">
        <v>222</v>
      </c>
      <c r="V1189" s="9" t="s">
        <v>11627</v>
      </c>
    </row>
    <row r="1190" customFormat="false" ht="15" hidden="false" customHeight="false" outlineLevel="0" collapsed="false">
      <c r="A1190" s="9" t="s">
        <v>11628</v>
      </c>
      <c r="B1190" s="9" t="s">
        <v>11629</v>
      </c>
      <c r="C1190" s="9" t="s">
        <v>11630</v>
      </c>
      <c r="D1190" s="9" t="s">
        <v>30</v>
      </c>
      <c r="E1190" s="9" t="s">
        <v>460</v>
      </c>
      <c r="F1190" s="9" t="s">
        <v>167</v>
      </c>
      <c r="G1190" s="9" t="s">
        <v>307</v>
      </c>
      <c r="H1190" s="9" t="n">
        <v>1280</v>
      </c>
      <c r="I1190" s="9"/>
      <c r="J1190" s="9" t="s">
        <v>11631</v>
      </c>
      <c r="K1190" s="9" t="s">
        <v>11632</v>
      </c>
      <c r="L1190" s="9" t="s">
        <v>11633</v>
      </c>
      <c r="M1190" s="9" t="s">
        <v>11634</v>
      </c>
      <c r="N1190" s="9" t="s">
        <v>11610</v>
      </c>
      <c r="O1190" s="9" t="s">
        <v>763</v>
      </c>
      <c r="P1190" s="9"/>
      <c r="Q1190" s="9" t="s">
        <v>234</v>
      </c>
      <c r="R1190" s="9" t="s">
        <v>628</v>
      </c>
      <c r="S1190" s="9" t="s">
        <v>16</v>
      </c>
      <c r="T1190" s="9" t="s">
        <v>5606</v>
      </c>
      <c r="U1190" s="9" t="s">
        <v>378</v>
      </c>
      <c r="V1190" s="9" t="s">
        <v>11635</v>
      </c>
    </row>
    <row r="1191" customFormat="false" ht="15" hidden="false" customHeight="false" outlineLevel="0" collapsed="false">
      <c r="A1191" s="9" t="s">
        <v>11636</v>
      </c>
      <c r="B1191" s="9" t="s">
        <v>11637</v>
      </c>
      <c r="C1191" s="9" t="s">
        <v>11638</v>
      </c>
      <c r="D1191" s="9" t="s">
        <v>30</v>
      </c>
      <c r="E1191" s="9" t="s">
        <v>460</v>
      </c>
      <c r="F1191" s="9" t="s">
        <v>167</v>
      </c>
      <c r="G1191" s="9" t="s">
        <v>134</v>
      </c>
      <c r="H1191" s="9" t="n">
        <v>-150</v>
      </c>
      <c r="I1191" s="9"/>
      <c r="J1191" s="9" t="s">
        <v>11639</v>
      </c>
      <c r="K1191" s="9" t="s">
        <v>11640</v>
      </c>
      <c r="L1191" s="9" t="s">
        <v>11641</v>
      </c>
      <c r="M1191" s="9" t="s">
        <v>11638</v>
      </c>
      <c r="N1191" s="9" t="s">
        <v>11600</v>
      </c>
      <c r="O1191" s="9" t="s">
        <v>11642</v>
      </c>
      <c r="P1191" s="9"/>
      <c r="Q1191" s="9" t="s">
        <v>234</v>
      </c>
      <c r="R1191" s="9" t="s">
        <v>628</v>
      </c>
      <c r="S1191" s="9" t="s">
        <v>16</v>
      </c>
      <c r="T1191" s="9" t="s">
        <v>7901</v>
      </c>
      <c r="U1191" s="9" t="s">
        <v>222</v>
      </c>
      <c r="V1191" s="9"/>
    </row>
    <row r="1192" customFormat="false" ht="15" hidden="false" customHeight="false" outlineLevel="0" collapsed="false">
      <c r="A1192" s="9" t="s">
        <v>11643</v>
      </c>
      <c r="B1192" s="9" t="s">
        <v>11644</v>
      </c>
      <c r="C1192" s="9" t="s">
        <v>11645</v>
      </c>
      <c r="D1192" s="9" t="s">
        <v>30</v>
      </c>
      <c r="E1192" s="9" t="s">
        <v>460</v>
      </c>
      <c r="F1192" s="9" t="s">
        <v>163</v>
      </c>
      <c r="G1192" s="9" t="s">
        <v>103</v>
      </c>
      <c r="H1192" s="9" t="n">
        <v>-18000</v>
      </c>
      <c r="I1192" s="9"/>
      <c r="J1192" s="9" t="s">
        <v>11646</v>
      </c>
      <c r="K1192" s="9" t="s">
        <v>11647</v>
      </c>
      <c r="L1192" s="9" t="s">
        <v>11648</v>
      </c>
      <c r="M1192" s="9" t="s">
        <v>11649</v>
      </c>
      <c r="N1192" s="9" t="s">
        <v>175</v>
      </c>
      <c r="O1192" s="9" t="s">
        <v>5662</v>
      </c>
      <c r="P1192" s="9"/>
      <c r="Q1192" s="9" t="s">
        <v>234</v>
      </c>
      <c r="R1192" s="9" t="s">
        <v>8534</v>
      </c>
      <c r="S1192" s="9" t="s">
        <v>15</v>
      </c>
      <c r="T1192" s="9" t="s">
        <v>11518</v>
      </c>
      <c r="U1192" s="9" t="s">
        <v>222</v>
      </c>
      <c r="V1192" s="9" t="s">
        <v>11650</v>
      </c>
    </row>
    <row r="1193" customFormat="false" ht="15" hidden="false" customHeight="false" outlineLevel="0" collapsed="false">
      <c r="A1193" s="9" t="s">
        <v>11651</v>
      </c>
      <c r="B1193" s="9" t="s">
        <v>11652</v>
      </c>
      <c r="C1193" s="9" t="s">
        <v>11653</v>
      </c>
      <c r="D1193" s="9" t="s">
        <v>30</v>
      </c>
      <c r="E1193" s="9" t="s">
        <v>460</v>
      </c>
      <c r="F1193" s="9" t="s">
        <v>4257</v>
      </c>
      <c r="G1193" s="9" t="s">
        <v>4596</v>
      </c>
      <c r="H1193" s="9" t="n">
        <v>-14500</v>
      </c>
      <c r="I1193" s="9"/>
      <c r="J1193" s="9" t="s">
        <v>11654</v>
      </c>
      <c r="K1193" s="9" t="s">
        <v>11655</v>
      </c>
      <c r="L1193" s="9" t="s">
        <v>11656</v>
      </c>
      <c r="M1193" s="9" t="s">
        <v>11657</v>
      </c>
      <c r="N1193" s="9" t="s">
        <v>175</v>
      </c>
      <c r="O1193" s="9" t="s">
        <v>5662</v>
      </c>
      <c r="P1193" s="9"/>
      <c r="Q1193" s="9" t="s">
        <v>234</v>
      </c>
      <c r="R1193" s="9" t="s">
        <v>11658</v>
      </c>
      <c r="S1193" s="9" t="s">
        <v>16</v>
      </c>
      <c r="T1193" s="9" t="s">
        <v>3239</v>
      </c>
      <c r="U1193" s="9" t="s">
        <v>378</v>
      </c>
      <c r="V1193" s="9" t="s">
        <v>11659</v>
      </c>
    </row>
    <row r="1194" customFormat="false" ht="15" hidden="false" customHeight="false" outlineLevel="0" collapsed="false">
      <c r="A1194" s="9" t="s">
        <v>11660</v>
      </c>
      <c r="B1194" s="9" t="s">
        <v>11661</v>
      </c>
      <c r="C1194" s="9" t="s">
        <v>11662</v>
      </c>
      <c r="D1194" s="9" t="s">
        <v>30</v>
      </c>
      <c r="E1194" s="9" t="s">
        <v>460</v>
      </c>
      <c r="F1194" s="9" t="s">
        <v>161</v>
      </c>
      <c r="G1194" s="9" t="s">
        <v>67</v>
      </c>
      <c r="H1194" s="9" t="n">
        <v>-9400</v>
      </c>
      <c r="I1194" s="9"/>
      <c r="J1194" s="9" t="s">
        <v>11663</v>
      </c>
      <c r="K1194" s="9" t="s">
        <v>11664</v>
      </c>
      <c r="L1194" s="9" t="s">
        <v>11665</v>
      </c>
      <c r="M1194" s="9" t="s">
        <v>11666</v>
      </c>
      <c r="N1194" s="9" t="s">
        <v>175</v>
      </c>
      <c r="O1194" s="9" t="s">
        <v>5662</v>
      </c>
      <c r="P1194" s="9"/>
      <c r="Q1194" s="9" t="s">
        <v>234</v>
      </c>
      <c r="R1194" s="9" t="s">
        <v>8534</v>
      </c>
      <c r="S1194" s="9" t="s">
        <v>16</v>
      </c>
      <c r="T1194" s="9" t="s">
        <v>3239</v>
      </c>
      <c r="U1194" s="9" t="s">
        <v>222</v>
      </c>
      <c r="V1194" s="9" t="s">
        <v>11667</v>
      </c>
    </row>
    <row r="1195" customFormat="false" ht="15" hidden="false" customHeight="false" outlineLevel="0" collapsed="false">
      <c r="A1195" s="9" t="s">
        <v>11668</v>
      </c>
      <c r="B1195" s="9" t="s">
        <v>11669</v>
      </c>
      <c r="C1195" s="9" t="s">
        <v>11670</v>
      </c>
      <c r="D1195" s="9" t="s">
        <v>30</v>
      </c>
      <c r="E1195" s="9" t="s">
        <v>460</v>
      </c>
      <c r="F1195" s="9" t="s">
        <v>162</v>
      </c>
      <c r="G1195" s="9" t="s">
        <v>98</v>
      </c>
      <c r="H1195" s="9" t="n">
        <v>-5000</v>
      </c>
      <c r="I1195" s="9"/>
      <c r="J1195" s="9" t="s">
        <v>11671</v>
      </c>
      <c r="K1195" s="9" t="s">
        <v>11672</v>
      </c>
      <c r="L1195" s="9" t="s">
        <v>11673</v>
      </c>
      <c r="M1195" s="9" t="s">
        <v>11674</v>
      </c>
      <c r="N1195" s="9" t="s">
        <v>175</v>
      </c>
      <c r="O1195" s="9" t="s">
        <v>5662</v>
      </c>
      <c r="P1195" s="9"/>
      <c r="Q1195" s="9" t="s">
        <v>454</v>
      </c>
      <c r="R1195" s="9" t="s">
        <v>5625</v>
      </c>
      <c r="S1195" s="9" t="s">
        <v>16</v>
      </c>
      <c r="T1195" s="9" t="s">
        <v>3239</v>
      </c>
      <c r="U1195" s="9" t="s">
        <v>378</v>
      </c>
      <c r="V1195" s="9" t="s">
        <v>11675</v>
      </c>
    </row>
    <row r="1196" customFormat="false" ht="15" hidden="false" customHeight="false" outlineLevel="0" collapsed="false">
      <c r="A1196" s="9" t="s">
        <v>11676</v>
      </c>
      <c r="B1196" s="9" t="s">
        <v>11677</v>
      </c>
      <c r="C1196" s="9" t="s">
        <v>11678</v>
      </c>
      <c r="D1196" s="9" t="s">
        <v>30</v>
      </c>
      <c r="E1196" s="9" t="s">
        <v>460</v>
      </c>
      <c r="F1196" s="9" t="s">
        <v>165</v>
      </c>
      <c r="G1196" s="9" t="s">
        <v>11679</v>
      </c>
      <c r="H1196" s="9" t="n">
        <v>-7000</v>
      </c>
      <c r="I1196" s="9"/>
      <c r="J1196" s="9" t="s">
        <v>11680</v>
      </c>
      <c r="K1196" s="9" t="s">
        <v>11681</v>
      </c>
      <c r="L1196" s="9" t="s">
        <v>11648</v>
      </c>
      <c r="M1196" s="9"/>
      <c r="N1196" s="9" t="s">
        <v>175</v>
      </c>
      <c r="O1196" s="9" t="s">
        <v>5662</v>
      </c>
      <c r="P1196" s="9"/>
      <c r="Q1196" s="9" t="s">
        <v>234</v>
      </c>
      <c r="R1196" s="9" t="s">
        <v>628</v>
      </c>
      <c r="S1196" s="9" t="s">
        <v>17</v>
      </c>
      <c r="T1196" s="9" t="s">
        <v>11518</v>
      </c>
      <c r="U1196" s="9" t="s">
        <v>378</v>
      </c>
      <c r="V1196" s="9" t="s">
        <v>11682</v>
      </c>
    </row>
    <row r="1197" customFormat="false" ht="15" hidden="false" customHeight="false" outlineLevel="0" collapsed="false">
      <c r="A1197" s="9" t="s">
        <v>11683</v>
      </c>
      <c r="B1197" s="9" t="s">
        <v>11684</v>
      </c>
      <c r="C1197" s="9" t="s">
        <v>11685</v>
      </c>
      <c r="D1197" s="9" t="s">
        <v>30</v>
      </c>
      <c r="E1197" s="9" t="s">
        <v>460</v>
      </c>
      <c r="F1197" s="9" t="s">
        <v>167</v>
      </c>
      <c r="G1197" s="9" t="s">
        <v>138</v>
      </c>
      <c r="H1197" s="9" t="n">
        <v>-27000</v>
      </c>
      <c r="I1197" s="9"/>
      <c r="J1197" s="9" t="s">
        <v>11686</v>
      </c>
      <c r="K1197" s="9" t="s">
        <v>11687</v>
      </c>
      <c r="L1197" s="9" t="s">
        <v>11688</v>
      </c>
      <c r="M1197" s="9" t="s">
        <v>11689</v>
      </c>
      <c r="N1197" s="9" t="s">
        <v>179</v>
      </c>
      <c r="O1197" s="9" t="s">
        <v>5662</v>
      </c>
      <c r="P1197" s="9"/>
      <c r="Q1197" s="9" t="s">
        <v>234</v>
      </c>
      <c r="R1197" s="9" t="s">
        <v>628</v>
      </c>
      <c r="S1197" s="9" t="s">
        <v>16</v>
      </c>
      <c r="T1197" s="9" t="s">
        <v>3239</v>
      </c>
      <c r="U1197" s="9" t="s">
        <v>222</v>
      </c>
      <c r="V1197" s="9"/>
    </row>
    <row r="1198" customFormat="false" ht="15" hidden="false" customHeight="false" outlineLevel="0" collapsed="false">
      <c r="A1198" s="9" t="s">
        <v>11690</v>
      </c>
      <c r="B1198" s="9" t="s">
        <v>11691</v>
      </c>
      <c r="C1198" s="9" t="s">
        <v>11692</v>
      </c>
      <c r="D1198" s="9" t="s">
        <v>30</v>
      </c>
      <c r="E1198" s="9" t="s">
        <v>460</v>
      </c>
      <c r="F1198" s="9" t="s">
        <v>2482</v>
      </c>
      <c r="G1198" s="9" t="s">
        <v>11693</v>
      </c>
      <c r="H1198" s="9" t="n">
        <v>-2500</v>
      </c>
      <c r="I1198" s="9"/>
      <c r="J1198" s="9" t="s">
        <v>11694</v>
      </c>
      <c r="K1198" s="9" t="s">
        <v>11695</v>
      </c>
      <c r="L1198" s="9" t="s">
        <v>11696</v>
      </c>
      <c r="M1198" s="9" t="s">
        <v>11697</v>
      </c>
      <c r="N1198" s="9" t="s">
        <v>10893</v>
      </c>
      <c r="O1198" s="9" t="s">
        <v>5662</v>
      </c>
      <c r="P1198" s="9"/>
      <c r="Q1198" s="9" t="s">
        <v>234</v>
      </c>
      <c r="R1198" s="9" t="s">
        <v>3340</v>
      </c>
      <c r="S1198" s="9" t="s">
        <v>16</v>
      </c>
      <c r="T1198" s="9" t="s">
        <v>3239</v>
      </c>
      <c r="U1198" s="9" t="s">
        <v>378</v>
      </c>
      <c r="V1198" s="9" t="s">
        <v>11698</v>
      </c>
    </row>
    <row r="1199" customFormat="false" ht="15" hidden="false" customHeight="false" outlineLevel="0" collapsed="false">
      <c r="A1199" s="9" t="s">
        <v>11699</v>
      </c>
      <c r="B1199" s="9" t="s">
        <v>11700</v>
      </c>
      <c r="C1199" s="9" t="s">
        <v>11701</v>
      </c>
      <c r="D1199" s="9" t="s">
        <v>30</v>
      </c>
      <c r="E1199" s="9" t="s">
        <v>460</v>
      </c>
      <c r="F1199" s="9" t="s">
        <v>6126</v>
      </c>
      <c r="G1199" s="9" t="s">
        <v>126</v>
      </c>
      <c r="H1199" s="9" t="n">
        <v>-50</v>
      </c>
      <c r="I1199" s="9"/>
      <c r="J1199" s="9" t="s">
        <v>11702</v>
      </c>
      <c r="K1199" s="9" t="s">
        <v>11703</v>
      </c>
      <c r="L1199" s="9" t="s">
        <v>11704</v>
      </c>
      <c r="M1199" s="9" t="s">
        <v>11705</v>
      </c>
      <c r="N1199" s="9" t="s">
        <v>976</v>
      </c>
      <c r="O1199" s="9" t="s">
        <v>5662</v>
      </c>
      <c r="P1199" s="9"/>
      <c r="Q1199" s="9" t="s">
        <v>234</v>
      </c>
      <c r="R1199" s="9" t="s">
        <v>3340</v>
      </c>
      <c r="S1199" s="9" t="s">
        <v>16</v>
      </c>
      <c r="T1199" s="9" t="s">
        <v>357</v>
      </c>
      <c r="U1199" s="9" t="s">
        <v>378</v>
      </c>
      <c r="V1199" s="9"/>
    </row>
    <row r="1200" customFormat="false" ht="15" hidden="false" customHeight="false" outlineLevel="0" collapsed="false">
      <c r="A1200" s="9" t="s">
        <v>11706</v>
      </c>
      <c r="B1200" s="9" t="s">
        <v>11707</v>
      </c>
      <c r="C1200" s="9" t="s">
        <v>11708</v>
      </c>
      <c r="D1200" s="9" t="s">
        <v>30</v>
      </c>
      <c r="E1200" s="9" t="s">
        <v>460</v>
      </c>
      <c r="F1200" s="9" t="s">
        <v>161</v>
      </c>
      <c r="G1200" s="9" t="s">
        <v>69</v>
      </c>
      <c r="H1200" s="9" t="n">
        <v>1000</v>
      </c>
      <c r="I1200" s="9"/>
      <c r="J1200" s="9" t="s">
        <v>11709</v>
      </c>
      <c r="K1200" s="9" t="s">
        <v>11710</v>
      </c>
      <c r="L1200" s="9" t="s">
        <v>11711</v>
      </c>
      <c r="M1200" s="9" t="s">
        <v>11712</v>
      </c>
      <c r="N1200" s="9" t="s">
        <v>452</v>
      </c>
      <c r="O1200" s="9" t="s">
        <v>5662</v>
      </c>
      <c r="P1200" s="9"/>
      <c r="Q1200" s="9" t="s">
        <v>234</v>
      </c>
      <c r="R1200" s="9" t="s">
        <v>8534</v>
      </c>
      <c r="S1200" s="9" t="s">
        <v>16</v>
      </c>
      <c r="T1200" s="9" t="s">
        <v>3239</v>
      </c>
      <c r="U1200" s="9" t="s">
        <v>378</v>
      </c>
      <c r="V1200" s="9" t="s">
        <v>11713</v>
      </c>
    </row>
    <row r="1201" customFormat="false" ht="15" hidden="false" customHeight="false" outlineLevel="0" collapsed="false">
      <c r="A1201" s="9" t="s">
        <v>11714</v>
      </c>
      <c r="B1201" s="9" t="s">
        <v>11715</v>
      </c>
      <c r="C1201" s="9" t="s">
        <v>11716</v>
      </c>
      <c r="D1201" s="9" t="s">
        <v>30</v>
      </c>
      <c r="E1201" s="9" t="s">
        <v>460</v>
      </c>
      <c r="F1201" s="9" t="s">
        <v>161</v>
      </c>
      <c r="G1201" s="9" t="s">
        <v>61</v>
      </c>
      <c r="H1201" s="9" t="n">
        <v>-3200</v>
      </c>
      <c r="I1201" s="9"/>
      <c r="J1201" s="9" t="s">
        <v>11717</v>
      </c>
      <c r="K1201" s="9" t="s">
        <v>11718</v>
      </c>
      <c r="L1201" s="9" t="s">
        <v>11719</v>
      </c>
      <c r="M1201" s="9" t="s">
        <v>11720</v>
      </c>
      <c r="N1201" s="9" t="s">
        <v>9411</v>
      </c>
      <c r="O1201" s="9" t="s">
        <v>11721</v>
      </c>
      <c r="P1201" s="9"/>
      <c r="Q1201" s="9" t="s">
        <v>234</v>
      </c>
      <c r="R1201" s="9" t="s">
        <v>3340</v>
      </c>
      <c r="S1201" s="9" t="s">
        <v>17</v>
      </c>
      <c r="T1201" s="9" t="s">
        <v>3090</v>
      </c>
      <c r="U1201" s="9" t="s">
        <v>378</v>
      </c>
      <c r="V1201" s="9"/>
    </row>
    <row r="1202" customFormat="false" ht="15" hidden="false" customHeight="false" outlineLevel="0" collapsed="false">
      <c r="A1202" s="9" t="s">
        <v>11722</v>
      </c>
      <c r="B1202" s="9" t="s">
        <v>11723</v>
      </c>
      <c r="C1202" s="9" t="s">
        <v>11724</v>
      </c>
      <c r="D1202" s="9" t="s">
        <v>30</v>
      </c>
      <c r="E1202" s="9" t="s">
        <v>460</v>
      </c>
      <c r="F1202" s="9" t="s">
        <v>163</v>
      </c>
      <c r="G1202" s="9" t="s">
        <v>11725</v>
      </c>
      <c r="H1202" s="9" t="n">
        <v>-6000</v>
      </c>
      <c r="I1202" s="9"/>
      <c r="J1202" s="9" t="s">
        <v>11726</v>
      </c>
      <c r="K1202" s="9" t="s">
        <v>11727</v>
      </c>
      <c r="L1202" s="9" t="s">
        <v>11728</v>
      </c>
      <c r="M1202" s="9" t="s">
        <v>11729</v>
      </c>
      <c r="N1202" s="9" t="s">
        <v>5661</v>
      </c>
      <c r="O1202" s="9" t="s">
        <v>5662</v>
      </c>
      <c r="P1202" s="9"/>
      <c r="Q1202" s="9" t="s">
        <v>219</v>
      </c>
      <c r="R1202" s="9" t="s">
        <v>628</v>
      </c>
      <c r="S1202" s="9" t="s">
        <v>17</v>
      </c>
      <c r="T1202" s="9" t="s">
        <v>3239</v>
      </c>
      <c r="U1202" s="9" t="s">
        <v>443</v>
      </c>
      <c r="V1202" s="9" t="s">
        <v>11730</v>
      </c>
    </row>
    <row r="1203" customFormat="false" ht="15" hidden="false" customHeight="false" outlineLevel="0" collapsed="false">
      <c r="A1203" s="9" t="s">
        <v>11731</v>
      </c>
      <c r="B1203" s="9" t="s">
        <v>9307</v>
      </c>
      <c r="C1203" s="9" t="s">
        <v>11732</v>
      </c>
      <c r="D1203" s="9" t="s">
        <v>30</v>
      </c>
      <c r="E1203" s="9" t="s">
        <v>460</v>
      </c>
      <c r="F1203" s="9" t="s">
        <v>163</v>
      </c>
      <c r="G1203" s="9" t="s">
        <v>103</v>
      </c>
      <c r="H1203" s="9" t="n">
        <v>580</v>
      </c>
      <c r="I1203" s="9"/>
      <c r="J1203" s="9" t="s">
        <v>11733</v>
      </c>
      <c r="K1203" s="9" t="s">
        <v>11734</v>
      </c>
      <c r="L1203" s="9" t="s">
        <v>11735</v>
      </c>
      <c r="M1203" s="9" t="s">
        <v>11736</v>
      </c>
      <c r="N1203" s="9" t="s">
        <v>976</v>
      </c>
      <c r="O1203" s="9" t="s">
        <v>11737</v>
      </c>
      <c r="P1203" s="9"/>
      <c r="Q1203" s="9" t="s">
        <v>234</v>
      </c>
      <c r="R1203" s="9" t="s">
        <v>11738</v>
      </c>
      <c r="S1203" s="9" t="s">
        <v>16</v>
      </c>
      <c r="T1203" s="9" t="s">
        <v>6011</v>
      </c>
      <c r="U1203" s="9" t="s">
        <v>378</v>
      </c>
      <c r="V1203" s="9" t="s">
        <v>11739</v>
      </c>
    </row>
    <row r="1204" customFormat="false" ht="15" hidden="false" customHeight="false" outlineLevel="0" collapsed="false">
      <c r="A1204" s="9" t="s">
        <v>11740</v>
      </c>
      <c r="B1204" s="9" t="s">
        <v>11741</v>
      </c>
      <c r="C1204" s="9" t="s">
        <v>11742</v>
      </c>
      <c r="D1204" s="9" t="s">
        <v>30</v>
      </c>
      <c r="E1204" s="9" t="s">
        <v>460</v>
      </c>
      <c r="F1204" s="9" t="s">
        <v>167</v>
      </c>
      <c r="G1204" s="9" t="s">
        <v>138</v>
      </c>
      <c r="H1204" s="9" t="n">
        <v>1708</v>
      </c>
      <c r="I1204" s="9"/>
      <c r="J1204" s="9" t="s">
        <v>11743</v>
      </c>
      <c r="K1204" s="9" t="s">
        <v>11744</v>
      </c>
      <c r="L1204" s="9" t="s">
        <v>11745</v>
      </c>
      <c r="M1204" s="9" t="s">
        <v>11746</v>
      </c>
      <c r="N1204" s="9" t="s">
        <v>572</v>
      </c>
      <c r="O1204" s="9" t="s">
        <v>354</v>
      </c>
      <c r="P1204" s="9"/>
      <c r="Q1204" s="9" t="s">
        <v>234</v>
      </c>
      <c r="R1204" s="9" t="s">
        <v>11747</v>
      </c>
      <c r="S1204" s="9" t="s">
        <v>16</v>
      </c>
      <c r="T1204" s="9" t="s">
        <v>1078</v>
      </c>
      <c r="U1204" s="9" t="s">
        <v>222</v>
      </c>
      <c r="V1204" s="9" t="s">
        <v>11748</v>
      </c>
    </row>
    <row r="1205" customFormat="false" ht="15" hidden="false" customHeight="false" outlineLevel="0" collapsed="false">
      <c r="A1205" s="9" t="s">
        <v>11749</v>
      </c>
      <c r="B1205" s="9" t="s">
        <v>11750</v>
      </c>
      <c r="C1205" s="9" t="s">
        <v>11751</v>
      </c>
      <c r="D1205" s="9" t="s">
        <v>30</v>
      </c>
      <c r="E1205" s="9" t="s">
        <v>460</v>
      </c>
      <c r="F1205" s="9" t="s">
        <v>162</v>
      </c>
      <c r="G1205" s="9" t="s">
        <v>90</v>
      </c>
      <c r="H1205" s="9" t="n">
        <v>-1600</v>
      </c>
      <c r="I1205" s="9"/>
      <c r="J1205" s="9" t="s">
        <v>11752</v>
      </c>
      <c r="K1205" s="9" t="s">
        <v>11753</v>
      </c>
      <c r="L1205" s="9" t="s">
        <v>11754</v>
      </c>
      <c r="M1205" s="9" t="s">
        <v>11755</v>
      </c>
      <c r="N1205" s="9" t="s">
        <v>11756</v>
      </c>
      <c r="O1205" s="9" t="s">
        <v>11757</v>
      </c>
      <c r="P1205" s="9"/>
      <c r="Q1205" s="9" t="s">
        <v>234</v>
      </c>
      <c r="R1205" s="9" t="s">
        <v>8519</v>
      </c>
      <c r="S1205" s="9" t="s">
        <v>15</v>
      </c>
      <c r="T1205" s="9" t="s">
        <v>6011</v>
      </c>
      <c r="U1205" s="9" t="s">
        <v>222</v>
      </c>
      <c r="V1205" s="9" t="s">
        <v>11758</v>
      </c>
    </row>
    <row r="1206" customFormat="false" ht="15" hidden="false" customHeight="false" outlineLevel="0" collapsed="false">
      <c r="A1206" s="9" t="s">
        <v>11759</v>
      </c>
      <c r="B1206" s="9" t="s">
        <v>11760</v>
      </c>
      <c r="C1206" s="9" t="s">
        <v>11761</v>
      </c>
      <c r="D1206" s="9" t="s">
        <v>30</v>
      </c>
      <c r="E1206" s="9" t="s">
        <v>460</v>
      </c>
      <c r="F1206" s="9" t="s">
        <v>171</v>
      </c>
      <c r="G1206" s="9" t="s">
        <v>472</v>
      </c>
      <c r="H1206" s="9" t="n">
        <v>1844</v>
      </c>
      <c r="I1206" s="9"/>
      <c r="J1206" s="9" t="s">
        <v>11762</v>
      </c>
      <c r="K1206" s="9" t="s">
        <v>11763</v>
      </c>
      <c r="L1206" s="9" t="s">
        <v>11764</v>
      </c>
      <c r="M1206" s="9" t="s">
        <v>11765</v>
      </c>
      <c r="N1206" s="9" t="s">
        <v>11766</v>
      </c>
      <c r="O1206" s="9" t="s">
        <v>763</v>
      </c>
      <c r="P1206" s="9"/>
      <c r="Q1206" s="9" t="s">
        <v>234</v>
      </c>
      <c r="R1206" s="9" t="s">
        <v>11767</v>
      </c>
      <c r="S1206" s="9" t="s">
        <v>17</v>
      </c>
      <c r="T1206" s="9" t="s">
        <v>11768</v>
      </c>
      <c r="U1206" s="9" t="s">
        <v>222</v>
      </c>
      <c r="V1206" s="9" t="s">
        <v>11769</v>
      </c>
    </row>
    <row r="1207" customFormat="false" ht="15" hidden="false" customHeight="false" outlineLevel="0" collapsed="false">
      <c r="A1207" s="9" t="s">
        <v>11770</v>
      </c>
      <c r="B1207" s="9" t="s">
        <v>11771</v>
      </c>
      <c r="C1207" s="9" t="s">
        <v>11772</v>
      </c>
      <c r="D1207" s="9" t="s">
        <v>30</v>
      </c>
      <c r="E1207" s="9" t="s">
        <v>460</v>
      </c>
      <c r="F1207" s="9" t="s">
        <v>171</v>
      </c>
      <c r="G1207" s="9" t="s">
        <v>10483</v>
      </c>
      <c r="H1207" s="9" t="n">
        <v>1862</v>
      </c>
      <c r="I1207" s="9"/>
      <c r="J1207" s="9" t="s">
        <v>11773</v>
      </c>
      <c r="K1207" s="9" t="s">
        <v>11774</v>
      </c>
      <c r="L1207" s="9" t="s">
        <v>11775</v>
      </c>
      <c r="M1207" s="9" t="s">
        <v>11776</v>
      </c>
      <c r="N1207" s="9" t="s">
        <v>9351</v>
      </c>
      <c r="O1207" s="9" t="s">
        <v>763</v>
      </c>
      <c r="P1207" s="9"/>
      <c r="Q1207" s="9" t="s">
        <v>234</v>
      </c>
      <c r="R1207" s="9" t="s">
        <v>11767</v>
      </c>
      <c r="S1207" s="9" t="s">
        <v>17</v>
      </c>
      <c r="T1207" s="9" t="s">
        <v>10266</v>
      </c>
      <c r="U1207" s="9" t="s">
        <v>222</v>
      </c>
      <c r="V1207" s="9"/>
    </row>
    <row r="1208" customFormat="false" ht="15" hidden="false" customHeight="false" outlineLevel="0" collapsed="false">
      <c r="A1208" s="9" t="s">
        <v>11777</v>
      </c>
      <c r="B1208" s="9" t="s">
        <v>11778</v>
      </c>
      <c r="C1208" s="9" t="s">
        <v>11779</v>
      </c>
      <c r="D1208" s="9" t="s">
        <v>30</v>
      </c>
      <c r="E1208" s="9" t="s">
        <v>460</v>
      </c>
      <c r="F1208" s="9" t="s">
        <v>163</v>
      </c>
      <c r="G1208" s="9" t="s">
        <v>103</v>
      </c>
      <c r="H1208" s="9" t="n">
        <v>-150</v>
      </c>
      <c r="I1208" s="9"/>
      <c r="J1208" s="9" t="s">
        <v>11780</v>
      </c>
      <c r="K1208" s="9" t="s">
        <v>11781</v>
      </c>
      <c r="L1208" s="9" t="s">
        <v>11782</v>
      </c>
      <c r="M1208" s="9" t="s">
        <v>11783</v>
      </c>
      <c r="N1208" s="9" t="s">
        <v>177</v>
      </c>
      <c r="O1208" s="9" t="s">
        <v>11784</v>
      </c>
      <c r="P1208" s="9"/>
      <c r="Q1208" s="9" t="s">
        <v>234</v>
      </c>
      <c r="R1208" s="9" t="s">
        <v>628</v>
      </c>
      <c r="S1208" s="9" t="s">
        <v>15</v>
      </c>
      <c r="T1208" s="9" t="s">
        <v>11518</v>
      </c>
      <c r="U1208" s="9" t="s">
        <v>222</v>
      </c>
      <c r="V1208" s="9" t="s">
        <v>11785</v>
      </c>
    </row>
    <row r="1209" customFormat="false" ht="15" hidden="false" customHeight="false" outlineLevel="0" collapsed="false">
      <c r="A1209" s="9" t="s">
        <v>11786</v>
      </c>
      <c r="B1209" s="9" t="s">
        <v>11787</v>
      </c>
      <c r="C1209" s="9" t="s">
        <v>11788</v>
      </c>
      <c r="D1209" s="9" t="s">
        <v>30</v>
      </c>
      <c r="E1209" s="9" t="s">
        <v>460</v>
      </c>
      <c r="F1209" s="9" t="s">
        <v>166</v>
      </c>
      <c r="G1209" s="9" t="s">
        <v>11789</v>
      </c>
      <c r="H1209" s="9" t="n">
        <v>794</v>
      </c>
      <c r="I1209" s="9"/>
      <c r="J1209" s="9" t="s">
        <v>11790</v>
      </c>
      <c r="K1209" s="9" t="s">
        <v>11791</v>
      </c>
      <c r="L1209" s="9" t="s">
        <v>11792</v>
      </c>
      <c r="M1209" s="9" t="s">
        <v>11793</v>
      </c>
      <c r="N1209" s="9" t="s">
        <v>177</v>
      </c>
      <c r="O1209" s="9" t="s">
        <v>354</v>
      </c>
      <c r="P1209" s="9"/>
      <c r="Q1209" s="9" t="s">
        <v>234</v>
      </c>
      <c r="R1209" s="9" t="s">
        <v>11794</v>
      </c>
      <c r="S1209" s="9" t="s">
        <v>16</v>
      </c>
      <c r="T1209" s="9" t="s">
        <v>170</v>
      </c>
      <c r="U1209" s="9" t="s">
        <v>378</v>
      </c>
      <c r="V1209" s="9" t="s">
        <v>11795</v>
      </c>
    </row>
    <row r="1210" customFormat="false" ht="15" hidden="false" customHeight="false" outlineLevel="0" collapsed="false">
      <c r="A1210" s="9" t="s">
        <v>11796</v>
      </c>
      <c r="B1210" s="9" t="s">
        <v>11797</v>
      </c>
      <c r="C1210" s="9" t="s">
        <v>11798</v>
      </c>
      <c r="D1210" s="9" t="s">
        <v>30</v>
      </c>
      <c r="E1210" s="9" t="s">
        <v>460</v>
      </c>
      <c r="F1210" s="9" t="s">
        <v>162</v>
      </c>
      <c r="G1210" s="9" t="s">
        <v>90</v>
      </c>
      <c r="H1210" s="9"/>
      <c r="I1210" s="9"/>
      <c r="J1210" s="9" t="s">
        <v>11799</v>
      </c>
      <c r="K1210" s="9" t="s">
        <v>11800</v>
      </c>
      <c r="L1210" s="9" t="s">
        <v>11801</v>
      </c>
      <c r="M1210" s="9" t="s">
        <v>11802</v>
      </c>
      <c r="N1210" s="9" t="s">
        <v>9212</v>
      </c>
      <c r="O1210" s="9" t="s">
        <v>5662</v>
      </c>
      <c r="P1210" s="9"/>
      <c r="Q1210" s="9" t="s">
        <v>234</v>
      </c>
      <c r="R1210" s="9" t="s">
        <v>628</v>
      </c>
      <c r="S1210" s="9" t="s">
        <v>17</v>
      </c>
      <c r="T1210" s="9" t="s">
        <v>3239</v>
      </c>
      <c r="U1210" s="9" t="s">
        <v>443</v>
      </c>
      <c r="V1210" s="9" t="s">
        <v>11803</v>
      </c>
    </row>
    <row r="1211" customFormat="false" ht="15" hidden="false" customHeight="false" outlineLevel="0" collapsed="false">
      <c r="A1211" s="9" t="s">
        <v>11804</v>
      </c>
      <c r="B1211" s="9" t="s">
        <v>11805</v>
      </c>
      <c r="C1211" s="9" t="s">
        <v>11806</v>
      </c>
      <c r="D1211" s="9" t="s">
        <v>30</v>
      </c>
      <c r="E1211" s="9" t="s">
        <v>460</v>
      </c>
      <c r="F1211" s="9" t="s">
        <v>4285</v>
      </c>
      <c r="G1211" s="9" t="s">
        <v>1376</v>
      </c>
      <c r="H1211" s="9" t="n">
        <v>868</v>
      </c>
      <c r="I1211" s="9"/>
      <c r="J1211" s="9" t="s">
        <v>11807</v>
      </c>
      <c r="K1211" s="9" t="s">
        <v>11808</v>
      </c>
      <c r="L1211" s="9" t="s">
        <v>11809</v>
      </c>
      <c r="M1211" s="9" t="s">
        <v>11810</v>
      </c>
      <c r="N1211" s="9" t="s">
        <v>9212</v>
      </c>
      <c r="O1211" s="9" t="s">
        <v>11811</v>
      </c>
      <c r="P1211" s="9"/>
      <c r="Q1211" s="9" t="s">
        <v>670</v>
      </c>
      <c r="R1211" s="9" t="s">
        <v>628</v>
      </c>
      <c r="S1211" s="9" t="s">
        <v>15</v>
      </c>
      <c r="T1211" s="9" t="s">
        <v>3239</v>
      </c>
      <c r="U1211" s="9" t="s">
        <v>222</v>
      </c>
      <c r="V1211" s="9" t="s">
        <v>11812</v>
      </c>
    </row>
    <row r="1212" customFormat="false" ht="15" hidden="false" customHeight="false" outlineLevel="0" collapsed="false">
      <c r="A1212" s="9" t="s">
        <v>11813</v>
      </c>
      <c r="B1212" s="9" t="s">
        <v>11814</v>
      </c>
      <c r="C1212" s="9" t="s">
        <v>11815</v>
      </c>
      <c r="D1212" s="9" t="s">
        <v>30</v>
      </c>
      <c r="E1212" s="9" t="s">
        <v>460</v>
      </c>
      <c r="F1212" s="9" t="s">
        <v>166</v>
      </c>
      <c r="G1212" s="9" t="s">
        <v>61</v>
      </c>
      <c r="H1212" s="9" t="n">
        <v>900</v>
      </c>
      <c r="I1212" s="9"/>
      <c r="J1212" s="9" t="s">
        <v>11816</v>
      </c>
      <c r="K1212" s="9" t="s">
        <v>11817</v>
      </c>
      <c r="L1212" s="9" t="s">
        <v>11818</v>
      </c>
      <c r="M1212" s="9" t="s">
        <v>11819</v>
      </c>
      <c r="N1212" s="9" t="s">
        <v>9212</v>
      </c>
      <c r="O1212" s="9" t="s">
        <v>11811</v>
      </c>
      <c r="P1212" s="9"/>
      <c r="Q1212" s="9" t="s">
        <v>670</v>
      </c>
      <c r="R1212" s="9" t="s">
        <v>628</v>
      </c>
      <c r="S1212" s="9" t="s">
        <v>17</v>
      </c>
      <c r="T1212" s="9" t="s">
        <v>8750</v>
      </c>
      <c r="U1212" s="9" t="s">
        <v>378</v>
      </c>
      <c r="V1212" s="9"/>
    </row>
    <row r="1213" customFormat="false" ht="15" hidden="false" customHeight="false" outlineLevel="0" collapsed="false">
      <c r="A1213" s="9" t="s">
        <v>11820</v>
      </c>
      <c r="B1213" s="9" t="s">
        <v>11821</v>
      </c>
      <c r="C1213" s="9" t="s">
        <v>11822</v>
      </c>
      <c r="D1213" s="9" t="s">
        <v>30</v>
      </c>
      <c r="E1213" s="9" t="s">
        <v>460</v>
      </c>
      <c r="F1213" s="9" t="s">
        <v>163</v>
      </c>
      <c r="G1213" s="9" t="s">
        <v>103</v>
      </c>
      <c r="H1213" s="9" t="n">
        <v>1040</v>
      </c>
      <c r="I1213" s="9"/>
      <c r="J1213" s="9" t="s">
        <v>11823</v>
      </c>
      <c r="K1213" s="9" t="s">
        <v>11824</v>
      </c>
      <c r="L1213" s="9" t="s">
        <v>11825</v>
      </c>
      <c r="M1213" s="9"/>
      <c r="N1213" s="9" t="s">
        <v>177</v>
      </c>
      <c r="O1213" s="9" t="s">
        <v>354</v>
      </c>
      <c r="P1213" s="9"/>
      <c r="Q1213" s="9" t="s">
        <v>234</v>
      </c>
      <c r="R1213" s="9" t="s">
        <v>628</v>
      </c>
      <c r="S1213" s="9" t="s">
        <v>16</v>
      </c>
      <c r="T1213" s="9" t="s">
        <v>3239</v>
      </c>
      <c r="U1213" s="9" t="s">
        <v>222</v>
      </c>
      <c r="V1213" s="9" t="s">
        <v>11826</v>
      </c>
    </row>
    <row r="1214" customFormat="false" ht="15" hidden="false" customHeight="false" outlineLevel="0" collapsed="false">
      <c r="A1214" s="9" t="s">
        <v>11827</v>
      </c>
      <c r="B1214" s="9" t="s">
        <v>11828</v>
      </c>
      <c r="C1214" s="9" t="s">
        <v>11829</v>
      </c>
      <c r="D1214" s="9" t="s">
        <v>30</v>
      </c>
      <c r="E1214" s="9" t="s">
        <v>460</v>
      </c>
      <c r="F1214" s="9" t="s">
        <v>163</v>
      </c>
      <c r="G1214" s="9" t="s">
        <v>105</v>
      </c>
      <c r="H1214" s="9" t="n">
        <v>1377</v>
      </c>
      <c r="I1214" s="9"/>
      <c r="J1214" s="9" t="s">
        <v>11830</v>
      </c>
      <c r="K1214" s="9" t="s">
        <v>11831</v>
      </c>
      <c r="L1214" s="9" t="s">
        <v>11832</v>
      </c>
      <c r="M1214" s="9" t="s">
        <v>11833</v>
      </c>
      <c r="N1214" s="9" t="s">
        <v>9212</v>
      </c>
      <c r="O1214" s="9" t="s">
        <v>11834</v>
      </c>
      <c r="P1214" s="9"/>
      <c r="Q1214" s="9" t="s">
        <v>234</v>
      </c>
      <c r="R1214" s="9" t="s">
        <v>11835</v>
      </c>
      <c r="S1214" s="9" t="s">
        <v>15</v>
      </c>
      <c r="T1214" s="9" t="s">
        <v>6874</v>
      </c>
      <c r="U1214" s="9" t="s">
        <v>222</v>
      </c>
      <c r="V1214" s="9" t="s">
        <v>11836</v>
      </c>
    </row>
    <row r="1215" customFormat="false" ht="15" hidden="false" customHeight="false" outlineLevel="0" collapsed="false">
      <c r="A1215" s="9" t="s">
        <v>11837</v>
      </c>
      <c r="B1215" s="9" t="s">
        <v>11838</v>
      </c>
      <c r="C1215" s="9" t="s">
        <v>11839</v>
      </c>
      <c r="D1215" s="9" t="s">
        <v>30</v>
      </c>
      <c r="E1215" s="9" t="s">
        <v>460</v>
      </c>
      <c r="F1215" s="9" t="s">
        <v>167</v>
      </c>
      <c r="G1215" s="9" t="s">
        <v>138</v>
      </c>
      <c r="H1215" s="9" t="n">
        <v>1450</v>
      </c>
      <c r="I1215" s="9"/>
      <c r="J1215" s="9" t="s">
        <v>11840</v>
      </c>
      <c r="K1215" s="9" t="s">
        <v>11841</v>
      </c>
      <c r="L1215" s="9" t="s">
        <v>11842</v>
      </c>
      <c r="M1215" s="9" t="s">
        <v>11843</v>
      </c>
      <c r="N1215" s="9" t="s">
        <v>177</v>
      </c>
      <c r="O1215" s="9" t="s">
        <v>11811</v>
      </c>
      <c r="P1215" s="9"/>
      <c r="Q1215" s="9" t="s">
        <v>234</v>
      </c>
      <c r="R1215" s="9" t="s">
        <v>11844</v>
      </c>
      <c r="S1215" s="9" t="s">
        <v>15</v>
      </c>
      <c r="T1215" s="9" t="s">
        <v>6011</v>
      </c>
      <c r="U1215" s="9" t="s">
        <v>222</v>
      </c>
      <c r="V1215" s="9" t="s">
        <v>11845</v>
      </c>
    </row>
    <row r="1216" customFormat="false" ht="15" hidden="false" customHeight="false" outlineLevel="0" collapsed="false">
      <c r="A1216" s="9" t="s">
        <v>11846</v>
      </c>
      <c r="B1216" s="9" t="s">
        <v>11847</v>
      </c>
      <c r="C1216" s="9" t="s">
        <v>11847</v>
      </c>
      <c r="D1216" s="9" t="s">
        <v>30</v>
      </c>
      <c r="E1216" s="9" t="s">
        <v>460</v>
      </c>
      <c r="F1216" s="9" t="s">
        <v>167</v>
      </c>
      <c r="G1216" s="9" t="s">
        <v>138</v>
      </c>
      <c r="H1216" s="9" t="n">
        <v>1796</v>
      </c>
      <c r="I1216" s="9"/>
      <c r="J1216" s="9" t="s">
        <v>11848</v>
      </c>
      <c r="K1216" s="9" t="s">
        <v>11849</v>
      </c>
      <c r="L1216" s="9" t="s">
        <v>11850</v>
      </c>
      <c r="M1216" s="9" t="s">
        <v>11851</v>
      </c>
      <c r="N1216" s="9" t="s">
        <v>177</v>
      </c>
      <c r="O1216" s="9" t="s">
        <v>354</v>
      </c>
      <c r="P1216" s="9"/>
      <c r="Q1216" s="9" t="s">
        <v>234</v>
      </c>
      <c r="R1216" s="9" t="s">
        <v>628</v>
      </c>
      <c r="S1216" s="9" t="s">
        <v>17</v>
      </c>
      <c r="T1216" s="9" t="s">
        <v>357</v>
      </c>
      <c r="U1216" s="9" t="s">
        <v>222</v>
      </c>
      <c r="V1216" s="9"/>
    </row>
    <row r="1217" customFormat="false" ht="15" hidden="false" customHeight="false" outlineLevel="0" collapsed="false">
      <c r="A1217" s="9" t="s">
        <v>11852</v>
      </c>
      <c r="B1217" s="9" t="s">
        <v>11853</v>
      </c>
      <c r="C1217" s="9" t="s">
        <v>11854</v>
      </c>
      <c r="D1217" s="9" t="s">
        <v>30</v>
      </c>
      <c r="E1217" s="9" t="s">
        <v>460</v>
      </c>
      <c r="F1217" s="9" t="s">
        <v>167</v>
      </c>
      <c r="G1217" s="9" t="s">
        <v>138</v>
      </c>
      <c r="H1217" s="9" t="n">
        <v>1826</v>
      </c>
      <c r="I1217" s="9"/>
      <c r="J1217" s="9" t="s">
        <v>11855</v>
      </c>
      <c r="K1217" s="9" t="s">
        <v>11856</v>
      </c>
      <c r="L1217" s="9" t="s">
        <v>11857</v>
      </c>
      <c r="M1217" s="9" t="s">
        <v>11858</v>
      </c>
      <c r="N1217" s="9" t="s">
        <v>177</v>
      </c>
      <c r="O1217" s="9" t="s">
        <v>11859</v>
      </c>
      <c r="P1217" s="9"/>
      <c r="Q1217" s="9" t="s">
        <v>234</v>
      </c>
      <c r="R1217" s="9" t="s">
        <v>628</v>
      </c>
      <c r="S1217" s="9" t="s">
        <v>16</v>
      </c>
      <c r="T1217" s="9" t="s">
        <v>11518</v>
      </c>
      <c r="U1217" s="9" t="s">
        <v>222</v>
      </c>
      <c r="V1217" s="9" t="s">
        <v>11860</v>
      </c>
    </row>
    <row r="1218" customFormat="false" ht="15" hidden="false" customHeight="false" outlineLevel="0" collapsed="false">
      <c r="A1218" s="9" t="s">
        <v>11861</v>
      </c>
      <c r="B1218" s="9" t="s">
        <v>11862</v>
      </c>
      <c r="C1218" s="9" t="s">
        <v>11863</v>
      </c>
      <c r="D1218" s="9" t="s">
        <v>30</v>
      </c>
      <c r="E1218" s="9" t="s">
        <v>460</v>
      </c>
      <c r="F1218" s="9" t="s">
        <v>162</v>
      </c>
      <c r="G1218" s="9" t="s">
        <v>100</v>
      </c>
      <c r="H1218" s="9" t="n">
        <v>1833</v>
      </c>
      <c r="I1218" s="9"/>
      <c r="J1218" s="9" t="s">
        <v>11864</v>
      </c>
      <c r="K1218" s="9" t="s">
        <v>11865</v>
      </c>
      <c r="L1218" s="9" t="s">
        <v>11866</v>
      </c>
      <c r="M1218" s="9" t="s">
        <v>11867</v>
      </c>
      <c r="N1218" s="9" t="s">
        <v>177</v>
      </c>
      <c r="O1218" s="9" t="s">
        <v>11868</v>
      </c>
      <c r="P1218" s="9"/>
      <c r="Q1218" s="9" t="s">
        <v>234</v>
      </c>
      <c r="R1218" s="9" t="s">
        <v>628</v>
      </c>
      <c r="S1218" s="9" t="s">
        <v>16</v>
      </c>
      <c r="T1218" s="9" t="s">
        <v>11518</v>
      </c>
      <c r="U1218" s="9" t="s">
        <v>378</v>
      </c>
      <c r="V1218" s="9" t="s">
        <v>11869</v>
      </c>
    </row>
    <row r="1219" customFormat="false" ht="15" hidden="false" customHeight="false" outlineLevel="0" collapsed="false">
      <c r="A1219" s="9" t="s">
        <v>11870</v>
      </c>
      <c r="B1219" s="9" t="s">
        <v>11871</v>
      </c>
      <c r="C1219" s="9" t="s">
        <v>11872</v>
      </c>
      <c r="D1219" s="9" t="s">
        <v>30</v>
      </c>
      <c r="E1219" s="9" t="s">
        <v>460</v>
      </c>
      <c r="F1219" s="9" t="s">
        <v>416</v>
      </c>
      <c r="G1219" s="9" t="s">
        <v>10483</v>
      </c>
      <c r="H1219" s="9" t="n">
        <v>1837</v>
      </c>
      <c r="I1219" s="9"/>
      <c r="J1219" s="9" t="s">
        <v>11873</v>
      </c>
      <c r="K1219" s="9" t="s">
        <v>11874</v>
      </c>
      <c r="L1219" s="9" t="s">
        <v>11875</v>
      </c>
      <c r="M1219" s="9" t="s">
        <v>11876</v>
      </c>
      <c r="N1219" s="9" t="s">
        <v>177</v>
      </c>
      <c r="O1219" s="9" t="s">
        <v>763</v>
      </c>
      <c r="P1219" s="9"/>
      <c r="Q1219" s="9" t="s">
        <v>234</v>
      </c>
      <c r="R1219" s="9" t="s">
        <v>11767</v>
      </c>
      <c r="S1219" s="9" t="s">
        <v>17</v>
      </c>
      <c r="T1219" s="9" t="s">
        <v>10007</v>
      </c>
      <c r="U1219" s="9" t="s">
        <v>222</v>
      </c>
      <c r="V1219" s="9" t="s">
        <v>11877</v>
      </c>
    </row>
    <row r="1220" customFormat="false" ht="15" hidden="false" customHeight="false" outlineLevel="0" collapsed="false">
      <c r="A1220" s="9" t="s">
        <v>11878</v>
      </c>
      <c r="B1220" s="9" t="s">
        <v>11879</v>
      </c>
      <c r="C1220" s="9" t="s">
        <v>11880</v>
      </c>
      <c r="D1220" s="9" t="s">
        <v>30</v>
      </c>
      <c r="E1220" s="9" t="s">
        <v>460</v>
      </c>
      <c r="F1220" s="9" t="s">
        <v>171</v>
      </c>
      <c r="G1220" s="9" t="s">
        <v>417</v>
      </c>
      <c r="H1220" s="9" t="n">
        <v>1857</v>
      </c>
      <c r="I1220" s="9"/>
      <c r="J1220" s="9" t="s">
        <v>11881</v>
      </c>
      <c r="K1220" s="9" t="s">
        <v>11882</v>
      </c>
      <c r="L1220" s="9" t="s">
        <v>11883</v>
      </c>
      <c r="M1220" s="9" t="s">
        <v>11884</v>
      </c>
      <c r="N1220" s="9" t="s">
        <v>902</v>
      </c>
      <c r="O1220" s="9" t="s">
        <v>354</v>
      </c>
      <c r="P1220" s="9"/>
      <c r="Q1220" s="9" t="s">
        <v>234</v>
      </c>
      <c r="R1220" s="9" t="s">
        <v>11844</v>
      </c>
      <c r="S1220" s="9" t="s">
        <v>17</v>
      </c>
      <c r="T1220" s="9" t="s">
        <v>4084</v>
      </c>
      <c r="U1220" s="9" t="s">
        <v>222</v>
      </c>
      <c r="V1220" s="9"/>
    </row>
    <row r="1221" customFormat="false" ht="15" hidden="false" customHeight="false" outlineLevel="0" collapsed="false">
      <c r="A1221" s="9" t="s">
        <v>11885</v>
      </c>
      <c r="B1221" s="9" t="s">
        <v>11886</v>
      </c>
      <c r="C1221" s="9" t="s">
        <v>11887</v>
      </c>
      <c r="D1221" s="9" t="s">
        <v>30</v>
      </c>
      <c r="E1221" s="9" t="s">
        <v>460</v>
      </c>
      <c r="F1221" s="9" t="s">
        <v>171</v>
      </c>
      <c r="G1221" s="9" t="s">
        <v>417</v>
      </c>
      <c r="H1221" s="9" t="n">
        <v>1888</v>
      </c>
      <c r="I1221" s="9"/>
      <c r="J1221" s="9" t="s">
        <v>11888</v>
      </c>
      <c r="K1221" s="9" t="s">
        <v>11889</v>
      </c>
      <c r="L1221" s="9" t="s">
        <v>11890</v>
      </c>
      <c r="M1221" s="9" t="s">
        <v>11891</v>
      </c>
      <c r="N1221" s="9" t="s">
        <v>902</v>
      </c>
      <c r="O1221" s="9" t="s">
        <v>11892</v>
      </c>
      <c r="P1221" s="9"/>
      <c r="Q1221" s="9" t="s">
        <v>234</v>
      </c>
      <c r="R1221" s="9" t="s">
        <v>11844</v>
      </c>
      <c r="S1221" s="9" t="s">
        <v>17</v>
      </c>
      <c r="T1221" s="9" t="s">
        <v>4084</v>
      </c>
      <c r="U1221" s="9" t="s">
        <v>222</v>
      </c>
      <c r="V1221" s="9" t="s">
        <v>11893</v>
      </c>
    </row>
    <row r="1222" customFormat="false" ht="15" hidden="false" customHeight="false" outlineLevel="0" collapsed="false">
      <c r="A1222" s="9" t="s">
        <v>11894</v>
      </c>
      <c r="B1222" s="9" t="s">
        <v>11895</v>
      </c>
      <c r="C1222" s="9" t="s">
        <v>11896</v>
      </c>
      <c r="D1222" s="9" t="s">
        <v>30</v>
      </c>
      <c r="E1222" s="9" t="s">
        <v>460</v>
      </c>
      <c r="F1222" s="9" t="s">
        <v>171</v>
      </c>
      <c r="G1222" s="9" t="s">
        <v>472</v>
      </c>
      <c r="H1222" s="9" t="n">
        <v>1941</v>
      </c>
      <c r="I1222" s="9"/>
      <c r="J1222" s="9" t="s">
        <v>11897</v>
      </c>
      <c r="K1222" s="9" t="s">
        <v>11898</v>
      </c>
      <c r="L1222" s="9" t="s">
        <v>11899</v>
      </c>
      <c r="M1222" s="9" t="s">
        <v>11900</v>
      </c>
      <c r="N1222" s="9" t="s">
        <v>11610</v>
      </c>
      <c r="O1222" s="9" t="s">
        <v>10913</v>
      </c>
      <c r="P1222" s="9"/>
      <c r="Q1222" s="9" t="s">
        <v>234</v>
      </c>
      <c r="R1222" s="9" t="s">
        <v>11767</v>
      </c>
      <c r="S1222" s="9" t="s">
        <v>16</v>
      </c>
      <c r="T1222" s="9" t="s">
        <v>9646</v>
      </c>
      <c r="U1222" s="9" t="s">
        <v>378</v>
      </c>
      <c r="V1222" s="9" t="s">
        <v>11901</v>
      </c>
    </row>
    <row r="1223" customFormat="false" ht="15" hidden="false" customHeight="false" outlineLevel="0" collapsed="false">
      <c r="A1223" s="9" t="s">
        <v>11902</v>
      </c>
      <c r="B1223" s="9" t="s">
        <v>11903</v>
      </c>
      <c r="C1223" s="9" t="s">
        <v>11904</v>
      </c>
      <c r="D1223" s="9" t="s">
        <v>30</v>
      </c>
      <c r="E1223" s="9" t="s">
        <v>460</v>
      </c>
      <c r="F1223" s="9" t="s">
        <v>171</v>
      </c>
      <c r="G1223" s="9" t="s">
        <v>417</v>
      </c>
      <c r="H1223" s="9" t="n">
        <v>1989</v>
      </c>
      <c r="I1223" s="9"/>
      <c r="J1223" s="9" t="s">
        <v>11905</v>
      </c>
      <c r="K1223" s="9" t="s">
        <v>11906</v>
      </c>
      <c r="L1223" s="9" t="s">
        <v>11907</v>
      </c>
      <c r="M1223" s="9" t="s">
        <v>11908</v>
      </c>
      <c r="N1223" s="9" t="s">
        <v>9518</v>
      </c>
      <c r="O1223" s="9" t="s">
        <v>11909</v>
      </c>
      <c r="P1223" s="9"/>
      <c r="Q1223" s="9" t="s">
        <v>234</v>
      </c>
      <c r="R1223" s="9" t="s">
        <v>628</v>
      </c>
      <c r="S1223" s="9" t="s">
        <v>16</v>
      </c>
      <c r="T1223" s="9" t="s">
        <v>1001</v>
      </c>
      <c r="U1223" s="9" t="s">
        <v>222</v>
      </c>
      <c r="V1223" s="9"/>
    </row>
    <row r="1224" customFormat="false" ht="15" hidden="false" customHeight="false" outlineLevel="0" collapsed="false">
      <c r="A1224" s="9" t="s">
        <v>11910</v>
      </c>
      <c r="B1224" s="9" t="s">
        <v>11911</v>
      </c>
      <c r="C1224" s="9" t="s">
        <v>11912</v>
      </c>
      <c r="D1224" s="9" t="s">
        <v>30</v>
      </c>
      <c r="E1224" s="9" t="s">
        <v>460</v>
      </c>
      <c r="F1224" s="9" t="s">
        <v>171</v>
      </c>
      <c r="G1224" s="9" t="s">
        <v>472</v>
      </c>
      <c r="H1224" s="9" t="n">
        <v>1958</v>
      </c>
      <c r="I1224" s="9"/>
      <c r="J1224" s="9" t="s">
        <v>11913</v>
      </c>
      <c r="K1224" s="9" t="s">
        <v>11914</v>
      </c>
      <c r="L1224" s="9" t="s">
        <v>11915</v>
      </c>
      <c r="M1224" s="9" t="s">
        <v>11912</v>
      </c>
      <c r="N1224" s="9" t="s">
        <v>182</v>
      </c>
      <c r="O1224" s="9" t="s">
        <v>11916</v>
      </c>
      <c r="P1224" s="9"/>
      <c r="Q1224" s="9" t="s">
        <v>234</v>
      </c>
      <c r="R1224" s="9" t="s">
        <v>628</v>
      </c>
      <c r="S1224" s="9" t="s">
        <v>17</v>
      </c>
      <c r="T1224" s="9" t="s">
        <v>4084</v>
      </c>
      <c r="U1224" s="9" t="s">
        <v>378</v>
      </c>
      <c r="V1224" s="9" t="s">
        <v>11917</v>
      </c>
    </row>
    <row r="1225" customFormat="false" ht="15" hidden="false" customHeight="false" outlineLevel="0" collapsed="false">
      <c r="A1225" s="9" t="s">
        <v>11918</v>
      </c>
      <c r="B1225" s="9" t="s">
        <v>11919</v>
      </c>
      <c r="C1225" s="9" t="s">
        <v>11920</v>
      </c>
      <c r="D1225" s="9" t="s">
        <v>30</v>
      </c>
      <c r="E1225" s="9" t="s">
        <v>460</v>
      </c>
      <c r="F1225" s="9" t="s">
        <v>165</v>
      </c>
      <c r="G1225" s="9" t="s">
        <v>11921</v>
      </c>
      <c r="H1225" s="9" t="n">
        <v>-9500</v>
      </c>
      <c r="I1225" s="9"/>
      <c r="J1225" s="9" t="s">
        <v>11922</v>
      </c>
      <c r="K1225" s="9" t="s">
        <v>11923</v>
      </c>
      <c r="L1225" s="9" t="s">
        <v>11924</v>
      </c>
      <c r="M1225" s="9" t="s">
        <v>11925</v>
      </c>
      <c r="N1225" s="9" t="s">
        <v>175</v>
      </c>
      <c r="O1225" s="9" t="s">
        <v>11926</v>
      </c>
      <c r="P1225" s="9"/>
      <c r="Q1225" s="9" t="s">
        <v>234</v>
      </c>
      <c r="R1225" s="9" t="s">
        <v>8519</v>
      </c>
      <c r="S1225" s="9" t="s">
        <v>15</v>
      </c>
      <c r="T1225" s="9" t="s">
        <v>3239</v>
      </c>
      <c r="U1225" s="9" t="s">
        <v>222</v>
      </c>
      <c r="V1225" s="9" t="s">
        <v>11927</v>
      </c>
    </row>
    <row r="1226" customFormat="false" ht="15" hidden="false" customHeight="false" outlineLevel="0" collapsed="false">
      <c r="A1226" s="9" t="s">
        <v>11928</v>
      </c>
      <c r="B1226" s="9" t="s">
        <v>11929</v>
      </c>
      <c r="C1226" s="9" t="s">
        <v>11930</v>
      </c>
      <c r="D1226" s="9" t="s">
        <v>30</v>
      </c>
      <c r="E1226" s="9" t="s">
        <v>460</v>
      </c>
      <c r="F1226" s="9" t="s">
        <v>163</v>
      </c>
      <c r="G1226" s="9" t="s">
        <v>103</v>
      </c>
      <c r="H1226" s="9" t="n">
        <v>-7000</v>
      </c>
      <c r="I1226" s="9"/>
      <c r="J1226" s="9" t="s">
        <v>11931</v>
      </c>
      <c r="K1226" s="9" t="s">
        <v>11932</v>
      </c>
      <c r="L1226" s="9" t="s">
        <v>11924</v>
      </c>
      <c r="M1226" s="9"/>
      <c r="N1226" s="9" t="s">
        <v>175</v>
      </c>
      <c r="O1226" s="9" t="s">
        <v>11926</v>
      </c>
      <c r="P1226" s="9"/>
      <c r="Q1226" s="9" t="s">
        <v>234</v>
      </c>
      <c r="R1226" s="9" t="s">
        <v>628</v>
      </c>
      <c r="S1226" s="9" t="s">
        <v>16</v>
      </c>
      <c r="T1226" s="9" t="s">
        <v>3239</v>
      </c>
      <c r="U1226" s="9" t="s">
        <v>378</v>
      </c>
      <c r="V1226" s="9" t="s">
        <v>11933</v>
      </c>
    </row>
    <row r="1227" customFormat="false" ht="15" hidden="false" customHeight="false" outlineLevel="0" collapsed="false">
      <c r="A1227" s="9" t="s">
        <v>11934</v>
      </c>
      <c r="B1227" s="9" t="s">
        <v>11935</v>
      </c>
      <c r="C1227" s="9" t="s">
        <v>11936</v>
      </c>
      <c r="D1227" s="9" t="s">
        <v>30</v>
      </c>
      <c r="E1227" s="9" t="s">
        <v>460</v>
      </c>
      <c r="F1227" s="9" t="s">
        <v>168</v>
      </c>
      <c r="G1227" s="9" t="s">
        <v>150</v>
      </c>
      <c r="H1227" s="9" t="n">
        <v>-5000</v>
      </c>
      <c r="I1227" s="9"/>
      <c r="J1227" s="9" t="s">
        <v>11937</v>
      </c>
      <c r="K1227" s="9" t="s">
        <v>11938</v>
      </c>
      <c r="L1227" s="9" t="s">
        <v>11939</v>
      </c>
      <c r="M1227" s="9"/>
      <c r="N1227" s="9" t="s">
        <v>175</v>
      </c>
      <c r="O1227" s="9" t="s">
        <v>5662</v>
      </c>
      <c r="P1227" s="9"/>
      <c r="Q1227" s="9" t="s">
        <v>454</v>
      </c>
      <c r="R1227" s="9" t="s">
        <v>628</v>
      </c>
      <c r="S1227" s="9" t="s">
        <v>16</v>
      </c>
      <c r="T1227" s="9" t="s">
        <v>11518</v>
      </c>
      <c r="U1227" s="9" t="s">
        <v>378</v>
      </c>
      <c r="V1227" s="9" t="s">
        <v>11940</v>
      </c>
    </row>
    <row r="1228" customFormat="false" ht="15" hidden="false" customHeight="false" outlineLevel="0" collapsed="false">
      <c r="A1228" s="9" t="s">
        <v>11941</v>
      </c>
      <c r="B1228" s="9" t="s">
        <v>11942</v>
      </c>
      <c r="C1228" s="9" t="s">
        <v>11943</v>
      </c>
      <c r="D1228" s="9" t="s">
        <v>30</v>
      </c>
      <c r="E1228" s="9" t="s">
        <v>460</v>
      </c>
      <c r="F1228" s="9" t="s">
        <v>162</v>
      </c>
      <c r="G1228" s="9" t="s">
        <v>90</v>
      </c>
      <c r="H1228" s="9" t="n">
        <v>-8000</v>
      </c>
      <c r="I1228" s="9"/>
      <c r="J1228" s="9" t="s">
        <v>11944</v>
      </c>
      <c r="K1228" s="9" t="s">
        <v>11945</v>
      </c>
      <c r="L1228" s="9" t="s">
        <v>11924</v>
      </c>
      <c r="M1228" s="9"/>
      <c r="N1228" s="9" t="s">
        <v>175</v>
      </c>
      <c r="O1228" s="9" t="s">
        <v>11926</v>
      </c>
      <c r="P1228" s="9"/>
      <c r="Q1228" s="9" t="s">
        <v>454</v>
      </c>
      <c r="R1228" s="9" t="s">
        <v>628</v>
      </c>
      <c r="S1228" s="9" t="s">
        <v>16</v>
      </c>
      <c r="T1228" s="9" t="s">
        <v>3239</v>
      </c>
      <c r="U1228" s="9" t="s">
        <v>378</v>
      </c>
      <c r="V1228" s="9"/>
    </row>
    <row r="1229" customFormat="false" ht="15" hidden="false" customHeight="false" outlineLevel="0" collapsed="false">
      <c r="A1229" s="9" t="s">
        <v>11946</v>
      </c>
      <c r="B1229" s="9" t="s">
        <v>11947</v>
      </c>
      <c r="C1229" s="9" t="s">
        <v>11948</v>
      </c>
      <c r="D1229" s="9" t="s">
        <v>30</v>
      </c>
      <c r="E1229" s="9" t="s">
        <v>460</v>
      </c>
      <c r="F1229" s="9" t="s">
        <v>162</v>
      </c>
      <c r="G1229" s="9" t="s">
        <v>7330</v>
      </c>
      <c r="H1229" s="9" t="n">
        <v>-8000</v>
      </c>
      <c r="I1229" s="9"/>
      <c r="J1229" s="9" t="s">
        <v>11949</v>
      </c>
      <c r="K1229" s="9" t="s">
        <v>11950</v>
      </c>
      <c r="L1229" s="9" t="s">
        <v>11924</v>
      </c>
      <c r="M1229" s="9"/>
      <c r="N1229" s="9" t="s">
        <v>175</v>
      </c>
      <c r="O1229" s="9" t="s">
        <v>11926</v>
      </c>
      <c r="P1229" s="9"/>
      <c r="Q1229" s="9" t="s">
        <v>454</v>
      </c>
      <c r="R1229" s="9" t="s">
        <v>628</v>
      </c>
      <c r="S1229" s="9" t="s">
        <v>16</v>
      </c>
      <c r="T1229" s="9" t="s">
        <v>3239</v>
      </c>
      <c r="U1229" s="9" t="s">
        <v>378</v>
      </c>
      <c r="V1229" s="9"/>
    </row>
    <row r="1230" customFormat="false" ht="15" hidden="false" customHeight="false" outlineLevel="0" collapsed="false">
      <c r="A1230" s="9" t="s">
        <v>11951</v>
      </c>
      <c r="B1230" s="9" t="s">
        <v>11952</v>
      </c>
      <c r="C1230" s="9" t="s">
        <v>11953</v>
      </c>
      <c r="D1230" s="9" t="s">
        <v>30</v>
      </c>
      <c r="E1230" s="9" t="s">
        <v>460</v>
      </c>
      <c r="F1230" s="9" t="s">
        <v>162</v>
      </c>
      <c r="G1230" s="9" t="s">
        <v>88</v>
      </c>
      <c r="H1230" s="9" t="n">
        <v>-3000</v>
      </c>
      <c r="I1230" s="9"/>
      <c r="J1230" s="9" t="s">
        <v>11954</v>
      </c>
      <c r="K1230" s="9" t="s">
        <v>11955</v>
      </c>
      <c r="L1230" s="9" t="s">
        <v>11924</v>
      </c>
      <c r="M1230" s="9"/>
      <c r="N1230" s="9" t="s">
        <v>175</v>
      </c>
      <c r="O1230" s="9" t="s">
        <v>11926</v>
      </c>
      <c r="P1230" s="9"/>
      <c r="Q1230" s="9" t="s">
        <v>454</v>
      </c>
      <c r="R1230" s="9" t="s">
        <v>628</v>
      </c>
      <c r="S1230" s="9" t="s">
        <v>17</v>
      </c>
      <c r="T1230" s="9" t="s">
        <v>3239</v>
      </c>
      <c r="U1230" s="9" t="s">
        <v>222</v>
      </c>
      <c r="V1230" s="9"/>
    </row>
    <row r="1231" customFormat="false" ht="15" hidden="false" customHeight="false" outlineLevel="0" collapsed="false">
      <c r="A1231" s="9" t="s">
        <v>11956</v>
      </c>
      <c r="B1231" s="9" t="s">
        <v>11957</v>
      </c>
      <c r="C1231" s="9" t="s">
        <v>11958</v>
      </c>
      <c r="D1231" s="9" t="s">
        <v>30</v>
      </c>
      <c r="E1231" s="9" t="s">
        <v>460</v>
      </c>
      <c r="F1231" s="9" t="s">
        <v>161</v>
      </c>
      <c r="G1231" s="9" t="s">
        <v>11959</v>
      </c>
      <c r="H1231" s="9" t="n">
        <v>-2500</v>
      </c>
      <c r="I1231" s="9"/>
      <c r="J1231" s="9" t="s">
        <v>11960</v>
      </c>
      <c r="K1231" s="9" t="s">
        <v>11961</v>
      </c>
      <c r="L1231" s="9" t="s">
        <v>11924</v>
      </c>
      <c r="M1231" s="9"/>
      <c r="N1231" s="9" t="s">
        <v>175</v>
      </c>
      <c r="O1231" s="9" t="s">
        <v>11926</v>
      </c>
      <c r="P1231" s="9"/>
      <c r="Q1231" s="9" t="s">
        <v>234</v>
      </c>
      <c r="R1231" s="9" t="s">
        <v>628</v>
      </c>
      <c r="S1231" s="9" t="s">
        <v>16</v>
      </c>
      <c r="T1231" s="9" t="s">
        <v>3239</v>
      </c>
      <c r="U1231" s="9" t="s">
        <v>378</v>
      </c>
      <c r="V1231" s="9"/>
    </row>
    <row r="1232" customFormat="false" ht="15" hidden="false" customHeight="false" outlineLevel="0" collapsed="false">
      <c r="A1232" s="9" t="s">
        <v>11962</v>
      </c>
      <c r="B1232" s="9" t="s">
        <v>11963</v>
      </c>
      <c r="C1232" s="9" t="s">
        <v>11964</v>
      </c>
      <c r="D1232" s="9" t="s">
        <v>30</v>
      </c>
      <c r="E1232" s="9" t="s">
        <v>460</v>
      </c>
      <c r="F1232" s="9" t="s">
        <v>161</v>
      </c>
      <c r="G1232" s="9" t="s">
        <v>73</v>
      </c>
      <c r="H1232" s="9"/>
      <c r="I1232" s="9"/>
      <c r="J1232" s="9" t="s">
        <v>11965</v>
      </c>
      <c r="K1232" s="9" t="s">
        <v>11966</v>
      </c>
      <c r="L1232" s="9" t="s">
        <v>11924</v>
      </c>
      <c r="M1232" s="9"/>
      <c r="N1232" s="9" t="s">
        <v>175</v>
      </c>
      <c r="O1232" s="9" t="s">
        <v>11926</v>
      </c>
      <c r="P1232" s="9"/>
      <c r="Q1232" s="9" t="s">
        <v>1267</v>
      </c>
      <c r="R1232" s="9" t="s">
        <v>628</v>
      </c>
      <c r="S1232" s="9" t="s">
        <v>17</v>
      </c>
      <c r="T1232" s="9" t="s">
        <v>3239</v>
      </c>
      <c r="U1232" s="9" t="s">
        <v>443</v>
      </c>
      <c r="V1232" s="9" t="s">
        <v>11967</v>
      </c>
    </row>
    <row r="1233" customFormat="false" ht="15" hidden="false" customHeight="false" outlineLevel="0" collapsed="false">
      <c r="A1233" s="9" t="s">
        <v>11968</v>
      </c>
      <c r="B1233" s="9" t="s">
        <v>11969</v>
      </c>
      <c r="C1233" s="9" t="s">
        <v>11970</v>
      </c>
      <c r="D1233" s="9" t="s">
        <v>30</v>
      </c>
      <c r="E1233" s="9" t="s">
        <v>460</v>
      </c>
      <c r="F1233" s="9" t="s">
        <v>164</v>
      </c>
      <c r="G1233" s="9" t="s">
        <v>109</v>
      </c>
      <c r="H1233" s="9" t="n">
        <v>-7000</v>
      </c>
      <c r="I1233" s="9"/>
      <c r="J1233" s="9" t="s">
        <v>11680</v>
      </c>
      <c r="K1233" s="9" t="s">
        <v>11971</v>
      </c>
      <c r="L1233" s="9" t="s">
        <v>11924</v>
      </c>
      <c r="M1233" s="9"/>
      <c r="N1233" s="9" t="s">
        <v>175</v>
      </c>
      <c r="O1233" s="9" t="s">
        <v>5662</v>
      </c>
      <c r="P1233" s="9"/>
      <c r="Q1233" s="9" t="s">
        <v>234</v>
      </c>
      <c r="R1233" s="9" t="s">
        <v>628</v>
      </c>
      <c r="S1233" s="9" t="s">
        <v>17</v>
      </c>
      <c r="T1233" s="9" t="s">
        <v>3239</v>
      </c>
      <c r="U1233" s="9" t="s">
        <v>378</v>
      </c>
      <c r="V1233" s="9"/>
    </row>
    <row r="1234" customFormat="false" ht="15" hidden="false" customHeight="false" outlineLevel="0" collapsed="false">
      <c r="A1234" s="9" t="s">
        <v>11972</v>
      </c>
      <c r="B1234" s="9" t="s">
        <v>11973</v>
      </c>
      <c r="C1234" s="9" t="s">
        <v>11974</v>
      </c>
      <c r="D1234" s="9" t="s">
        <v>30</v>
      </c>
      <c r="E1234" s="9" t="s">
        <v>460</v>
      </c>
      <c r="F1234" s="9" t="s">
        <v>168</v>
      </c>
      <c r="G1234" s="9" t="s">
        <v>148</v>
      </c>
      <c r="H1234" s="9" t="n">
        <v>-4600</v>
      </c>
      <c r="I1234" s="9"/>
      <c r="J1234" s="9" t="s">
        <v>11975</v>
      </c>
      <c r="K1234" s="9" t="s">
        <v>11976</v>
      </c>
      <c r="L1234" s="9" t="s">
        <v>11977</v>
      </c>
      <c r="M1234" s="9" t="s">
        <v>11978</v>
      </c>
      <c r="N1234" s="9" t="s">
        <v>5677</v>
      </c>
      <c r="O1234" s="9" t="s">
        <v>11979</v>
      </c>
      <c r="P1234" s="9"/>
      <c r="Q1234" s="9" t="s">
        <v>454</v>
      </c>
      <c r="R1234" s="9" t="s">
        <v>11980</v>
      </c>
      <c r="S1234" s="9" t="s">
        <v>15</v>
      </c>
      <c r="T1234" s="9" t="s">
        <v>11518</v>
      </c>
      <c r="U1234" s="9" t="s">
        <v>378</v>
      </c>
      <c r="V1234" s="9" t="s">
        <v>11981</v>
      </c>
    </row>
    <row r="1235" customFormat="false" ht="15" hidden="false" customHeight="false" outlineLevel="0" collapsed="false">
      <c r="A1235" s="9" t="s">
        <v>11982</v>
      </c>
      <c r="B1235" s="9" t="s">
        <v>11983</v>
      </c>
      <c r="C1235" s="9" t="s">
        <v>11984</v>
      </c>
      <c r="D1235" s="9" t="s">
        <v>30</v>
      </c>
      <c r="E1235" s="9" t="s">
        <v>460</v>
      </c>
      <c r="F1235" s="9" t="s">
        <v>165</v>
      </c>
      <c r="G1235" s="9" t="s">
        <v>126</v>
      </c>
      <c r="H1235" s="9" t="n">
        <v>-12400</v>
      </c>
      <c r="I1235" s="9"/>
      <c r="J1235" s="9" t="s">
        <v>11985</v>
      </c>
      <c r="K1235" s="9" t="s">
        <v>11986</v>
      </c>
      <c r="L1235" s="9" t="s">
        <v>11987</v>
      </c>
      <c r="M1235" s="9" t="s">
        <v>11988</v>
      </c>
      <c r="N1235" s="9" t="s">
        <v>175</v>
      </c>
      <c r="O1235" s="9" t="s">
        <v>11926</v>
      </c>
      <c r="P1235" s="9"/>
      <c r="Q1235" s="9" t="s">
        <v>234</v>
      </c>
      <c r="R1235" s="9" t="s">
        <v>8534</v>
      </c>
      <c r="S1235" s="9" t="s">
        <v>17</v>
      </c>
      <c r="T1235" s="9" t="s">
        <v>3239</v>
      </c>
      <c r="U1235" s="9" t="s">
        <v>378</v>
      </c>
      <c r="V1235" s="9" t="s">
        <v>11989</v>
      </c>
    </row>
    <row r="1236" customFormat="false" ht="15" hidden="false" customHeight="false" outlineLevel="0" collapsed="false">
      <c r="A1236" s="9" t="s">
        <v>11990</v>
      </c>
      <c r="B1236" s="9" t="s">
        <v>11991</v>
      </c>
      <c r="C1236" s="9" t="s">
        <v>11992</v>
      </c>
      <c r="D1236" s="9" t="s">
        <v>30</v>
      </c>
      <c r="E1236" s="9" t="s">
        <v>460</v>
      </c>
      <c r="F1236" s="9" t="s">
        <v>171</v>
      </c>
      <c r="G1236" s="9" t="s">
        <v>11993</v>
      </c>
      <c r="H1236" s="9" t="n">
        <v>-11000</v>
      </c>
      <c r="I1236" s="9"/>
      <c r="J1236" s="9" t="s">
        <v>11994</v>
      </c>
      <c r="K1236" s="9" t="s">
        <v>11995</v>
      </c>
      <c r="L1236" s="9" t="s">
        <v>11996</v>
      </c>
      <c r="M1236" s="9" t="s">
        <v>11997</v>
      </c>
      <c r="N1236" s="9" t="s">
        <v>5729</v>
      </c>
      <c r="O1236" s="9" t="s">
        <v>5662</v>
      </c>
      <c r="P1236" s="9"/>
      <c r="Q1236" s="9" t="s">
        <v>234</v>
      </c>
      <c r="R1236" s="9" t="s">
        <v>628</v>
      </c>
      <c r="S1236" s="9" t="s">
        <v>17</v>
      </c>
      <c r="T1236" s="9" t="s">
        <v>3239</v>
      </c>
      <c r="U1236" s="9" t="s">
        <v>443</v>
      </c>
      <c r="V1236" s="9" t="s">
        <v>11998</v>
      </c>
    </row>
    <row r="1237" customFormat="false" ht="15" hidden="false" customHeight="false" outlineLevel="0" collapsed="false">
      <c r="A1237" s="9" t="s">
        <v>11999</v>
      </c>
      <c r="B1237" s="9" t="s">
        <v>12000</v>
      </c>
      <c r="C1237" s="9" t="s">
        <v>12001</v>
      </c>
      <c r="D1237" s="9" t="s">
        <v>30</v>
      </c>
      <c r="E1237" s="9" t="s">
        <v>460</v>
      </c>
      <c r="F1237" s="9" t="s">
        <v>6126</v>
      </c>
      <c r="G1237" s="9" t="s">
        <v>132</v>
      </c>
      <c r="H1237" s="9" t="n">
        <v>-6000</v>
      </c>
      <c r="I1237" s="9"/>
      <c r="J1237" s="9" t="s">
        <v>12002</v>
      </c>
      <c r="K1237" s="9" t="s">
        <v>12003</v>
      </c>
      <c r="L1237" s="9" t="s">
        <v>12004</v>
      </c>
      <c r="M1237" s="9" t="s">
        <v>12005</v>
      </c>
      <c r="N1237" s="9" t="s">
        <v>5729</v>
      </c>
      <c r="O1237" s="9" t="s">
        <v>5662</v>
      </c>
      <c r="P1237" s="9"/>
      <c r="Q1237" s="9" t="s">
        <v>234</v>
      </c>
      <c r="R1237" s="9" t="s">
        <v>8519</v>
      </c>
      <c r="S1237" s="9" t="s">
        <v>16</v>
      </c>
      <c r="T1237" s="9" t="s">
        <v>411</v>
      </c>
      <c r="U1237" s="9" t="s">
        <v>378</v>
      </c>
      <c r="V1237" s="9" t="s">
        <v>12006</v>
      </c>
    </row>
    <row r="1238" customFormat="false" ht="15" hidden="false" customHeight="false" outlineLevel="0" collapsed="false">
      <c r="A1238" s="9" t="s">
        <v>12007</v>
      </c>
      <c r="B1238" s="9" t="s">
        <v>12008</v>
      </c>
      <c r="C1238" s="9" t="s">
        <v>12009</v>
      </c>
      <c r="D1238" s="9" t="s">
        <v>30</v>
      </c>
      <c r="E1238" s="9" t="s">
        <v>460</v>
      </c>
      <c r="F1238" s="9" t="s">
        <v>167</v>
      </c>
      <c r="G1238" s="9" t="s">
        <v>138</v>
      </c>
      <c r="H1238" s="9" t="n">
        <v>-5200</v>
      </c>
      <c r="I1238" s="9"/>
      <c r="J1238" s="9" t="s">
        <v>12010</v>
      </c>
      <c r="K1238" s="9" t="s">
        <v>12011</v>
      </c>
      <c r="L1238" s="9" t="s">
        <v>12012</v>
      </c>
      <c r="M1238" s="9" t="s">
        <v>12013</v>
      </c>
      <c r="N1238" s="9" t="s">
        <v>175</v>
      </c>
      <c r="O1238" s="9" t="s">
        <v>5662</v>
      </c>
      <c r="P1238" s="9"/>
      <c r="Q1238" s="9" t="s">
        <v>234</v>
      </c>
      <c r="R1238" s="9" t="s">
        <v>628</v>
      </c>
      <c r="S1238" s="9" t="s">
        <v>17</v>
      </c>
      <c r="T1238" s="9" t="s">
        <v>3239</v>
      </c>
      <c r="U1238" s="9" t="s">
        <v>378</v>
      </c>
      <c r="V1238" s="9" t="s">
        <v>12014</v>
      </c>
    </row>
    <row r="1239" customFormat="false" ht="15" hidden="false" customHeight="false" outlineLevel="0" collapsed="false">
      <c r="A1239" s="9" t="s">
        <v>12015</v>
      </c>
      <c r="B1239" s="9" t="s">
        <v>12016</v>
      </c>
      <c r="C1239" s="9" t="s">
        <v>12017</v>
      </c>
      <c r="D1239" s="9" t="s">
        <v>30</v>
      </c>
      <c r="E1239" s="9" t="s">
        <v>460</v>
      </c>
      <c r="F1239" s="9" t="s">
        <v>162</v>
      </c>
      <c r="G1239" s="9" t="s">
        <v>7354</v>
      </c>
      <c r="H1239" s="9" t="n">
        <v>-3300</v>
      </c>
      <c r="I1239" s="9"/>
      <c r="J1239" s="9" t="s">
        <v>12018</v>
      </c>
      <c r="K1239" s="9" t="s">
        <v>12019</v>
      </c>
      <c r="L1239" s="9" t="s">
        <v>12020</v>
      </c>
      <c r="M1239" s="9" t="s">
        <v>12021</v>
      </c>
      <c r="N1239" s="9" t="s">
        <v>5729</v>
      </c>
      <c r="O1239" s="9" t="s">
        <v>5662</v>
      </c>
      <c r="P1239" s="9"/>
      <c r="Q1239" s="9" t="s">
        <v>234</v>
      </c>
      <c r="R1239" s="9" t="s">
        <v>628</v>
      </c>
      <c r="S1239" s="9" t="s">
        <v>17</v>
      </c>
      <c r="T1239" s="9" t="s">
        <v>11518</v>
      </c>
      <c r="U1239" s="9" t="s">
        <v>378</v>
      </c>
      <c r="V1239" s="9" t="s">
        <v>12022</v>
      </c>
    </row>
    <row r="1240" customFormat="false" ht="15" hidden="false" customHeight="false" outlineLevel="0" collapsed="false">
      <c r="A1240" s="9" t="s">
        <v>12023</v>
      </c>
      <c r="B1240" s="9" t="s">
        <v>12024</v>
      </c>
      <c r="C1240" s="9" t="s">
        <v>12025</v>
      </c>
      <c r="D1240" s="9" t="s">
        <v>30</v>
      </c>
      <c r="E1240" s="9" t="s">
        <v>460</v>
      </c>
      <c r="F1240" s="9" t="s">
        <v>166</v>
      </c>
      <c r="G1240" s="9" t="s">
        <v>128</v>
      </c>
      <c r="H1240" s="9" t="n">
        <v>1450</v>
      </c>
      <c r="I1240" s="9"/>
      <c r="J1240" s="9" t="s">
        <v>12026</v>
      </c>
      <c r="K1240" s="9" t="s">
        <v>12027</v>
      </c>
      <c r="L1240" s="9" t="s">
        <v>12028</v>
      </c>
      <c r="M1240" s="9"/>
      <c r="N1240" s="9" t="s">
        <v>5729</v>
      </c>
      <c r="O1240" s="9" t="s">
        <v>354</v>
      </c>
      <c r="P1240" s="9"/>
      <c r="Q1240" s="9" t="s">
        <v>234</v>
      </c>
      <c r="R1240" s="9" t="s">
        <v>628</v>
      </c>
      <c r="S1240" s="9" t="s">
        <v>17</v>
      </c>
      <c r="T1240" s="9" t="s">
        <v>170</v>
      </c>
      <c r="U1240" s="9" t="s">
        <v>378</v>
      </c>
      <c r="V1240" s="9" t="s">
        <v>12029</v>
      </c>
    </row>
    <row r="1241" customFormat="false" ht="15" hidden="false" customHeight="false" outlineLevel="0" collapsed="false">
      <c r="A1241" s="9" t="s">
        <v>12030</v>
      </c>
      <c r="B1241" s="9" t="s">
        <v>12031</v>
      </c>
      <c r="C1241" s="9" t="s">
        <v>12032</v>
      </c>
      <c r="D1241" s="9" t="s">
        <v>30</v>
      </c>
      <c r="E1241" s="9" t="s">
        <v>460</v>
      </c>
      <c r="F1241" s="9" t="s">
        <v>162</v>
      </c>
      <c r="G1241" s="9" t="s">
        <v>90</v>
      </c>
      <c r="H1241" s="9" t="n">
        <v>-1500</v>
      </c>
      <c r="I1241" s="9"/>
      <c r="J1241" s="9" t="s">
        <v>12033</v>
      </c>
      <c r="K1241" s="9" t="s">
        <v>12034</v>
      </c>
      <c r="L1241" s="9" t="s">
        <v>12035</v>
      </c>
      <c r="M1241" s="9"/>
      <c r="N1241" s="9" t="s">
        <v>175</v>
      </c>
      <c r="O1241" s="9" t="s">
        <v>5662</v>
      </c>
      <c r="P1241" s="9"/>
      <c r="Q1241" s="9" t="s">
        <v>454</v>
      </c>
      <c r="R1241" s="9" t="s">
        <v>628</v>
      </c>
      <c r="S1241" s="9" t="s">
        <v>17</v>
      </c>
      <c r="T1241" s="9" t="s">
        <v>3239</v>
      </c>
      <c r="U1241" s="9" t="s">
        <v>443</v>
      </c>
      <c r="V1241" s="9" t="s">
        <v>12036</v>
      </c>
    </row>
    <row r="1242" customFormat="false" ht="15" hidden="false" customHeight="false" outlineLevel="0" collapsed="false">
      <c r="A1242" s="9" t="s">
        <v>12037</v>
      </c>
      <c r="B1242" s="9" t="s">
        <v>12038</v>
      </c>
      <c r="C1242" s="9" t="s">
        <v>12039</v>
      </c>
      <c r="D1242" s="9" t="s">
        <v>30</v>
      </c>
      <c r="E1242" s="9" t="s">
        <v>460</v>
      </c>
      <c r="F1242" s="9" t="s">
        <v>171</v>
      </c>
      <c r="G1242" s="9" t="s">
        <v>472</v>
      </c>
      <c r="H1242" s="9" t="n">
        <v>-13000</v>
      </c>
      <c r="I1242" s="9"/>
      <c r="J1242" s="9" t="s">
        <v>12040</v>
      </c>
      <c r="K1242" s="9" t="s">
        <v>12041</v>
      </c>
      <c r="L1242" s="9" t="s">
        <v>11924</v>
      </c>
      <c r="M1242" s="9"/>
      <c r="N1242" s="9" t="s">
        <v>10264</v>
      </c>
      <c r="O1242" s="9" t="s">
        <v>12042</v>
      </c>
      <c r="P1242" s="9"/>
      <c r="Q1242" s="9" t="s">
        <v>234</v>
      </c>
      <c r="R1242" s="9" t="s">
        <v>628</v>
      </c>
      <c r="S1242" s="9" t="s">
        <v>17</v>
      </c>
      <c r="T1242" s="9" t="s">
        <v>3239</v>
      </c>
      <c r="U1242" s="9" t="s">
        <v>378</v>
      </c>
      <c r="V1242" s="9" t="s">
        <v>12043</v>
      </c>
    </row>
    <row r="1243" customFormat="false" ht="15" hidden="false" customHeight="false" outlineLevel="0" collapsed="false">
      <c r="A1243" s="9" t="s">
        <v>12044</v>
      </c>
      <c r="B1243" s="9" t="s">
        <v>12045</v>
      </c>
      <c r="C1243" s="9" t="s">
        <v>12046</v>
      </c>
      <c r="D1243" s="9" t="s">
        <v>30</v>
      </c>
      <c r="E1243" s="9" t="s">
        <v>460</v>
      </c>
      <c r="F1243" s="9" t="s">
        <v>169</v>
      </c>
      <c r="G1243" s="9" t="s">
        <v>118</v>
      </c>
      <c r="H1243" s="9" t="n">
        <v>-3500</v>
      </c>
      <c r="I1243" s="9"/>
      <c r="J1243" s="9" t="s">
        <v>12047</v>
      </c>
      <c r="K1243" s="9" t="s">
        <v>12048</v>
      </c>
      <c r="L1243" s="9" t="s">
        <v>11924</v>
      </c>
      <c r="M1243" s="9" t="s">
        <v>12049</v>
      </c>
      <c r="N1243" s="9" t="s">
        <v>12050</v>
      </c>
      <c r="O1243" s="9" t="s">
        <v>12051</v>
      </c>
      <c r="P1243" s="9"/>
      <c r="Q1243" s="9" t="s">
        <v>234</v>
      </c>
      <c r="R1243" s="9" t="s">
        <v>628</v>
      </c>
      <c r="S1243" s="9" t="s">
        <v>15</v>
      </c>
      <c r="T1243" s="9" t="s">
        <v>2042</v>
      </c>
      <c r="U1243" s="9" t="s">
        <v>378</v>
      </c>
      <c r="V1243" s="9" t="s">
        <v>12052</v>
      </c>
    </row>
    <row r="1244" customFormat="false" ht="15" hidden="false" customHeight="false" outlineLevel="0" collapsed="false">
      <c r="A1244" s="9" t="s">
        <v>12053</v>
      </c>
      <c r="B1244" s="9" t="s">
        <v>12054</v>
      </c>
      <c r="C1244" s="9" t="s">
        <v>12055</v>
      </c>
      <c r="D1244" s="9" t="s">
        <v>30</v>
      </c>
      <c r="E1244" s="9" t="s">
        <v>460</v>
      </c>
      <c r="F1244" s="9" t="s">
        <v>169</v>
      </c>
      <c r="G1244" s="9" t="s">
        <v>6445</v>
      </c>
      <c r="H1244" s="9" t="n">
        <v>-2200</v>
      </c>
      <c r="I1244" s="9"/>
      <c r="J1244" s="9" t="s">
        <v>12056</v>
      </c>
      <c r="K1244" s="9" t="s">
        <v>12057</v>
      </c>
      <c r="L1244" s="9" t="s">
        <v>11924</v>
      </c>
      <c r="M1244" s="9"/>
      <c r="N1244" s="9" t="s">
        <v>12058</v>
      </c>
      <c r="O1244" s="9" t="s">
        <v>12059</v>
      </c>
      <c r="P1244" s="9"/>
      <c r="Q1244" s="9" t="s">
        <v>234</v>
      </c>
      <c r="R1244" s="9" t="s">
        <v>628</v>
      </c>
      <c r="S1244" s="9" t="s">
        <v>15</v>
      </c>
      <c r="T1244" s="9" t="s">
        <v>2042</v>
      </c>
      <c r="U1244" s="9" t="s">
        <v>222</v>
      </c>
      <c r="V1244" s="9" t="s">
        <v>12060</v>
      </c>
    </row>
    <row r="1245" customFormat="false" ht="15" hidden="false" customHeight="false" outlineLevel="0" collapsed="false">
      <c r="A1245" s="9" t="s">
        <v>12061</v>
      </c>
      <c r="B1245" s="9" t="s">
        <v>12062</v>
      </c>
      <c r="C1245" s="9" t="s">
        <v>12063</v>
      </c>
      <c r="D1245" s="9" t="s">
        <v>30</v>
      </c>
      <c r="E1245" s="9" t="s">
        <v>460</v>
      </c>
      <c r="F1245" s="9" t="s">
        <v>4884</v>
      </c>
      <c r="G1245" s="9" t="s">
        <v>128</v>
      </c>
      <c r="H1245" s="9" t="n">
        <v>-1000</v>
      </c>
      <c r="I1245" s="9"/>
      <c r="J1245" s="9" t="s">
        <v>12064</v>
      </c>
      <c r="K1245" s="9" t="s">
        <v>12065</v>
      </c>
      <c r="L1245" s="9" t="s">
        <v>11924</v>
      </c>
      <c r="M1245" s="9"/>
      <c r="N1245" s="9" t="s">
        <v>184</v>
      </c>
      <c r="O1245" s="9" t="s">
        <v>12066</v>
      </c>
      <c r="P1245" s="9"/>
      <c r="Q1245" s="9" t="s">
        <v>234</v>
      </c>
      <c r="R1245" s="9" t="s">
        <v>628</v>
      </c>
      <c r="S1245" s="9" t="s">
        <v>17</v>
      </c>
      <c r="T1245" s="9" t="s">
        <v>170</v>
      </c>
      <c r="U1245" s="9" t="s">
        <v>378</v>
      </c>
      <c r="V1245" s="9" t="s">
        <v>12067</v>
      </c>
    </row>
    <row r="1246" customFormat="false" ht="15" hidden="false" customHeight="false" outlineLevel="0" collapsed="false">
      <c r="A1246" s="9" t="s">
        <v>12068</v>
      </c>
      <c r="B1246" s="9" t="s">
        <v>12069</v>
      </c>
      <c r="C1246" s="9" t="s">
        <v>12070</v>
      </c>
      <c r="D1246" s="9" t="s">
        <v>30</v>
      </c>
      <c r="E1246" s="9" t="s">
        <v>460</v>
      </c>
      <c r="F1246" s="9" t="s">
        <v>162</v>
      </c>
      <c r="G1246" s="9" t="s">
        <v>96</v>
      </c>
      <c r="H1246" s="9" t="n">
        <v>-4000</v>
      </c>
      <c r="I1246" s="9"/>
      <c r="J1246" s="9" t="s">
        <v>12071</v>
      </c>
      <c r="K1246" s="9" t="s">
        <v>12072</v>
      </c>
      <c r="L1246" s="9" t="s">
        <v>11924</v>
      </c>
      <c r="M1246" s="9"/>
      <c r="N1246" s="9" t="s">
        <v>12073</v>
      </c>
      <c r="O1246" s="9" t="s">
        <v>12066</v>
      </c>
      <c r="P1246" s="9"/>
      <c r="Q1246" s="9" t="s">
        <v>454</v>
      </c>
      <c r="R1246" s="9" t="s">
        <v>628</v>
      </c>
      <c r="S1246" s="9" t="s">
        <v>17</v>
      </c>
      <c r="T1246" s="9" t="s">
        <v>3239</v>
      </c>
      <c r="U1246" s="9" t="s">
        <v>443</v>
      </c>
      <c r="V1246" s="9"/>
    </row>
    <row r="1247" customFormat="false" ht="15" hidden="false" customHeight="false" outlineLevel="0" collapsed="false">
      <c r="A1247" s="9" t="s">
        <v>12074</v>
      </c>
      <c r="B1247" s="9" t="s">
        <v>12075</v>
      </c>
      <c r="C1247" s="9" t="s">
        <v>12076</v>
      </c>
      <c r="D1247" s="9" t="s">
        <v>30</v>
      </c>
      <c r="E1247" s="9" t="s">
        <v>460</v>
      </c>
      <c r="F1247" s="9" t="s">
        <v>165</v>
      </c>
      <c r="G1247" s="9" t="s">
        <v>7844</v>
      </c>
      <c r="H1247" s="9" t="n">
        <v>-8200</v>
      </c>
      <c r="I1247" s="9"/>
      <c r="J1247" s="9" t="s">
        <v>12077</v>
      </c>
      <c r="K1247" s="9" t="s">
        <v>12078</v>
      </c>
      <c r="L1247" s="9" t="s">
        <v>12079</v>
      </c>
      <c r="M1247" s="9" t="s">
        <v>12080</v>
      </c>
      <c r="N1247" s="9" t="s">
        <v>9610</v>
      </c>
      <c r="O1247" s="9" t="s">
        <v>12081</v>
      </c>
      <c r="P1247" s="9"/>
      <c r="Q1247" s="9" t="s">
        <v>234</v>
      </c>
      <c r="R1247" s="9" t="s">
        <v>8519</v>
      </c>
      <c r="S1247" s="9" t="s">
        <v>16</v>
      </c>
      <c r="T1247" s="9" t="s">
        <v>3239</v>
      </c>
      <c r="U1247" s="9" t="s">
        <v>378</v>
      </c>
      <c r="V1247" s="9"/>
    </row>
    <row r="1248" customFormat="false" ht="15" hidden="false" customHeight="false" outlineLevel="0" collapsed="false">
      <c r="A1248" s="9" t="s">
        <v>12082</v>
      </c>
      <c r="B1248" s="9" t="s">
        <v>12083</v>
      </c>
      <c r="C1248" s="9" t="s">
        <v>12084</v>
      </c>
      <c r="D1248" s="9" t="s">
        <v>30</v>
      </c>
      <c r="E1248" s="9" t="s">
        <v>460</v>
      </c>
      <c r="F1248" s="9" t="s">
        <v>167</v>
      </c>
      <c r="G1248" s="9" t="s">
        <v>136</v>
      </c>
      <c r="H1248" s="9" t="n">
        <v>-5000</v>
      </c>
      <c r="I1248" s="9"/>
      <c r="J1248" s="9" t="s">
        <v>12085</v>
      </c>
      <c r="K1248" s="9" t="s">
        <v>12086</v>
      </c>
      <c r="L1248" s="9" t="s">
        <v>12087</v>
      </c>
      <c r="M1248" s="9" t="s">
        <v>12088</v>
      </c>
      <c r="N1248" s="9" t="s">
        <v>176</v>
      </c>
      <c r="O1248" s="9" t="s">
        <v>12081</v>
      </c>
      <c r="P1248" s="9"/>
      <c r="Q1248" s="9" t="s">
        <v>234</v>
      </c>
      <c r="R1248" s="9" t="s">
        <v>8519</v>
      </c>
      <c r="S1248" s="9" t="s">
        <v>15</v>
      </c>
      <c r="T1248" s="9" t="s">
        <v>3239</v>
      </c>
      <c r="U1248" s="9" t="s">
        <v>378</v>
      </c>
      <c r="V1248" s="9" t="s">
        <v>12089</v>
      </c>
    </row>
    <row r="1249" customFormat="false" ht="15" hidden="false" customHeight="false" outlineLevel="0" collapsed="false">
      <c r="A1249" s="9" t="s">
        <v>12090</v>
      </c>
      <c r="B1249" s="9" t="s">
        <v>12091</v>
      </c>
      <c r="C1249" s="9" t="s">
        <v>12092</v>
      </c>
      <c r="D1249" s="9" t="s">
        <v>30</v>
      </c>
      <c r="E1249" s="9" t="s">
        <v>460</v>
      </c>
      <c r="F1249" s="9" t="s">
        <v>165</v>
      </c>
      <c r="G1249" s="9" t="s">
        <v>124</v>
      </c>
      <c r="H1249" s="9" t="n">
        <v>-4800</v>
      </c>
      <c r="I1249" s="9"/>
      <c r="J1249" s="9" t="s">
        <v>12093</v>
      </c>
      <c r="K1249" s="9" t="s">
        <v>12094</v>
      </c>
      <c r="L1249" s="9" t="s">
        <v>12095</v>
      </c>
      <c r="M1249" s="9" t="s">
        <v>12096</v>
      </c>
      <c r="N1249" s="9" t="s">
        <v>176</v>
      </c>
      <c r="O1249" s="9" t="s">
        <v>12081</v>
      </c>
      <c r="P1249" s="9"/>
      <c r="Q1249" s="9" t="s">
        <v>234</v>
      </c>
      <c r="R1249" s="9" t="s">
        <v>8519</v>
      </c>
      <c r="S1249" s="9" t="s">
        <v>16</v>
      </c>
      <c r="T1249" s="9" t="s">
        <v>3239</v>
      </c>
      <c r="U1249" s="9" t="s">
        <v>378</v>
      </c>
      <c r="V1249" s="9" t="s">
        <v>12097</v>
      </c>
    </row>
    <row r="1250" customFormat="false" ht="15" hidden="false" customHeight="false" outlineLevel="0" collapsed="false">
      <c r="A1250" s="9" t="s">
        <v>12098</v>
      </c>
      <c r="B1250" s="9" t="s">
        <v>12099</v>
      </c>
      <c r="C1250" s="9" t="s">
        <v>12100</v>
      </c>
      <c r="D1250" s="9" t="s">
        <v>30</v>
      </c>
      <c r="E1250" s="9" t="s">
        <v>460</v>
      </c>
      <c r="F1250" s="9" t="s">
        <v>167</v>
      </c>
      <c r="G1250" s="9" t="s">
        <v>136</v>
      </c>
      <c r="H1250" s="9" t="n">
        <v>-4600</v>
      </c>
      <c r="I1250" s="9"/>
      <c r="J1250" s="9" t="s">
        <v>6264</v>
      </c>
      <c r="K1250" s="9" t="s">
        <v>12101</v>
      </c>
      <c r="L1250" s="9" t="s">
        <v>12102</v>
      </c>
      <c r="M1250" s="9" t="s">
        <v>12103</v>
      </c>
      <c r="N1250" s="9" t="s">
        <v>593</v>
      </c>
      <c r="O1250" s="9" t="s">
        <v>5662</v>
      </c>
      <c r="P1250" s="9"/>
      <c r="Q1250" s="9" t="s">
        <v>219</v>
      </c>
      <c r="R1250" s="9" t="s">
        <v>628</v>
      </c>
      <c r="S1250" s="9" t="s">
        <v>16</v>
      </c>
      <c r="T1250" s="9" t="s">
        <v>8631</v>
      </c>
      <c r="U1250" s="9" t="s">
        <v>222</v>
      </c>
      <c r="V1250" s="9"/>
    </row>
    <row r="1251" customFormat="false" ht="15" hidden="false" customHeight="false" outlineLevel="0" collapsed="false">
      <c r="A1251" s="9" t="s">
        <v>12104</v>
      </c>
      <c r="B1251" s="9" t="s">
        <v>12105</v>
      </c>
      <c r="C1251" s="9" t="s">
        <v>12106</v>
      </c>
      <c r="D1251" s="9" t="s">
        <v>30</v>
      </c>
      <c r="E1251" s="9" t="s">
        <v>460</v>
      </c>
      <c r="F1251" s="9" t="s">
        <v>12107</v>
      </c>
      <c r="G1251" s="9" t="s">
        <v>12108</v>
      </c>
      <c r="H1251" s="9" t="n">
        <v>-4500</v>
      </c>
      <c r="I1251" s="9"/>
      <c r="J1251" s="9" t="s">
        <v>12109</v>
      </c>
      <c r="K1251" s="9" t="s">
        <v>12110</v>
      </c>
      <c r="L1251" s="9" t="s">
        <v>12111</v>
      </c>
      <c r="M1251" s="9" t="s">
        <v>12112</v>
      </c>
      <c r="N1251" s="9" t="s">
        <v>5661</v>
      </c>
      <c r="O1251" s="9" t="s">
        <v>12081</v>
      </c>
      <c r="P1251" s="9"/>
      <c r="Q1251" s="9" t="s">
        <v>234</v>
      </c>
      <c r="R1251" s="9" t="s">
        <v>628</v>
      </c>
      <c r="S1251" s="9" t="s">
        <v>16</v>
      </c>
      <c r="T1251" s="9" t="s">
        <v>3239</v>
      </c>
      <c r="U1251" s="9" t="s">
        <v>378</v>
      </c>
      <c r="V1251" s="9" t="s">
        <v>12113</v>
      </c>
    </row>
    <row r="1252" customFormat="false" ht="15" hidden="false" customHeight="false" outlineLevel="0" collapsed="false">
      <c r="A1252" s="9" t="s">
        <v>12114</v>
      </c>
      <c r="B1252" s="9" t="s">
        <v>12115</v>
      </c>
      <c r="C1252" s="9" t="s">
        <v>12116</v>
      </c>
      <c r="D1252" s="9" t="s">
        <v>30</v>
      </c>
      <c r="E1252" s="9" t="s">
        <v>460</v>
      </c>
      <c r="F1252" s="9" t="s">
        <v>167</v>
      </c>
      <c r="G1252" s="9" t="s">
        <v>136</v>
      </c>
      <c r="H1252" s="9" t="n">
        <v>-4650</v>
      </c>
      <c r="I1252" s="9"/>
      <c r="J1252" s="9" t="s">
        <v>12117</v>
      </c>
      <c r="K1252" s="9" t="s">
        <v>12118</v>
      </c>
      <c r="L1252" s="9" t="s">
        <v>12119</v>
      </c>
      <c r="M1252" s="9" t="s">
        <v>12120</v>
      </c>
      <c r="N1252" s="9" t="s">
        <v>176</v>
      </c>
      <c r="O1252" s="9" t="s">
        <v>12081</v>
      </c>
      <c r="P1252" s="9"/>
      <c r="Q1252" s="9" t="s">
        <v>234</v>
      </c>
      <c r="R1252" s="9" t="s">
        <v>628</v>
      </c>
      <c r="S1252" s="9" t="s">
        <v>17</v>
      </c>
      <c r="T1252" s="9" t="s">
        <v>3239</v>
      </c>
      <c r="U1252" s="9" t="s">
        <v>378</v>
      </c>
      <c r="V1252" s="9" t="s">
        <v>12121</v>
      </c>
    </row>
    <row r="1253" customFormat="false" ht="15" hidden="false" customHeight="false" outlineLevel="0" collapsed="false">
      <c r="A1253" s="9" t="s">
        <v>12122</v>
      </c>
      <c r="B1253" s="9" t="s">
        <v>12123</v>
      </c>
      <c r="C1253" s="9" t="s">
        <v>12124</v>
      </c>
      <c r="D1253" s="9" t="s">
        <v>30</v>
      </c>
      <c r="E1253" s="9" t="s">
        <v>460</v>
      </c>
      <c r="F1253" s="9" t="s">
        <v>162</v>
      </c>
      <c r="G1253" s="9" t="s">
        <v>96</v>
      </c>
      <c r="H1253" s="9" t="n">
        <v>-2000</v>
      </c>
      <c r="I1253" s="9"/>
      <c r="J1253" s="9" t="s">
        <v>12125</v>
      </c>
      <c r="K1253" s="9" t="s">
        <v>12126</v>
      </c>
      <c r="L1253" s="9" t="s">
        <v>12127</v>
      </c>
      <c r="M1253" s="9" t="s">
        <v>12128</v>
      </c>
      <c r="N1253" s="9" t="s">
        <v>174</v>
      </c>
      <c r="O1253" s="9" t="s">
        <v>5662</v>
      </c>
      <c r="P1253" s="9"/>
      <c r="Q1253" s="9" t="s">
        <v>234</v>
      </c>
      <c r="R1253" s="9" t="s">
        <v>8519</v>
      </c>
      <c r="S1253" s="9" t="s">
        <v>16</v>
      </c>
      <c r="T1253" s="9" t="s">
        <v>3239</v>
      </c>
      <c r="U1253" s="9" t="s">
        <v>378</v>
      </c>
      <c r="V1253" s="9" t="s">
        <v>12129</v>
      </c>
    </row>
    <row r="1254" customFormat="false" ht="15" hidden="false" customHeight="false" outlineLevel="0" collapsed="false">
      <c r="A1254" s="9" t="s">
        <v>12130</v>
      </c>
      <c r="B1254" s="9" t="s">
        <v>12131</v>
      </c>
      <c r="C1254" s="9" t="s">
        <v>12132</v>
      </c>
      <c r="D1254" s="9" t="s">
        <v>30</v>
      </c>
      <c r="E1254" s="9" t="s">
        <v>460</v>
      </c>
      <c r="F1254" s="9" t="s">
        <v>162</v>
      </c>
      <c r="G1254" s="9" t="s">
        <v>88</v>
      </c>
      <c r="H1254" s="9" t="n">
        <v>-7500</v>
      </c>
      <c r="I1254" s="9"/>
      <c r="J1254" s="9" t="s">
        <v>12133</v>
      </c>
      <c r="K1254" s="9" t="s">
        <v>12134</v>
      </c>
      <c r="L1254" s="9" t="s">
        <v>12135</v>
      </c>
      <c r="M1254" s="9" t="s">
        <v>7098</v>
      </c>
      <c r="N1254" s="9" t="s">
        <v>176</v>
      </c>
      <c r="O1254" s="9" t="s">
        <v>5662</v>
      </c>
      <c r="P1254" s="9"/>
      <c r="Q1254" s="9" t="s">
        <v>454</v>
      </c>
      <c r="R1254" s="9" t="s">
        <v>628</v>
      </c>
      <c r="S1254" s="9" t="s">
        <v>16</v>
      </c>
      <c r="T1254" s="9" t="s">
        <v>11518</v>
      </c>
      <c r="U1254" s="9" t="s">
        <v>378</v>
      </c>
      <c r="V1254" s="9" t="s">
        <v>12136</v>
      </c>
    </row>
    <row r="1255" customFormat="false" ht="15" hidden="false" customHeight="false" outlineLevel="0" collapsed="false">
      <c r="A1255" s="9" t="s">
        <v>12137</v>
      </c>
      <c r="B1255" s="9" t="s">
        <v>12138</v>
      </c>
      <c r="C1255" s="9" t="s">
        <v>12139</v>
      </c>
      <c r="D1255" s="9" t="s">
        <v>30</v>
      </c>
      <c r="E1255" s="9" t="s">
        <v>460</v>
      </c>
      <c r="F1255" s="9" t="s">
        <v>162</v>
      </c>
      <c r="G1255" s="9" t="s">
        <v>90</v>
      </c>
      <c r="H1255" s="9" t="n">
        <v>650</v>
      </c>
      <c r="I1255" s="9"/>
      <c r="J1255" s="9" t="s">
        <v>12140</v>
      </c>
      <c r="K1255" s="9" t="s">
        <v>12141</v>
      </c>
      <c r="L1255" s="9" t="s">
        <v>12142</v>
      </c>
      <c r="M1255" s="9" t="s">
        <v>12143</v>
      </c>
      <c r="N1255" s="9" t="s">
        <v>9411</v>
      </c>
      <c r="O1255" s="9" t="s">
        <v>12081</v>
      </c>
      <c r="P1255" s="9"/>
      <c r="Q1255" s="9" t="s">
        <v>234</v>
      </c>
      <c r="R1255" s="9" t="s">
        <v>628</v>
      </c>
      <c r="S1255" s="9" t="s">
        <v>17</v>
      </c>
      <c r="T1255" s="9" t="s">
        <v>170</v>
      </c>
      <c r="U1255" s="9" t="s">
        <v>378</v>
      </c>
      <c r="V1255" s="9" t="s">
        <v>12144</v>
      </c>
    </row>
    <row r="1256" customFormat="false" ht="15" hidden="false" customHeight="false" outlineLevel="0" collapsed="false">
      <c r="A1256" s="9" t="s">
        <v>12145</v>
      </c>
      <c r="B1256" s="9" t="s">
        <v>12146</v>
      </c>
      <c r="C1256" s="9" t="s">
        <v>12147</v>
      </c>
      <c r="D1256" s="9" t="s">
        <v>30</v>
      </c>
      <c r="E1256" s="9" t="s">
        <v>460</v>
      </c>
      <c r="F1256" s="9" t="s">
        <v>162</v>
      </c>
      <c r="G1256" s="9" t="s">
        <v>96</v>
      </c>
      <c r="H1256" s="9" t="n">
        <v>-100</v>
      </c>
      <c r="I1256" s="9"/>
      <c r="J1256" s="9" t="s">
        <v>12148</v>
      </c>
      <c r="K1256" s="9" t="s">
        <v>12149</v>
      </c>
      <c r="L1256" s="9" t="s">
        <v>12150</v>
      </c>
      <c r="M1256" s="9" t="s">
        <v>12151</v>
      </c>
      <c r="N1256" s="9" t="s">
        <v>174</v>
      </c>
      <c r="O1256" s="9" t="s">
        <v>12081</v>
      </c>
      <c r="P1256" s="9"/>
      <c r="Q1256" s="9" t="s">
        <v>234</v>
      </c>
      <c r="R1256" s="9" t="s">
        <v>628</v>
      </c>
      <c r="S1256" s="9" t="s">
        <v>17</v>
      </c>
      <c r="T1256" s="9" t="s">
        <v>3239</v>
      </c>
      <c r="U1256" s="9" t="s">
        <v>378</v>
      </c>
      <c r="V1256" s="9"/>
    </row>
    <row r="1257" customFormat="false" ht="15" hidden="false" customHeight="false" outlineLevel="0" collapsed="false">
      <c r="A1257" s="9" t="s">
        <v>12152</v>
      </c>
      <c r="B1257" s="9" t="s">
        <v>12153</v>
      </c>
      <c r="C1257" s="9" t="s">
        <v>12154</v>
      </c>
      <c r="D1257" s="9" t="s">
        <v>30</v>
      </c>
      <c r="E1257" s="9" t="s">
        <v>460</v>
      </c>
      <c r="F1257" s="9" t="s">
        <v>161</v>
      </c>
      <c r="G1257" s="9" t="s">
        <v>61</v>
      </c>
      <c r="H1257" s="9" t="n">
        <v>-3200</v>
      </c>
      <c r="I1257" s="9"/>
      <c r="J1257" s="9" t="s">
        <v>11717</v>
      </c>
      <c r="K1257" s="9" t="s">
        <v>12155</v>
      </c>
      <c r="L1257" s="9" t="s">
        <v>12156</v>
      </c>
      <c r="M1257" s="9" t="s">
        <v>12157</v>
      </c>
      <c r="N1257" s="9" t="s">
        <v>174</v>
      </c>
      <c r="O1257" s="9" t="s">
        <v>12081</v>
      </c>
      <c r="P1257" s="9"/>
      <c r="Q1257" s="9" t="s">
        <v>219</v>
      </c>
      <c r="R1257" s="9" t="s">
        <v>628</v>
      </c>
      <c r="S1257" s="9" t="s">
        <v>17</v>
      </c>
      <c r="T1257" s="9" t="s">
        <v>3239</v>
      </c>
      <c r="U1257" s="9" t="s">
        <v>222</v>
      </c>
      <c r="V1257" s="9"/>
    </row>
    <row r="1258" customFormat="false" ht="15" hidden="false" customHeight="false" outlineLevel="0" collapsed="false">
      <c r="A1258" s="9" t="s">
        <v>12158</v>
      </c>
      <c r="B1258" s="9" t="s">
        <v>12159</v>
      </c>
      <c r="C1258" s="9" t="s">
        <v>12160</v>
      </c>
      <c r="D1258" s="9" t="s">
        <v>30</v>
      </c>
      <c r="E1258" s="9" t="s">
        <v>460</v>
      </c>
      <c r="F1258" s="9" t="s">
        <v>165</v>
      </c>
      <c r="G1258" s="9" t="s">
        <v>130</v>
      </c>
      <c r="H1258" s="9" t="n">
        <v>-2000</v>
      </c>
      <c r="I1258" s="9"/>
      <c r="J1258" s="9" t="s">
        <v>12161</v>
      </c>
      <c r="K1258" s="9" t="s">
        <v>12162</v>
      </c>
      <c r="L1258" s="9" t="s">
        <v>12163</v>
      </c>
      <c r="M1258" s="9" t="s">
        <v>12164</v>
      </c>
      <c r="N1258" s="9" t="s">
        <v>12165</v>
      </c>
      <c r="O1258" s="9" t="s">
        <v>12081</v>
      </c>
      <c r="P1258" s="9"/>
      <c r="Q1258" s="9" t="s">
        <v>234</v>
      </c>
      <c r="R1258" s="9" t="s">
        <v>628</v>
      </c>
      <c r="S1258" s="9" t="s">
        <v>17</v>
      </c>
      <c r="T1258" s="9" t="s">
        <v>3239</v>
      </c>
      <c r="U1258" s="9" t="s">
        <v>378</v>
      </c>
      <c r="V1258" s="9" t="s">
        <v>12166</v>
      </c>
    </row>
    <row r="1259" customFormat="false" ht="15" hidden="false" customHeight="false" outlineLevel="0" collapsed="false">
      <c r="A1259" s="9" t="s">
        <v>12167</v>
      </c>
      <c r="B1259" s="9" t="s">
        <v>12168</v>
      </c>
      <c r="C1259" s="9" t="s">
        <v>12169</v>
      </c>
      <c r="D1259" s="9" t="s">
        <v>30</v>
      </c>
      <c r="E1259" s="9" t="s">
        <v>460</v>
      </c>
      <c r="F1259" s="9" t="s">
        <v>161</v>
      </c>
      <c r="G1259" s="9" t="s">
        <v>11386</v>
      </c>
      <c r="H1259" s="9" t="n">
        <v>-800</v>
      </c>
      <c r="I1259" s="9"/>
      <c r="J1259" s="9" t="s">
        <v>12170</v>
      </c>
      <c r="K1259" s="9" t="s">
        <v>12171</v>
      </c>
      <c r="L1259" s="9" t="s">
        <v>12172</v>
      </c>
      <c r="M1259" s="9" t="s">
        <v>12173</v>
      </c>
      <c r="N1259" s="9" t="s">
        <v>12165</v>
      </c>
      <c r="O1259" s="9" t="s">
        <v>12081</v>
      </c>
      <c r="P1259" s="9"/>
      <c r="Q1259" s="9" t="s">
        <v>234</v>
      </c>
      <c r="R1259" s="9" t="s">
        <v>8519</v>
      </c>
      <c r="S1259" s="9" t="s">
        <v>15</v>
      </c>
      <c r="T1259" s="9" t="s">
        <v>11518</v>
      </c>
      <c r="U1259" s="9" t="s">
        <v>378</v>
      </c>
      <c r="V1259" s="9" t="s">
        <v>12174</v>
      </c>
    </row>
    <row r="1260" customFormat="false" ht="15" hidden="false" customHeight="false" outlineLevel="0" collapsed="false">
      <c r="A1260" s="9" t="s">
        <v>12175</v>
      </c>
      <c r="B1260" s="9" t="s">
        <v>12176</v>
      </c>
      <c r="C1260" s="9" t="s">
        <v>12177</v>
      </c>
      <c r="D1260" s="9" t="s">
        <v>30</v>
      </c>
      <c r="E1260" s="9" t="s">
        <v>460</v>
      </c>
      <c r="F1260" s="9" t="s">
        <v>161</v>
      </c>
      <c r="G1260" s="9" t="s">
        <v>11386</v>
      </c>
      <c r="H1260" s="9" t="n">
        <v>-2000</v>
      </c>
      <c r="I1260" s="9"/>
      <c r="J1260" s="9" t="s">
        <v>12178</v>
      </c>
      <c r="K1260" s="9" t="s">
        <v>12179</v>
      </c>
      <c r="L1260" s="9" t="s">
        <v>12180</v>
      </c>
      <c r="M1260" s="9" t="s">
        <v>12181</v>
      </c>
      <c r="N1260" s="9" t="s">
        <v>176</v>
      </c>
      <c r="O1260" s="9" t="s">
        <v>5662</v>
      </c>
      <c r="P1260" s="9"/>
      <c r="Q1260" s="9" t="s">
        <v>234</v>
      </c>
      <c r="R1260" s="9" t="s">
        <v>628</v>
      </c>
      <c r="S1260" s="9" t="s">
        <v>17</v>
      </c>
      <c r="T1260" s="9" t="s">
        <v>235</v>
      </c>
      <c r="U1260" s="9" t="s">
        <v>443</v>
      </c>
      <c r="V1260" s="9" t="s">
        <v>12182</v>
      </c>
    </row>
    <row r="1261" customFormat="false" ht="15" hidden="false" customHeight="false" outlineLevel="0" collapsed="false">
      <c r="A1261" s="9" t="s">
        <v>12183</v>
      </c>
      <c r="B1261" s="9" t="s">
        <v>12184</v>
      </c>
      <c r="C1261" s="9" t="s">
        <v>12185</v>
      </c>
      <c r="D1261" s="9" t="s">
        <v>30</v>
      </c>
      <c r="E1261" s="9" t="s">
        <v>460</v>
      </c>
      <c r="F1261" s="9" t="s">
        <v>163</v>
      </c>
      <c r="G1261" s="9" t="s">
        <v>103</v>
      </c>
      <c r="H1261" s="9" t="n">
        <v>-500</v>
      </c>
      <c r="I1261" s="9"/>
      <c r="J1261" s="9" t="s">
        <v>12186</v>
      </c>
      <c r="K1261" s="9" t="s">
        <v>12187</v>
      </c>
      <c r="L1261" s="9" t="s">
        <v>12188</v>
      </c>
      <c r="M1261" s="9" t="s">
        <v>12189</v>
      </c>
      <c r="N1261" s="9" t="s">
        <v>5580</v>
      </c>
      <c r="O1261" s="9" t="s">
        <v>763</v>
      </c>
      <c r="P1261" s="9"/>
      <c r="Q1261" s="9" t="s">
        <v>234</v>
      </c>
      <c r="R1261" s="9" t="s">
        <v>628</v>
      </c>
      <c r="S1261" s="9" t="s">
        <v>16</v>
      </c>
      <c r="T1261" s="9" t="s">
        <v>7850</v>
      </c>
      <c r="U1261" s="9" t="s">
        <v>378</v>
      </c>
      <c r="V1261" s="9" t="s">
        <v>12190</v>
      </c>
    </row>
    <row r="1262" customFormat="false" ht="15" hidden="false" customHeight="false" outlineLevel="0" collapsed="false">
      <c r="A1262" s="9" t="s">
        <v>12191</v>
      </c>
      <c r="B1262" s="9" t="s">
        <v>12192</v>
      </c>
      <c r="C1262" s="9" t="s">
        <v>12193</v>
      </c>
      <c r="D1262" s="9" t="s">
        <v>30</v>
      </c>
      <c r="E1262" s="9" t="s">
        <v>460</v>
      </c>
      <c r="F1262" s="9" t="s">
        <v>164</v>
      </c>
      <c r="G1262" s="9" t="s">
        <v>109</v>
      </c>
      <c r="H1262" s="9" t="n">
        <v>-300</v>
      </c>
      <c r="I1262" s="9"/>
      <c r="J1262" s="9" t="s">
        <v>12194</v>
      </c>
      <c r="K1262" s="9" t="s">
        <v>12195</v>
      </c>
      <c r="L1262" s="9" t="s">
        <v>12196</v>
      </c>
      <c r="M1262" s="9" t="s">
        <v>12197</v>
      </c>
      <c r="N1262" s="9" t="s">
        <v>9190</v>
      </c>
      <c r="O1262" s="9" t="s">
        <v>12081</v>
      </c>
      <c r="P1262" s="9"/>
      <c r="Q1262" s="9" t="s">
        <v>234</v>
      </c>
      <c r="R1262" s="9" t="s">
        <v>628</v>
      </c>
      <c r="S1262" s="9" t="s">
        <v>17</v>
      </c>
      <c r="T1262" s="9" t="s">
        <v>170</v>
      </c>
      <c r="U1262" s="9" t="s">
        <v>443</v>
      </c>
      <c r="V1262" s="9" t="s">
        <v>12198</v>
      </c>
    </row>
    <row r="1263" customFormat="false" ht="15" hidden="false" customHeight="false" outlineLevel="0" collapsed="false">
      <c r="A1263" s="9" t="s">
        <v>12199</v>
      </c>
      <c r="B1263" s="9" t="s">
        <v>12200</v>
      </c>
      <c r="C1263" s="9" t="s">
        <v>12201</v>
      </c>
      <c r="D1263" s="9" t="s">
        <v>30</v>
      </c>
      <c r="E1263" s="9" t="s">
        <v>460</v>
      </c>
      <c r="F1263" s="9" t="s">
        <v>164</v>
      </c>
      <c r="G1263" s="9" t="s">
        <v>109</v>
      </c>
      <c r="H1263" s="9" t="n">
        <v>1000</v>
      </c>
      <c r="I1263" s="9"/>
      <c r="J1263" s="9" t="s">
        <v>12202</v>
      </c>
      <c r="K1263" s="9" t="s">
        <v>12203</v>
      </c>
      <c r="L1263" s="9" t="s">
        <v>12204</v>
      </c>
      <c r="M1263" s="9" t="s">
        <v>12205</v>
      </c>
      <c r="N1263" s="9" t="s">
        <v>176</v>
      </c>
      <c r="O1263" s="9" t="s">
        <v>12081</v>
      </c>
      <c r="P1263" s="9"/>
      <c r="Q1263" s="9" t="s">
        <v>234</v>
      </c>
      <c r="R1263" s="9" t="s">
        <v>628</v>
      </c>
      <c r="S1263" s="9" t="s">
        <v>17</v>
      </c>
      <c r="T1263" s="9" t="s">
        <v>357</v>
      </c>
      <c r="U1263" s="9" t="s">
        <v>378</v>
      </c>
      <c r="V1263" s="9" t="s">
        <v>12206</v>
      </c>
    </row>
    <row r="1264" customFormat="false" ht="15" hidden="false" customHeight="false" outlineLevel="0" collapsed="false">
      <c r="A1264" s="9" t="s">
        <v>12207</v>
      </c>
      <c r="B1264" s="9" t="s">
        <v>12208</v>
      </c>
      <c r="C1264" s="9" t="s">
        <v>12209</v>
      </c>
      <c r="D1264" s="9" t="s">
        <v>30</v>
      </c>
      <c r="E1264" s="9" t="s">
        <v>460</v>
      </c>
      <c r="F1264" s="9" t="s">
        <v>167</v>
      </c>
      <c r="G1264" s="9" t="s">
        <v>138</v>
      </c>
      <c r="H1264" s="9" t="n">
        <v>-50000</v>
      </c>
      <c r="I1264" s="9"/>
      <c r="J1264" s="9" t="s">
        <v>12210</v>
      </c>
      <c r="K1264" s="9" t="s">
        <v>12211</v>
      </c>
      <c r="L1264" s="9" t="s">
        <v>12212</v>
      </c>
      <c r="M1264" s="9" t="s">
        <v>12213</v>
      </c>
      <c r="N1264" s="9" t="s">
        <v>176</v>
      </c>
      <c r="O1264" s="9" t="s">
        <v>5662</v>
      </c>
      <c r="P1264" s="9"/>
      <c r="Q1264" s="9" t="s">
        <v>234</v>
      </c>
      <c r="R1264" s="9" t="s">
        <v>628</v>
      </c>
      <c r="S1264" s="9" t="s">
        <v>17</v>
      </c>
      <c r="T1264" s="9" t="s">
        <v>6185</v>
      </c>
      <c r="U1264" s="9" t="s">
        <v>378</v>
      </c>
      <c r="V1264" s="9" t="s">
        <v>12214</v>
      </c>
    </row>
    <row r="1265" customFormat="false" ht="15" hidden="false" customHeight="false" outlineLevel="0" collapsed="false">
      <c r="A1265" s="9" t="s">
        <v>12215</v>
      </c>
      <c r="B1265" s="9" t="s">
        <v>12216</v>
      </c>
      <c r="C1265" s="9" t="s">
        <v>12217</v>
      </c>
      <c r="D1265" s="9" t="s">
        <v>30</v>
      </c>
      <c r="E1265" s="9" t="s">
        <v>460</v>
      </c>
      <c r="F1265" s="9" t="s">
        <v>6126</v>
      </c>
      <c r="G1265" s="9" t="s">
        <v>132</v>
      </c>
      <c r="H1265" s="9" t="n">
        <v>-28000</v>
      </c>
      <c r="I1265" s="9"/>
      <c r="J1265" s="9" t="s">
        <v>12218</v>
      </c>
      <c r="K1265" s="9" t="s">
        <v>12219</v>
      </c>
      <c r="L1265" s="9" t="s">
        <v>12220</v>
      </c>
      <c r="M1265" s="9" t="s">
        <v>12221</v>
      </c>
      <c r="N1265" s="9" t="s">
        <v>174</v>
      </c>
      <c r="O1265" s="9" t="s">
        <v>5662</v>
      </c>
      <c r="P1265" s="9"/>
      <c r="Q1265" s="9" t="s">
        <v>234</v>
      </c>
      <c r="R1265" s="9" t="s">
        <v>628</v>
      </c>
      <c r="S1265" s="9" t="s">
        <v>17</v>
      </c>
      <c r="T1265" s="9" t="s">
        <v>2848</v>
      </c>
      <c r="U1265" s="9" t="s">
        <v>378</v>
      </c>
      <c r="V1265" s="9" t="s">
        <v>12222</v>
      </c>
    </row>
    <row r="1266" customFormat="false" ht="15" hidden="false" customHeight="false" outlineLevel="0" collapsed="false">
      <c r="A1266" s="9" t="s">
        <v>12223</v>
      </c>
      <c r="B1266" s="9" t="s">
        <v>12224</v>
      </c>
      <c r="C1266" s="9" t="s">
        <v>12225</v>
      </c>
      <c r="D1266" s="9" t="s">
        <v>30</v>
      </c>
      <c r="E1266" s="9" t="s">
        <v>460</v>
      </c>
      <c r="F1266" s="9" t="s">
        <v>167</v>
      </c>
      <c r="G1266" s="9" t="s">
        <v>138</v>
      </c>
      <c r="H1266" s="9" t="n">
        <v>-25000</v>
      </c>
      <c r="I1266" s="9"/>
      <c r="J1266" s="9" t="s">
        <v>12226</v>
      </c>
      <c r="K1266" s="9" t="s">
        <v>12227</v>
      </c>
      <c r="L1266" s="9" t="s">
        <v>12228</v>
      </c>
      <c r="M1266" s="9" t="s">
        <v>12229</v>
      </c>
      <c r="N1266" s="9" t="s">
        <v>174</v>
      </c>
      <c r="O1266" s="9" t="s">
        <v>5662</v>
      </c>
      <c r="P1266" s="9"/>
      <c r="Q1266" s="9" t="s">
        <v>234</v>
      </c>
      <c r="R1266" s="9" t="s">
        <v>628</v>
      </c>
      <c r="S1266" s="9" t="s">
        <v>17</v>
      </c>
      <c r="T1266" s="9" t="s">
        <v>2848</v>
      </c>
      <c r="U1266" s="9" t="s">
        <v>378</v>
      </c>
      <c r="V1266" s="9" t="s">
        <v>12230</v>
      </c>
    </row>
    <row r="1267" customFormat="false" ht="15" hidden="false" customHeight="false" outlineLevel="0" collapsed="false">
      <c r="A1267" s="9" t="s">
        <v>12231</v>
      </c>
      <c r="B1267" s="9" t="s">
        <v>12232</v>
      </c>
      <c r="C1267" s="9" t="s">
        <v>12233</v>
      </c>
      <c r="D1267" s="9" t="s">
        <v>30</v>
      </c>
      <c r="E1267" s="9" t="s">
        <v>460</v>
      </c>
      <c r="F1267" s="9" t="s">
        <v>162</v>
      </c>
      <c r="G1267" s="9" t="s">
        <v>96</v>
      </c>
      <c r="H1267" s="9" t="n">
        <v>-10000</v>
      </c>
      <c r="I1267" s="9"/>
      <c r="J1267" s="9" t="s">
        <v>12234</v>
      </c>
      <c r="K1267" s="9" t="s">
        <v>12235</v>
      </c>
      <c r="L1267" s="9" t="s">
        <v>12236</v>
      </c>
      <c r="M1267" s="9" t="s">
        <v>12237</v>
      </c>
      <c r="N1267" s="9" t="s">
        <v>174</v>
      </c>
      <c r="O1267" s="9" t="s">
        <v>5662</v>
      </c>
      <c r="P1267" s="9"/>
      <c r="Q1267" s="9" t="s">
        <v>234</v>
      </c>
      <c r="R1267" s="9" t="s">
        <v>628</v>
      </c>
      <c r="S1267" s="9" t="s">
        <v>17</v>
      </c>
      <c r="T1267" s="9" t="s">
        <v>2848</v>
      </c>
      <c r="U1267" s="9" t="s">
        <v>378</v>
      </c>
      <c r="V1267" s="9" t="s">
        <v>12238</v>
      </c>
    </row>
    <row r="1268" customFormat="false" ht="15" hidden="false" customHeight="false" outlineLevel="0" collapsed="false">
      <c r="A1268" s="9" t="s">
        <v>12239</v>
      </c>
      <c r="B1268" s="9" t="s">
        <v>12240</v>
      </c>
      <c r="C1268" s="9" t="s">
        <v>12241</v>
      </c>
      <c r="D1268" s="9" t="s">
        <v>30</v>
      </c>
      <c r="E1268" s="9" t="s">
        <v>460</v>
      </c>
      <c r="F1268" s="9" t="s">
        <v>165</v>
      </c>
      <c r="G1268" s="9" t="s">
        <v>126</v>
      </c>
      <c r="H1268" s="9" t="n">
        <v>-6500</v>
      </c>
      <c r="I1268" s="9"/>
      <c r="J1268" s="9" t="s">
        <v>12242</v>
      </c>
      <c r="K1268" s="9" t="s">
        <v>12243</v>
      </c>
      <c r="L1268" s="9" t="s">
        <v>12244</v>
      </c>
      <c r="M1268" s="9" t="s">
        <v>12245</v>
      </c>
      <c r="N1268" s="9" t="s">
        <v>9411</v>
      </c>
      <c r="O1268" s="9" t="s">
        <v>5662</v>
      </c>
      <c r="P1268" s="9"/>
      <c r="Q1268" s="9" t="s">
        <v>234</v>
      </c>
      <c r="R1268" s="9" t="s">
        <v>628</v>
      </c>
      <c r="S1268" s="9" t="s">
        <v>17</v>
      </c>
      <c r="T1268" s="9" t="s">
        <v>2848</v>
      </c>
      <c r="U1268" s="9" t="s">
        <v>378</v>
      </c>
      <c r="V1268" s="9"/>
    </row>
    <row r="1269" customFormat="false" ht="15" hidden="false" customHeight="false" outlineLevel="0" collapsed="false">
      <c r="A1269" s="9" t="s">
        <v>12246</v>
      </c>
      <c r="B1269" s="9" t="s">
        <v>12247</v>
      </c>
      <c r="C1269" s="9" t="s">
        <v>12248</v>
      </c>
      <c r="D1269" s="9" t="s">
        <v>30</v>
      </c>
      <c r="E1269" s="9" t="s">
        <v>460</v>
      </c>
      <c r="F1269" s="9" t="s">
        <v>161</v>
      </c>
      <c r="G1269" s="9" t="s">
        <v>61</v>
      </c>
      <c r="H1269" s="9" t="n">
        <v>-3700</v>
      </c>
      <c r="I1269" s="9"/>
      <c r="J1269" s="9" t="s">
        <v>12249</v>
      </c>
      <c r="K1269" s="9" t="s">
        <v>12250</v>
      </c>
      <c r="L1269" s="9" t="s">
        <v>7065</v>
      </c>
      <c r="M1269" s="9" t="s">
        <v>12251</v>
      </c>
      <c r="N1269" s="9" t="s">
        <v>176</v>
      </c>
      <c r="O1269" s="9" t="s">
        <v>7700</v>
      </c>
      <c r="P1269" s="9"/>
      <c r="Q1269" s="9" t="s">
        <v>234</v>
      </c>
      <c r="R1269" s="9" t="s">
        <v>628</v>
      </c>
      <c r="S1269" s="9" t="s">
        <v>17</v>
      </c>
      <c r="T1269" s="9" t="s">
        <v>2848</v>
      </c>
      <c r="U1269" s="9" t="s">
        <v>378</v>
      </c>
      <c r="V1269" s="9" t="s">
        <v>12252</v>
      </c>
    </row>
    <row r="1270" customFormat="false" ht="15" hidden="false" customHeight="false" outlineLevel="0" collapsed="false">
      <c r="A1270" s="9" t="s">
        <v>12253</v>
      </c>
      <c r="B1270" s="9" t="s">
        <v>12254</v>
      </c>
      <c r="C1270" s="9" t="s">
        <v>12255</v>
      </c>
      <c r="D1270" s="9" t="s">
        <v>30</v>
      </c>
      <c r="E1270" s="9" t="s">
        <v>460</v>
      </c>
      <c r="F1270" s="9" t="s">
        <v>163</v>
      </c>
      <c r="G1270" s="9" t="s">
        <v>103</v>
      </c>
      <c r="H1270" s="9" t="n">
        <v>-3500</v>
      </c>
      <c r="I1270" s="9"/>
      <c r="J1270" s="9" t="s">
        <v>12256</v>
      </c>
      <c r="K1270" s="9" t="s">
        <v>12257</v>
      </c>
      <c r="L1270" s="9" t="s">
        <v>12258</v>
      </c>
      <c r="M1270" s="9" t="s">
        <v>12259</v>
      </c>
      <c r="N1270" s="9" t="s">
        <v>174</v>
      </c>
      <c r="O1270" s="9" t="s">
        <v>5662</v>
      </c>
      <c r="P1270" s="9"/>
      <c r="Q1270" s="9" t="s">
        <v>219</v>
      </c>
      <c r="R1270" s="9" t="s">
        <v>628</v>
      </c>
      <c r="S1270" s="9" t="s">
        <v>16</v>
      </c>
      <c r="T1270" s="9" t="s">
        <v>6185</v>
      </c>
      <c r="U1270" s="9" t="s">
        <v>378</v>
      </c>
      <c r="V1270" s="9" t="s">
        <v>12260</v>
      </c>
    </row>
    <row r="1271" customFormat="false" ht="15" hidden="false" customHeight="false" outlineLevel="0" collapsed="false">
      <c r="A1271" s="9" t="s">
        <v>12261</v>
      </c>
      <c r="B1271" s="9" t="s">
        <v>12262</v>
      </c>
      <c r="C1271" s="9" t="s">
        <v>12263</v>
      </c>
      <c r="D1271" s="9" t="s">
        <v>30</v>
      </c>
      <c r="E1271" s="9" t="s">
        <v>460</v>
      </c>
      <c r="F1271" s="9" t="s">
        <v>164</v>
      </c>
      <c r="G1271" s="9" t="s">
        <v>109</v>
      </c>
      <c r="H1271" s="9" t="n">
        <v>-2450</v>
      </c>
      <c r="I1271" s="9"/>
      <c r="J1271" s="9" t="s">
        <v>12264</v>
      </c>
      <c r="K1271" s="9" t="s">
        <v>12265</v>
      </c>
      <c r="L1271" s="9" t="s">
        <v>12266</v>
      </c>
      <c r="M1271" s="9" t="s">
        <v>12267</v>
      </c>
      <c r="N1271" s="9" t="s">
        <v>174</v>
      </c>
      <c r="O1271" s="9" t="s">
        <v>5662</v>
      </c>
      <c r="P1271" s="9"/>
      <c r="Q1271" s="9" t="s">
        <v>234</v>
      </c>
      <c r="R1271" s="9" t="s">
        <v>628</v>
      </c>
      <c r="S1271" s="9" t="s">
        <v>17</v>
      </c>
      <c r="T1271" s="9" t="s">
        <v>3239</v>
      </c>
      <c r="U1271" s="9" t="s">
        <v>378</v>
      </c>
      <c r="V1271" s="9" t="s">
        <v>12268</v>
      </c>
    </row>
    <row r="1272" customFormat="false" ht="15" hidden="false" customHeight="false" outlineLevel="0" collapsed="false">
      <c r="A1272" s="9" t="s">
        <v>12269</v>
      </c>
      <c r="B1272" s="9" t="s">
        <v>12270</v>
      </c>
      <c r="C1272" s="9" t="s">
        <v>12271</v>
      </c>
      <c r="D1272" s="9" t="s">
        <v>30</v>
      </c>
      <c r="E1272" s="9" t="s">
        <v>460</v>
      </c>
      <c r="F1272" s="9" t="s">
        <v>164</v>
      </c>
      <c r="G1272" s="9" t="s">
        <v>109</v>
      </c>
      <c r="H1272" s="9" t="n">
        <v>-6000</v>
      </c>
      <c r="I1272" s="9"/>
      <c r="J1272" s="9" t="s">
        <v>12272</v>
      </c>
      <c r="K1272" s="9" t="s">
        <v>12273</v>
      </c>
      <c r="L1272" s="9" t="s">
        <v>12274</v>
      </c>
      <c r="M1272" s="9" t="s">
        <v>12275</v>
      </c>
      <c r="N1272" s="9" t="s">
        <v>174</v>
      </c>
      <c r="O1272" s="9" t="s">
        <v>5662</v>
      </c>
      <c r="P1272" s="9"/>
      <c r="Q1272" s="9" t="s">
        <v>234</v>
      </c>
      <c r="R1272" s="9" t="s">
        <v>628</v>
      </c>
      <c r="S1272" s="9" t="s">
        <v>17</v>
      </c>
      <c r="T1272" s="9" t="s">
        <v>3239</v>
      </c>
      <c r="U1272" s="9" t="s">
        <v>378</v>
      </c>
      <c r="V1272" s="9" t="s">
        <v>12276</v>
      </c>
    </row>
    <row r="1273" customFormat="false" ht="15" hidden="false" customHeight="false" outlineLevel="0" collapsed="false">
      <c r="A1273" s="9" t="s">
        <v>12277</v>
      </c>
      <c r="B1273" s="9" t="s">
        <v>12278</v>
      </c>
      <c r="C1273" s="9" t="s">
        <v>12279</v>
      </c>
      <c r="D1273" s="9" t="s">
        <v>30</v>
      </c>
      <c r="E1273" s="9" t="s">
        <v>460</v>
      </c>
      <c r="F1273" s="9" t="s">
        <v>162</v>
      </c>
      <c r="G1273" s="9" t="s">
        <v>96</v>
      </c>
      <c r="H1273" s="9" t="n">
        <v>-4000</v>
      </c>
      <c r="I1273" s="9"/>
      <c r="J1273" s="9" t="s">
        <v>12280</v>
      </c>
      <c r="K1273" s="9" t="s">
        <v>12281</v>
      </c>
      <c r="L1273" s="9" t="s">
        <v>12282</v>
      </c>
      <c r="M1273" s="9" t="s">
        <v>12283</v>
      </c>
      <c r="N1273" s="9" t="s">
        <v>174</v>
      </c>
      <c r="O1273" s="9" t="s">
        <v>5662</v>
      </c>
      <c r="P1273" s="9"/>
      <c r="Q1273" s="9" t="s">
        <v>234</v>
      </c>
      <c r="R1273" s="9" t="s">
        <v>628</v>
      </c>
      <c r="S1273" s="9" t="s">
        <v>17</v>
      </c>
      <c r="T1273" s="9" t="s">
        <v>3239</v>
      </c>
      <c r="U1273" s="9" t="s">
        <v>378</v>
      </c>
      <c r="V1273" s="9"/>
    </row>
    <row r="1274" customFormat="false" ht="15" hidden="false" customHeight="false" outlineLevel="0" collapsed="false">
      <c r="A1274" s="9" t="s">
        <v>12284</v>
      </c>
      <c r="B1274" s="9" t="s">
        <v>12285</v>
      </c>
      <c r="C1274" s="9" t="s">
        <v>12286</v>
      </c>
      <c r="D1274" s="9" t="s">
        <v>30</v>
      </c>
      <c r="E1274" s="9" t="s">
        <v>460</v>
      </c>
      <c r="F1274" s="9" t="s">
        <v>162</v>
      </c>
      <c r="G1274" s="9" t="s">
        <v>96</v>
      </c>
      <c r="H1274" s="9" t="n">
        <v>-4000</v>
      </c>
      <c r="I1274" s="9"/>
      <c r="J1274" s="9" t="s">
        <v>12287</v>
      </c>
      <c r="K1274" s="9" t="s">
        <v>12288</v>
      </c>
      <c r="L1274" s="9" t="s">
        <v>12289</v>
      </c>
      <c r="M1274" s="9" t="s">
        <v>12290</v>
      </c>
      <c r="N1274" s="9" t="s">
        <v>174</v>
      </c>
      <c r="O1274" s="9" t="s">
        <v>5662</v>
      </c>
      <c r="P1274" s="9"/>
      <c r="Q1274" s="9" t="s">
        <v>234</v>
      </c>
      <c r="R1274" s="9" t="s">
        <v>628</v>
      </c>
      <c r="S1274" s="9" t="s">
        <v>16</v>
      </c>
      <c r="T1274" s="9" t="s">
        <v>6185</v>
      </c>
      <c r="U1274" s="9" t="s">
        <v>378</v>
      </c>
      <c r="V1274" s="9" t="s">
        <v>12291</v>
      </c>
    </row>
    <row r="1275" customFormat="false" ht="15" hidden="false" customHeight="false" outlineLevel="0" collapsed="false">
      <c r="A1275" s="9" t="s">
        <v>12292</v>
      </c>
      <c r="B1275" s="9" t="s">
        <v>12293</v>
      </c>
      <c r="C1275" s="9" t="s">
        <v>12294</v>
      </c>
      <c r="D1275" s="9" t="s">
        <v>30</v>
      </c>
      <c r="E1275" s="9" t="s">
        <v>460</v>
      </c>
      <c r="F1275" s="9" t="s">
        <v>169</v>
      </c>
      <c r="G1275" s="9" t="s">
        <v>6430</v>
      </c>
      <c r="H1275" s="9" t="n">
        <v>-400</v>
      </c>
      <c r="I1275" s="9"/>
      <c r="J1275" s="9" t="s">
        <v>12295</v>
      </c>
      <c r="K1275" s="9" t="s">
        <v>12296</v>
      </c>
      <c r="L1275" s="9" t="s">
        <v>12297</v>
      </c>
      <c r="M1275" s="9" t="s">
        <v>12298</v>
      </c>
      <c r="N1275" s="9" t="s">
        <v>173</v>
      </c>
      <c r="O1275" s="9" t="s">
        <v>5662</v>
      </c>
      <c r="P1275" s="9"/>
      <c r="Q1275" s="9" t="s">
        <v>219</v>
      </c>
      <c r="R1275" s="9" t="s">
        <v>628</v>
      </c>
      <c r="S1275" s="9" t="s">
        <v>16</v>
      </c>
      <c r="T1275" s="9" t="s">
        <v>2848</v>
      </c>
      <c r="U1275" s="9" t="s">
        <v>222</v>
      </c>
      <c r="V1275" s="9"/>
    </row>
    <row r="1276" customFormat="false" ht="15" hidden="false" customHeight="false" outlineLevel="0" collapsed="false">
      <c r="A1276" s="9" t="s">
        <v>12299</v>
      </c>
      <c r="B1276" s="9" t="s">
        <v>12300</v>
      </c>
      <c r="C1276" s="9" t="s">
        <v>12301</v>
      </c>
      <c r="D1276" s="9" t="s">
        <v>30</v>
      </c>
      <c r="E1276" s="9" t="s">
        <v>460</v>
      </c>
      <c r="F1276" s="9" t="s">
        <v>169</v>
      </c>
      <c r="G1276" s="9" t="s">
        <v>118</v>
      </c>
      <c r="H1276" s="9" t="n">
        <v>-1200</v>
      </c>
      <c r="I1276" s="9"/>
      <c r="J1276" s="9" t="s">
        <v>12302</v>
      </c>
      <c r="K1276" s="9" t="s">
        <v>12303</v>
      </c>
      <c r="L1276" s="9" t="s">
        <v>12304</v>
      </c>
      <c r="M1276" s="9" t="s">
        <v>12301</v>
      </c>
      <c r="N1276" s="9" t="s">
        <v>11766</v>
      </c>
      <c r="O1276" s="9" t="s">
        <v>5662</v>
      </c>
      <c r="P1276" s="9"/>
      <c r="Q1276" s="9" t="s">
        <v>219</v>
      </c>
      <c r="R1276" s="9" t="s">
        <v>8519</v>
      </c>
      <c r="S1276" s="9" t="s">
        <v>16</v>
      </c>
      <c r="T1276" s="9" t="s">
        <v>2848</v>
      </c>
      <c r="U1276" s="9" t="s">
        <v>222</v>
      </c>
      <c r="V1276" s="9" t="s">
        <v>12305</v>
      </c>
    </row>
    <row r="1277" customFormat="false" ht="15" hidden="false" customHeight="false" outlineLevel="0" collapsed="false">
      <c r="A1277" s="9" t="s">
        <v>12306</v>
      </c>
      <c r="B1277" s="9" t="s">
        <v>12307</v>
      </c>
      <c r="C1277" s="9" t="s">
        <v>12308</v>
      </c>
      <c r="D1277" s="9" t="s">
        <v>30</v>
      </c>
      <c r="E1277" s="9" t="s">
        <v>460</v>
      </c>
      <c r="F1277" s="9" t="s">
        <v>6126</v>
      </c>
      <c r="G1277" s="9" t="s">
        <v>132</v>
      </c>
      <c r="H1277" s="9" t="n">
        <v>-3500</v>
      </c>
      <c r="I1277" s="9"/>
      <c r="J1277" s="9" t="s">
        <v>12047</v>
      </c>
      <c r="K1277" s="9" t="s">
        <v>12309</v>
      </c>
      <c r="L1277" s="9" t="s">
        <v>12310</v>
      </c>
      <c r="M1277" s="9" t="s">
        <v>12308</v>
      </c>
      <c r="N1277" s="9" t="s">
        <v>174</v>
      </c>
      <c r="O1277" s="9" t="s">
        <v>5662</v>
      </c>
      <c r="P1277" s="9"/>
      <c r="Q1277" s="9" t="s">
        <v>234</v>
      </c>
      <c r="R1277" s="9" t="s">
        <v>628</v>
      </c>
      <c r="S1277" s="9" t="s">
        <v>17</v>
      </c>
      <c r="T1277" s="9" t="s">
        <v>2848</v>
      </c>
      <c r="U1277" s="9" t="s">
        <v>222</v>
      </c>
      <c r="V1277" s="9" t="s">
        <v>12311</v>
      </c>
    </row>
    <row r="1278" customFormat="false" ht="15" hidden="false" customHeight="false" outlineLevel="0" collapsed="false">
      <c r="A1278" s="9" t="s">
        <v>12312</v>
      </c>
      <c r="B1278" s="9" t="s">
        <v>12313</v>
      </c>
      <c r="C1278" s="9" t="s">
        <v>12314</v>
      </c>
      <c r="D1278" s="9" t="s">
        <v>30</v>
      </c>
      <c r="E1278" s="9" t="s">
        <v>460</v>
      </c>
      <c r="F1278" s="9" t="s">
        <v>163</v>
      </c>
      <c r="G1278" s="9" t="s">
        <v>103</v>
      </c>
      <c r="H1278" s="9" t="n">
        <v>-150</v>
      </c>
      <c r="I1278" s="9"/>
      <c r="J1278" s="9" t="s">
        <v>12315</v>
      </c>
      <c r="K1278" s="9" t="s">
        <v>12316</v>
      </c>
      <c r="L1278" s="9" t="s">
        <v>12317</v>
      </c>
      <c r="M1278" s="9" t="s">
        <v>12318</v>
      </c>
      <c r="N1278" s="9" t="s">
        <v>176</v>
      </c>
      <c r="O1278" s="9" t="s">
        <v>5662</v>
      </c>
      <c r="P1278" s="9"/>
      <c r="Q1278" s="9" t="s">
        <v>219</v>
      </c>
      <c r="R1278" s="9" t="s">
        <v>628</v>
      </c>
      <c r="S1278" s="9" t="s">
        <v>17</v>
      </c>
      <c r="T1278" s="9" t="s">
        <v>12319</v>
      </c>
      <c r="U1278" s="9" t="s">
        <v>378</v>
      </c>
      <c r="V1278" s="9" t="s">
        <v>12320</v>
      </c>
    </row>
    <row r="1279" customFormat="false" ht="15" hidden="false" customHeight="false" outlineLevel="0" collapsed="false">
      <c r="A1279" s="9" t="s">
        <v>12321</v>
      </c>
      <c r="B1279" s="9" t="s">
        <v>12322</v>
      </c>
      <c r="C1279" s="9" t="s">
        <v>12323</v>
      </c>
      <c r="D1279" s="9" t="s">
        <v>30</v>
      </c>
      <c r="E1279" s="9" t="s">
        <v>460</v>
      </c>
      <c r="F1279" s="9" t="s">
        <v>167</v>
      </c>
      <c r="G1279" s="9" t="s">
        <v>138</v>
      </c>
      <c r="H1279" s="9" t="n">
        <v>1804</v>
      </c>
      <c r="I1279" s="9"/>
      <c r="J1279" s="9" t="s">
        <v>12324</v>
      </c>
      <c r="K1279" s="9" t="s">
        <v>12325</v>
      </c>
      <c r="L1279" s="9" t="s">
        <v>12326</v>
      </c>
      <c r="M1279" s="9" t="s">
        <v>12322</v>
      </c>
      <c r="N1279" s="9" t="s">
        <v>11600</v>
      </c>
      <c r="O1279" s="9" t="s">
        <v>763</v>
      </c>
      <c r="P1279" s="9"/>
      <c r="Q1279" s="9" t="s">
        <v>234</v>
      </c>
      <c r="R1279" s="9" t="s">
        <v>11767</v>
      </c>
      <c r="S1279" s="9" t="s">
        <v>16</v>
      </c>
      <c r="T1279" s="9" t="s">
        <v>357</v>
      </c>
      <c r="U1279" s="9" t="s">
        <v>222</v>
      </c>
      <c r="V1279" s="9" t="s">
        <v>12327</v>
      </c>
    </row>
    <row r="1280" customFormat="false" ht="15" hidden="false" customHeight="false" outlineLevel="0" collapsed="false">
      <c r="A1280" s="9" t="s">
        <v>12328</v>
      </c>
      <c r="B1280" s="9" t="s">
        <v>12329</v>
      </c>
      <c r="C1280" s="9" t="s">
        <v>12330</v>
      </c>
      <c r="D1280" s="9" t="s">
        <v>30</v>
      </c>
      <c r="E1280" s="9" t="s">
        <v>460</v>
      </c>
      <c r="F1280" s="9" t="s">
        <v>168</v>
      </c>
      <c r="G1280" s="9" t="s">
        <v>12331</v>
      </c>
      <c r="H1280" s="9" t="n">
        <v>-60000</v>
      </c>
      <c r="I1280" s="9"/>
      <c r="J1280" s="9" t="s">
        <v>12332</v>
      </c>
      <c r="K1280" s="9" t="s">
        <v>12333</v>
      </c>
      <c r="L1280" s="9" t="s">
        <v>12334</v>
      </c>
      <c r="M1280" s="9"/>
      <c r="N1280" s="9" t="s">
        <v>184</v>
      </c>
      <c r="O1280" s="9" t="s">
        <v>5662</v>
      </c>
      <c r="P1280" s="9"/>
      <c r="Q1280" s="9" t="s">
        <v>454</v>
      </c>
      <c r="R1280" s="9" t="s">
        <v>628</v>
      </c>
      <c r="S1280" s="9" t="s">
        <v>16</v>
      </c>
      <c r="T1280" s="9" t="s">
        <v>1754</v>
      </c>
      <c r="U1280" s="9" t="s">
        <v>378</v>
      </c>
      <c r="V1280" s="9" t="s">
        <v>12335</v>
      </c>
    </row>
    <row r="1281" customFormat="false" ht="15" hidden="false" customHeight="false" outlineLevel="0" collapsed="false">
      <c r="A1281" s="9" t="s">
        <v>12336</v>
      </c>
      <c r="B1281" s="9" t="s">
        <v>12337</v>
      </c>
      <c r="C1281" s="9" t="s">
        <v>12338</v>
      </c>
      <c r="D1281" s="9" t="s">
        <v>30</v>
      </c>
      <c r="E1281" s="9" t="s">
        <v>460</v>
      </c>
      <c r="F1281" s="9" t="s">
        <v>167</v>
      </c>
      <c r="G1281" s="9" t="s">
        <v>140</v>
      </c>
      <c r="H1281" s="9" t="n">
        <v>-8000</v>
      </c>
      <c r="I1281" s="9"/>
      <c r="J1281" s="9" t="s">
        <v>12339</v>
      </c>
      <c r="K1281" s="9" t="s">
        <v>12340</v>
      </c>
      <c r="L1281" s="9" t="s">
        <v>12341</v>
      </c>
      <c r="M1281" s="9" t="s">
        <v>12338</v>
      </c>
      <c r="N1281" s="9" t="s">
        <v>184</v>
      </c>
      <c r="O1281" s="9" t="s">
        <v>5662</v>
      </c>
      <c r="P1281" s="9"/>
      <c r="Q1281" s="9" t="s">
        <v>234</v>
      </c>
      <c r="R1281" s="9" t="s">
        <v>628</v>
      </c>
      <c r="S1281" s="9" t="s">
        <v>17</v>
      </c>
      <c r="T1281" s="9" t="s">
        <v>3239</v>
      </c>
      <c r="U1281" s="9" t="s">
        <v>222</v>
      </c>
      <c r="V1281" s="9"/>
    </row>
    <row r="1282" customFormat="false" ht="15" hidden="false" customHeight="false" outlineLevel="0" collapsed="false">
      <c r="A1282" s="9" t="s">
        <v>12342</v>
      </c>
      <c r="B1282" s="9" t="s">
        <v>12343</v>
      </c>
      <c r="C1282" s="9" t="s">
        <v>12344</v>
      </c>
      <c r="D1282" s="9" t="s">
        <v>30</v>
      </c>
      <c r="E1282" s="9" t="s">
        <v>460</v>
      </c>
      <c r="F1282" s="9" t="s">
        <v>161</v>
      </c>
      <c r="G1282" s="9" t="s">
        <v>67</v>
      </c>
      <c r="H1282" s="9" t="n">
        <v>-6000</v>
      </c>
      <c r="I1282" s="9"/>
      <c r="J1282" s="9" t="s">
        <v>12272</v>
      </c>
      <c r="K1282" s="9" t="s">
        <v>12345</v>
      </c>
      <c r="L1282" s="9" t="s">
        <v>12346</v>
      </c>
      <c r="M1282" s="9" t="s">
        <v>12344</v>
      </c>
      <c r="N1282" s="9" t="s">
        <v>184</v>
      </c>
      <c r="O1282" s="9" t="s">
        <v>5662</v>
      </c>
      <c r="P1282" s="9"/>
      <c r="Q1282" s="9" t="s">
        <v>234</v>
      </c>
      <c r="R1282" s="9" t="s">
        <v>628</v>
      </c>
      <c r="S1282" s="9" t="s">
        <v>17</v>
      </c>
      <c r="T1282" s="9" t="s">
        <v>11518</v>
      </c>
      <c r="U1282" s="9" t="s">
        <v>378</v>
      </c>
      <c r="V1282" s="9" t="s">
        <v>12347</v>
      </c>
    </row>
    <row r="1283" customFormat="false" ht="15" hidden="false" customHeight="false" outlineLevel="0" collapsed="false">
      <c r="A1283" s="9" t="s">
        <v>12348</v>
      </c>
      <c r="B1283" s="9" t="s">
        <v>12349</v>
      </c>
      <c r="C1283" s="9" t="s">
        <v>12350</v>
      </c>
      <c r="D1283" s="9" t="s">
        <v>30</v>
      </c>
      <c r="E1283" s="9" t="s">
        <v>460</v>
      </c>
      <c r="F1283" s="9" t="s">
        <v>2495</v>
      </c>
      <c r="G1283" s="9" t="s">
        <v>128</v>
      </c>
      <c r="H1283" s="9" t="n">
        <v>-5000</v>
      </c>
      <c r="I1283" s="9"/>
      <c r="J1283" s="9" t="s">
        <v>12351</v>
      </c>
      <c r="K1283" s="9" t="s">
        <v>12352</v>
      </c>
      <c r="L1283" s="9" t="s">
        <v>12353</v>
      </c>
      <c r="M1283" s="9" t="s">
        <v>12354</v>
      </c>
      <c r="N1283" s="9" t="s">
        <v>9254</v>
      </c>
      <c r="O1283" s="9" t="s">
        <v>5662</v>
      </c>
      <c r="P1283" s="9"/>
      <c r="Q1283" s="9" t="s">
        <v>234</v>
      </c>
      <c r="R1283" s="9" t="s">
        <v>8519</v>
      </c>
      <c r="S1283" s="9" t="s">
        <v>16</v>
      </c>
      <c r="T1283" s="9" t="s">
        <v>170</v>
      </c>
      <c r="U1283" s="9" t="s">
        <v>378</v>
      </c>
      <c r="V1283" s="9" t="s">
        <v>12355</v>
      </c>
    </row>
    <row r="1284" customFormat="false" ht="15" hidden="false" customHeight="false" outlineLevel="0" collapsed="false">
      <c r="A1284" s="9" t="s">
        <v>12356</v>
      </c>
      <c r="B1284" s="9" t="s">
        <v>12357</v>
      </c>
      <c r="C1284" s="9" t="s">
        <v>12358</v>
      </c>
      <c r="D1284" s="9" t="s">
        <v>30</v>
      </c>
      <c r="E1284" s="9" t="s">
        <v>460</v>
      </c>
      <c r="F1284" s="9" t="s">
        <v>1744</v>
      </c>
      <c r="G1284" s="9" t="s">
        <v>12359</v>
      </c>
      <c r="H1284" s="9" t="n">
        <v>-3300</v>
      </c>
      <c r="I1284" s="9"/>
      <c r="J1284" s="9" t="s">
        <v>12360</v>
      </c>
      <c r="K1284" s="9" t="s">
        <v>12361</v>
      </c>
      <c r="L1284" s="9" t="s">
        <v>12362</v>
      </c>
      <c r="M1284" s="9" t="s">
        <v>12363</v>
      </c>
      <c r="N1284" s="9" t="s">
        <v>184</v>
      </c>
      <c r="O1284" s="9" t="s">
        <v>5662</v>
      </c>
      <c r="P1284" s="9"/>
      <c r="Q1284" s="9" t="s">
        <v>234</v>
      </c>
      <c r="R1284" s="9" t="s">
        <v>628</v>
      </c>
      <c r="S1284" s="9" t="s">
        <v>17</v>
      </c>
      <c r="T1284" s="9" t="s">
        <v>170</v>
      </c>
      <c r="U1284" s="9" t="s">
        <v>443</v>
      </c>
      <c r="V1284" s="9" t="s">
        <v>12364</v>
      </c>
    </row>
    <row r="1285" customFormat="false" ht="15" hidden="false" customHeight="false" outlineLevel="0" collapsed="false">
      <c r="A1285" s="9" t="s">
        <v>12365</v>
      </c>
      <c r="B1285" s="9" t="s">
        <v>12366</v>
      </c>
      <c r="C1285" s="9" t="s">
        <v>12367</v>
      </c>
      <c r="D1285" s="9" t="s">
        <v>30</v>
      </c>
      <c r="E1285" s="9" t="s">
        <v>460</v>
      </c>
      <c r="F1285" s="9" t="s">
        <v>161</v>
      </c>
      <c r="G1285" s="9" t="s">
        <v>61</v>
      </c>
      <c r="H1285" s="9" t="n">
        <v>-3000</v>
      </c>
      <c r="I1285" s="9"/>
      <c r="J1285" s="9" t="s">
        <v>12368</v>
      </c>
      <c r="K1285" s="9" t="s">
        <v>12369</v>
      </c>
      <c r="L1285" s="9" t="s">
        <v>12370</v>
      </c>
      <c r="M1285" s="9" t="s">
        <v>12367</v>
      </c>
      <c r="N1285" s="9" t="s">
        <v>6319</v>
      </c>
      <c r="O1285" s="9" t="s">
        <v>5662</v>
      </c>
      <c r="P1285" s="9"/>
      <c r="Q1285" s="9" t="s">
        <v>219</v>
      </c>
      <c r="R1285" s="9" t="s">
        <v>628</v>
      </c>
      <c r="S1285" s="9" t="s">
        <v>17</v>
      </c>
      <c r="T1285" s="9" t="s">
        <v>3239</v>
      </c>
      <c r="U1285" s="9" t="s">
        <v>222</v>
      </c>
      <c r="V1285" s="9"/>
    </row>
    <row r="1286" customFormat="false" ht="15" hidden="false" customHeight="false" outlineLevel="0" collapsed="false">
      <c r="A1286" s="9" t="s">
        <v>12371</v>
      </c>
      <c r="B1286" s="9" t="s">
        <v>12372</v>
      </c>
      <c r="C1286" s="9" t="s">
        <v>12373</v>
      </c>
      <c r="D1286" s="9" t="s">
        <v>30</v>
      </c>
      <c r="E1286" s="9" t="s">
        <v>460</v>
      </c>
      <c r="F1286" s="9" t="s">
        <v>5277</v>
      </c>
      <c r="G1286" s="9" t="s">
        <v>12374</v>
      </c>
      <c r="H1286" s="9" t="n">
        <v>-1500</v>
      </c>
      <c r="I1286" s="9"/>
      <c r="J1286" s="9" t="s">
        <v>12375</v>
      </c>
      <c r="K1286" s="9" t="s">
        <v>12376</v>
      </c>
      <c r="L1286" s="9" t="s">
        <v>12377</v>
      </c>
      <c r="M1286" s="9"/>
      <c r="N1286" s="9" t="s">
        <v>184</v>
      </c>
      <c r="O1286" s="9" t="s">
        <v>12378</v>
      </c>
      <c r="P1286" s="9"/>
      <c r="Q1286" s="9" t="s">
        <v>454</v>
      </c>
      <c r="R1286" s="9" t="s">
        <v>628</v>
      </c>
      <c r="S1286" s="9" t="s">
        <v>17</v>
      </c>
      <c r="T1286" s="9" t="s">
        <v>170</v>
      </c>
      <c r="U1286" s="9" t="s">
        <v>443</v>
      </c>
      <c r="V1286" s="9" t="s">
        <v>12379</v>
      </c>
    </row>
    <row r="1287" customFormat="false" ht="15" hidden="false" customHeight="false" outlineLevel="0" collapsed="false">
      <c r="A1287" s="9" t="s">
        <v>12380</v>
      </c>
      <c r="B1287" s="9" t="s">
        <v>12381</v>
      </c>
      <c r="C1287" s="9" t="s">
        <v>12382</v>
      </c>
      <c r="D1287" s="9" t="s">
        <v>30</v>
      </c>
      <c r="E1287" s="9" t="s">
        <v>460</v>
      </c>
      <c r="F1287" s="9" t="s">
        <v>168</v>
      </c>
      <c r="G1287" s="9" t="s">
        <v>152</v>
      </c>
      <c r="H1287" s="9"/>
      <c r="I1287" s="9"/>
      <c r="J1287" s="9" t="s">
        <v>12383</v>
      </c>
      <c r="K1287" s="9" t="s">
        <v>12384</v>
      </c>
      <c r="L1287" s="9" t="s">
        <v>12385</v>
      </c>
      <c r="M1287" s="9" t="s">
        <v>12386</v>
      </c>
      <c r="N1287" s="9" t="s">
        <v>11590</v>
      </c>
      <c r="O1287" s="9" t="s">
        <v>12387</v>
      </c>
      <c r="P1287" s="9"/>
      <c r="Q1287" s="9" t="s">
        <v>454</v>
      </c>
      <c r="R1287" s="9" t="s">
        <v>12388</v>
      </c>
      <c r="S1287" s="9" t="s">
        <v>16</v>
      </c>
      <c r="T1287" s="9" t="s">
        <v>3391</v>
      </c>
      <c r="U1287" s="9" t="s">
        <v>443</v>
      </c>
      <c r="V1287" s="9" t="s">
        <v>12389</v>
      </c>
    </row>
    <row r="1288" customFormat="false" ht="15" hidden="false" customHeight="false" outlineLevel="0" collapsed="false">
      <c r="A1288" s="9" t="s">
        <v>12390</v>
      </c>
      <c r="B1288" s="9" t="s">
        <v>12391</v>
      </c>
      <c r="C1288" s="9" t="s">
        <v>12392</v>
      </c>
      <c r="D1288" s="9" t="s">
        <v>30</v>
      </c>
      <c r="E1288" s="9" t="s">
        <v>460</v>
      </c>
      <c r="F1288" s="9" t="s">
        <v>171</v>
      </c>
      <c r="G1288" s="9" t="s">
        <v>12393</v>
      </c>
      <c r="H1288" s="9" t="n">
        <v>-3500</v>
      </c>
      <c r="I1288" s="9"/>
      <c r="J1288" s="9" t="s">
        <v>12394</v>
      </c>
      <c r="K1288" s="9" t="s">
        <v>12395</v>
      </c>
      <c r="L1288" s="9" t="s">
        <v>12396</v>
      </c>
      <c r="M1288" s="9" t="s">
        <v>12397</v>
      </c>
      <c r="N1288" s="9" t="s">
        <v>184</v>
      </c>
      <c r="O1288" s="9" t="s">
        <v>5662</v>
      </c>
      <c r="P1288" s="9"/>
      <c r="Q1288" s="9" t="s">
        <v>234</v>
      </c>
      <c r="R1288" s="9" t="s">
        <v>628</v>
      </c>
      <c r="S1288" s="9" t="s">
        <v>15</v>
      </c>
      <c r="T1288" s="9" t="s">
        <v>3239</v>
      </c>
      <c r="U1288" s="9" t="s">
        <v>222</v>
      </c>
      <c r="V1288" s="9" t="s">
        <v>12398</v>
      </c>
    </row>
    <row r="1289" customFormat="false" ht="15" hidden="false" customHeight="false" outlineLevel="0" collapsed="false">
      <c r="A1289" s="9" t="s">
        <v>12399</v>
      </c>
      <c r="B1289" s="9" t="s">
        <v>12400</v>
      </c>
      <c r="C1289" s="9" t="s">
        <v>12401</v>
      </c>
      <c r="D1289" s="9" t="s">
        <v>30</v>
      </c>
      <c r="E1289" s="9" t="s">
        <v>460</v>
      </c>
      <c r="F1289" s="9" t="s">
        <v>162</v>
      </c>
      <c r="G1289" s="9" t="s">
        <v>90</v>
      </c>
      <c r="H1289" s="9"/>
      <c r="I1289" s="9"/>
      <c r="J1289" s="9" t="s">
        <v>12402</v>
      </c>
      <c r="K1289" s="9" t="s">
        <v>12403</v>
      </c>
      <c r="L1289" s="9" t="s">
        <v>12404</v>
      </c>
      <c r="M1289" s="9" t="s">
        <v>12405</v>
      </c>
      <c r="N1289" s="9" t="s">
        <v>182</v>
      </c>
      <c r="O1289" s="9" t="s">
        <v>5662</v>
      </c>
      <c r="P1289" s="9"/>
      <c r="Q1289" s="9" t="s">
        <v>234</v>
      </c>
      <c r="R1289" s="9" t="s">
        <v>628</v>
      </c>
      <c r="S1289" s="9" t="s">
        <v>16</v>
      </c>
      <c r="T1289" s="9" t="s">
        <v>11518</v>
      </c>
      <c r="U1289" s="9" t="s">
        <v>222</v>
      </c>
      <c r="V1289" s="9" t="s">
        <v>12406</v>
      </c>
    </row>
    <row r="1290" customFormat="false" ht="15" hidden="false" customHeight="false" outlineLevel="0" collapsed="false">
      <c r="A1290" s="9" t="s">
        <v>12407</v>
      </c>
      <c r="B1290" s="9" t="s">
        <v>12408</v>
      </c>
      <c r="C1290" s="9" t="s">
        <v>12409</v>
      </c>
      <c r="D1290" s="9" t="s">
        <v>30</v>
      </c>
      <c r="E1290" s="9" t="s">
        <v>460</v>
      </c>
      <c r="F1290" s="9" t="s">
        <v>165</v>
      </c>
      <c r="G1290" s="9" t="s">
        <v>122</v>
      </c>
      <c r="H1290" s="9" t="n">
        <v>-4500</v>
      </c>
      <c r="I1290" s="9"/>
      <c r="J1290" s="9" t="s">
        <v>12410</v>
      </c>
      <c r="K1290" s="9" t="s">
        <v>12411</v>
      </c>
      <c r="L1290" s="9" t="s">
        <v>12412</v>
      </c>
      <c r="M1290" s="9" t="s">
        <v>12413</v>
      </c>
      <c r="N1290" s="9" t="s">
        <v>176</v>
      </c>
      <c r="O1290" s="9" t="s">
        <v>5662</v>
      </c>
      <c r="P1290" s="9"/>
      <c r="Q1290" s="9" t="s">
        <v>234</v>
      </c>
      <c r="R1290" s="9" t="s">
        <v>628</v>
      </c>
      <c r="S1290" s="9" t="s">
        <v>17</v>
      </c>
      <c r="T1290" s="9" t="s">
        <v>3239</v>
      </c>
      <c r="U1290" s="9" t="s">
        <v>378</v>
      </c>
      <c r="V1290" s="9"/>
    </row>
    <row r="1291" customFormat="false" ht="15" hidden="false" customHeight="false" outlineLevel="0" collapsed="false">
      <c r="A1291" s="9" t="s">
        <v>12414</v>
      </c>
      <c r="B1291" s="9" t="s">
        <v>12415</v>
      </c>
      <c r="C1291" s="9" t="s">
        <v>12416</v>
      </c>
      <c r="D1291" s="9" t="s">
        <v>30</v>
      </c>
      <c r="E1291" s="9" t="s">
        <v>460</v>
      </c>
      <c r="F1291" s="9" t="s">
        <v>169</v>
      </c>
      <c r="G1291" s="9" t="s">
        <v>6445</v>
      </c>
      <c r="H1291" s="9" t="n">
        <v>-2000</v>
      </c>
      <c r="I1291" s="9"/>
      <c r="J1291" s="9" t="s">
        <v>12417</v>
      </c>
      <c r="K1291" s="9" t="s">
        <v>12418</v>
      </c>
      <c r="L1291" s="9" t="s">
        <v>12419</v>
      </c>
      <c r="M1291" s="9" t="s">
        <v>12420</v>
      </c>
      <c r="N1291" s="9" t="s">
        <v>12058</v>
      </c>
      <c r="O1291" s="9" t="s">
        <v>5662</v>
      </c>
      <c r="P1291" s="9"/>
      <c r="Q1291" s="9" t="s">
        <v>219</v>
      </c>
      <c r="R1291" s="9" t="s">
        <v>628</v>
      </c>
      <c r="S1291" s="9" t="s">
        <v>16</v>
      </c>
      <c r="T1291" s="9" t="s">
        <v>12421</v>
      </c>
      <c r="U1291" s="9" t="s">
        <v>378</v>
      </c>
      <c r="V1291" s="9"/>
    </row>
    <row r="1292" customFormat="false" ht="15" hidden="false" customHeight="false" outlineLevel="0" collapsed="false">
      <c r="A1292" s="9" t="s">
        <v>12422</v>
      </c>
      <c r="B1292" s="9" t="s">
        <v>12423</v>
      </c>
      <c r="C1292" s="9" t="s">
        <v>12424</v>
      </c>
      <c r="D1292" s="9" t="s">
        <v>30</v>
      </c>
      <c r="E1292" s="9" t="s">
        <v>460</v>
      </c>
      <c r="F1292" s="9" t="s">
        <v>167</v>
      </c>
      <c r="G1292" s="9" t="s">
        <v>144</v>
      </c>
      <c r="H1292" s="9" t="n">
        <v>-6300</v>
      </c>
      <c r="I1292" s="9"/>
      <c r="J1292" s="9" t="s">
        <v>12425</v>
      </c>
      <c r="K1292" s="9" t="s">
        <v>12426</v>
      </c>
      <c r="L1292" s="9" t="s">
        <v>12427</v>
      </c>
      <c r="M1292" s="9" t="s">
        <v>12424</v>
      </c>
      <c r="N1292" s="9" t="s">
        <v>184</v>
      </c>
      <c r="O1292" s="9" t="s">
        <v>5662</v>
      </c>
      <c r="P1292" s="9"/>
      <c r="Q1292" s="9" t="s">
        <v>234</v>
      </c>
      <c r="R1292" s="9" t="s">
        <v>628</v>
      </c>
      <c r="S1292" s="9" t="s">
        <v>17</v>
      </c>
      <c r="T1292" s="9" t="s">
        <v>3239</v>
      </c>
      <c r="U1292" s="9" t="s">
        <v>378</v>
      </c>
      <c r="V1292" s="9"/>
    </row>
    <row r="1293" customFormat="false" ht="15" hidden="false" customHeight="false" outlineLevel="0" collapsed="false">
      <c r="A1293" s="9" t="s">
        <v>12428</v>
      </c>
      <c r="B1293" s="9" t="s">
        <v>12429</v>
      </c>
      <c r="C1293" s="9" t="s">
        <v>12430</v>
      </c>
      <c r="D1293" s="9" t="s">
        <v>30</v>
      </c>
      <c r="E1293" s="9" t="s">
        <v>460</v>
      </c>
      <c r="F1293" s="9" t="s">
        <v>169</v>
      </c>
      <c r="G1293" s="9" t="s">
        <v>120</v>
      </c>
      <c r="H1293" s="9" t="n">
        <v>-7000</v>
      </c>
      <c r="I1293" s="9"/>
      <c r="J1293" s="9" t="s">
        <v>12431</v>
      </c>
      <c r="K1293" s="9" t="s">
        <v>12432</v>
      </c>
      <c r="L1293" s="9" t="s">
        <v>12433</v>
      </c>
      <c r="M1293" s="9" t="s">
        <v>12434</v>
      </c>
      <c r="N1293" s="9" t="s">
        <v>184</v>
      </c>
      <c r="O1293" s="9" t="s">
        <v>12051</v>
      </c>
      <c r="P1293" s="9"/>
      <c r="Q1293" s="9" t="s">
        <v>234</v>
      </c>
      <c r="R1293" s="9" t="s">
        <v>628</v>
      </c>
      <c r="S1293" s="9" t="s">
        <v>17</v>
      </c>
      <c r="T1293" s="9" t="s">
        <v>3239</v>
      </c>
      <c r="U1293" s="9" t="s">
        <v>378</v>
      </c>
      <c r="V1293" s="9" t="s">
        <v>12435</v>
      </c>
    </row>
    <row r="1294" customFormat="false" ht="15" hidden="false" customHeight="false" outlineLevel="0" collapsed="false">
      <c r="A1294" s="9" t="s">
        <v>12436</v>
      </c>
      <c r="B1294" s="9" t="s">
        <v>12437</v>
      </c>
      <c r="C1294" s="9" t="s">
        <v>12438</v>
      </c>
      <c r="D1294" s="9" t="s">
        <v>30</v>
      </c>
      <c r="E1294" s="9" t="s">
        <v>460</v>
      </c>
      <c r="F1294" s="9" t="s">
        <v>163</v>
      </c>
      <c r="G1294" s="9" t="s">
        <v>103</v>
      </c>
      <c r="H1294" s="9" t="n">
        <v>302</v>
      </c>
      <c r="I1294" s="9"/>
      <c r="J1294" s="9" t="s">
        <v>12439</v>
      </c>
      <c r="K1294" s="9" t="s">
        <v>12440</v>
      </c>
      <c r="L1294" s="9" t="s">
        <v>12441</v>
      </c>
      <c r="M1294" s="9" t="s">
        <v>12442</v>
      </c>
      <c r="N1294" s="9" t="s">
        <v>12058</v>
      </c>
      <c r="O1294" s="9" t="s">
        <v>5662</v>
      </c>
      <c r="P1294" s="9"/>
      <c r="Q1294" s="9" t="s">
        <v>219</v>
      </c>
      <c r="R1294" s="9" t="s">
        <v>628</v>
      </c>
      <c r="S1294" s="9" t="s">
        <v>16</v>
      </c>
      <c r="T1294" s="9" t="s">
        <v>1754</v>
      </c>
      <c r="U1294" s="9" t="s">
        <v>378</v>
      </c>
      <c r="V1294" s="9" t="s">
        <v>12443</v>
      </c>
    </row>
    <row r="1295" customFormat="false" ht="15" hidden="false" customHeight="false" outlineLevel="0" collapsed="false">
      <c r="A1295" s="9" t="s">
        <v>12444</v>
      </c>
      <c r="B1295" s="9" t="s">
        <v>12445</v>
      </c>
      <c r="C1295" s="9" t="s">
        <v>12446</v>
      </c>
      <c r="D1295" s="9" t="s">
        <v>30</v>
      </c>
      <c r="E1295" s="9" t="s">
        <v>460</v>
      </c>
      <c r="F1295" s="9" t="s">
        <v>169</v>
      </c>
      <c r="G1295" s="9" t="s">
        <v>6430</v>
      </c>
      <c r="H1295" s="9" t="n">
        <v>-400</v>
      </c>
      <c r="I1295" s="9"/>
      <c r="J1295" s="9" t="s">
        <v>12447</v>
      </c>
      <c r="K1295" s="9" t="s">
        <v>12448</v>
      </c>
      <c r="L1295" s="9" t="s">
        <v>12449</v>
      </c>
      <c r="M1295" s="9" t="s">
        <v>12450</v>
      </c>
      <c r="N1295" s="9" t="s">
        <v>184</v>
      </c>
      <c r="O1295" s="9" t="s">
        <v>5662</v>
      </c>
      <c r="P1295" s="9"/>
      <c r="Q1295" s="9" t="s">
        <v>219</v>
      </c>
      <c r="R1295" s="9" t="s">
        <v>628</v>
      </c>
      <c r="S1295" s="9" t="s">
        <v>17</v>
      </c>
      <c r="T1295" s="9" t="s">
        <v>170</v>
      </c>
      <c r="U1295" s="9" t="s">
        <v>378</v>
      </c>
      <c r="V1295" s="9"/>
    </row>
    <row r="1296" customFormat="false" ht="15" hidden="false" customHeight="false" outlineLevel="0" collapsed="false">
      <c r="A1296" s="9" t="s">
        <v>12451</v>
      </c>
      <c r="B1296" s="9" t="s">
        <v>12452</v>
      </c>
      <c r="C1296" s="9" t="s">
        <v>12453</v>
      </c>
      <c r="D1296" s="9" t="s">
        <v>30</v>
      </c>
      <c r="E1296" s="9" t="s">
        <v>460</v>
      </c>
      <c r="F1296" s="9" t="s">
        <v>163</v>
      </c>
      <c r="G1296" s="9" t="s">
        <v>103</v>
      </c>
      <c r="H1296" s="9" t="n">
        <v>1088</v>
      </c>
      <c r="I1296" s="9"/>
      <c r="J1296" s="9" t="s">
        <v>12454</v>
      </c>
      <c r="K1296" s="9" t="s">
        <v>12455</v>
      </c>
      <c r="L1296" s="9" t="s">
        <v>12456</v>
      </c>
      <c r="M1296" s="9"/>
      <c r="N1296" s="9" t="s">
        <v>12457</v>
      </c>
      <c r="O1296" s="9" t="s">
        <v>11601</v>
      </c>
      <c r="P1296" s="9"/>
      <c r="Q1296" s="9" t="s">
        <v>234</v>
      </c>
      <c r="R1296" s="9" t="s">
        <v>628</v>
      </c>
      <c r="S1296" s="9" t="s">
        <v>16</v>
      </c>
      <c r="T1296" s="9" t="s">
        <v>170</v>
      </c>
      <c r="U1296" s="9" t="s">
        <v>378</v>
      </c>
      <c r="V1296" s="9" t="s">
        <v>12458</v>
      </c>
    </row>
    <row r="1297" customFormat="false" ht="15" hidden="false" customHeight="false" outlineLevel="0" collapsed="false">
      <c r="A1297" s="9" t="s">
        <v>12459</v>
      </c>
      <c r="B1297" s="9" t="s">
        <v>12460</v>
      </c>
      <c r="C1297" s="9" t="s">
        <v>12461</v>
      </c>
      <c r="D1297" s="9" t="s">
        <v>30</v>
      </c>
      <c r="E1297" s="9" t="s">
        <v>460</v>
      </c>
      <c r="F1297" s="9" t="s">
        <v>163</v>
      </c>
      <c r="G1297" s="9" t="s">
        <v>103</v>
      </c>
      <c r="H1297" s="9" t="n">
        <v>100</v>
      </c>
      <c r="I1297" s="9"/>
      <c r="J1297" s="9" t="s">
        <v>12462</v>
      </c>
      <c r="K1297" s="9" t="s">
        <v>12463</v>
      </c>
      <c r="L1297" s="9" t="s">
        <v>12464</v>
      </c>
      <c r="M1297" s="9" t="s">
        <v>12465</v>
      </c>
      <c r="N1297" s="9" t="s">
        <v>12457</v>
      </c>
      <c r="O1297" s="9" t="s">
        <v>354</v>
      </c>
      <c r="P1297" s="9"/>
      <c r="Q1297" s="9" t="s">
        <v>234</v>
      </c>
      <c r="R1297" s="9" t="s">
        <v>628</v>
      </c>
      <c r="S1297" s="9" t="s">
        <v>17</v>
      </c>
      <c r="T1297" s="9" t="s">
        <v>3239</v>
      </c>
      <c r="U1297" s="9" t="s">
        <v>443</v>
      </c>
      <c r="V1297" s="9" t="s">
        <v>12466</v>
      </c>
    </row>
    <row r="1298" customFormat="false" ht="15" hidden="false" customHeight="false" outlineLevel="0" collapsed="false">
      <c r="A1298" s="9" t="s">
        <v>12467</v>
      </c>
      <c r="B1298" s="9" t="s">
        <v>12468</v>
      </c>
      <c r="C1298" s="9" t="s">
        <v>12469</v>
      </c>
      <c r="D1298" s="9" t="s">
        <v>30</v>
      </c>
      <c r="E1298" s="9" t="s">
        <v>460</v>
      </c>
      <c r="F1298" s="9" t="s">
        <v>171</v>
      </c>
      <c r="G1298" s="9" t="s">
        <v>138</v>
      </c>
      <c r="H1298" s="9" t="n">
        <v>1817</v>
      </c>
      <c r="I1298" s="9"/>
      <c r="J1298" s="9" t="s">
        <v>12470</v>
      </c>
      <c r="K1298" s="9" t="s">
        <v>12471</v>
      </c>
      <c r="L1298" s="9" t="s">
        <v>12472</v>
      </c>
      <c r="M1298" s="9" t="s">
        <v>12473</v>
      </c>
      <c r="N1298" s="9" t="s">
        <v>184</v>
      </c>
      <c r="O1298" s="9" t="s">
        <v>354</v>
      </c>
      <c r="P1298" s="9"/>
      <c r="Q1298" s="9" t="s">
        <v>234</v>
      </c>
      <c r="R1298" s="9" t="s">
        <v>11767</v>
      </c>
      <c r="S1298" s="9" t="s">
        <v>17</v>
      </c>
      <c r="T1298" s="9" t="s">
        <v>357</v>
      </c>
      <c r="U1298" s="9" t="s">
        <v>222</v>
      </c>
      <c r="V1298" s="9"/>
    </row>
    <row r="1299" customFormat="false" ht="15" hidden="false" customHeight="false" outlineLevel="0" collapsed="false">
      <c r="A1299" s="9" t="s">
        <v>12474</v>
      </c>
      <c r="B1299" s="9" t="s">
        <v>12475</v>
      </c>
      <c r="C1299" s="9" t="s">
        <v>12476</v>
      </c>
      <c r="D1299" s="9" t="s">
        <v>30</v>
      </c>
      <c r="E1299" s="9" t="s">
        <v>460</v>
      </c>
      <c r="F1299" s="9" t="s">
        <v>165</v>
      </c>
      <c r="G1299" s="9" t="s">
        <v>130</v>
      </c>
      <c r="H1299" s="9" t="n">
        <v>-9500</v>
      </c>
      <c r="I1299" s="9"/>
      <c r="J1299" s="9" t="s">
        <v>12477</v>
      </c>
      <c r="K1299" s="9" t="s">
        <v>12478</v>
      </c>
      <c r="L1299" s="9" t="s">
        <v>12479</v>
      </c>
      <c r="M1299" s="9" t="s">
        <v>12480</v>
      </c>
      <c r="N1299" s="9" t="s">
        <v>1327</v>
      </c>
      <c r="O1299" s="9" t="s">
        <v>12481</v>
      </c>
      <c r="P1299" s="9"/>
      <c r="Q1299" s="9" t="s">
        <v>234</v>
      </c>
      <c r="R1299" s="9" t="s">
        <v>8519</v>
      </c>
      <c r="S1299" s="9" t="s">
        <v>15</v>
      </c>
      <c r="T1299" s="9" t="s">
        <v>2042</v>
      </c>
      <c r="U1299" s="9" t="s">
        <v>222</v>
      </c>
      <c r="V1299" s="9" t="s">
        <v>12482</v>
      </c>
    </row>
    <row r="1300" customFormat="false" ht="15" hidden="false" customHeight="false" outlineLevel="0" collapsed="false">
      <c r="A1300" s="9" t="s">
        <v>12483</v>
      </c>
      <c r="B1300" s="9" t="s">
        <v>12484</v>
      </c>
      <c r="C1300" s="9" t="s">
        <v>6003</v>
      </c>
      <c r="D1300" s="9" t="s">
        <v>30</v>
      </c>
      <c r="E1300" s="9" t="s">
        <v>460</v>
      </c>
      <c r="F1300" s="9" t="s">
        <v>165</v>
      </c>
      <c r="G1300" s="9" t="s">
        <v>130</v>
      </c>
      <c r="H1300" s="9" t="n">
        <v>-7100</v>
      </c>
      <c r="I1300" s="9"/>
      <c r="J1300" s="9" t="s">
        <v>6004</v>
      </c>
      <c r="K1300" s="9" t="s">
        <v>12485</v>
      </c>
      <c r="L1300" s="9" t="s">
        <v>12486</v>
      </c>
      <c r="M1300" s="9" t="s">
        <v>12487</v>
      </c>
      <c r="N1300" s="9" t="s">
        <v>173</v>
      </c>
      <c r="O1300" s="9" t="s">
        <v>5662</v>
      </c>
      <c r="P1300" s="9"/>
      <c r="Q1300" s="9" t="s">
        <v>234</v>
      </c>
      <c r="R1300" s="9" t="s">
        <v>628</v>
      </c>
      <c r="S1300" s="9" t="s">
        <v>16</v>
      </c>
      <c r="T1300" s="9" t="s">
        <v>3239</v>
      </c>
      <c r="U1300" s="9" t="s">
        <v>222</v>
      </c>
      <c r="V1300" s="9" t="s">
        <v>12488</v>
      </c>
    </row>
    <row r="1301" customFormat="false" ht="15" hidden="false" customHeight="false" outlineLevel="0" collapsed="false">
      <c r="A1301" s="9" t="s">
        <v>12489</v>
      </c>
      <c r="B1301" s="9" t="s">
        <v>12490</v>
      </c>
      <c r="C1301" s="9" t="s">
        <v>6034</v>
      </c>
      <c r="D1301" s="9" t="s">
        <v>30</v>
      </c>
      <c r="E1301" s="9" t="s">
        <v>460</v>
      </c>
      <c r="F1301" s="9" t="s">
        <v>165</v>
      </c>
      <c r="G1301" s="9" t="s">
        <v>122</v>
      </c>
      <c r="H1301" s="9" t="n">
        <v>-3500</v>
      </c>
      <c r="I1301" s="9"/>
      <c r="J1301" s="9" t="s">
        <v>12047</v>
      </c>
      <c r="K1301" s="9" t="s">
        <v>12491</v>
      </c>
      <c r="L1301" s="9" t="s">
        <v>12492</v>
      </c>
      <c r="M1301" s="9" t="s">
        <v>6034</v>
      </c>
      <c r="N1301" s="9" t="s">
        <v>432</v>
      </c>
      <c r="O1301" s="9" t="s">
        <v>5662</v>
      </c>
      <c r="P1301" s="9"/>
      <c r="Q1301" s="9" t="s">
        <v>234</v>
      </c>
      <c r="R1301" s="9" t="s">
        <v>628</v>
      </c>
      <c r="S1301" s="9" t="s">
        <v>15</v>
      </c>
      <c r="T1301" s="9" t="s">
        <v>3239</v>
      </c>
      <c r="U1301" s="9" t="s">
        <v>222</v>
      </c>
      <c r="V1301" s="9" t="s">
        <v>12493</v>
      </c>
    </row>
    <row r="1302" customFormat="false" ht="15" hidden="false" customHeight="false" outlineLevel="0" collapsed="false">
      <c r="A1302" s="9" t="s">
        <v>12494</v>
      </c>
      <c r="B1302" s="9" t="s">
        <v>12495</v>
      </c>
      <c r="C1302" s="9" t="s">
        <v>12496</v>
      </c>
      <c r="D1302" s="9" t="s">
        <v>30</v>
      </c>
      <c r="E1302" s="9" t="s">
        <v>460</v>
      </c>
      <c r="F1302" s="9" t="s">
        <v>162</v>
      </c>
      <c r="G1302" s="9" t="s">
        <v>96</v>
      </c>
      <c r="H1302" s="9" t="n">
        <v>-2600</v>
      </c>
      <c r="I1302" s="9"/>
      <c r="J1302" s="9" t="s">
        <v>12497</v>
      </c>
      <c r="K1302" s="9" t="s">
        <v>12498</v>
      </c>
      <c r="L1302" s="9" t="s">
        <v>12499</v>
      </c>
      <c r="M1302" s="9" t="s">
        <v>12496</v>
      </c>
      <c r="N1302" s="9" t="s">
        <v>6008</v>
      </c>
      <c r="O1302" s="9" t="s">
        <v>5662</v>
      </c>
      <c r="P1302" s="9"/>
      <c r="Q1302" s="9" t="s">
        <v>234</v>
      </c>
      <c r="R1302" s="9" t="s">
        <v>628</v>
      </c>
      <c r="S1302" s="9" t="s">
        <v>16</v>
      </c>
      <c r="T1302" s="9" t="s">
        <v>3239</v>
      </c>
      <c r="U1302" s="9" t="s">
        <v>378</v>
      </c>
      <c r="V1302" s="9"/>
    </row>
    <row r="1303" customFormat="false" ht="15" hidden="false" customHeight="false" outlineLevel="0" collapsed="false">
      <c r="A1303" s="9" t="s">
        <v>12500</v>
      </c>
      <c r="B1303" s="9" t="s">
        <v>12501</v>
      </c>
      <c r="C1303" s="9" t="s">
        <v>5830</v>
      </c>
      <c r="D1303" s="9" t="s">
        <v>30</v>
      </c>
      <c r="E1303" s="9" t="s">
        <v>460</v>
      </c>
      <c r="F1303" s="9" t="s">
        <v>161</v>
      </c>
      <c r="G1303" s="9" t="s">
        <v>67</v>
      </c>
      <c r="H1303" s="9" t="n">
        <v>-250</v>
      </c>
      <c r="I1303" s="9"/>
      <c r="J1303" s="9" t="s">
        <v>12502</v>
      </c>
      <c r="K1303" s="9" t="s">
        <v>12503</v>
      </c>
      <c r="L1303" s="9" t="s">
        <v>12504</v>
      </c>
      <c r="M1303" s="9" t="s">
        <v>5830</v>
      </c>
      <c r="N1303" s="9" t="s">
        <v>353</v>
      </c>
      <c r="O1303" s="9" t="s">
        <v>5662</v>
      </c>
      <c r="P1303" s="9"/>
      <c r="Q1303" s="9" t="s">
        <v>234</v>
      </c>
      <c r="R1303" s="9" t="s">
        <v>628</v>
      </c>
      <c r="S1303" s="9" t="s">
        <v>16</v>
      </c>
      <c r="T1303" s="9" t="s">
        <v>2042</v>
      </c>
      <c r="U1303" s="9" t="s">
        <v>378</v>
      </c>
      <c r="V1303" s="9" t="s">
        <v>12505</v>
      </c>
    </row>
    <row r="1304" customFormat="false" ht="15" hidden="false" customHeight="false" outlineLevel="0" collapsed="false">
      <c r="A1304" s="9" t="s">
        <v>12506</v>
      </c>
      <c r="B1304" s="9" t="s">
        <v>12507</v>
      </c>
      <c r="C1304" s="9" t="s">
        <v>12508</v>
      </c>
      <c r="D1304" s="9" t="s">
        <v>30</v>
      </c>
      <c r="E1304" s="9" t="s">
        <v>460</v>
      </c>
      <c r="F1304" s="9" t="s">
        <v>167</v>
      </c>
      <c r="G1304" s="9" t="s">
        <v>144</v>
      </c>
      <c r="H1304" s="9" t="n">
        <v>-4000</v>
      </c>
      <c r="I1304" s="9"/>
      <c r="J1304" s="9" t="s">
        <v>12509</v>
      </c>
      <c r="K1304" s="9" t="s">
        <v>12510</v>
      </c>
      <c r="L1304" s="9" t="s">
        <v>12511</v>
      </c>
      <c r="M1304" s="9" t="s">
        <v>12512</v>
      </c>
      <c r="N1304" s="9" t="s">
        <v>173</v>
      </c>
      <c r="O1304" s="9" t="s">
        <v>5662</v>
      </c>
      <c r="P1304" s="9"/>
      <c r="Q1304" s="9" t="s">
        <v>234</v>
      </c>
      <c r="R1304" s="9" t="s">
        <v>628</v>
      </c>
      <c r="S1304" s="9" t="s">
        <v>17</v>
      </c>
      <c r="T1304" s="9" t="s">
        <v>235</v>
      </c>
      <c r="U1304" s="9" t="s">
        <v>378</v>
      </c>
      <c r="V1304" s="9" t="s">
        <v>12513</v>
      </c>
    </row>
    <row r="1305" customFormat="false" ht="15" hidden="false" customHeight="false" outlineLevel="0" collapsed="false">
      <c r="A1305" s="9" t="s">
        <v>12514</v>
      </c>
      <c r="B1305" s="9" t="s">
        <v>12515</v>
      </c>
      <c r="C1305" s="9" t="s">
        <v>12516</v>
      </c>
      <c r="D1305" s="9" t="s">
        <v>30</v>
      </c>
      <c r="E1305" s="9" t="s">
        <v>460</v>
      </c>
      <c r="F1305" s="9" t="s">
        <v>162</v>
      </c>
      <c r="G1305" s="9" t="s">
        <v>88</v>
      </c>
      <c r="H1305" s="9" t="n">
        <v>-3500</v>
      </c>
      <c r="I1305" s="9"/>
      <c r="J1305" s="9" t="s">
        <v>12047</v>
      </c>
      <c r="K1305" s="9" t="s">
        <v>12517</v>
      </c>
      <c r="L1305" s="9" t="s">
        <v>12518</v>
      </c>
      <c r="M1305" s="9" t="s">
        <v>12516</v>
      </c>
      <c r="N1305" s="9" t="s">
        <v>179</v>
      </c>
      <c r="O1305" s="9" t="s">
        <v>5662</v>
      </c>
      <c r="P1305" s="9"/>
      <c r="Q1305" s="9" t="s">
        <v>454</v>
      </c>
      <c r="R1305" s="9" t="s">
        <v>628</v>
      </c>
      <c r="S1305" s="9" t="s">
        <v>17</v>
      </c>
      <c r="T1305" s="9" t="s">
        <v>235</v>
      </c>
      <c r="U1305" s="9" t="s">
        <v>378</v>
      </c>
      <c r="V1305" s="9"/>
    </row>
    <row r="1306" customFormat="false" ht="15" hidden="false" customHeight="false" outlineLevel="0" collapsed="false">
      <c r="A1306" s="9" t="s">
        <v>12519</v>
      </c>
      <c r="B1306" s="9" t="s">
        <v>12520</v>
      </c>
      <c r="C1306" s="9" t="s">
        <v>12521</v>
      </c>
      <c r="D1306" s="9" t="s">
        <v>30</v>
      </c>
      <c r="E1306" s="9" t="s">
        <v>460</v>
      </c>
      <c r="F1306" s="9" t="s">
        <v>2482</v>
      </c>
      <c r="G1306" s="9" t="s">
        <v>11693</v>
      </c>
      <c r="H1306" s="9" t="n">
        <v>-2500</v>
      </c>
      <c r="I1306" s="9"/>
      <c r="J1306" s="9" t="s">
        <v>12522</v>
      </c>
      <c r="K1306" s="9" t="s">
        <v>12523</v>
      </c>
      <c r="L1306" s="9" t="s">
        <v>12504</v>
      </c>
      <c r="M1306" s="9" t="s">
        <v>12524</v>
      </c>
      <c r="N1306" s="9" t="s">
        <v>173</v>
      </c>
      <c r="O1306" s="9" t="s">
        <v>12525</v>
      </c>
      <c r="P1306" s="9"/>
      <c r="Q1306" s="9" t="s">
        <v>234</v>
      </c>
      <c r="R1306" s="9" t="s">
        <v>628</v>
      </c>
      <c r="S1306" s="9" t="s">
        <v>17</v>
      </c>
      <c r="T1306" s="9" t="s">
        <v>3239</v>
      </c>
      <c r="U1306" s="9" t="s">
        <v>443</v>
      </c>
      <c r="V1306" s="9" t="s">
        <v>12526</v>
      </c>
    </row>
    <row r="1307" customFormat="false" ht="15" hidden="false" customHeight="false" outlineLevel="0" collapsed="false">
      <c r="A1307" s="9" t="s">
        <v>12527</v>
      </c>
      <c r="B1307" s="9" t="s">
        <v>12528</v>
      </c>
      <c r="C1307" s="9" t="s">
        <v>12529</v>
      </c>
      <c r="D1307" s="9" t="s">
        <v>30</v>
      </c>
      <c r="E1307" s="9" t="s">
        <v>460</v>
      </c>
      <c r="F1307" s="9" t="s">
        <v>167</v>
      </c>
      <c r="G1307" s="9" t="s">
        <v>134</v>
      </c>
      <c r="H1307" s="9" t="n">
        <v>-200</v>
      </c>
      <c r="I1307" s="9"/>
      <c r="J1307" s="9" t="s">
        <v>12530</v>
      </c>
      <c r="K1307" s="9" t="s">
        <v>12531</v>
      </c>
      <c r="L1307" s="9" t="s">
        <v>12532</v>
      </c>
      <c r="M1307" s="9" t="s">
        <v>12533</v>
      </c>
      <c r="N1307" s="9" t="s">
        <v>12534</v>
      </c>
      <c r="O1307" s="9" t="s">
        <v>12525</v>
      </c>
      <c r="P1307" s="9"/>
      <c r="Q1307" s="9" t="s">
        <v>234</v>
      </c>
      <c r="R1307" s="9" t="s">
        <v>628</v>
      </c>
      <c r="S1307" s="9" t="s">
        <v>16</v>
      </c>
      <c r="T1307" s="9" t="s">
        <v>11768</v>
      </c>
      <c r="U1307" s="9" t="s">
        <v>222</v>
      </c>
      <c r="V1307" s="9" t="s">
        <v>12535</v>
      </c>
    </row>
    <row r="1308" customFormat="false" ht="15" hidden="false" customHeight="false" outlineLevel="0" collapsed="false">
      <c r="A1308" s="9" t="s">
        <v>12536</v>
      </c>
      <c r="B1308" s="9" t="s">
        <v>12537</v>
      </c>
      <c r="C1308" s="9" t="s">
        <v>12538</v>
      </c>
      <c r="D1308" s="9" t="s">
        <v>30</v>
      </c>
      <c r="E1308" s="9" t="s">
        <v>460</v>
      </c>
      <c r="F1308" s="9" t="s">
        <v>167</v>
      </c>
      <c r="G1308" s="9" t="s">
        <v>134</v>
      </c>
      <c r="H1308" s="9" t="n">
        <v>125</v>
      </c>
      <c r="I1308" s="9"/>
      <c r="J1308" s="9" t="s">
        <v>12539</v>
      </c>
      <c r="K1308" s="9" t="s">
        <v>12540</v>
      </c>
      <c r="L1308" s="9" t="s">
        <v>12541</v>
      </c>
      <c r="M1308" s="9" t="s">
        <v>12538</v>
      </c>
      <c r="N1308" s="9" t="s">
        <v>6008</v>
      </c>
      <c r="O1308" s="9" t="s">
        <v>12525</v>
      </c>
      <c r="P1308" s="9"/>
      <c r="Q1308" s="9" t="s">
        <v>234</v>
      </c>
      <c r="R1308" s="9" t="s">
        <v>628</v>
      </c>
      <c r="S1308" s="9" t="s">
        <v>17</v>
      </c>
      <c r="T1308" s="9" t="s">
        <v>3239</v>
      </c>
      <c r="U1308" s="9" t="s">
        <v>222</v>
      </c>
      <c r="V1308" s="9" t="s">
        <v>12542</v>
      </c>
    </row>
    <row r="1309" customFormat="false" ht="15" hidden="false" customHeight="false" outlineLevel="0" collapsed="false">
      <c r="A1309" s="9" t="s">
        <v>12543</v>
      </c>
      <c r="B1309" s="9" t="s">
        <v>12544</v>
      </c>
      <c r="C1309" s="9" t="s">
        <v>12545</v>
      </c>
      <c r="D1309" s="9" t="s">
        <v>30</v>
      </c>
      <c r="E1309" s="9" t="s">
        <v>460</v>
      </c>
      <c r="F1309" s="9" t="s">
        <v>2495</v>
      </c>
      <c r="G1309" s="9" t="s">
        <v>12546</v>
      </c>
      <c r="H1309" s="9" t="n">
        <v>-1000</v>
      </c>
      <c r="I1309" s="9"/>
      <c r="J1309" s="9" t="s">
        <v>12547</v>
      </c>
      <c r="K1309" s="9" t="s">
        <v>12548</v>
      </c>
      <c r="L1309" s="9" t="s">
        <v>12549</v>
      </c>
      <c r="M1309" s="9" t="s">
        <v>12550</v>
      </c>
      <c r="N1309" s="9" t="s">
        <v>5677</v>
      </c>
      <c r="O1309" s="9" t="s">
        <v>5662</v>
      </c>
      <c r="P1309" s="9"/>
      <c r="Q1309" s="9" t="s">
        <v>1267</v>
      </c>
      <c r="R1309" s="9" t="s">
        <v>628</v>
      </c>
      <c r="S1309" s="9" t="s">
        <v>16</v>
      </c>
      <c r="T1309" s="9" t="s">
        <v>12551</v>
      </c>
      <c r="U1309" s="9" t="s">
        <v>443</v>
      </c>
      <c r="V1309" s="9" t="s">
        <v>12552</v>
      </c>
    </row>
    <row r="1310" customFormat="false" ht="15" hidden="false" customHeight="false" outlineLevel="0" collapsed="false">
      <c r="A1310" s="9" t="s">
        <v>12553</v>
      </c>
      <c r="B1310" s="9" t="s">
        <v>12554</v>
      </c>
      <c r="C1310" s="9" t="s">
        <v>12555</v>
      </c>
      <c r="D1310" s="9" t="s">
        <v>30</v>
      </c>
      <c r="E1310" s="9" t="s">
        <v>460</v>
      </c>
      <c r="F1310" s="9" t="s">
        <v>166</v>
      </c>
      <c r="G1310" s="9" t="s">
        <v>124</v>
      </c>
      <c r="H1310" s="9" t="n">
        <v>900</v>
      </c>
      <c r="I1310" s="9"/>
      <c r="J1310" s="9" t="s">
        <v>12556</v>
      </c>
      <c r="K1310" s="9" t="s">
        <v>12557</v>
      </c>
      <c r="L1310" s="9" t="s">
        <v>12558</v>
      </c>
      <c r="M1310" s="9" t="s">
        <v>12559</v>
      </c>
      <c r="N1310" s="9" t="s">
        <v>5677</v>
      </c>
      <c r="O1310" s="9" t="s">
        <v>763</v>
      </c>
      <c r="P1310" s="9"/>
      <c r="Q1310" s="9" t="s">
        <v>1267</v>
      </c>
      <c r="R1310" s="9" t="s">
        <v>628</v>
      </c>
      <c r="S1310" s="9" t="s">
        <v>17</v>
      </c>
      <c r="T1310" s="9" t="s">
        <v>170</v>
      </c>
      <c r="U1310" s="9" t="s">
        <v>378</v>
      </c>
      <c r="V1310" s="9" t="s">
        <v>12560</v>
      </c>
    </row>
    <row r="1311" customFormat="false" ht="15" hidden="false" customHeight="false" outlineLevel="0" collapsed="false">
      <c r="A1311" s="9" t="s">
        <v>12561</v>
      </c>
      <c r="B1311" s="9" t="s">
        <v>12562</v>
      </c>
      <c r="C1311" s="9" t="s">
        <v>12563</v>
      </c>
      <c r="D1311" s="9" t="s">
        <v>30</v>
      </c>
      <c r="E1311" s="9" t="s">
        <v>460</v>
      </c>
      <c r="F1311" s="9" t="s">
        <v>161</v>
      </c>
      <c r="G1311" s="9" t="s">
        <v>12564</v>
      </c>
      <c r="H1311" s="9" t="n">
        <v>-3300000</v>
      </c>
      <c r="I1311" s="9"/>
      <c r="J1311" s="9" t="s">
        <v>12565</v>
      </c>
      <c r="K1311" s="9" t="s">
        <v>12566</v>
      </c>
      <c r="L1311" s="9" t="s">
        <v>12567</v>
      </c>
      <c r="M1311" s="9" t="s">
        <v>12568</v>
      </c>
      <c r="N1311" s="9" t="s">
        <v>176</v>
      </c>
      <c r="O1311" s="9" t="s">
        <v>12569</v>
      </c>
      <c r="P1311" s="9"/>
      <c r="Q1311" s="9" t="s">
        <v>234</v>
      </c>
      <c r="R1311" s="9" t="s">
        <v>8519</v>
      </c>
      <c r="S1311" s="9" t="s">
        <v>16</v>
      </c>
      <c r="T1311" s="9" t="s">
        <v>3239</v>
      </c>
      <c r="U1311" s="9" t="s">
        <v>378</v>
      </c>
      <c r="V1311" s="9" t="s">
        <v>12570</v>
      </c>
    </row>
    <row r="1312" customFormat="false" ht="15" hidden="false" customHeight="false" outlineLevel="0" collapsed="false">
      <c r="A1312" s="9" t="s">
        <v>12571</v>
      </c>
      <c r="B1312" s="9" t="s">
        <v>12572</v>
      </c>
      <c r="C1312" s="9" t="s">
        <v>5585</v>
      </c>
      <c r="D1312" s="9" t="s">
        <v>30</v>
      </c>
      <c r="E1312" s="9" t="s">
        <v>460</v>
      </c>
      <c r="F1312" s="9" t="s">
        <v>161</v>
      </c>
      <c r="G1312" s="9" t="s">
        <v>75</v>
      </c>
      <c r="H1312" s="9" t="n">
        <v>-1760000</v>
      </c>
      <c r="I1312" s="9"/>
      <c r="J1312" s="9" t="s">
        <v>12573</v>
      </c>
      <c r="K1312" s="9" t="s">
        <v>12574</v>
      </c>
      <c r="L1312" s="9" t="s">
        <v>11617</v>
      </c>
      <c r="M1312" s="9" t="s">
        <v>12575</v>
      </c>
      <c r="N1312" s="9" t="s">
        <v>176</v>
      </c>
      <c r="O1312" s="9" t="s">
        <v>12569</v>
      </c>
      <c r="P1312" s="9"/>
      <c r="Q1312" s="9" t="s">
        <v>234</v>
      </c>
      <c r="R1312" s="9" t="s">
        <v>628</v>
      </c>
      <c r="S1312" s="9" t="s">
        <v>17</v>
      </c>
      <c r="T1312" s="9" t="s">
        <v>3239</v>
      </c>
      <c r="U1312" s="9" t="s">
        <v>222</v>
      </c>
      <c r="V1312" s="9"/>
    </row>
    <row r="1313" customFormat="false" ht="15" hidden="false" customHeight="false" outlineLevel="0" collapsed="false">
      <c r="A1313" s="9" t="s">
        <v>12576</v>
      </c>
      <c r="B1313" s="9" t="s">
        <v>12577</v>
      </c>
      <c r="C1313" s="9" t="s">
        <v>12578</v>
      </c>
      <c r="D1313" s="9" t="s">
        <v>30</v>
      </c>
      <c r="E1313" s="9" t="s">
        <v>460</v>
      </c>
      <c r="F1313" s="9" t="s">
        <v>167</v>
      </c>
      <c r="G1313" s="9" t="s">
        <v>138</v>
      </c>
      <c r="H1313" s="9" t="n">
        <v>-300000</v>
      </c>
      <c r="I1313" s="9"/>
      <c r="J1313" s="9" t="s">
        <v>12579</v>
      </c>
      <c r="K1313" s="9" t="s">
        <v>12580</v>
      </c>
      <c r="L1313" s="9" t="s">
        <v>12581</v>
      </c>
      <c r="M1313" s="9" t="s">
        <v>12578</v>
      </c>
      <c r="N1313" s="9" t="s">
        <v>9190</v>
      </c>
      <c r="O1313" s="9" t="s">
        <v>5662</v>
      </c>
      <c r="P1313" s="9"/>
      <c r="Q1313" s="9" t="s">
        <v>234</v>
      </c>
      <c r="R1313" s="9" t="s">
        <v>628</v>
      </c>
      <c r="S1313" s="9" t="s">
        <v>17</v>
      </c>
      <c r="T1313" s="9" t="s">
        <v>3239</v>
      </c>
      <c r="U1313" s="9" t="s">
        <v>222</v>
      </c>
      <c r="V1313" s="9" t="s">
        <v>12582</v>
      </c>
    </row>
    <row r="1314" customFormat="false" ht="15" hidden="false" customHeight="false" outlineLevel="0" collapsed="false">
      <c r="A1314" s="9" t="s">
        <v>12583</v>
      </c>
      <c r="B1314" s="9" t="s">
        <v>12584</v>
      </c>
      <c r="C1314" s="9" t="s">
        <v>12585</v>
      </c>
      <c r="D1314" s="9" t="s">
        <v>30</v>
      </c>
      <c r="E1314" s="9" t="s">
        <v>460</v>
      </c>
      <c r="F1314" s="9" t="s">
        <v>161</v>
      </c>
      <c r="G1314" s="9" t="s">
        <v>77</v>
      </c>
      <c r="H1314" s="9" t="n">
        <v>-100000</v>
      </c>
      <c r="I1314" s="9"/>
      <c r="J1314" s="9" t="s">
        <v>12586</v>
      </c>
      <c r="K1314" s="9" t="s">
        <v>12587</v>
      </c>
      <c r="L1314" s="9" t="s">
        <v>12588</v>
      </c>
      <c r="M1314" s="9" t="s">
        <v>12589</v>
      </c>
      <c r="N1314" s="9" t="s">
        <v>9411</v>
      </c>
      <c r="O1314" s="9" t="s">
        <v>5662</v>
      </c>
      <c r="P1314" s="9"/>
      <c r="Q1314" s="9" t="s">
        <v>234</v>
      </c>
      <c r="R1314" s="9" t="s">
        <v>628</v>
      </c>
      <c r="S1314" s="9" t="s">
        <v>16</v>
      </c>
      <c r="T1314" s="9" t="s">
        <v>3239</v>
      </c>
      <c r="U1314" s="9" t="s">
        <v>222</v>
      </c>
      <c r="V1314" s="9" t="s">
        <v>12590</v>
      </c>
    </row>
    <row r="1315" customFormat="false" ht="15" hidden="false" customHeight="false" outlineLevel="0" collapsed="false">
      <c r="A1315" s="9" t="s">
        <v>12591</v>
      </c>
      <c r="B1315" s="9" t="s">
        <v>12592</v>
      </c>
      <c r="C1315" s="9" t="s">
        <v>12593</v>
      </c>
      <c r="D1315" s="9" t="s">
        <v>30</v>
      </c>
      <c r="E1315" s="9" t="s">
        <v>460</v>
      </c>
      <c r="F1315" s="9" t="s">
        <v>161</v>
      </c>
      <c r="G1315" s="9" t="s">
        <v>12594</v>
      </c>
      <c r="H1315" s="9" t="n">
        <v>-142000</v>
      </c>
      <c r="I1315" s="9"/>
      <c r="J1315" s="9" t="s">
        <v>12595</v>
      </c>
      <c r="K1315" s="9" t="s">
        <v>12596</v>
      </c>
      <c r="L1315" s="9" t="s">
        <v>12597</v>
      </c>
      <c r="M1315" s="9" t="s">
        <v>12592</v>
      </c>
      <c r="N1315" s="9" t="s">
        <v>174</v>
      </c>
      <c r="O1315" s="9" t="s">
        <v>5662</v>
      </c>
      <c r="P1315" s="9"/>
      <c r="Q1315" s="9" t="s">
        <v>234</v>
      </c>
      <c r="R1315" s="9" t="s">
        <v>628</v>
      </c>
      <c r="S1315" s="9" t="s">
        <v>17</v>
      </c>
      <c r="T1315" s="9" t="s">
        <v>3239</v>
      </c>
      <c r="U1315" s="9" t="s">
        <v>378</v>
      </c>
      <c r="V1315" s="9" t="s">
        <v>12598</v>
      </c>
    </row>
    <row r="1316" customFormat="false" ht="15" hidden="false" customHeight="false" outlineLevel="0" collapsed="false">
      <c r="A1316" s="9" t="s">
        <v>12599</v>
      </c>
      <c r="B1316" s="9" t="s">
        <v>12600</v>
      </c>
      <c r="C1316" s="9" t="s">
        <v>12601</v>
      </c>
      <c r="D1316" s="9" t="s">
        <v>30</v>
      </c>
      <c r="E1316" s="9" t="s">
        <v>460</v>
      </c>
      <c r="F1316" s="9" t="s">
        <v>161</v>
      </c>
      <c r="G1316" s="9" t="s">
        <v>77</v>
      </c>
      <c r="H1316" s="9" t="n">
        <v>-75000</v>
      </c>
      <c r="I1316" s="9"/>
      <c r="J1316" s="9" t="s">
        <v>12602</v>
      </c>
      <c r="K1316" s="9" t="s">
        <v>12603</v>
      </c>
      <c r="L1316" s="9" t="s">
        <v>12604</v>
      </c>
      <c r="M1316" s="9" t="s">
        <v>12605</v>
      </c>
      <c r="N1316" s="9" t="s">
        <v>177</v>
      </c>
      <c r="O1316" s="9" t="s">
        <v>5662</v>
      </c>
      <c r="P1316" s="9"/>
      <c r="Q1316" s="9" t="s">
        <v>234</v>
      </c>
      <c r="R1316" s="9" t="s">
        <v>628</v>
      </c>
      <c r="S1316" s="9" t="s">
        <v>17</v>
      </c>
      <c r="T1316" s="9" t="s">
        <v>3239</v>
      </c>
      <c r="U1316" s="9" t="s">
        <v>378</v>
      </c>
      <c r="V1316" s="9"/>
    </row>
    <row r="1317" customFormat="false" ht="15" hidden="false" customHeight="false" outlineLevel="0" collapsed="false">
      <c r="A1317" s="9" t="s">
        <v>12606</v>
      </c>
      <c r="B1317" s="9" t="s">
        <v>12607</v>
      </c>
      <c r="C1317" s="9" t="s">
        <v>12608</v>
      </c>
      <c r="D1317" s="9" t="s">
        <v>30</v>
      </c>
      <c r="E1317" s="9" t="s">
        <v>460</v>
      </c>
      <c r="F1317" s="9" t="s">
        <v>164</v>
      </c>
      <c r="G1317" s="9" t="s">
        <v>116</v>
      </c>
      <c r="H1317" s="9" t="n">
        <v>-49000</v>
      </c>
      <c r="I1317" s="9"/>
      <c r="J1317" s="9" t="s">
        <v>12609</v>
      </c>
      <c r="K1317" s="9" t="s">
        <v>12610</v>
      </c>
      <c r="L1317" s="9" t="s">
        <v>12611</v>
      </c>
      <c r="M1317" s="9" t="s">
        <v>12612</v>
      </c>
      <c r="N1317" s="9" t="s">
        <v>477</v>
      </c>
      <c r="O1317" s="9" t="s">
        <v>5662</v>
      </c>
      <c r="P1317" s="9"/>
      <c r="Q1317" s="9" t="s">
        <v>454</v>
      </c>
      <c r="R1317" s="9" t="s">
        <v>628</v>
      </c>
      <c r="S1317" s="9" t="s">
        <v>16</v>
      </c>
      <c r="T1317" s="9" t="s">
        <v>2042</v>
      </c>
      <c r="U1317" s="9" t="s">
        <v>378</v>
      </c>
      <c r="V1317" s="9" t="s">
        <v>12613</v>
      </c>
    </row>
    <row r="1318" customFormat="false" ht="15" hidden="false" customHeight="false" outlineLevel="0" collapsed="false">
      <c r="A1318" s="9" t="s">
        <v>12614</v>
      </c>
      <c r="B1318" s="9" t="s">
        <v>12615</v>
      </c>
      <c r="C1318" s="9" t="s">
        <v>12616</v>
      </c>
      <c r="D1318" s="9" t="s">
        <v>30</v>
      </c>
      <c r="E1318" s="9" t="s">
        <v>460</v>
      </c>
      <c r="F1318" s="9" t="s">
        <v>167</v>
      </c>
      <c r="G1318" s="9" t="s">
        <v>138</v>
      </c>
      <c r="H1318" s="9" t="n">
        <v>-40000</v>
      </c>
      <c r="I1318" s="9"/>
      <c r="J1318" s="9" t="s">
        <v>12617</v>
      </c>
      <c r="K1318" s="9" t="s">
        <v>12618</v>
      </c>
      <c r="L1318" s="9" t="s">
        <v>12619</v>
      </c>
      <c r="M1318" s="9" t="s">
        <v>12620</v>
      </c>
      <c r="N1318" s="9" t="s">
        <v>182</v>
      </c>
      <c r="O1318" s="9" t="s">
        <v>5662</v>
      </c>
      <c r="P1318" s="9"/>
      <c r="Q1318" s="9" t="s">
        <v>234</v>
      </c>
      <c r="R1318" s="9" t="s">
        <v>628</v>
      </c>
      <c r="S1318" s="9" t="s">
        <v>16</v>
      </c>
      <c r="T1318" s="9" t="s">
        <v>12621</v>
      </c>
      <c r="U1318" s="9" t="s">
        <v>222</v>
      </c>
      <c r="V1318" s="9" t="s">
        <v>12622</v>
      </c>
    </row>
    <row r="1319" customFormat="false" ht="15" hidden="false" customHeight="false" outlineLevel="0" collapsed="false">
      <c r="A1319" s="9" t="s">
        <v>12623</v>
      </c>
      <c r="B1319" s="9" t="s">
        <v>12624</v>
      </c>
      <c r="C1319" s="9" t="s">
        <v>12625</v>
      </c>
      <c r="D1319" s="9" t="s">
        <v>30</v>
      </c>
      <c r="E1319" s="9" t="s">
        <v>460</v>
      </c>
      <c r="F1319" s="9" t="s">
        <v>163</v>
      </c>
      <c r="G1319" s="9" t="s">
        <v>103</v>
      </c>
      <c r="H1319" s="9" t="n">
        <v>-7000</v>
      </c>
      <c r="I1319" s="9"/>
      <c r="J1319" s="9" t="s">
        <v>12626</v>
      </c>
      <c r="K1319" s="9" t="s">
        <v>12627</v>
      </c>
      <c r="L1319" s="9" t="s">
        <v>12628</v>
      </c>
      <c r="M1319" s="9" t="s">
        <v>12625</v>
      </c>
      <c r="N1319" s="9" t="s">
        <v>182</v>
      </c>
      <c r="O1319" s="9" t="s">
        <v>5662</v>
      </c>
      <c r="P1319" s="9"/>
      <c r="Q1319" s="9" t="s">
        <v>234</v>
      </c>
      <c r="R1319" s="9" t="s">
        <v>628</v>
      </c>
      <c r="S1319" s="9" t="s">
        <v>17</v>
      </c>
      <c r="T1319" s="9" t="s">
        <v>4084</v>
      </c>
      <c r="U1319" s="9" t="s">
        <v>222</v>
      </c>
      <c r="V1319" s="9"/>
    </row>
    <row r="1320" customFormat="false" ht="15" hidden="false" customHeight="false" outlineLevel="0" collapsed="false">
      <c r="A1320" s="9" t="s">
        <v>12629</v>
      </c>
      <c r="B1320" s="9" t="s">
        <v>12630</v>
      </c>
      <c r="C1320" s="9" t="s">
        <v>12631</v>
      </c>
      <c r="D1320" s="9" t="s">
        <v>30</v>
      </c>
      <c r="E1320" s="9" t="s">
        <v>460</v>
      </c>
      <c r="F1320" s="9" t="s">
        <v>168</v>
      </c>
      <c r="G1320" s="9" t="s">
        <v>148</v>
      </c>
      <c r="H1320" s="9" t="n">
        <v>-44000</v>
      </c>
      <c r="I1320" s="9"/>
      <c r="J1320" s="9" t="s">
        <v>12632</v>
      </c>
      <c r="K1320" s="9" t="s">
        <v>12633</v>
      </c>
      <c r="L1320" s="9" t="s">
        <v>12634</v>
      </c>
      <c r="M1320" s="9" t="s">
        <v>12635</v>
      </c>
      <c r="N1320" s="9" t="s">
        <v>176</v>
      </c>
      <c r="O1320" s="9" t="s">
        <v>5662</v>
      </c>
      <c r="P1320" s="9"/>
      <c r="Q1320" s="9" t="s">
        <v>454</v>
      </c>
      <c r="R1320" s="9" t="s">
        <v>628</v>
      </c>
      <c r="S1320" s="9" t="s">
        <v>16</v>
      </c>
      <c r="T1320" s="9" t="s">
        <v>2042</v>
      </c>
      <c r="U1320" s="9" t="s">
        <v>378</v>
      </c>
      <c r="V1320" s="9" t="s">
        <v>12636</v>
      </c>
    </row>
    <row r="1321" customFormat="false" ht="15" hidden="false" customHeight="false" outlineLevel="0" collapsed="false">
      <c r="A1321" s="9" t="s">
        <v>12637</v>
      </c>
      <c r="B1321" s="9" t="s">
        <v>12638</v>
      </c>
      <c r="C1321" s="9" t="s">
        <v>12639</v>
      </c>
      <c r="D1321" s="9" t="s">
        <v>30</v>
      </c>
      <c r="E1321" s="9" t="s">
        <v>460</v>
      </c>
      <c r="F1321" s="9" t="s">
        <v>168</v>
      </c>
      <c r="G1321" s="9" t="s">
        <v>148</v>
      </c>
      <c r="H1321" s="9" t="n">
        <v>-63000</v>
      </c>
      <c r="I1321" s="9"/>
      <c r="J1321" s="9" t="s">
        <v>12640</v>
      </c>
      <c r="K1321" s="9" t="s">
        <v>12641</v>
      </c>
      <c r="L1321" s="9" t="s">
        <v>12642</v>
      </c>
      <c r="M1321" s="9" t="s">
        <v>12642</v>
      </c>
      <c r="N1321" s="9" t="s">
        <v>5677</v>
      </c>
      <c r="O1321" s="9" t="s">
        <v>5662</v>
      </c>
      <c r="P1321" s="9"/>
      <c r="Q1321" s="9" t="s">
        <v>454</v>
      </c>
      <c r="R1321" s="9" t="s">
        <v>628</v>
      </c>
      <c r="S1321" s="9" t="s">
        <v>17</v>
      </c>
      <c r="T1321" s="9" t="s">
        <v>235</v>
      </c>
      <c r="U1321" s="9" t="s">
        <v>443</v>
      </c>
      <c r="V1321" s="9" t="s">
        <v>12643</v>
      </c>
    </row>
    <row r="1322" customFormat="false" ht="15" hidden="false" customHeight="false" outlineLevel="0" collapsed="false">
      <c r="A1322" s="9" t="s">
        <v>12644</v>
      </c>
      <c r="B1322" s="9" t="s">
        <v>12645</v>
      </c>
      <c r="C1322" s="9" t="s">
        <v>12646</v>
      </c>
      <c r="D1322" s="9" t="s">
        <v>30</v>
      </c>
      <c r="E1322" s="9" t="s">
        <v>460</v>
      </c>
      <c r="F1322" s="9" t="s">
        <v>12647</v>
      </c>
      <c r="G1322" s="9" t="s">
        <v>12648</v>
      </c>
      <c r="H1322" s="9" t="n">
        <v>-8000</v>
      </c>
      <c r="I1322" s="9"/>
      <c r="J1322" s="9" t="s">
        <v>12649</v>
      </c>
      <c r="K1322" s="9" t="s">
        <v>12650</v>
      </c>
      <c r="L1322" s="9" t="s">
        <v>12651</v>
      </c>
      <c r="M1322" s="9" t="s">
        <v>12652</v>
      </c>
      <c r="N1322" s="9" t="s">
        <v>12165</v>
      </c>
      <c r="O1322" s="9" t="s">
        <v>5662</v>
      </c>
      <c r="P1322" s="9"/>
      <c r="Q1322" s="9" t="s">
        <v>454</v>
      </c>
      <c r="R1322" s="9" t="s">
        <v>628</v>
      </c>
      <c r="S1322" s="9" t="s">
        <v>17</v>
      </c>
      <c r="T1322" s="9" t="s">
        <v>235</v>
      </c>
      <c r="U1322" s="9" t="s">
        <v>443</v>
      </c>
      <c r="V1322" s="9" t="s">
        <v>12653</v>
      </c>
    </row>
    <row r="1323" customFormat="false" ht="15" hidden="false" customHeight="false" outlineLevel="0" collapsed="false">
      <c r="A1323" s="9" t="s">
        <v>12654</v>
      </c>
      <c r="B1323" s="9" t="s">
        <v>12655</v>
      </c>
      <c r="C1323" s="9" t="s">
        <v>12656</v>
      </c>
      <c r="D1323" s="9" t="s">
        <v>30</v>
      </c>
      <c r="E1323" s="9" t="s">
        <v>460</v>
      </c>
      <c r="F1323" s="9" t="s">
        <v>163</v>
      </c>
      <c r="G1323" s="9" t="s">
        <v>107</v>
      </c>
      <c r="H1323" s="9" t="n">
        <v>-21000</v>
      </c>
      <c r="I1323" s="9"/>
      <c r="J1323" s="9" t="s">
        <v>12657</v>
      </c>
      <c r="K1323" s="9" t="s">
        <v>12658</v>
      </c>
      <c r="L1323" s="9" t="s">
        <v>12659</v>
      </c>
      <c r="M1323" s="9" t="s">
        <v>12656</v>
      </c>
      <c r="N1323" s="9" t="s">
        <v>5580</v>
      </c>
      <c r="O1323" s="9" t="s">
        <v>5662</v>
      </c>
      <c r="P1323" s="9"/>
      <c r="Q1323" s="9" t="s">
        <v>234</v>
      </c>
      <c r="R1323" s="9" t="s">
        <v>628</v>
      </c>
      <c r="S1323" s="9" t="s">
        <v>17</v>
      </c>
      <c r="T1323" s="9" t="s">
        <v>3239</v>
      </c>
      <c r="U1323" s="9" t="s">
        <v>378</v>
      </c>
      <c r="V1323" s="9"/>
    </row>
    <row r="1324" customFormat="false" ht="15" hidden="false" customHeight="false" outlineLevel="0" collapsed="false">
      <c r="A1324" s="9" t="s">
        <v>12660</v>
      </c>
      <c r="B1324" s="9" t="s">
        <v>12661</v>
      </c>
      <c r="C1324" s="9" t="s">
        <v>12662</v>
      </c>
      <c r="D1324" s="9" t="s">
        <v>30</v>
      </c>
      <c r="E1324" s="9" t="s">
        <v>460</v>
      </c>
      <c r="F1324" s="9" t="s">
        <v>161</v>
      </c>
      <c r="G1324" s="9" t="s">
        <v>71</v>
      </c>
      <c r="H1324" s="9" t="n">
        <v>-88000</v>
      </c>
      <c r="I1324" s="9"/>
      <c r="J1324" s="9" t="s">
        <v>12663</v>
      </c>
      <c r="K1324" s="9" t="s">
        <v>12664</v>
      </c>
      <c r="L1324" s="9" t="s">
        <v>12665</v>
      </c>
      <c r="M1324" s="9" t="s">
        <v>12666</v>
      </c>
      <c r="N1324" s="9" t="s">
        <v>5580</v>
      </c>
      <c r="O1324" s="9" t="s">
        <v>5662</v>
      </c>
      <c r="P1324" s="9"/>
      <c r="Q1324" s="9" t="s">
        <v>234</v>
      </c>
      <c r="R1324" s="9" t="s">
        <v>628</v>
      </c>
      <c r="S1324" s="9" t="s">
        <v>17</v>
      </c>
      <c r="T1324" s="9" t="s">
        <v>11518</v>
      </c>
      <c r="U1324" s="9" t="s">
        <v>443</v>
      </c>
      <c r="V1324" s="9" t="s">
        <v>12667</v>
      </c>
    </row>
    <row r="1325" customFormat="false" ht="15" hidden="false" customHeight="false" outlineLevel="0" collapsed="false">
      <c r="A1325" s="9" t="s">
        <v>12668</v>
      </c>
      <c r="B1325" s="9" t="s">
        <v>12669</v>
      </c>
      <c r="C1325" s="9" t="s">
        <v>12670</v>
      </c>
      <c r="D1325" s="9" t="s">
        <v>30</v>
      </c>
      <c r="E1325" s="9" t="s">
        <v>460</v>
      </c>
      <c r="F1325" s="9" t="s">
        <v>161</v>
      </c>
      <c r="G1325" s="9" t="s">
        <v>77</v>
      </c>
      <c r="H1325" s="9" t="n">
        <v>-62000</v>
      </c>
      <c r="I1325" s="9"/>
      <c r="J1325" s="9" t="s">
        <v>12671</v>
      </c>
      <c r="K1325" s="9" t="s">
        <v>12672</v>
      </c>
      <c r="L1325" s="9" t="s">
        <v>12673</v>
      </c>
      <c r="M1325" s="9" t="s">
        <v>12674</v>
      </c>
      <c r="N1325" s="9" t="s">
        <v>9190</v>
      </c>
      <c r="O1325" s="9" t="s">
        <v>5662</v>
      </c>
      <c r="P1325" s="9"/>
      <c r="Q1325" s="9" t="s">
        <v>234</v>
      </c>
      <c r="R1325" s="9" t="s">
        <v>628</v>
      </c>
      <c r="S1325" s="9" t="s">
        <v>17</v>
      </c>
      <c r="T1325" s="9" t="s">
        <v>3239</v>
      </c>
      <c r="U1325" s="9" t="s">
        <v>443</v>
      </c>
      <c r="V1325" s="9" t="s">
        <v>12675</v>
      </c>
    </row>
    <row r="1326" customFormat="false" ht="15" hidden="false" customHeight="false" outlineLevel="0" collapsed="false">
      <c r="A1326" s="9" t="s">
        <v>12676</v>
      </c>
      <c r="B1326" s="9" t="s">
        <v>12677</v>
      </c>
      <c r="C1326" s="9" t="s">
        <v>12678</v>
      </c>
      <c r="D1326" s="9" t="s">
        <v>30</v>
      </c>
      <c r="E1326" s="9" t="s">
        <v>460</v>
      </c>
      <c r="F1326" s="9" t="s">
        <v>169</v>
      </c>
      <c r="G1326" s="9" t="s">
        <v>120</v>
      </c>
      <c r="H1326" s="9" t="n">
        <v>-45000</v>
      </c>
      <c r="I1326" s="9"/>
      <c r="J1326" s="9" t="s">
        <v>12679</v>
      </c>
      <c r="K1326" s="9" t="s">
        <v>12680</v>
      </c>
      <c r="L1326" s="9" t="s">
        <v>12665</v>
      </c>
      <c r="M1326" s="9" t="s">
        <v>12681</v>
      </c>
      <c r="N1326" s="9" t="s">
        <v>723</v>
      </c>
      <c r="O1326" s="9" t="s">
        <v>5662</v>
      </c>
      <c r="P1326" s="9"/>
      <c r="Q1326" s="9" t="s">
        <v>234</v>
      </c>
      <c r="R1326" s="9" t="s">
        <v>628</v>
      </c>
      <c r="S1326" s="9" t="s">
        <v>17</v>
      </c>
      <c r="T1326" s="9" t="s">
        <v>2848</v>
      </c>
      <c r="U1326" s="9" t="s">
        <v>443</v>
      </c>
      <c r="V1326" s="9" t="s">
        <v>12667</v>
      </c>
    </row>
    <row r="1327" customFormat="false" ht="15" hidden="false" customHeight="false" outlineLevel="0" collapsed="false">
      <c r="A1327" s="9" t="s">
        <v>12682</v>
      </c>
      <c r="B1327" s="9" t="s">
        <v>12683</v>
      </c>
      <c r="C1327" s="9" t="s">
        <v>12684</v>
      </c>
      <c r="D1327" s="9" t="s">
        <v>30</v>
      </c>
      <c r="E1327" s="9" t="s">
        <v>460</v>
      </c>
      <c r="F1327" s="9" t="s">
        <v>165</v>
      </c>
      <c r="G1327" s="9" t="s">
        <v>130</v>
      </c>
      <c r="H1327" s="9" t="n">
        <v>-6000</v>
      </c>
      <c r="I1327" s="9"/>
      <c r="J1327" s="9" t="s">
        <v>12272</v>
      </c>
      <c r="K1327" s="9" t="s">
        <v>12685</v>
      </c>
      <c r="L1327" s="9" t="s">
        <v>12686</v>
      </c>
      <c r="M1327" s="9" t="s">
        <v>12687</v>
      </c>
      <c r="N1327" s="9" t="s">
        <v>9411</v>
      </c>
      <c r="O1327" s="9" t="s">
        <v>5662</v>
      </c>
      <c r="P1327" s="9"/>
      <c r="Q1327" s="9" t="s">
        <v>219</v>
      </c>
      <c r="R1327" s="9" t="s">
        <v>628</v>
      </c>
      <c r="S1327" s="9" t="s">
        <v>17</v>
      </c>
      <c r="T1327" s="9" t="s">
        <v>672</v>
      </c>
      <c r="U1327" s="9" t="s">
        <v>378</v>
      </c>
      <c r="V1327" s="9"/>
    </row>
    <row r="1328" customFormat="false" ht="15" hidden="false" customHeight="false" outlineLevel="0" collapsed="false">
      <c r="A1328" s="9" t="s">
        <v>12688</v>
      </c>
      <c r="B1328" s="9" t="s">
        <v>12689</v>
      </c>
      <c r="C1328" s="9" t="s">
        <v>12690</v>
      </c>
      <c r="D1328" s="9" t="s">
        <v>30</v>
      </c>
      <c r="E1328" s="9" t="s">
        <v>460</v>
      </c>
      <c r="F1328" s="9" t="s">
        <v>164</v>
      </c>
      <c r="G1328" s="9" t="s">
        <v>109</v>
      </c>
      <c r="H1328" s="9" t="n">
        <v>-7000</v>
      </c>
      <c r="I1328" s="9"/>
      <c r="J1328" s="9" t="s">
        <v>12691</v>
      </c>
      <c r="K1328" s="9" t="s">
        <v>12692</v>
      </c>
      <c r="L1328" s="9" t="s">
        <v>12693</v>
      </c>
      <c r="M1328" s="9" t="s">
        <v>12694</v>
      </c>
      <c r="N1328" s="9" t="s">
        <v>183</v>
      </c>
      <c r="O1328" s="9" t="s">
        <v>5662</v>
      </c>
      <c r="P1328" s="9"/>
      <c r="Q1328" s="9" t="s">
        <v>219</v>
      </c>
      <c r="R1328" s="9" t="s">
        <v>628</v>
      </c>
      <c r="S1328" s="9" t="s">
        <v>16</v>
      </c>
      <c r="T1328" s="9" t="s">
        <v>554</v>
      </c>
      <c r="U1328" s="9" t="s">
        <v>222</v>
      </c>
      <c r="V1328" s="9" t="s">
        <v>12695</v>
      </c>
    </row>
    <row r="1329" customFormat="false" ht="15" hidden="false" customHeight="false" outlineLevel="0" collapsed="false">
      <c r="A1329" s="9" t="s">
        <v>12696</v>
      </c>
      <c r="B1329" s="9" t="s">
        <v>12697</v>
      </c>
      <c r="C1329" s="9" t="s">
        <v>12698</v>
      </c>
      <c r="D1329" s="9" t="s">
        <v>30</v>
      </c>
      <c r="E1329" s="9" t="s">
        <v>460</v>
      </c>
      <c r="F1329" s="9" t="s">
        <v>164</v>
      </c>
      <c r="G1329" s="9" t="s">
        <v>116</v>
      </c>
      <c r="H1329" s="9" t="n">
        <v>-29000</v>
      </c>
      <c r="I1329" s="9"/>
      <c r="J1329" s="9" t="s">
        <v>12699</v>
      </c>
      <c r="K1329" s="9" t="s">
        <v>12700</v>
      </c>
      <c r="L1329" s="9" t="s">
        <v>11924</v>
      </c>
      <c r="M1329" s="9" t="s">
        <v>12701</v>
      </c>
      <c r="N1329" s="9" t="s">
        <v>183</v>
      </c>
      <c r="O1329" s="9" t="s">
        <v>5662</v>
      </c>
      <c r="P1329" s="9"/>
      <c r="Q1329" s="9" t="s">
        <v>12702</v>
      </c>
      <c r="R1329" s="9" t="s">
        <v>628</v>
      </c>
      <c r="S1329" s="9" t="s">
        <v>16</v>
      </c>
      <c r="T1329" s="9" t="s">
        <v>12703</v>
      </c>
      <c r="U1329" s="9" t="s">
        <v>378</v>
      </c>
      <c r="V1329" s="9" t="s">
        <v>12704</v>
      </c>
    </row>
    <row r="1330" customFormat="false" ht="15" hidden="false" customHeight="false" outlineLevel="0" collapsed="false">
      <c r="A1330" s="9" t="s">
        <v>12705</v>
      </c>
      <c r="B1330" s="9" t="s">
        <v>12706</v>
      </c>
      <c r="C1330" s="9" t="s">
        <v>7266</v>
      </c>
      <c r="D1330" s="9" t="s">
        <v>30</v>
      </c>
      <c r="E1330" s="9" t="s">
        <v>460</v>
      </c>
      <c r="F1330" s="9" t="s">
        <v>162</v>
      </c>
      <c r="G1330" s="9" t="s">
        <v>96</v>
      </c>
      <c r="H1330" s="9" t="n">
        <v>-5000</v>
      </c>
      <c r="I1330" s="9"/>
      <c r="J1330" s="9" t="s">
        <v>12707</v>
      </c>
      <c r="K1330" s="9" t="s">
        <v>12708</v>
      </c>
      <c r="L1330" s="9" t="s">
        <v>12709</v>
      </c>
      <c r="M1330" s="9" t="s">
        <v>12710</v>
      </c>
      <c r="N1330" s="9" t="s">
        <v>179</v>
      </c>
      <c r="O1330" s="9" t="s">
        <v>5662</v>
      </c>
      <c r="P1330" s="9"/>
      <c r="Q1330" s="9" t="s">
        <v>12702</v>
      </c>
      <c r="R1330" s="9" t="s">
        <v>628</v>
      </c>
      <c r="S1330" s="9" t="s">
        <v>16</v>
      </c>
      <c r="T1330" s="9" t="s">
        <v>258</v>
      </c>
      <c r="U1330" s="9" t="s">
        <v>222</v>
      </c>
      <c r="V1330" s="9" t="s">
        <v>12711</v>
      </c>
    </row>
    <row r="1331" customFormat="false" ht="15" hidden="false" customHeight="false" outlineLevel="0" collapsed="false">
      <c r="A1331" s="9" t="s">
        <v>12712</v>
      </c>
      <c r="B1331" s="9" t="s">
        <v>12713</v>
      </c>
      <c r="C1331" s="9" t="s">
        <v>12714</v>
      </c>
      <c r="D1331" s="9" t="s">
        <v>30</v>
      </c>
      <c r="E1331" s="9" t="s">
        <v>460</v>
      </c>
      <c r="F1331" s="9" t="s">
        <v>171</v>
      </c>
      <c r="G1331" s="9" t="s">
        <v>12715</v>
      </c>
      <c r="H1331" s="9" t="n">
        <v>-3350</v>
      </c>
      <c r="I1331" s="9"/>
      <c r="J1331" s="9" t="s">
        <v>12716</v>
      </c>
      <c r="K1331" s="9" t="s">
        <v>12717</v>
      </c>
      <c r="L1331" s="9" t="s">
        <v>12718</v>
      </c>
      <c r="M1331" s="9" t="s">
        <v>12719</v>
      </c>
      <c r="N1331" s="9" t="s">
        <v>12720</v>
      </c>
      <c r="O1331" s="9" t="s">
        <v>5662</v>
      </c>
      <c r="P1331" s="9"/>
      <c r="Q1331" s="9" t="s">
        <v>219</v>
      </c>
      <c r="R1331" s="9" t="s">
        <v>628</v>
      </c>
      <c r="S1331" s="9" t="s">
        <v>17</v>
      </c>
      <c r="T1331" s="9" t="s">
        <v>672</v>
      </c>
      <c r="U1331" s="9" t="s">
        <v>378</v>
      </c>
      <c r="V1331" s="9" t="s">
        <v>12721</v>
      </c>
    </row>
    <row r="1332" customFormat="false" ht="15" hidden="false" customHeight="false" outlineLevel="0" collapsed="false">
      <c r="A1332" s="9" t="s">
        <v>12722</v>
      </c>
      <c r="B1332" s="9" t="s">
        <v>12723</v>
      </c>
      <c r="C1332" s="9" t="s">
        <v>12724</v>
      </c>
      <c r="D1332" s="9" t="s">
        <v>30</v>
      </c>
      <c r="E1332" s="9" t="s">
        <v>460</v>
      </c>
      <c r="F1332" s="9" t="s">
        <v>161</v>
      </c>
      <c r="G1332" s="9" t="s">
        <v>61</v>
      </c>
      <c r="H1332" s="9" t="n">
        <v>-950</v>
      </c>
      <c r="I1332" s="9"/>
      <c r="J1332" s="9" t="s">
        <v>12725</v>
      </c>
      <c r="K1332" s="9" t="s">
        <v>12726</v>
      </c>
      <c r="L1332" s="9" t="s">
        <v>12727</v>
      </c>
      <c r="M1332" s="9" t="s">
        <v>12724</v>
      </c>
      <c r="N1332" s="9" t="s">
        <v>183</v>
      </c>
      <c r="O1332" s="9" t="s">
        <v>7700</v>
      </c>
      <c r="P1332" s="9"/>
      <c r="Q1332" s="9" t="s">
        <v>219</v>
      </c>
      <c r="R1332" s="9" t="s">
        <v>628</v>
      </c>
      <c r="S1332" s="9" t="s">
        <v>15</v>
      </c>
      <c r="T1332" s="9" t="s">
        <v>554</v>
      </c>
      <c r="U1332" s="9" t="s">
        <v>222</v>
      </c>
      <c r="V1332" s="9" t="s">
        <v>12728</v>
      </c>
    </row>
    <row r="1333" customFormat="false" ht="15" hidden="false" customHeight="false" outlineLevel="0" collapsed="false">
      <c r="A1333" s="9" t="s">
        <v>12729</v>
      </c>
      <c r="B1333" s="9" t="s">
        <v>12730</v>
      </c>
      <c r="C1333" s="9" t="s">
        <v>12731</v>
      </c>
      <c r="D1333" s="9" t="s">
        <v>30</v>
      </c>
      <c r="E1333" s="9" t="s">
        <v>460</v>
      </c>
      <c r="F1333" s="9" t="s">
        <v>171</v>
      </c>
      <c r="G1333" s="9" t="s">
        <v>12732</v>
      </c>
      <c r="H1333" s="9" t="n">
        <v>1550</v>
      </c>
      <c r="I1333" s="9"/>
      <c r="J1333" s="9" t="s">
        <v>12733</v>
      </c>
      <c r="K1333" s="9" t="s">
        <v>12734</v>
      </c>
      <c r="L1333" s="9" t="s">
        <v>12735</v>
      </c>
      <c r="M1333" s="9"/>
      <c r="N1333" s="9" t="s">
        <v>183</v>
      </c>
      <c r="O1333" s="9" t="s">
        <v>12736</v>
      </c>
      <c r="P1333" s="9"/>
      <c r="Q1333" s="9" t="s">
        <v>246</v>
      </c>
      <c r="R1333" s="9" t="s">
        <v>12737</v>
      </c>
      <c r="S1333" s="9" t="s">
        <v>16</v>
      </c>
      <c r="T1333" s="9" t="s">
        <v>11518</v>
      </c>
      <c r="U1333" s="9" t="s">
        <v>378</v>
      </c>
      <c r="V1333" s="9" t="s">
        <v>12738</v>
      </c>
    </row>
    <row r="1334" customFormat="false" ht="15" hidden="false" customHeight="false" outlineLevel="0" collapsed="false">
      <c r="A1334" s="9" t="s">
        <v>12739</v>
      </c>
      <c r="B1334" s="9" t="s">
        <v>12740</v>
      </c>
      <c r="C1334" s="9" t="s">
        <v>12741</v>
      </c>
      <c r="D1334" s="9" t="s">
        <v>30</v>
      </c>
      <c r="E1334" s="9" t="s">
        <v>460</v>
      </c>
      <c r="F1334" s="9" t="s">
        <v>167</v>
      </c>
      <c r="G1334" s="9" t="s">
        <v>140</v>
      </c>
      <c r="H1334" s="9" t="n">
        <v>1796</v>
      </c>
      <c r="I1334" s="9"/>
      <c r="J1334" s="9" t="s">
        <v>12742</v>
      </c>
      <c r="K1334" s="9" t="s">
        <v>12743</v>
      </c>
      <c r="L1334" s="9" t="s">
        <v>12744</v>
      </c>
      <c r="M1334" s="9" t="s">
        <v>12745</v>
      </c>
      <c r="N1334" s="9" t="s">
        <v>183</v>
      </c>
      <c r="O1334" s="9" t="s">
        <v>12736</v>
      </c>
      <c r="P1334" s="9"/>
      <c r="Q1334" s="9" t="s">
        <v>234</v>
      </c>
      <c r="R1334" s="9" t="s">
        <v>12746</v>
      </c>
      <c r="S1334" s="9" t="s">
        <v>17</v>
      </c>
      <c r="T1334" s="9" t="s">
        <v>235</v>
      </c>
      <c r="U1334" s="9" t="s">
        <v>222</v>
      </c>
      <c r="V1334" s="9" t="s">
        <v>12747</v>
      </c>
    </row>
    <row r="1335" customFormat="false" ht="15" hidden="false" customHeight="false" outlineLevel="0" collapsed="false">
      <c r="A1335" s="9" t="s">
        <v>12748</v>
      </c>
      <c r="B1335" s="9" t="s">
        <v>12749</v>
      </c>
      <c r="C1335" s="9" t="s">
        <v>12750</v>
      </c>
      <c r="D1335" s="9" t="s">
        <v>30</v>
      </c>
      <c r="E1335" s="9" t="s">
        <v>460</v>
      </c>
      <c r="F1335" s="9" t="s">
        <v>167</v>
      </c>
      <c r="G1335" s="9" t="s">
        <v>138</v>
      </c>
      <c r="H1335" s="9" t="n">
        <v>1286</v>
      </c>
      <c r="I1335" s="9"/>
      <c r="J1335" s="9" t="s">
        <v>12751</v>
      </c>
      <c r="K1335" s="9" t="s">
        <v>12752</v>
      </c>
      <c r="L1335" s="9" t="s">
        <v>12753</v>
      </c>
      <c r="M1335" s="9" t="s">
        <v>12754</v>
      </c>
      <c r="N1335" s="9" t="s">
        <v>183</v>
      </c>
      <c r="O1335" s="9" t="s">
        <v>354</v>
      </c>
      <c r="P1335" s="9"/>
      <c r="Q1335" s="9" t="s">
        <v>234</v>
      </c>
      <c r="R1335" s="9" t="s">
        <v>12746</v>
      </c>
      <c r="S1335" s="9" t="s">
        <v>16</v>
      </c>
      <c r="T1335" s="9" t="s">
        <v>554</v>
      </c>
      <c r="U1335" s="9" t="s">
        <v>222</v>
      </c>
      <c r="V1335" s="9" t="s">
        <v>12755</v>
      </c>
    </row>
    <row r="1336" customFormat="false" ht="15" hidden="false" customHeight="false" outlineLevel="0" collapsed="false">
      <c r="A1336" s="9" t="s">
        <v>12756</v>
      </c>
      <c r="B1336" s="9" t="s">
        <v>12757</v>
      </c>
      <c r="C1336" s="9" t="s">
        <v>12757</v>
      </c>
      <c r="D1336" s="9" t="s">
        <v>30</v>
      </c>
      <c r="E1336" s="9" t="s">
        <v>460</v>
      </c>
      <c r="F1336" s="9" t="s">
        <v>167</v>
      </c>
      <c r="G1336" s="9" t="s">
        <v>138</v>
      </c>
      <c r="H1336" s="9" t="n">
        <v>1829</v>
      </c>
      <c r="I1336" s="9"/>
      <c r="J1336" s="9" t="s">
        <v>9829</v>
      </c>
      <c r="K1336" s="9" t="s">
        <v>12758</v>
      </c>
      <c r="L1336" s="9" t="s">
        <v>12759</v>
      </c>
      <c r="M1336" s="9" t="s">
        <v>12760</v>
      </c>
      <c r="N1336" s="9" t="s">
        <v>12761</v>
      </c>
      <c r="O1336" s="9" t="s">
        <v>354</v>
      </c>
      <c r="P1336" s="9"/>
      <c r="Q1336" s="9" t="s">
        <v>234</v>
      </c>
      <c r="R1336" s="9" t="s">
        <v>628</v>
      </c>
      <c r="S1336" s="9" t="s">
        <v>16</v>
      </c>
      <c r="T1336" s="9" t="s">
        <v>554</v>
      </c>
      <c r="U1336" s="9" t="s">
        <v>222</v>
      </c>
      <c r="V1336" s="9" t="s">
        <v>12762</v>
      </c>
    </row>
    <row r="1337" customFormat="false" ht="15" hidden="false" customHeight="false" outlineLevel="0" collapsed="false">
      <c r="A1337" s="9" t="s">
        <v>12763</v>
      </c>
      <c r="B1337" s="9" t="s">
        <v>12764</v>
      </c>
      <c r="C1337" s="9" t="s">
        <v>12765</v>
      </c>
      <c r="D1337" s="9" t="s">
        <v>30</v>
      </c>
      <c r="E1337" s="9" t="s">
        <v>460</v>
      </c>
      <c r="F1337" s="9" t="s">
        <v>163</v>
      </c>
      <c r="G1337" s="9" t="s">
        <v>103</v>
      </c>
      <c r="H1337" s="9" t="n">
        <v>1044</v>
      </c>
      <c r="I1337" s="9"/>
      <c r="J1337" s="9" t="s">
        <v>12766</v>
      </c>
      <c r="K1337" s="9" t="s">
        <v>12767</v>
      </c>
      <c r="L1337" s="9" t="s">
        <v>12768</v>
      </c>
      <c r="M1337" s="9" t="s">
        <v>12769</v>
      </c>
      <c r="N1337" s="9" t="s">
        <v>181</v>
      </c>
      <c r="O1337" s="9" t="s">
        <v>11601</v>
      </c>
      <c r="P1337" s="9"/>
      <c r="Q1337" s="9" t="s">
        <v>234</v>
      </c>
      <c r="R1337" s="9" t="s">
        <v>628</v>
      </c>
      <c r="S1337" s="9" t="s">
        <v>16</v>
      </c>
      <c r="T1337" s="9" t="s">
        <v>9027</v>
      </c>
      <c r="U1337" s="9" t="s">
        <v>222</v>
      </c>
      <c r="V1337" s="9"/>
    </row>
    <row r="1338" customFormat="false" ht="15" hidden="false" customHeight="false" outlineLevel="0" collapsed="false">
      <c r="A1338" s="9" t="s">
        <v>12770</v>
      </c>
      <c r="B1338" s="9" t="s">
        <v>12771</v>
      </c>
      <c r="C1338" s="9" t="s">
        <v>12772</v>
      </c>
      <c r="D1338" s="9" t="s">
        <v>30</v>
      </c>
      <c r="E1338" s="9" t="s">
        <v>460</v>
      </c>
      <c r="F1338" s="9" t="s">
        <v>163</v>
      </c>
      <c r="G1338" s="9" t="s">
        <v>103</v>
      </c>
      <c r="H1338" s="9" t="n">
        <v>1288</v>
      </c>
      <c r="I1338" s="9"/>
      <c r="J1338" s="9" t="s">
        <v>12773</v>
      </c>
      <c r="K1338" s="9" t="s">
        <v>12774</v>
      </c>
      <c r="L1338" s="9" t="s">
        <v>12775</v>
      </c>
      <c r="M1338" s="9" t="s">
        <v>12776</v>
      </c>
      <c r="N1338" s="9" t="s">
        <v>181</v>
      </c>
      <c r="O1338" s="9" t="s">
        <v>354</v>
      </c>
      <c r="P1338" s="9"/>
      <c r="Q1338" s="9" t="s">
        <v>234</v>
      </c>
      <c r="R1338" s="9" t="s">
        <v>628</v>
      </c>
      <c r="S1338" s="9" t="s">
        <v>17</v>
      </c>
      <c r="T1338" s="9" t="s">
        <v>2873</v>
      </c>
      <c r="U1338" s="9" t="s">
        <v>378</v>
      </c>
      <c r="V1338" s="9" t="s">
        <v>12777</v>
      </c>
    </row>
    <row r="1339" customFormat="false" ht="15" hidden="false" customHeight="false" outlineLevel="0" collapsed="false">
      <c r="A1339" s="9" t="s">
        <v>12778</v>
      </c>
      <c r="B1339" s="9" t="s">
        <v>12779</v>
      </c>
      <c r="C1339" s="9" t="s">
        <v>12780</v>
      </c>
      <c r="D1339" s="9" t="s">
        <v>30</v>
      </c>
      <c r="E1339" s="9" t="s">
        <v>460</v>
      </c>
      <c r="F1339" s="9" t="s">
        <v>163</v>
      </c>
      <c r="G1339" s="9" t="s">
        <v>103</v>
      </c>
      <c r="H1339" s="9" t="n">
        <v>-500</v>
      </c>
      <c r="I1339" s="9"/>
      <c r="J1339" s="9" t="s">
        <v>12186</v>
      </c>
      <c r="K1339" s="9" t="s">
        <v>12781</v>
      </c>
      <c r="L1339" s="9" t="s">
        <v>12782</v>
      </c>
      <c r="M1339" s="9" t="s">
        <v>12783</v>
      </c>
      <c r="N1339" s="9" t="s">
        <v>181</v>
      </c>
      <c r="O1339" s="9" t="s">
        <v>354</v>
      </c>
      <c r="P1339" s="9"/>
      <c r="Q1339" s="9" t="s">
        <v>234</v>
      </c>
      <c r="R1339" s="9" t="s">
        <v>628</v>
      </c>
      <c r="S1339" s="9" t="s">
        <v>17</v>
      </c>
      <c r="T1339" s="9" t="s">
        <v>2873</v>
      </c>
      <c r="U1339" s="9" t="s">
        <v>378</v>
      </c>
      <c r="V1339" s="9"/>
    </row>
    <row r="1340" customFormat="false" ht="15" hidden="false" customHeight="false" outlineLevel="0" collapsed="false">
      <c r="A1340" s="9" t="s">
        <v>12784</v>
      </c>
      <c r="B1340" s="9" t="s">
        <v>12785</v>
      </c>
      <c r="C1340" s="9" t="s">
        <v>12786</v>
      </c>
      <c r="D1340" s="9" t="s">
        <v>30</v>
      </c>
      <c r="E1340" s="9" t="s">
        <v>460</v>
      </c>
      <c r="F1340" s="9" t="s">
        <v>163</v>
      </c>
      <c r="G1340" s="9" t="s">
        <v>103</v>
      </c>
      <c r="H1340" s="9" t="n">
        <v>1024</v>
      </c>
      <c r="I1340" s="9"/>
      <c r="J1340" s="9" t="s">
        <v>12787</v>
      </c>
      <c r="K1340" s="9" t="s">
        <v>12788</v>
      </c>
      <c r="L1340" s="9" t="s">
        <v>12789</v>
      </c>
      <c r="M1340" s="9" t="s">
        <v>12786</v>
      </c>
      <c r="N1340" s="9" t="s">
        <v>178</v>
      </c>
      <c r="O1340" s="9" t="s">
        <v>354</v>
      </c>
      <c r="P1340" s="9"/>
      <c r="Q1340" s="9" t="s">
        <v>234</v>
      </c>
      <c r="R1340" s="9" t="s">
        <v>628</v>
      </c>
      <c r="S1340" s="9" t="s">
        <v>16</v>
      </c>
      <c r="T1340" s="9" t="s">
        <v>7813</v>
      </c>
      <c r="U1340" s="9" t="s">
        <v>222</v>
      </c>
      <c r="V1340" s="9"/>
    </row>
    <row r="1341" customFormat="false" ht="15" hidden="false" customHeight="false" outlineLevel="0" collapsed="false">
      <c r="A1341" s="9" t="s">
        <v>12790</v>
      </c>
      <c r="B1341" s="9" t="s">
        <v>12791</v>
      </c>
      <c r="C1341" s="9" t="s">
        <v>12792</v>
      </c>
      <c r="D1341" s="9" t="s">
        <v>30</v>
      </c>
      <c r="E1341" s="9" t="s">
        <v>460</v>
      </c>
      <c r="F1341" s="9" t="s">
        <v>165</v>
      </c>
      <c r="G1341" s="9" t="s">
        <v>130</v>
      </c>
      <c r="H1341" s="9" t="n">
        <v>-630</v>
      </c>
      <c r="I1341" s="9"/>
      <c r="J1341" s="9" t="s">
        <v>12793</v>
      </c>
      <c r="K1341" s="9" t="s">
        <v>12794</v>
      </c>
      <c r="L1341" s="9" t="s">
        <v>12795</v>
      </c>
      <c r="M1341" s="9" t="s">
        <v>12796</v>
      </c>
      <c r="N1341" s="9" t="s">
        <v>178</v>
      </c>
      <c r="O1341" s="9" t="s">
        <v>12797</v>
      </c>
      <c r="P1341" s="9"/>
      <c r="Q1341" s="9" t="s">
        <v>234</v>
      </c>
      <c r="R1341" s="9" t="s">
        <v>3962</v>
      </c>
      <c r="S1341" s="9" t="s">
        <v>15</v>
      </c>
      <c r="T1341" s="9" t="s">
        <v>3239</v>
      </c>
      <c r="U1341" s="9" t="s">
        <v>222</v>
      </c>
      <c r="V1341" s="9" t="s">
        <v>12798</v>
      </c>
    </row>
    <row r="1342" customFormat="false" ht="15" hidden="false" customHeight="false" outlineLevel="0" collapsed="false">
      <c r="A1342" s="9" t="s">
        <v>12799</v>
      </c>
      <c r="B1342" s="9" t="s">
        <v>12800</v>
      </c>
      <c r="C1342" s="9" t="s">
        <v>12801</v>
      </c>
      <c r="D1342" s="9" t="s">
        <v>30</v>
      </c>
      <c r="E1342" s="9" t="s">
        <v>460</v>
      </c>
      <c r="F1342" s="9" t="s">
        <v>163</v>
      </c>
      <c r="G1342" s="9" t="s">
        <v>103</v>
      </c>
      <c r="H1342" s="9" t="n">
        <v>-600</v>
      </c>
      <c r="I1342" s="9"/>
      <c r="J1342" s="9" t="s">
        <v>12802</v>
      </c>
      <c r="K1342" s="9" t="s">
        <v>12803</v>
      </c>
      <c r="L1342" s="9" t="s">
        <v>12775</v>
      </c>
      <c r="M1342" s="9" t="s">
        <v>12804</v>
      </c>
      <c r="N1342" s="9" t="s">
        <v>178</v>
      </c>
      <c r="O1342" s="9" t="s">
        <v>12797</v>
      </c>
      <c r="P1342" s="9"/>
      <c r="Q1342" s="9" t="s">
        <v>234</v>
      </c>
      <c r="R1342" s="9" t="s">
        <v>3962</v>
      </c>
      <c r="S1342" s="9" t="s">
        <v>16</v>
      </c>
      <c r="T1342" s="9" t="s">
        <v>3239</v>
      </c>
      <c r="U1342" s="9" t="s">
        <v>378</v>
      </c>
      <c r="V1342" s="9"/>
    </row>
    <row r="1343" customFormat="false" ht="15" hidden="false" customHeight="false" outlineLevel="0" collapsed="false">
      <c r="A1343" s="9" t="s">
        <v>12805</v>
      </c>
      <c r="B1343" s="9" t="s">
        <v>12806</v>
      </c>
      <c r="C1343" s="9" t="s">
        <v>12807</v>
      </c>
      <c r="D1343" s="9" t="s">
        <v>30</v>
      </c>
      <c r="E1343" s="9" t="s">
        <v>460</v>
      </c>
      <c r="F1343" s="9" t="s">
        <v>164</v>
      </c>
      <c r="G1343" s="9" t="s">
        <v>109</v>
      </c>
      <c r="H1343" s="9" t="n">
        <v>-500</v>
      </c>
      <c r="I1343" s="9"/>
      <c r="J1343" s="9" t="s">
        <v>12808</v>
      </c>
      <c r="K1343" s="9" t="s">
        <v>12809</v>
      </c>
      <c r="L1343" s="9" t="s">
        <v>12810</v>
      </c>
      <c r="M1343" s="9" t="s">
        <v>12807</v>
      </c>
      <c r="N1343" s="9" t="s">
        <v>178</v>
      </c>
      <c r="O1343" s="9" t="s">
        <v>12797</v>
      </c>
      <c r="P1343" s="9"/>
      <c r="Q1343" s="9" t="s">
        <v>234</v>
      </c>
      <c r="R1343" s="9" t="s">
        <v>628</v>
      </c>
      <c r="S1343" s="9" t="s">
        <v>16</v>
      </c>
      <c r="T1343" s="9" t="s">
        <v>3239</v>
      </c>
      <c r="U1343" s="9" t="s">
        <v>378</v>
      </c>
      <c r="V1343" s="9"/>
    </row>
    <row r="1344" customFormat="false" ht="15" hidden="false" customHeight="false" outlineLevel="0" collapsed="false">
      <c r="A1344" s="9" t="s">
        <v>12811</v>
      </c>
      <c r="B1344" s="9" t="s">
        <v>12812</v>
      </c>
      <c r="C1344" s="9" t="s">
        <v>12813</v>
      </c>
      <c r="D1344" s="9" t="s">
        <v>30</v>
      </c>
      <c r="E1344" s="9" t="s">
        <v>460</v>
      </c>
      <c r="F1344" s="9" t="s">
        <v>165</v>
      </c>
      <c r="G1344" s="9" t="s">
        <v>122</v>
      </c>
      <c r="H1344" s="9" t="n">
        <v>-3500</v>
      </c>
      <c r="I1344" s="9"/>
      <c r="J1344" s="9" t="s">
        <v>12047</v>
      </c>
      <c r="K1344" s="9" t="s">
        <v>12814</v>
      </c>
      <c r="L1344" s="9" t="s">
        <v>11617</v>
      </c>
      <c r="M1344" s="9" t="s">
        <v>12815</v>
      </c>
      <c r="N1344" s="9" t="s">
        <v>255</v>
      </c>
      <c r="O1344" s="9" t="s">
        <v>5662</v>
      </c>
      <c r="P1344" s="9"/>
      <c r="Q1344" s="9" t="s">
        <v>234</v>
      </c>
      <c r="R1344" s="9" t="s">
        <v>3962</v>
      </c>
      <c r="S1344" s="9" t="s">
        <v>17</v>
      </c>
      <c r="T1344" s="9" t="s">
        <v>7813</v>
      </c>
      <c r="U1344" s="9" t="s">
        <v>222</v>
      </c>
      <c r="V1344" s="9"/>
    </row>
    <row r="1345" customFormat="false" ht="15" hidden="false" customHeight="false" outlineLevel="0" collapsed="false">
      <c r="A1345" s="9" t="s">
        <v>12816</v>
      </c>
      <c r="B1345" s="9" t="s">
        <v>12817</v>
      </c>
      <c r="C1345" s="9" t="s">
        <v>12818</v>
      </c>
      <c r="D1345" s="9" t="s">
        <v>30</v>
      </c>
      <c r="E1345" s="9" t="s">
        <v>460</v>
      </c>
      <c r="F1345" s="9" t="s">
        <v>164</v>
      </c>
      <c r="G1345" s="9" t="s">
        <v>109</v>
      </c>
      <c r="H1345" s="9" t="n">
        <v>-2600</v>
      </c>
      <c r="I1345" s="9"/>
      <c r="J1345" s="9" t="s">
        <v>12497</v>
      </c>
      <c r="K1345" s="9" t="s">
        <v>12819</v>
      </c>
      <c r="L1345" s="9" t="s">
        <v>12820</v>
      </c>
      <c r="M1345" s="9" t="s">
        <v>12821</v>
      </c>
      <c r="N1345" s="9" t="s">
        <v>178</v>
      </c>
      <c r="O1345" s="9" t="s">
        <v>5662</v>
      </c>
      <c r="P1345" s="9"/>
      <c r="Q1345" s="9" t="s">
        <v>234</v>
      </c>
      <c r="R1345" s="9" t="s">
        <v>628</v>
      </c>
      <c r="S1345" s="9" t="s">
        <v>17</v>
      </c>
      <c r="T1345" s="9" t="s">
        <v>3239</v>
      </c>
      <c r="U1345" s="9" t="s">
        <v>222</v>
      </c>
      <c r="V1345" s="9"/>
    </row>
    <row r="1346" customFormat="false" ht="15" hidden="false" customHeight="false" outlineLevel="0" collapsed="false">
      <c r="A1346" s="9" t="s">
        <v>12822</v>
      </c>
      <c r="B1346" s="9" t="s">
        <v>12823</v>
      </c>
      <c r="C1346" s="9" t="s">
        <v>12824</v>
      </c>
      <c r="D1346" s="9" t="s">
        <v>30</v>
      </c>
      <c r="E1346" s="9" t="s">
        <v>460</v>
      </c>
      <c r="F1346" s="9" t="s">
        <v>167</v>
      </c>
      <c r="G1346" s="9" t="s">
        <v>140</v>
      </c>
      <c r="H1346" s="9" t="n">
        <v>1712</v>
      </c>
      <c r="I1346" s="9"/>
      <c r="J1346" s="9" t="s">
        <v>12825</v>
      </c>
      <c r="K1346" s="9" t="s">
        <v>12826</v>
      </c>
      <c r="L1346" s="9" t="s">
        <v>12827</v>
      </c>
      <c r="M1346" s="9" t="s">
        <v>12824</v>
      </c>
      <c r="N1346" s="9" t="s">
        <v>176</v>
      </c>
      <c r="O1346" s="9" t="s">
        <v>763</v>
      </c>
      <c r="P1346" s="9"/>
      <c r="Q1346" s="9" t="s">
        <v>234</v>
      </c>
      <c r="R1346" s="9" t="s">
        <v>11767</v>
      </c>
      <c r="S1346" s="9" t="s">
        <v>16</v>
      </c>
      <c r="T1346" s="9" t="s">
        <v>10266</v>
      </c>
      <c r="U1346" s="9" t="s">
        <v>222</v>
      </c>
      <c r="V1346" s="9"/>
    </row>
    <row r="1347" customFormat="false" ht="15" hidden="false" customHeight="false" outlineLevel="0" collapsed="false">
      <c r="A1347" s="9" t="s">
        <v>12828</v>
      </c>
      <c r="B1347" s="9" t="s">
        <v>12829</v>
      </c>
      <c r="C1347" s="9" t="s">
        <v>12830</v>
      </c>
      <c r="D1347" s="9" t="s">
        <v>35</v>
      </c>
      <c r="E1347" s="9" t="s">
        <v>943</v>
      </c>
      <c r="F1347" s="9" t="s">
        <v>161</v>
      </c>
      <c r="G1347" s="9" t="s">
        <v>69</v>
      </c>
      <c r="H1347" s="9" t="n">
        <v>1300</v>
      </c>
      <c r="I1347" s="9"/>
      <c r="J1347" s="9" t="s">
        <v>12831</v>
      </c>
      <c r="K1347" s="9" t="s">
        <v>12832</v>
      </c>
      <c r="L1347" s="9" t="s">
        <v>12833</v>
      </c>
      <c r="M1347" s="9" t="s">
        <v>12834</v>
      </c>
      <c r="N1347" s="9" t="s">
        <v>613</v>
      </c>
      <c r="O1347" s="9" t="s">
        <v>12835</v>
      </c>
      <c r="P1347" s="9" t="s">
        <v>12836</v>
      </c>
      <c r="Q1347" s="9" t="s">
        <v>12837</v>
      </c>
      <c r="R1347" s="9" t="s">
        <v>12838</v>
      </c>
      <c r="S1347" s="9" t="s">
        <v>15</v>
      </c>
      <c r="T1347" s="9" t="s">
        <v>8027</v>
      </c>
      <c r="U1347" s="9" t="s">
        <v>222</v>
      </c>
      <c r="V1347" s="9" t="s">
        <v>12839</v>
      </c>
    </row>
    <row r="1348" customFormat="false" ht="15" hidden="false" customHeight="false" outlineLevel="0" collapsed="false">
      <c r="A1348" s="9" t="s">
        <v>12840</v>
      </c>
      <c r="B1348" s="9" t="s">
        <v>12841</v>
      </c>
      <c r="C1348" s="9" t="s">
        <v>12842</v>
      </c>
      <c r="D1348" s="9" t="s">
        <v>35</v>
      </c>
      <c r="E1348" s="9" t="s">
        <v>943</v>
      </c>
      <c r="F1348" s="9" t="s">
        <v>161</v>
      </c>
      <c r="G1348" s="9" t="s">
        <v>69</v>
      </c>
      <c r="H1348" s="9" t="n">
        <v>1300</v>
      </c>
      <c r="I1348" s="9"/>
      <c r="J1348" s="9" t="s">
        <v>12843</v>
      </c>
      <c r="K1348" s="9" t="s">
        <v>12844</v>
      </c>
      <c r="L1348" s="9" t="s">
        <v>3337</v>
      </c>
      <c r="M1348" s="9" t="s">
        <v>12845</v>
      </c>
      <c r="N1348" s="9" t="s">
        <v>613</v>
      </c>
      <c r="O1348" s="9" t="s">
        <v>12835</v>
      </c>
      <c r="P1348" s="9" t="s">
        <v>12846</v>
      </c>
      <c r="Q1348" s="9" t="s">
        <v>1793</v>
      </c>
      <c r="R1348" s="9" t="s">
        <v>12838</v>
      </c>
      <c r="S1348" s="9" t="s">
        <v>17</v>
      </c>
      <c r="T1348" s="9" t="s">
        <v>8027</v>
      </c>
      <c r="U1348" s="9" t="s">
        <v>378</v>
      </c>
      <c r="V1348" s="9"/>
    </row>
    <row r="1349" customFormat="false" ht="15" hidden="false" customHeight="false" outlineLevel="0" collapsed="false">
      <c r="A1349" s="9" t="s">
        <v>12847</v>
      </c>
      <c r="B1349" s="9" t="s">
        <v>12848</v>
      </c>
      <c r="C1349" s="9" t="s">
        <v>12849</v>
      </c>
      <c r="D1349" s="9" t="s">
        <v>35</v>
      </c>
      <c r="E1349" s="9" t="s">
        <v>943</v>
      </c>
      <c r="F1349" s="9" t="s">
        <v>161</v>
      </c>
      <c r="G1349" s="9" t="s">
        <v>69</v>
      </c>
      <c r="H1349" s="9" t="n">
        <v>1700</v>
      </c>
      <c r="I1349" s="9"/>
      <c r="J1349" s="9" t="s">
        <v>12843</v>
      </c>
      <c r="K1349" s="9" t="s">
        <v>12850</v>
      </c>
      <c r="L1349" s="9" t="s">
        <v>12851</v>
      </c>
      <c r="M1349" s="9" t="s">
        <v>12852</v>
      </c>
      <c r="N1349" s="9" t="s">
        <v>593</v>
      </c>
      <c r="O1349" s="9" t="s">
        <v>12853</v>
      </c>
      <c r="P1349" s="9" t="s">
        <v>12854</v>
      </c>
      <c r="Q1349" s="9" t="s">
        <v>1267</v>
      </c>
      <c r="R1349" s="9" t="s">
        <v>12855</v>
      </c>
      <c r="S1349" s="9" t="s">
        <v>16</v>
      </c>
      <c r="T1349" s="9" t="s">
        <v>12856</v>
      </c>
      <c r="U1349" s="9" t="s">
        <v>222</v>
      </c>
      <c r="V1349" s="9"/>
    </row>
    <row r="1350" customFormat="false" ht="15" hidden="false" customHeight="false" outlineLevel="0" collapsed="false">
      <c r="A1350" s="9" t="s">
        <v>12857</v>
      </c>
      <c r="B1350" s="9" t="s">
        <v>12858</v>
      </c>
      <c r="C1350" s="9" t="s">
        <v>12859</v>
      </c>
      <c r="D1350" s="9" t="s">
        <v>35</v>
      </c>
      <c r="E1350" s="9" t="s">
        <v>943</v>
      </c>
      <c r="F1350" s="9" t="s">
        <v>161</v>
      </c>
      <c r="G1350" s="9" t="s">
        <v>71</v>
      </c>
      <c r="H1350" s="9" t="n">
        <v>1890</v>
      </c>
      <c r="I1350" s="9" t="n">
        <v>1931</v>
      </c>
      <c r="J1350" s="9" t="s">
        <v>12860</v>
      </c>
      <c r="K1350" s="9" t="s">
        <v>12861</v>
      </c>
      <c r="L1350" s="9" t="s">
        <v>12862</v>
      </c>
      <c r="M1350" s="9" t="s">
        <v>12863</v>
      </c>
      <c r="N1350" s="9" t="s">
        <v>7873</v>
      </c>
      <c r="O1350" s="9" t="s">
        <v>12864</v>
      </c>
      <c r="P1350" s="9" t="s">
        <v>12865</v>
      </c>
      <c r="Q1350" s="9" t="s">
        <v>1267</v>
      </c>
      <c r="R1350" s="9" t="s">
        <v>12866</v>
      </c>
      <c r="S1350" s="9" t="s">
        <v>17</v>
      </c>
      <c r="T1350" s="9" t="s">
        <v>8631</v>
      </c>
      <c r="U1350" s="9" t="s">
        <v>378</v>
      </c>
      <c r="V1350" s="9"/>
    </row>
    <row r="1351" customFormat="false" ht="15" hidden="false" customHeight="false" outlineLevel="0" collapsed="false">
      <c r="A1351" s="9" t="s">
        <v>12867</v>
      </c>
      <c r="B1351" s="9" t="s">
        <v>12868</v>
      </c>
      <c r="C1351" s="9" t="s">
        <v>12869</v>
      </c>
      <c r="D1351" s="9" t="s">
        <v>35</v>
      </c>
      <c r="E1351" s="9" t="s">
        <v>943</v>
      </c>
      <c r="F1351" s="9" t="s">
        <v>161</v>
      </c>
      <c r="G1351" s="9" t="s">
        <v>69</v>
      </c>
      <c r="H1351" s="9" t="n">
        <v>1700</v>
      </c>
      <c r="I1351" s="9"/>
      <c r="J1351" s="9" t="s">
        <v>12843</v>
      </c>
      <c r="K1351" s="9" t="s">
        <v>12870</v>
      </c>
      <c r="L1351" s="9" t="s">
        <v>12871</v>
      </c>
      <c r="M1351" s="9" t="s">
        <v>12872</v>
      </c>
      <c r="N1351" s="9" t="s">
        <v>255</v>
      </c>
      <c r="O1351" s="9" t="s">
        <v>12873</v>
      </c>
      <c r="P1351" s="9" t="s">
        <v>12874</v>
      </c>
      <c r="Q1351" s="9" t="s">
        <v>950</v>
      </c>
      <c r="R1351" s="9" t="s">
        <v>12866</v>
      </c>
      <c r="S1351" s="9" t="s">
        <v>17</v>
      </c>
      <c r="T1351" s="9" t="s">
        <v>8277</v>
      </c>
      <c r="U1351" s="9" t="s">
        <v>378</v>
      </c>
      <c r="V1351" s="9"/>
    </row>
    <row r="1352" customFormat="false" ht="15" hidden="false" customHeight="false" outlineLevel="0" collapsed="false">
      <c r="A1352" s="9" t="s">
        <v>12875</v>
      </c>
      <c r="B1352" s="9" t="s">
        <v>12876</v>
      </c>
      <c r="C1352" s="9" t="s">
        <v>12877</v>
      </c>
      <c r="D1352" s="9" t="s">
        <v>35</v>
      </c>
      <c r="E1352" s="9" t="s">
        <v>943</v>
      </c>
      <c r="F1352" s="9" t="s">
        <v>161</v>
      </c>
      <c r="G1352" s="9" t="s">
        <v>67</v>
      </c>
      <c r="H1352" s="9" t="n">
        <v>1500</v>
      </c>
      <c r="I1352" s="9"/>
      <c r="J1352" s="9" t="s">
        <v>12878</v>
      </c>
      <c r="K1352" s="9" t="s">
        <v>12879</v>
      </c>
      <c r="L1352" s="9" t="s">
        <v>12880</v>
      </c>
      <c r="M1352" s="9" t="s">
        <v>12881</v>
      </c>
      <c r="N1352" s="9" t="s">
        <v>452</v>
      </c>
      <c r="O1352" s="9" t="s">
        <v>12882</v>
      </c>
      <c r="P1352" s="9" t="s">
        <v>12883</v>
      </c>
      <c r="Q1352" s="9" t="s">
        <v>1267</v>
      </c>
      <c r="R1352" s="9" t="s">
        <v>12866</v>
      </c>
      <c r="S1352" s="9" t="s">
        <v>17</v>
      </c>
      <c r="T1352" s="9" t="s">
        <v>12884</v>
      </c>
      <c r="U1352" s="9" t="s">
        <v>378</v>
      </c>
      <c r="V1352" s="9"/>
    </row>
    <row r="1353" customFormat="false" ht="15" hidden="false" customHeight="false" outlineLevel="0" collapsed="false">
      <c r="A1353" s="9" t="s">
        <v>12885</v>
      </c>
      <c r="B1353" s="9" t="s">
        <v>12886</v>
      </c>
      <c r="C1353" s="9" t="s">
        <v>12887</v>
      </c>
      <c r="D1353" s="9" t="s">
        <v>35</v>
      </c>
      <c r="E1353" s="9" t="s">
        <v>943</v>
      </c>
      <c r="F1353" s="9" t="s">
        <v>161</v>
      </c>
      <c r="G1353" s="9" t="s">
        <v>67</v>
      </c>
      <c r="H1353" s="9" t="n">
        <v>1900</v>
      </c>
      <c r="I1353" s="9"/>
      <c r="J1353" s="9" t="s">
        <v>12888</v>
      </c>
      <c r="K1353" s="9" t="s">
        <v>12889</v>
      </c>
      <c r="L1353" s="9" t="s">
        <v>12890</v>
      </c>
      <c r="M1353" s="9" t="s">
        <v>12891</v>
      </c>
      <c r="N1353" s="9" t="s">
        <v>9411</v>
      </c>
      <c r="O1353" s="9" t="s">
        <v>12892</v>
      </c>
      <c r="P1353" s="9" t="s">
        <v>12893</v>
      </c>
      <c r="Q1353" s="9" t="s">
        <v>1267</v>
      </c>
      <c r="R1353" s="9" t="s">
        <v>12855</v>
      </c>
      <c r="S1353" s="9" t="s">
        <v>17</v>
      </c>
      <c r="T1353" s="9" t="s">
        <v>12856</v>
      </c>
      <c r="U1353" s="9" t="s">
        <v>378</v>
      </c>
      <c r="V1353" s="9"/>
    </row>
    <row r="1354" customFormat="false" ht="15" hidden="false" customHeight="false" outlineLevel="0" collapsed="false">
      <c r="A1354" s="9" t="s">
        <v>12894</v>
      </c>
      <c r="B1354" s="9" t="s">
        <v>12895</v>
      </c>
      <c r="C1354" s="9" t="s">
        <v>12896</v>
      </c>
      <c r="D1354" s="9" t="s">
        <v>35</v>
      </c>
      <c r="E1354" s="9" t="s">
        <v>943</v>
      </c>
      <c r="F1354" s="9" t="s">
        <v>161</v>
      </c>
      <c r="G1354" s="9" t="s">
        <v>67</v>
      </c>
      <c r="H1354" s="9" t="n">
        <v>1200</v>
      </c>
      <c r="I1354" s="9"/>
      <c r="J1354" s="9" t="s">
        <v>12843</v>
      </c>
      <c r="K1354" s="9" t="s">
        <v>12897</v>
      </c>
      <c r="L1354" s="9" t="s">
        <v>12898</v>
      </c>
      <c r="M1354" s="9" t="s">
        <v>12899</v>
      </c>
      <c r="N1354" s="9" t="s">
        <v>5661</v>
      </c>
      <c r="O1354" s="9" t="s">
        <v>12900</v>
      </c>
      <c r="P1354" s="9" t="s">
        <v>12901</v>
      </c>
      <c r="Q1354" s="9" t="s">
        <v>1267</v>
      </c>
      <c r="R1354" s="9" t="s">
        <v>12866</v>
      </c>
      <c r="S1354" s="9" t="s">
        <v>17</v>
      </c>
      <c r="T1354" s="9" t="s">
        <v>12902</v>
      </c>
      <c r="U1354" s="9" t="s">
        <v>378</v>
      </c>
      <c r="V1354" s="9"/>
    </row>
    <row r="1355" customFormat="false" ht="15" hidden="false" customHeight="false" outlineLevel="0" collapsed="false">
      <c r="A1355" s="9" t="s">
        <v>12903</v>
      </c>
      <c r="B1355" s="9" t="s">
        <v>12904</v>
      </c>
      <c r="C1355" s="9" t="s">
        <v>12905</v>
      </c>
      <c r="D1355" s="9" t="s">
        <v>35</v>
      </c>
      <c r="E1355" s="9" t="s">
        <v>943</v>
      </c>
      <c r="F1355" s="9" t="s">
        <v>161</v>
      </c>
      <c r="G1355" s="9" t="s">
        <v>67</v>
      </c>
      <c r="H1355" s="9" t="n">
        <v>1500</v>
      </c>
      <c r="I1355" s="9"/>
      <c r="J1355" s="9" t="s">
        <v>12843</v>
      </c>
      <c r="K1355" s="9" t="s">
        <v>12906</v>
      </c>
      <c r="L1355" s="9" t="s">
        <v>12907</v>
      </c>
      <c r="M1355" s="9" t="s">
        <v>12908</v>
      </c>
      <c r="N1355" s="9" t="s">
        <v>12909</v>
      </c>
      <c r="O1355" s="9" t="s">
        <v>12910</v>
      </c>
      <c r="P1355" s="9" t="s">
        <v>12911</v>
      </c>
      <c r="Q1355" s="9" t="s">
        <v>1267</v>
      </c>
      <c r="R1355" s="9" t="s">
        <v>12866</v>
      </c>
      <c r="S1355" s="9" t="s">
        <v>17</v>
      </c>
      <c r="T1355" s="9" t="s">
        <v>3391</v>
      </c>
      <c r="U1355" s="9" t="s">
        <v>378</v>
      </c>
      <c r="V1355" s="9"/>
    </row>
    <row r="1356" customFormat="false" ht="15" hidden="false" customHeight="false" outlineLevel="0" collapsed="false">
      <c r="A1356" s="9" t="s">
        <v>12912</v>
      </c>
      <c r="B1356" s="9" t="s">
        <v>12913</v>
      </c>
      <c r="C1356" s="9" t="s">
        <v>12914</v>
      </c>
      <c r="D1356" s="9" t="s">
        <v>35</v>
      </c>
      <c r="E1356" s="9" t="s">
        <v>943</v>
      </c>
      <c r="F1356" s="9" t="s">
        <v>1759</v>
      </c>
      <c r="G1356" s="9" t="s">
        <v>67</v>
      </c>
      <c r="H1356" s="9" t="n">
        <v>1300</v>
      </c>
      <c r="I1356" s="9"/>
      <c r="J1356" s="9" t="s">
        <v>240</v>
      </c>
      <c r="K1356" s="9" t="s">
        <v>12915</v>
      </c>
      <c r="L1356" s="9" t="s">
        <v>12916</v>
      </c>
      <c r="M1356" s="9" t="s">
        <v>8910</v>
      </c>
      <c r="N1356" s="9" t="s">
        <v>177</v>
      </c>
      <c r="O1356" s="9" t="s">
        <v>12917</v>
      </c>
      <c r="P1356" s="9" t="s">
        <v>12918</v>
      </c>
      <c r="Q1356" s="9" t="s">
        <v>1793</v>
      </c>
      <c r="R1356" s="9" t="s">
        <v>12866</v>
      </c>
      <c r="S1356" s="9" t="s">
        <v>16</v>
      </c>
      <c r="T1356" s="9" t="s">
        <v>12919</v>
      </c>
      <c r="U1356" s="9" t="s">
        <v>222</v>
      </c>
      <c r="V1356" s="9"/>
    </row>
    <row r="1357" customFormat="false" ht="15" hidden="false" customHeight="false" outlineLevel="0" collapsed="false">
      <c r="A1357" s="9" t="s">
        <v>12920</v>
      </c>
      <c r="B1357" s="9" t="s">
        <v>12921</v>
      </c>
      <c r="C1357" s="9" t="s">
        <v>12922</v>
      </c>
      <c r="D1357" s="9" t="s">
        <v>35</v>
      </c>
      <c r="E1357" s="9" t="s">
        <v>943</v>
      </c>
      <c r="F1357" s="9" t="s">
        <v>161</v>
      </c>
      <c r="G1357" s="9" t="s">
        <v>73</v>
      </c>
      <c r="H1357" s="9" t="n">
        <v>500</v>
      </c>
      <c r="I1357" s="9"/>
      <c r="J1357" s="9" t="s">
        <v>12923</v>
      </c>
      <c r="K1357" s="9" t="s">
        <v>12924</v>
      </c>
      <c r="L1357" s="9" t="s">
        <v>12925</v>
      </c>
      <c r="M1357" s="9" t="s">
        <v>12926</v>
      </c>
      <c r="N1357" s="9" t="s">
        <v>9212</v>
      </c>
      <c r="O1357" s="9" t="s">
        <v>12927</v>
      </c>
      <c r="P1357" s="9" t="s">
        <v>12928</v>
      </c>
      <c r="Q1357" s="9" t="s">
        <v>1358</v>
      </c>
      <c r="R1357" s="9" t="s">
        <v>12929</v>
      </c>
      <c r="S1357" s="9" t="s">
        <v>16</v>
      </c>
      <c r="T1357" s="9" t="s">
        <v>9216</v>
      </c>
      <c r="U1357" s="9" t="s">
        <v>222</v>
      </c>
      <c r="V1357" s="9"/>
    </row>
    <row r="1358" customFormat="false" ht="15" hidden="false" customHeight="false" outlineLevel="0" collapsed="false">
      <c r="A1358" s="9" t="s">
        <v>12930</v>
      </c>
      <c r="B1358" s="9" t="s">
        <v>12931</v>
      </c>
      <c r="C1358" s="9" t="s">
        <v>12932</v>
      </c>
      <c r="D1358" s="9" t="s">
        <v>35</v>
      </c>
      <c r="E1358" s="9" t="s">
        <v>943</v>
      </c>
      <c r="F1358" s="9" t="s">
        <v>161</v>
      </c>
      <c r="G1358" s="9" t="s">
        <v>61</v>
      </c>
      <c r="H1358" s="9" t="n">
        <v>300</v>
      </c>
      <c r="I1358" s="9" t="n">
        <v>1000</v>
      </c>
      <c r="J1358" s="9" t="s">
        <v>240</v>
      </c>
      <c r="K1358" s="9" t="s">
        <v>12933</v>
      </c>
      <c r="L1358" s="9" t="s">
        <v>12934</v>
      </c>
      <c r="M1358" s="9" t="s">
        <v>12935</v>
      </c>
      <c r="N1358" s="9" t="s">
        <v>174</v>
      </c>
      <c r="O1358" s="9" t="s">
        <v>354</v>
      </c>
      <c r="P1358" s="9" t="s">
        <v>12936</v>
      </c>
      <c r="Q1358" s="9" t="s">
        <v>219</v>
      </c>
      <c r="R1358" s="9" t="s">
        <v>1348</v>
      </c>
      <c r="S1358" s="9" t="s">
        <v>16</v>
      </c>
      <c r="T1358" s="9" t="s">
        <v>2848</v>
      </c>
      <c r="U1358" s="9" t="s">
        <v>222</v>
      </c>
      <c r="V1358" s="9"/>
    </row>
    <row r="1359" customFormat="false" ht="15" hidden="false" customHeight="false" outlineLevel="0" collapsed="false">
      <c r="A1359" s="9" t="s">
        <v>12937</v>
      </c>
      <c r="B1359" s="9" t="s">
        <v>12938</v>
      </c>
      <c r="C1359" s="9" t="s">
        <v>12939</v>
      </c>
      <c r="D1359" s="9" t="s">
        <v>35</v>
      </c>
      <c r="E1359" s="9" t="s">
        <v>943</v>
      </c>
      <c r="F1359" s="9" t="s">
        <v>1759</v>
      </c>
      <c r="G1359" s="9" t="s">
        <v>61</v>
      </c>
      <c r="H1359" s="9" t="n">
        <v>900</v>
      </c>
      <c r="I1359" s="9" t="n">
        <v>1400</v>
      </c>
      <c r="J1359" s="9" t="s">
        <v>240</v>
      </c>
      <c r="K1359" s="9" t="s">
        <v>12940</v>
      </c>
      <c r="L1359" s="9" t="s">
        <v>12941</v>
      </c>
      <c r="M1359" s="9" t="s">
        <v>12942</v>
      </c>
      <c r="N1359" s="9" t="s">
        <v>175</v>
      </c>
      <c r="O1359" s="9" t="s">
        <v>5662</v>
      </c>
      <c r="P1359" s="9" t="s">
        <v>12943</v>
      </c>
      <c r="Q1359" s="9" t="s">
        <v>234</v>
      </c>
      <c r="R1359" s="9" t="s">
        <v>799</v>
      </c>
      <c r="S1359" s="9" t="s">
        <v>17</v>
      </c>
      <c r="T1359" s="9" t="s">
        <v>7813</v>
      </c>
      <c r="U1359" s="9" t="s">
        <v>378</v>
      </c>
      <c r="V1359" s="9"/>
    </row>
    <row r="1360" customFormat="false" ht="15" hidden="false" customHeight="false" outlineLevel="0" collapsed="false">
      <c r="A1360" s="9" t="s">
        <v>12944</v>
      </c>
      <c r="B1360" s="9" t="s">
        <v>12945</v>
      </c>
      <c r="C1360" s="9" t="s">
        <v>12946</v>
      </c>
      <c r="D1360" s="9" t="s">
        <v>35</v>
      </c>
      <c r="E1360" s="9" t="s">
        <v>943</v>
      </c>
      <c r="F1360" s="9" t="s">
        <v>1759</v>
      </c>
      <c r="G1360" s="9" t="s">
        <v>65</v>
      </c>
      <c r="H1360" s="9" t="n">
        <v>1200</v>
      </c>
      <c r="I1360" s="9"/>
      <c r="J1360" s="9" t="s">
        <v>12843</v>
      </c>
      <c r="K1360" s="9" t="s">
        <v>12947</v>
      </c>
      <c r="L1360" s="9" t="s">
        <v>12948</v>
      </c>
      <c r="M1360" s="9" t="s">
        <v>12949</v>
      </c>
      <c r="N1360" s="9" t="s">
        <v>12950</v>
      </c>
      <c r="O1360" s="9" t="s">
        <v>12951</v>
      </c>
      <c r="P1360" s="9" t="s">
        <v>12952</v>
      </c>
      <c r="Q1360" s="9" t="s">
        <v>1267</v>
      </c>
      <c r="R1360" s="9" t="s">
        <v>12866</v>
      </c>
      <c r="S1360" s="9" t="s">
        <v>17</v>
      </c>
      <c r="T1360" s="9" t="s">
        <v>247</v>
      </c>
      <c r="U1360" s="9" t="s">
        <v>378</v>
      </c>
      <c r="V1360" s="9"/>
    </row>
    <row r="1361" customFormat="false" ht="15" hidden="false" customHeight="false" outlineLevel="0" collapsed="false">
      <c r="A1361" s="9" t="s">
        <v>12953</v>
      </c>
      <c r="B1361" s="9" t="s">
        <v>12954</v>
      </c>
      <c r="C1361" s="9" t="s">
        <v>12955</v>
      </c>
      <c r="D1361" s="9" t="s">
        <v>35</v>
      </c>
      <c r="E1361" s="9" t="s">
        <v>943</v>
      </c>
      <c r="F1361" s="9" t="s">
        <v>161</v>
      </c>
      <c r="G1361" s="9" t="s">
        <v>75</v>
      </c>
      <c r="H1361" s="9" t="n">
        <v>1700</v>
      </c>
      <c r="I1361" s="9"/>
      <c r="J1361" s="9" t="s">
        <v>12843</v>
      </c>
      <c r="K1361" s="9" t="s">
        <v>12956</v>
      </c>
      <c r="L1361" s="9" t="s">
        <v>817</v>
      </c>
      <c r="M1361" s="9" t="s">
        <v>12957</v>
      </c>
      <c r="N1361" s="9" t="s">
        <v>173</v>
      </c>
      <c r="O1361" s="9" t="s">
        <v>354</v>
      </c>
      <c r="P1361" s="9" t="s">
        <v>12958</v>
      </c>
      <c r="Q1361" s="9" t="s">
        <v>1267</v>
      </c>
      <c r="R1361" s="9" t="s">
        <v>12866</v>
      </c>
      <c r="S1361" s="9" t="s">
        <v>17</v>
      </c>
      <c r="T1361" s="9" t="s">
        <v>170</v>
      </c>
      <c r="U1361" s="9" t="s">
        <v>378</v>
      </c>
      <c r="V1361" s="9"/>
    </row>
    <row r="1362" customFormat="false" ht="15" hidden="false" customHeight="false" outlineLevel="0" collapsed="false">
      <c r="A1362" s="9" t="s">
        <v>12959</v>
      </c>
      <c r="B1362" s="9" t="s">
        <v>12960</v>
      </c>
      <c r="C1362" s="9" t="s">
        <v>12961</v>
      </c>
      <c r="D1362" s="9" t="s">
        <v>35</v>
      </c>
      <c r="E1362" s="9" t="s">
        <v>943</v>
      </c>
      <c r="F1362" s="9" t="s">
        <v>161</v>
      </c>
      <c r="G1362" s="9" t="s">
        <v>79</v>
      </c>
      <c r="H1362" s="9" t="n">
        <v>1800</v>
      </c>
      <c r="I1362" s="9"/>
      <c r="J1362" s="9" t="s">
        <v>240</v>
      </c>
      <c r="K1362" s="9" t="s">
        <v>12962</v>
      </c>
      <c r="L1362" s="9" t="s">
        <v>12963</v>
      </c>
      <c r="M1362" s="9" t="s">
        <v>12964</v>
      </c>
      <c r="N1362" s="9" t="s">
        <v>9411</v>
      </c>
      <c r="O1362" s="9" t="s">
        <v>354</v>
      </c>
      <c r="P1362" s="9" t="s">
        <v>12965</v>
      </c>
      <c r="Q1362" s="9" t="s">
        <v>1919</v>
      </c>
      <c r="R1362" s="9" t="s">
        <v>12866</v>
      </c>
      <c r="S1362" s="9" t="s">
        <v>17</v>
      </c>
      <c r="T1362" s="9" t="s">
        <v>2848</v>
      </c>
      <c r="U1362" s="9" t="s">
        <v>378</v>
      </c>
      <c r="V1362" s="9"/>
    </row>
    <row r="1363" customFormat="false" ht="15" hidden="false" customHeight="false" outlineLevel="0" collapsed="false">
      <c r="A1363" s="9" t="s">
        <v>12966</v>
      </c>
      <c r="B1363" s="9" t="s">
        <v>12967</v>
      </c>
      <c r="C1363" s="9" t="s">
        <v>12968</v>
      </c>
      <c r="D1363" s="9" t="s">
        <v>35</v>
      </c>
      <c r="E1363" s="9" t="s">
        <v>943</v>
      </c>
      <c r="F1363" s="9" t="s">
        <v>161</v>
      </c>
      <c r="G1363" s="9" t="s">
        <v>61</v>
      </c>
      <c r="H1363" s="9" t="n">
        <v>1952</v>
      </c>
      <c r="I1363" s="9"/>
      <c r="J1363" s="9" t="s">
        <v>240</v>
      </c>
      <c r="K1363" s="9" t="s">
        <v>12969</v>
      </c>
      <c r="L1363" s="9" t="s">
        <v>12970</v>
      </c>
      <c r="M1363" s="9" t="s">
        <v>8447</v>
      </c>
      <c r="N1363" s="9" t="s">
        <v>432</v>
      </c>
      <c r="O1363" s="9" t="s">
        <v>12971</v>
      </c>
      <c r="P1363" s="9" t="s">
        <v>12972</v>
      </c>
      <c r="Q1363" s="9" t="s">
        <v>1267</v>
      </c>
      <c r="R1363" s="9" t="s">
        <v>12866</v>
      </c>
      <c r="S1363" s="9" t="s">
        <v>17</v>
      </c>
      <c r="T1363" s="9" t="s">
        <v>2848</v>
      </c>
      <c r="U1363" s="9" t="s">
        <v>222</v>
      </c>
      <c r="V1363" s="9"/>
    </row>
    <row r="1364" customFormat="false" ht="15" hidden="false" customHeight="false" outlineLevel="0" collapsed="false">
      <c r="A1364" s="9" t="s">
        <v>12973</v>
      </c>
      <c r="B1364" s="9" t="s">
        <v>12974</v>
      </c>
      <c r="C1364" s="9" t="s">
        <v>12975</v>
      </c>
      <c r="D1364" s="9" t="s">
        <v>35</v>
      </c>
      <c r="E1364" s="9" t="s">
        <v>943</v>
      </c>
      <c r="F1364" s="9" t="s">
        <v>161</v>
      </c>
      <c r="G1364" s="9" t="s">
        <v>77</v>
      </c>
      <c r="H1364" s="9" t="n">
        <v>1962</v>
      </c>
      <c r="I1364" s="9"/>
      <c r="J1364" s="9" t="s">
        <v>240</v>
      </c>
      <c r="K1364" s="9" t="s">
        <v>12976</v>
      </c>
      <c r="L1364" s="9" t="s">
        <v>12977</v>
      </c>
      <c r="M1364" s="9" t="s">
        <v>12978</v>
      </c>
      <c r="N1364" s="9" t="s">
        <v>180</v>
      </c>
      <c r="O1364" s="9" t="s">
        <v>12979</v>
      </c>
      <c r="P1364" s="9" t="s">
        <v>12980</v>
      </c>
      <c r="Q1364" s="9" t="s">
        <v>234</v>
      </c>
      <c r="R1364" s="9" t="s">
        <v>12866</v>
      </c>
      <c r="S1364" s="9" t="s">
        <v>17</v>
      </c>
      <c r="T1364" s="9" t="s">
        <v>2873</v>
      </c>
      <c r="U1364" s="9" t="s">
        <v>222</v>
      </c>
      <c r="V1364" s="9"/>
    </row>
    <row r="1365" customFormat="false" ht="15" hidden="false" customHeight="false" outlineLevel="0" collapsed="false">
      <c r="A1365" s="9" t="s">
        <v>12981</v>
      </c>
      <c r="B1365" s="9" t="s">
        <v>12982</v>
      </c>
      <c r="C1365" s="9" t="s">
        <v>12983</v>
      </c>
      <c r="D1365" s="9" t="s">
        <v>33</v>
      </c>
      <c r="E1365" s="9" t="s">
        <v>943</v>
      </c>
      <c r="F1365" s="9" t="s">
        <v>161</v>
      </c>
      <c r="G1365" s="9" t="s">
        <v>69</v>
      </c>
      <c r="H1365" s="9" t="n">
        <v>1961</v>
      </c>
      <c r="I1365" s="9"/>
      <c r="J1365" s="9" t="s">
        <v>12984</v>
      </c>
      <c r="K1365" s="9" t="s">
        <v>12985</v>
      </c>
      <c r="L1365" s="9" t="s">
        <v>12986</v>
      </c>
      <c r="M1365" s="9" t="s">
        <v>12987</v>
      </c>
      <c r="N1365" s="9" t="s">
        <v>180</v>
      </c>
      <c r="O1365" s="9" t="s">
        <v>12988</v>
      </c>
      <c r="P1365" s="9" t="s">
        <v>12989</v>
      </c>
      <c r="Q1365" s="9" t="s">
        <v>234</v>
      </c>
      <c r="R1365" s="9" t="s">
        <v>12866</v>
      </c>
      <c r="S1365" s="9" t="s">
        <v>17</v>
      </c>
      <c r="T1365" s="9" t="s">
        <v>247</v>
      </c>
      <c r="U1365" s="9" t="s">
        <v>378</v>
      </c>
      <c r="V1365" s="9"/>
    </row>
    <row r="1366" customFormat="false" ht="15" hidden="false" customHeight="false" outlineLevel="0" collapsed="false">
      <c r="A1366" s="9" t="s">
        <v>12990</v>
      </c>
      <c r="B1366" s="9" t="s">
        <v>12991</v>
      </c>
      <c r="C1366" s="9" t="s">
        <v>12992</v>
      </c>
      <c r="D1366" s="9" t="s">
        <v>33</v>
      </c>
      <c r="E1366" s="9" t="s">
        <v>943</v>
      </c>
      <c r="F1366" s="9" t="s">
        <v>161</v>
      </c>
      <c r="G1366" s="9" t="s">
        <v>75</v>
      </c>
      <c r="H1366" s="9" t="n">
        <v>1937</v>
      </c>
      <c r="I1366" s="9"/>
      <c r="J1366" s="9" t="s">
        <v>240</v>
      </c>
      <c r="K1366" s="9" t="s">
        <v>12993</v>
      </c>
      <c r="L1366" s="9" t="s">
        <v>5198</v>
      </c>
      <c r="M1366" s="9" t="s">
        <v>5198</v>
      </c>
      <c r="N1366" s="9" t="s">
        <v>180</v>
      </c>
      <c r="O1366" s="9" t="s">
        <v>12994</v>
      </c>
      <c r="P1366" s="9" t="s">
        <v>12995</v>
      </c>
      <c r="Q1366" s="9" t="s">
        <v>234</v>
      </c>
      <c r="R1366" s="9" t="s">
        <v>12866</v>
      </c>
      <c r="S1366" s="9" t="s">
        <v>17</v>
      </c>
      <c r="T1366" s="9" t="s">
        <v>313</v>
      </c>
      <c r="U1366" s="9" t="s">
        <v>222</v>
      </c>
      <c r="V1366" s="9"/>
    </row>
    <row r="1367" customFormat="false" ht="15" hidden="false" customHeight="false" outlineLevel="0" collapsed="false">
      <c r="A1367" s="9" t="s">
        <v>12996</v>
      </c>
      <c r="B1367" s="9" t="s">
        <v>12997</v>
      </c>
      <c r="C1367" s="9" t="s">
        <v>12998</v>
      </c>
      <c r="D1367" s="9" t="s">
        <v>33</v>
      </c>
      <c r="E1367" s="9" t="s">
        <v>943</v>
      </c>
      <c r="F1367" s="9" t="s">
        <v>161</v>
      </c>
      <c r="G1367" s="9" t="s">
        <v>69</v>
      </c>
      <c r="H1367" s="9" t="n">
        <v>1927</v>
      </c>
      <c r="I1367" s="9"/>
      <c r="J1367" s="9" t="s">
        <v>240</v>
      </c>
      <c r="K1367" s="9" t="s">
        <v>12999</v>
      </c>
      <c r="L1367" s="9" t="s">
        <v>13000</v>
      </c>
      <c r="M1367" s="9" t="s">
        <v>13001</v>
      </c>
      <c r="N1367" s="9" t="s">
        <v>183</v>
      </c>
      <c r="O1367" s="9" t="s">
        <v>13002</v>
      </c>
      <c r="P1367" s="9" t="s">
        <v>13003</v>
      </c>
      <c r="Q1367" s="9" t="s">
        <v>234</v>
      </c>
      <c r="R1367" s="9" t="s">
        <v>12866</v>
      </c>
      <c r="S1367" s="9" t="s">
        <v>17</v>
      </c>
      <c r="T1367" s="9" t="s">
        <v>313</v>
      </c>
      <c r="U1367" s="9" t="s">
        <v>378</v>
      </c>
      <c r="V1367" s="9"/>
    </row>
    <row r="1368" customFormat="false" ht="15" hidden="false" customHeight="false" outlineLevel="0" collapsed="false">
      <c r="A1368" s="9" t="s">
        <v>13004</v>
      </c>
      <c r="B1368" s="9" t="s">
        <v>13005</v>
      </c>
      <c r="C1368" s="9" t="s">
        <v>13006</v>
      </c>
      <c r="D1368" s="9" t="s">
        <v>33</v>
      </c>
      <c r="E1368" s="9" t="s">
        <v>943</v>
      </c>
      <c r="F1368" s="9" t="s">
        <v>161</v>
      </c>
      <c r="G1368" s="9" t="s">
        <v>69</v>
      </c>
      <c r="H1368" s="9" t="n">
        <v>1952</v>
      </c>
      <c r="I1368" s="9"/>
      <c r="J1368" s="9" t="s">
        <v>240</v>
      </c>
      <c r="K1368" s="9" t="s">
        <v>13007</v>
      </c>
      <c r="L1368" s="9" t="s">
        <v>9223</v>
      </c>
      <c r="M1368" s="9" t="s">
        <v>13008</v>
      </c>
      <c r="N1368" s="9" t="s">
        <v>183</v>
      </c>
      <c r="O1368" s="9" t="s">
        <v>354</v>
      </c>
      <c r="P1368" s="9"/>
      <c r="Q1368" s="9" t="s">
        <v>234</v>
      </c>
      <c r="R1368" s="9" t="s">
        <v>12866</v>
      </c>
      <c r="S1368" s="9" t="s">
        <v>17</v>
      </c>
      <c r="T1368" s="9" t="s">
        <v>313</v>
      </c>
      <c r="U1368" s="9" t="s">
        <v>378</v>
      </c>
      <c r="V1368" s="9"/>
    </row>
    <row r="1369" customFormat="false" ht="15" hidden="false" customHeight="false" outlineLevel="0" collapsed="false">
      <c r="A1369" s="9" t="s">
        <v>13009</v>
      </c>
      <c r="B1369" s="9" t="s">
        <v>13010</v>
      </c>
      <c r="C1369" s="9" t="s">
        <v>13011</v>
      </c>
      <c r="D1369" s="9" t="s">
        <v>33</v>
      </c>
      <c r="E1369" s="9" t="s">
        <v>943</v>
      </c>
      <c r="F1369" s="9" t="s">
        <v>161</v>
      </c>
      <c r="G1369" s="9" t="s">
        <v>69</v>
      </c>
      <c r="H1369" s="9" t="n">
        <v>1953</v>
      </c>
      <c r="I1369" s="9"/>
      <c r="J1369" s="9" t="s">
        <v>240</v>
      </c>
      <c r="K1369" s="9" t="s">
        <v>13012</v>
      </c>
      <c r="L1369" s="9" t="s">
        <v>5198</v>
      </c>
      <c r="M1369" s="9" t="s">
        <v>5198</v>
      </c>
      <c r="N1369" s="9" t="s">
        <v>183</v>
      </c>
      <c r="O1369" s="9" t="s">
        <v>354</v>
      </c>
      <c r="P1369" s="9"/>
      <c r="Q1369" s="9" t="s">
        <v>234</v>
      </c>
      <c r="R1369" s="9" t="s">
        <v>12866</v>
      </c>
      <c r="S1369" s="9" t="s">
        <v>17</v>
      </c>
      <c r="T1369" s="9" t="s">
        <v>313</v>
      </c>
      <c r="U1369" s="9" t="s">
        <v>378</v>
      </c>
      <c r="V1369" s="9"/>
    </row>
    <row r="1370" customFormat="false" ht="15" hidden="false" customHeight="false" outlineLevel="0" collapsed="false">
      <c r="A1370" s="9" t="s">
        <v>13013</v>
      </c>
      <c r="B1370" s="9" t="s">
        <v>13014</v>
      </c>
      <c r="C1370" s="9" t="s">
        <v>13015</v>
      </c>
      <c r="D1370" s="9" t="s">
        <v>33</v>
      </c>
      <c r="E1370" s="9" t="s">
        <v>943</v>
      </c>
      <c r="F1370" s="9" t="s">
        <v>161</v>
      </c>
      <c r="G1370" s="9" t="s">
        <v>63</v>
      </c>
      <c r="H1370" s="9" t="n">
        <v>1946</v>
      </c>
      <c r="I1370" s="9"/>
      <c r="J1370" s="9" t="s">
        <v>240</v>
      </c>
      <c r="K1370" s="9" t="s">
        <v>13016</v>
      </c>
      <c r="L1370" s="9" t="s">
        <v>13017</v>
      </c>
      <c r="M1370" s="9" t="s">
        <v>5198</v>
      </c>
      <c r="N1370" s="9" t="s">
        <v>183</v>
      </c>
      <c r="O1370" s="9" t="s">
        <v>354</v>
      </c>
      <c r="P1370" s="9"/>
      <c r="Q1370" s="9" t="s">
        <v>234</v>
      </c>
      <c r="R1370" s="9" t="s">
        <v>12866</v>
      </c>
      <c r="S1370" s="9" t="s">
        <v>17</v>
      </c>
      <c r="T1370" s="9" t="s">
        <v>313</v>
      </c>
      <c r="U1370" s="9" t="s">
        <v>378</v>
      </c>
      <c r="V1370" s="9"/>
    </row>
    <row r="1371" customFormat="false" ht="15" hidden="false" customHeight="false" outlineLevel="0" collapsed="false">
      <c r="A1371" s="9" t="s">
        <v>13018</v>
      </c>
      <c r="B1371" s="9" t="s">
        <v>13019</v>
      </c>
      <c r="C1371" s="9" t="s">
        <v>13020</v>
      </c>
      <c r="D1371" s="9" t="s">
        <v>35</v>
      </c>
      <c r="E1371" s="9" t="s">
        <v>943</v>
      </c>
      <c r="F1371" s="9" t="s">
        <v>162</v>
      </c>
      <c r="G1371" s="9" t="s">
        <v>90</v>
      </c>
      <c r="H1371" s="9" t="n">
        <v>1300</v>
      </c>
      <c r="I1371" s="9" t="n">
        <v>1600</v>
      </c>
      <c r="J1371" s="9" t="s">
        <v>13021</v>
      </c>
      <c r="K1371" s="9" t="s">
        <v>13022</v>
      </c>
      <c r="L1371" s="9" t="s">
        <v>13023</v>
      </c>
      <c r="M1371" s="9" t="s">
        <v>13024</v>
      </c>
      <c r="N1371" s="9" t="s">
        <v>2050</v>
      </c>
      <c r="O1371" s="9" t="s">
        <v>13025</v>
      </c>
      <c r="P1371" s="9" t="s">
        <v>13026</v>
      </c>
      <c r="Q1371" s="9" t="s">
        <v>869</v>
      </c>
      <c r="R1371" s="9" t="s">
        <v>13027</v>
      </c>
      <c r="S1371" s="9" t="s">
        <v>16</v>
      </c>
      <c r="T1371" s="9" t="s">
        <v>13028</v>
      </c>
      <c r="U1371" s="9" t="s">
        <v>222</v>
      </c>
      <c r="V1371" s="9"/>
    </row>
    <row r="1372" customFormat="false" ht="15" hidden="false" customHeight="false" outlineLevel="0" collapsed="false">
      <c r="A1372" s="9" t="s">
        <v>13029</v>
      </c>
      <c r="B1372" s="9" t="s">
        <v>13030</v>
      </c>
      <c r="C1372" s="9" t="s">
        <v>13031</v>
      </c>
      <c r="D1372" s="9" t="s">
        <v>33</v>
      </c>
      <c r="E1372" s="9" t="s">
        <v>943</v>
      </c>
      <c r="F1372" s="9" t="s">
        <v>162</v>
      </c>
      <c r="G1372" s="9" t="s">
        <v>90</v>
      </c>
      <c r="H1372" s="9" t="n">
        <v>1300</v>
      </c>
      <c r="I1372" s="9" t="n">
        <v>1521</v>
      </c>
      <c r="J1372" s="9" t="s">
        <v>240</v>
      </c>
      <c r="K1372" s="9" t="s">
        <v>13032</v>
      </c>
      <c r="L1372" s="9" t="s">
        <v>13033</v>
      </c>
      <c r="M1372" s="9" t="s">
        <v>13034</v>
      </c>
      <c r="N1372" s="9" t="s">
        <v>8531</v>
      </c>
      <c r="O1372" s="9" t="s">
        <v>13035</v>
      </c>
      <c r="P1372" s="9" t="s">
        <v>13036</v>
      </c>
      <c r="Q1372" s="9" t="s">
        <v>246</v>
      </c>
      <c r="R1372" s="9" t="s">
        <v>12866</v>
      </c>
      <c r="S1372" s="9" t="s">
        <v>17</v>
      </c>
      <c r="T1372" s="9" t="s">
        <v>9127</v>
      </c>
      <c r="U1372" s="9" t="s">
        <v>222</v>
      </c>
      <c r="V1372" s="9"/>
    </row>
    <row r="1373" customFormat="false" ht="15" hidden="false" customHeight="false" outlineLevel="0" collapsed="false">
      <c r="A1373" s="9" t="s">
        <v>13037</v>
      </c>
      <c r="B1373" s="9" t="s">
        <v>13038</v>
      </c>
      <c r="C1373" s="9" t="s">
        <v>13039</v>
      </c>
      <c r="D1373" s="9" t="s">
        <v>35</v>
      </c>
      <c r="E1373" s="9" t="s">
        <v>943</v>
      </c>
      <c r="F1373" s="9" t="s">
        <v>162</v>
      </c>
      <c r="G1373" s="9" t="s">
        <v>90</v>
      </c>
      <c r="H1373" s="9" t="n">
        <v>1300</v>
      </c>
      <c r="I1373" s="9" t="n">
        <v>1600</v>
      </c>
      <c r="J1373" s="9" t="s">
        <v>240</v>
      </c>
      <c r="K1373" s="9" t="s">
        <v>13040</v>
      </c>
      <c r="L1373" s="9" t="s">
        <v>13041</v>
      </c>
      <c r="M1373" s="9" t="s">
        <v>13042</v>
      </c>
      <c r="N1373" s="9" t="s">
        <v>177</v>
      </c>
      <c r="O1373" s="9" t="s">
        <v>13043</v>
      </c>
      <c r="P1373" s="9" t="s">
        <v>13044</v>
      </c>
      <c r="Q1373" s="9" t="s">
        <v>869</v>
      </c>
      <c r="R1373" s="9" t="s">
        <v>13045</v>
      </c>
      <c r="S1373" s="9" t="s">
        <v>16</v>
      </c>
      <c r="T1373" s="9" t="s">
        <v>6041</v>
      </c>
      <c r="U1373" s="9" t="s">
        <v>222</v>
      </c>
      <c r="V1373" s="9"/>
    </row>
    <row r="1374" customFormat="false" ht="15" hidden="false" customHeight="false" outlineLevel="0" collapsed="false">
      <c r="A1374" s="9" t="s">
        <v>13046</v>
      </c>
      <c r="B1374" s="9" t="s">
        <v>13047</v>
      </c>
      <c r="C1374" s="9" t="s">
        <v>13048</v>
      </c>
      <c r="D1374" s="9" t="s">
        <v>35</v>
      </c>
      <c r="E1374" s="9" t="s">
        <v>943</v>
      </c>
      <c r="F1374" s="9" t="s">
        <v>162</v>
      </c>
      <c r="G1374" s="9" t="s">
        <v>90</v>
      </c>
      <c r="H1374" s="9" t="n">
        <v>250</v>
      </c>
      <c r="I1374" s="9" t="n">
        <v>900</v>
      </c>
      <c r="J1374" s="9" t="s">
        <v>13049</v>
      </c>
      <c r="K1374" s="9" t="s">
        <v>13050</v>
      </c>
      <c r="L1374" s="9" t="s">
        <v>13051</v>
      </c>
      <c r="M1374" s="9" t="s">
        <v>13052</v>
      </c>
      <c r="N1374" s="9" t="s">
        <v>255</v>
      </c>
      <c r="O1374" s="9" t="s">
        <v>13053</v>
      </c>
      <c r="P1374" s="9" t="s">
        <v>13054</v>
      </c>
      <c r="Q1374" s="9" t="s">
        <v>869</v>
      </c>
      <c r="R1374" s="9" t="s">
        <v>12855</v>
      </c>
      <c r="S1374" s="9" t="s">
        <v>16</v>
      </c>
      <c r="T1374" s="9" t="s">
        <v>13055</v>
      </c>
      <c r="U1374" s="9" t="s">
        <v>222</v>
      </c>
      <c r="V1374" s="9"/>
    </row>
    <row r="1375" customFormat="false" ht="15" hidden="false" customHeight="false" outlineLevel="0" collapsed="false">
      <c r="A1375" s="9" t="s">
        <v>13056</v>
      </c>
      <c r="B1375" s="9" t="s">
        <v>13057</v>
      </c>
      <c r="C1375" s="9" t="s">
        <v>13058</v>
      </c>
      <c r="D1375" s="9" t="s">
        <v>35</v>
      </c>
      <c r="E1375" s="9" t="s">
        <v>943</v>
      </c>
      <c r="F1375" s="9" t="s">
        <v>162</v>
      </c>
      <c r="G1375" s="9" t="s">
        <v>96</v>
      </c>
      <c r="H1375" s="9" t="n">
        <v>550</v>
      </c>
      <c r="I1375" s="9" t="n">
        <v>850</v>
      </c>
      <c r="J1375" s="9" t="s">
        <v>240</v>
      </c>
      <c r="K1375" s="9" t="s">
        <v>13059</v>
      </c>
      <c r="L1375" s="9" t="s">
        <v>13060</v>
      </c>
      <c r="M1375" s="9" t="s">
        <v>13061</v>
      </c>
      <c r="N1375" s="9" t="s">
        <v>179</v>
      </c>
      <c r="O1375" s="9" t="s">
        <v>13062</v>
      </c>
      <c r="P1375" s="9"/>
      <c r="Q1375" s="9" t="s">
        <v>670</v>
      </c>
      <c r="R1375" s="9" t="s">
        <v>13063</v>
      </c>
      <c r="S1375" s="9" t="s">
        <v>17</v>
      </c>
      <c r="T1375" s="9" t="s">
        <v>13064</v>
      </c>
      <c r="U1375" s="9" t="s">
        <v>378</v>
      </c>
      <c r="V1375" s="9"/>
    </row>
    <row r="1376" customFormat="false" ht="15" hidden="false" customHeight="false" outlineLevel="0" collapsed="false">
      <c r="A1376" s="9" t="s">
        <v>13065</v>
      </c>
      <c r="B1376" s="9" t="s">
        <v>13066</v>
      </c>
      <c r="C1376" s="9" t="s">
        <v>13067</v>
      </c>
      <c r="D1376" s="9" t="s">
        <v>35</v>
      </c>
      <c r="E1376" s="9" t="s">
        <v>943</v>
      </c>
      <c r="F1376" s="9" t="s">
        <v>162</v>
      </c>
      <c r="G1376" s="9" t="s">
        <v>96</v>
      </c>
      <c r="H1376" s="9" t="n">
        <v>1438</v>
      </c>
      <c r="I1376" s="9" t="n">
        <v>1533</v>
      </c>
      <c r="J1376" s="9" t="s">
        <v>240</v>
      </c>
      <c r="K1376" s="9" t="s">
        <v>13068</v>
      </c>
      <c r="L1376" s="9" t="s">
        <v>13069</v>
      </c>
      <c r="M1376" s="9" t="s">
        <v>13070</v>
      </c>
      <c r="N1376" s="9" t="s">
        <v>13071</v>
      </c>
      <c r="O1376" s="9" t="s">
        <v>13072</v>
      </c>
      <c r="P1376" s="9" t="s">
        <v>13073</v>
      </c>
      <c r="Q1376" s="9" t="s">
        <v>9091</v>
      </c>
      <c r="R1376" s="9" t="s">
        <v>12866</v>
      </c>
      <c r="S1376" s="9" t="s">
        <v>16</v>
      </c>
      <c r="T1376" s="9" t="s">
        <v>4794</v>
      </c>
      <c r="U1376" s="9" t="s">
        <v>222</v>
      </c>
      <c r="V1376" s="9" t="s">
        <v>13074</v>
      </c>
    </row>
    <row r="1377" customFormat="false" ht="15" hidden="false" customHeight="false" outlineLevel="0" collapsed="false">
      <c r="A1377" s="9" t="s">
        <v>13075</v>
      </c>
      <c r="B1377" s="9" t="s">
        <v>13076</v>
      </c>
      <c r="C1377" s="9" t="s">
        <v>13077</v>
      </c>
      <c r="D1377" s="9" t="s">
        <v>35</v>
      </c>
      <c r="E1377" s="9" t="s">
        <v>943</v>
      </c>
      <c r="F1377" s="9" t="s">
        <v>162</v>
      </c>
      <c r="G1377" s="9" t="s">
        <v>96</v>
      </c>
      <c r="H1377" s="9" t="n">
        <v>1400</v>
      </c>
      <c r="I1377" s="9" t="n">
        <v>1700</v>
      </c>
      <c r="J1377" s="9" t="s">
        <v>13078</v>
      </c>
      <c r="K1377" s="9" t="s">
        <v>13079</v>
      </c>
      <c r="L1377" s="9" t="s">
        <v>13080</v>
      </c>
      <c r="M1377" s="9" t="s">
        <v>13081</v>
      </c>
      <c r="N1377" s="9" t="s">
        <v>177</v>
      </c>
      <c r="O1377" s="9" t="s">
        <v>13082</v>
      </c>
      <c r="P1377" s="9" t="s">
        <v>13083</v>
      </c>
      <c r="Q1377" s="9" t="s">
        <v>454</v>
      </c>
      <c r="R1377" s="9" t="s">
        <v>12866</v>
      </c>
      <c r="S1377" s="9" t="s">
        <v>16</v>
      </c>
      <c r="T1377" s="9" t="s">
        <v>6041</v>
      </c>
      <c r="U1377" s="9" t="s">
        <v>222</v>
      </c>
      <c r="V1377" s="9"/>
    </row>
    <row r="1378" customFormat="false" ht="15" hidden="false" customHeight="false" outlineLevel="0" collapsed="false">
      <c r="A1378" s="9" t="s">
        <v>13084</v>
      </c>
      <c r="B1378" s="9" t="s">
        <v>13085</v>
      </c>
      <c r="C1378" s="9" t="s">
        <v>13086</v>
      </c>
      <c r="D1378" s="9" t="s">
        <v>35</v>
      </c>
      <c r="E1378" s="9" t="s">
        <v>943</v>
      </c>
      <c r="F1378" s="9" t="s">
        <v>162</v>
      </c>
      <c r="G1378" s="9" t="s">
        <v>96</v>
      </c>
      <c r="H1378" s="9" t="n">
        <v>1470</v>
      </c>
      <c r="I1378" s="9" t="n">
        <v>1533</v>
      </c>
      <c r="J1378" s="9" t="s">
        <v>240</v>
      </c>
      <c r="K1378" s="9" t="s">
        <v>13087</v>
      </c>
      <c r="L1378" s="9" t="s">
        <v>13088</v>
      </c>
      <c r="M1378" s="9" t="s">
        <v>13089</v>
      </c>
      <c r="N1378" s="9" t="s">
        <v>180</v>
      </c>
      <c r="O1378" s="9" t="s">
        <v>9159</v>
      </c>
      <c r="P1378" s="9" t="s">
        <v>13090</v>
      </c>
      <c r="Q1378" s="9" t="s">
        <v>246</v>
      </c>
      <c r="R1378" s="9" t="s">
        <v>12866</v>
      </c>
      <c r="S1378" s="9" t="s">
        <v>17</v>
      </c>
      <c r="T1378" s="9" t="s">
        <v>8714</v>
      </c>
      <c r="U1378" s="9" t="s">
        <v>378</v>
      </c>
      <c r="V1378" s="9"/>
    </row>
    <row r="1379" customFormat="false" ht="15" hidden="false" customHeight="false" outlineLevel="0" collapsed="false">
      <c r="A1379" s="9" t="s">
        <v>13091</v>
      </c>
      <c r="B1379" s="9" t="s">
        <v>13092</v>
      </c>
      <c r="C1379" s="9" t="s">
        <v>13093</v>
      </c>
      <c r="D1379" s="9" t="s">
        <v>33</v>
      </c>
      <c r="E1379" s="9" t="s">
        <v>943</v>
      </c>
      <c r="F1379" s="9" t="s">
        <v>162</v>
      </c>
      <c r="G1379" s="9" t="s">
        <v>4123</v>
      </c>
      <c r="H1379" s="9" t="n">
        <v>1572</v>
      </c>
      <c r="I1379" s="9"/>
      <c r="J1379" s="9" t="s">
        <v>13094</v>
      </c>
      <c r="K1379" s="9" t="s">
        <v>13095</v>
      </c>
      <c r="L1379" s="9" t="s">
        <v>13096</v>
      </c>
      <c r="M1379" s="9" t="s">
        <v>13097</v>
      </c>
      <c r="N1379" s="9" t="s">
        <v>178</v>
      </c>
      <c r="O1379" s="9" t="s">
        <v>13098</v>
      </c>
      <c r="P1379" s="9" t="s">
        <v>13099</v>
      </c>
      <c r="Q1379" s="9" t="s">
        <v>246</v>
      </c>
      <c r="R1379" s="9" t="s">
        <v>12866</v>
      </c>
      <c r="S1379" s="9" t="s">
        <v>16</v>
      </c>
      <c r="T1379" s="9" t="s">
        <v>13100</v>
      </c>
      <c r="U1379" s="9" t="s">
        <v>222</v>
      </c>
      <c r="V1379" s="9"/>
    </row>
    <row r="1380" customFormat="false" ht="15" hidden="false" customHeight="false" outlineLevel="0" collapsed="false">
      <c r="A1380" s="9" t="s">
        <v>13101</v>
      </c>
      <c r="B1380" s="9" t="s">
        <v>13102</v>
      </c>
      <c r="C1380" s="9" t="s">
        <v>13103</v>
      </c>
      <c r="D1380" s="9" t="s">
        <v>35</v>
      </c>
      <c r="E1380" s="9" t="s">
        <v>943</v>
      </c>
      <c r="F1380" s="9" t="s">
        <v>162</v>
      </c>
      <c r="G1380" s="9" t="s">
        <v>13104</v>
      </c>
      <c r="H1380" s="9" t="n">
        <v>1540</v>
      </c>
      <c r="I1380" s="9" t="n">
        <v>1820</v>
      </c>
      <c r="J1380" s="9" t="s">
        <v>240</v>
      </c>
      <c r="K1380" s="9" t="s">
        <v>13105</v>
      </c>
      <c r="L1380" s="9" t="s">
        <v>13106</v>
      </c>
      <c r="M1380" s="9" t="s">
        <v>13107</v>
      </c>
      <c r="N1380" s="9" t="s">
        <v>174</v>
      </c>
      <c r="O1380" s="9" t="s">
        <v>354</v>
      </c>
      <c r="P1380" s="9" t="s">
        <v>13108</v>
      </c>
      <c r="Q1380" s="9" t="s">
        <v>246</v>
      </c>
      <c r="R1380" s="9" t="s">
        <v>12866</v>
      </c>
      <c r="S1380" s="9" t="s">
        <v>17</v>
      </c>
      <c r="T1380" s="9" t="s">
        <v>2953</v>
      </c>
      <c r="U1380" s="9" t="s">
        <v>222</v>
      </c>
      <c r="V1380" s="9"/>
    </row>
    <row r="1381" customFormat="false" ht="15" hidden="false" customHeight="false" outlineLevel="0" collapsed="false">
      <c r="A1381" s="9" t="s">
        <v>13109</v>
      </c>
      <c r="B1381" s="9" t="s">
        <v>13110</v>
      </c>
      <c r="C1381" s="9" t="s">
        <v>13111</v>
      </c>
      <c r="D1381" s="9" t="s">
        <v>33</v>
      </c>
      <c r="E1381" s="9" t="s">
        <v>943</v>
      </c>
      <c r="F1381" s="9" t="s">
        <v>162</v>
      </c>
      <c r="G1381" s="9" t="s">
        <v>100</v>
      </c>
      <c r="H1381" s="9" t="n">
        <v>1536</v>
      </c>
      <c r="I1381" s="9"/>
      <c r="J1381" s="9" t="s">
        <v>240</v>
      </c>
      <c r="K1381" s="9" t="s">
        <v>13112</v>
      </c>
      <c r="L1381" s="9" t="s">
        <v>13113</v>
      </c>
      <c r="M1381" s="9" t="s">
        <v>13114</v>
      </c>
      <c r="N1381" s="9" t="s">
        <v>177</v>
      </c>
      <c r="O1381" s="9" t="s">
        <v>13115</v>
      </c>
      <c r="P1381" s="9" t="s">
        <v>13116</v>
      </c>
      <c r="Q1381" s="9" t="s">
        <v>234</v>
      </c>
      <c r="R1381" s="9" t="s">
        <v>13027</v>
      </c>
      <c r="S1381" s="9" t="s">
        <v>17</v>
      </c>
      <c r="T1381" s="9" t="s">
        <v>13117</v>
      </c>
      <c r="U1381" s="9" t="s">
        <v>222</v>
      </c>
      <c r="V1381" s="9"/>
    </row>
    <row r="1382" customFormat="false" ht="15" hidden="false" customHeight="false" outlineLevel="0" collapsed="false">
      <c r="A1382" s="9" t="s">
        <v>13118</v>
      </c>
      <c r="B1382" s="9" t="s">
        <v>13119</v>
      </c>
      <c r="C1382" s="9" t="s">
        <v>13120</v>
      </c>
      <c r="D1382" s="9" t="s">
        <v>35</v>
      </c>
      <c r="E1382" s="9" t="s">
        <v>943</v>
      </c>
      <c r="F1382" s="9" t="s">
        <v>162</v>
      </c>
      <c r="G1382" s="9" t="s">
        <v>13121</v>
      </c>
      <c r="H1382" s="9" t="n">
        <v>1609</v>
      </c>
      <c r="I1382" s="9" t="n">
        <v>1768</v>
      </c>
      <c r="J1382" s="9" t="s">
        <v>240</v>
      </c>
      <c r="K1382" s="9" t="s">
        <v>13122</v>
      </c>
      <c r="L1382" s="9" t="s">
        <v>13123</v>
      </c>
      <c r="M1382" s="9" t="s">
        <v>13124</v>
      </c>
      <c r="N1382" s="9" t="s">
        <v>1380</v>
      </c>
      <c r="O1382" s="9" t="s">
        <v>13125</v>
      </c>
      <c r="P1382" s="9" t="s">
        <v>13126</v>
      </c>
      <c r="Q1382" s="9" t="s">
        <v>454</v>
      </c>
      <c r="R1382" s="9" t="s">
        <v>13027</v>
      </c>
      <c r="S1382" s="9" t="s">
        <v>17</v>
      </c>
      <c r="T1382" s="9" t="s">
        <v>7813</v>
      </c>
      <c r="U1382" s="9" t="s">
        <v>378</v>
      </c>
      <c r="V1382" s="9"/>
    </row>
    <row r="1383" customFormat="false" ht="15" hidden="false" customHeight="false" outlineLevel="0" collapsed="false">
      <c r="A1383" s="9" t="s">
        <v>13127</v>
      </c>
      <c r="B1383" s="9" t="s">
        <v>13128</v>
      </c>
      <c r="C1383" s="9" t="s">
        <v>13129</v>
      </c>
      <c r="D1383" s="9" t="s">
        <v>33</v>
      </c>
      <c r="E1383" s="9" t="s">
        <v>943</v>
      </c>
      <c r="F1383" s="9" t="s">
        <v>162</v>
      </c>
      <c r="G1383" s="9" t="s">
        <v>86</v>
      </c>
      <c r="H1383" s="9" t="n">
        <v>1769</v>
      </c>
      <c r="I1383" s="9" t="n">
        <v>1833</v>
      </c>
      <c r="J1383" s="9" t="s">
        <v>240</v>
      </c>
      <c r="K1383" s="9" t="s">
        <v>13130</v>
      </c>
      <c r="L1383" s="9" t="s">
        <v>13131</v>
      </c>
      <c r="M1383" s="9" t="s">
        <v>13132</v>
      </c>
      <c r="N1383" s="9" t="s">
        <v>173</v>
      </c>
      <c r="O1383" s="9" t="s">
        <v>354</v>
      </c>
      <c r="P1383" s="9" t="s">
        <v>13133</v>
      </c>
      <c r="Q1383" s="9" t="s">
        <v>9091</v>
      </c>
      <c r="R1383" s="9" t="s">
        <v>13134</v>
      </c>
      <c r="S1383" s="9" t="s">
        <v>17</v>
      </c>
      <c r="T1383" s="9" t="s">
        <v>2953</v>
      </c>
      <c r="U1383" s="9" t="s">
        <v>222</v>
      </c>
      <c r="V1383" s="9"/>
    </row>
    <row r="1384" customFormat="false" ht="15" hidden="false" customHeight="false" outlineLevel="0" collapsed="false">
      <c r="A1384" s="9" t="s">
        <v>13135</v>
      </c>
      <c r="B1384" s="9" t="s">
        <v>13136</v>
      </c>
      <c r="C1384" s="9" t="s">
        <v>13137</v>
      </c>
      <c r="D1384" s="9" t="s">
        <v>33</v>
      </c>
      <c r="E1384" s="9" t="s">
        <v>943</v>
      </c>
      <c r="F1384" s="9" t="s">
        <v>162</v>
      </c>
      <c r="G1384" s="9" t="s">
        <v>100</v>
      </c>
      <c r="H1384" s="9" t="n">
        <v>1781</v>
      </c>
      <c r="I1384" s="9"/>
      <c r="J1384" s="9" t="s">
        <v>13138</v>
      </c>
      <c r="K1384" s="9" t="s">
        <v>13139</v>
      </c>
      <c r="L1384" s="9" t="s">
        <v>13140</v>
      </c>
      <c r="M1384" s="9" t="s">
        <v>9810</v>
      </c>
      <c r="N1384" s="9" t="s">
        <v>183</v>
      </c>
      <c r="O1384" s="9" t="s">
        <v>13098</v>
      </c>
      <c r="P1384" s="9" t="s">
        <v>13141</v>
      </c>
      <c r="Q1384" s="9" t="s">
        <v>234</v>
      </c>
      <c r="R1384" s="9" t="s">
        <v>12866</v>
      </c>
      <c r="S1384" s="9" t="s">
        <v>17</v>
      </c>
      <c r="T1384" s="9" t="s">
        <v>313</v>
      </c>
      <c r="U1384" s="9" t="s">
        <v>222</v>
      </c>
      <c r="V1384" s="9"/>
    </row>
    <row r="1385" customFormat="false" ht="15" hidden="false" customHeight="false" outlineLevel="0" collapsed="false">
      <c r="A1385" s="9" t="s">
        <v>13142</v>
      </c>
      <c r="B1385" s="9" t="s">
        <v>13143</v>
      </c>
      <c r="C1385" s="9" t="s">
        <v>13144</v>
      </c>
      <c r="D1385" s="9" t="s">
        <v>33</v>
      </c>
      <c r="E1385" s="9" t="s">
        <v>943</v>
      </c>
      <c r="F1385" s="9" t="s">
        <v>9177</v>
      </c>
      <c r="G1385" s="9" t="s">
        <v>13145</v>
      </c>
      <c r="H1385" s="9" t="n">
        <v>1670</v>
      </c>
      <c r="I1385" s="9"/>
      <c r="J1385" s="9" t="s">
        <v>240</v>
      </c>
      <c r="K1385" s="9" t="s">
        <v>13146</v>
      </c>
      <c r="L1385" s="9" t="s">
        <v>13147</v>
      </c>
      <c r="M1385" s="9" t="s">
        <v>13148</v>
      </c>
      <c r="N1385" s="9" t="s">
        <v>2536</v>
      </c>
      <c r="O1385" s="9" t="s">
        <v>13149</v>
      </c>
      <c r="P1385" s="9" t="s">
        <v>13150</v>
      </c>
      <c r="Q1385" s="9" t="s">
        <v>454</v>
      </c>
      <c r="R1385" s="9" t="s">
        <v>12866</v>
      </c>
      <c r="S1385" s="9" t="s">
        <v>17</v>
      </c>
      <c r="T1385" s="9" t="s">
        <v>170</v>
      </c>
      <c r="U1385" s="9" t="s">
        <v>222</v>
      </c>
      <c r="V1385" s="9"/>
    </row>
    <row r="1386" customFormat="false" ht="15" hidden="false" customHeight="false" outlineLevel="0" collapsed="false">
      <c r="A1386" s="9" t="s">
        <v>13151</v>
      </c>
      <c r="B1386" s="9" t="s">
        <v>13152</v>
      </c>
      <c r="C1386" s="9" t="s">
        <v>13153</v>
      </c>
      <c r="D1386" s="9" t="s">
        <v>33</v>
      </c>
      <c r="E1386" s="9" t="s">
        <v>943</v>
      </c>
      <c r="F1386" s="9" t="s">
        <v>162</v>
      </c>
      <c r="G1386" s="9" t="s">
        <v>86</v>
      </c>
      <c r="H1386" s="9" t="n">
        <v>1868</v>
      </c>
      <c r="I1386" s="9"/>
      <c r="J1386" s="9" t="s">
        <v>240</v>
      </c>
      <c r="K1386" s="9" t="s">
        <v>13154</v>
      </c>
      <c r="L1386" s="9" t="s">
        <v>13155</v>
      </c>
      <c r="M1386" s="9" t="s">
        <v>13156</v>
      </c>
      <c r="N1386" s="9" t="s">
        <v>178</v>
      </c>
      <c r="O1386" s="9" t="s">
        <v>13157</v>
      </c>
      <c r="P1386" s="9" t="s">
        <v>13158</v>
      </c>
      <c r="Q1386" s="9" t="s">
        <v>454</v>
      </c>
      <c r="R1386" s="9" t="s">
        <v>13159</v>
      </c>
      <c r="S1386" s="9" t="s">
        <v>17</v>
      </c>
      <c r="T1386" s="9" t="s">
        <v>247</v>
      </c>
      <c r="U1386" s="9" t="s">
        <v>222</v>
      </c>
      <c r="V1386" s="9"/>
    </row>
    <row r="1387" customFormat="false" ht="15" hidden="false" customHeight="false" outlineLevel="0" collapsed="false">
      <c r="A1387" s="9" t="s">
        <v>13160</v>
      </c>
      <c r="B1387" s="9" t="s">
        <v>13161</v>
      </c>
      <c r="C1387" s="9" t="s">
        <v>13162</v>
      </c>
      <c r="D1387" s="9" t="s">
        <v>35</v>
      </c>
      <c r="E1387" s="9" t="s">
        <v>943</v>
      </c>
      <c r="F1387" s="9" t="s">
        <v>162</v>
      </c>
      <c r="G1387" s="9" t="s">
        <v>86</v>
      </c>
      <c r="H1387" s="9" t="n">
        <v>1880</v>
      </c>
      <c r="I1387" s="9"/>
      <c r="J1387" s="9" t="s">
        <v>12843</v>
      </c>
      <c r="K1387" s="9" t="s">
        <v>13163</v>
      </c>
      <c r="L1387" s="9" t="s">
        <v>13164</v>
      </c>
      <c r="M1387" s="9" t="s">
        <v>13165</v>
      </c>
      <c r="N1387" s="9" t="s">
        <v>175</v>
      </c>
      <c r="O1387" s="9" t="s">
        <v>13166</v>
      </c>
      <c r="P1387" s="9" t="s">
        <v>13167</v>
      </c>
      <c r="Q1387" s="9" t="s">
        <v>2073</v>
      </c>
      <c r="R1387" s="9" t="s">
        <v>13168</v>
      </c>
      <c r="S1387" s="9" t="s">
        <v>17</v>
      </c>
      <c r="T1387" s="9" t="s">
        <v>3391</v>
      </c>
      <c r="U1387" s="9" t="s">
        <v>222</v>
      </c>
      <c r="V1387" s="9"/>
    </row>
    <row r="1388" customFormat="false" ht="15" hidden="false" customHeight="false" outlineLevel="0" collapsed="false">
      <c r="A1388" s="9" t="s">
        <v>13169</v>
      </c>
      <c r="B1388" s="9" t="s">
        <v>13170</v>
      </c>
      <c r="C1388" s="9" t="s">
        <v>13171</v>
      </c>
      <c r="D1388" s="9" t="s">
        <v>33</v>
      </c>
      <c r="E1388" s="9" t="s">
        <v>943</v>
      </c>
      <c r="F1388" s="9" t="s">
        <v>162</v>
      </c>
      <c r="G1388" s="9" t="s">
        <v>1551</v>
      </c>
      <c r="H1388" s="9" t="n">
        <v>1935</v>
      </c>
      <c r="I1388" s="9"/>
      <c r="J1388" s="9" t="s">
        <v>240</v>
      </c>
      <c r="K1388" s="9" t="s">
        <v>13172</v>
      </c>
      <c r="L1388" s="9" t="s">
        <v>11220</v>
      </c>
      <c r="M1388" s="9" t="s">
        <v>13173</v>
      </c>
      <c r="N1388" s="9" t="s">
        <v>178</v>
      </c>
      <c r="O1388" s="9" t="s">
        <v>13174</v>
      </c>
      <c r="P1388" s="9" t="s">
        <v>13175</v>
      </c>
      <c r="Q1388" s="9" t="s">
        <v>454</v>
      </c>
      <c r="R1388" s="9" t="s">
        <v>12866</v>
      </c>
      <c r="S1388" s="9" t="s">
        <v>17</v>
      </c>
      <c r="T1388" s="9" t="s">
        <v>7813</v>
      </c>
      <c r="U1388" s="9" t="s">
        <v>222</v>
      </c>
      <c r="V1388" s="9"/>
    </row>
    <row r="1389" customFormat="false" ht="15" hidden="false" customHeight="false" outlineLevel="0" collapsed="false">
      <c r="A1389" s="9" t="s">
        <v>13176</v>
      </c>
      <c r="B1389" s="9" t="s">
        <v>13177</v>
      </c>
      <c r="C1389" s="9" t="s">
        <v>13178</v>
      </c>
      <c r="D1389" s="9" t="s">
        <v>33</v>
      </c>
      <c r="E1389" s="9" t="s">
        <v>943</v>
      </c>
      <c r="F1389" s="9" t="s">
        <v>162</v>
      </c>
      <c r="G1389" s="9" t="s">
        <v>86</v>
      </c>
      <c r="H1389" s="9" t="n">
        <v>1962</v>
      </c>
      <c r="I1389" s="9"/>
      <c r="J1389" s="9" t="s">
        <v>240</v>
      </c>
      <c r="K1389" s="9" t="s">
        <v>13179</v>
      </c>
      <c r="L1389" s="9" t="s">
        <v>13180</v>
      </c>
      <c r="M1389" s="9" t="s">
        <v>13008</v>
      </c>
      <c r="N1389" s="9" t="s">
        <v>183</v>
      </c>
      <c r="O1389" s="9" t="s">
        <v>13181</v>
      </c>
      <c r="P1389" s="9"/>
      <c r="Q1389" s="9" t="s">
        <v>454</v>
      </c>
      <c r="R1389" s="9" t="s">
        <v>12866</v>
      </c>
      <c r="S1389" s="9" t="s">
        <v>17</v>
      </c>
      <c r="T1389" s="9" t="s">
        <v>313</v>
      </c>
      <c r="U1389" s="9" t="s">
        <v>222</v>
      </c>
      <c r="V1389" s="9"/>
    </row>
    <row r="1390" customFormat="false" ht="15" hidden="false" customHeight="false" outlineLevel="0" collapsed="false">
      <c r="A1390" s="9" t="s">
        <v>13182</v>
      </c>
      <c r="B1390" s="9" t="s">
        <v>13183</v>
      </c>
      <c r="C1390" s="9" t="s">
        <v>13184</v>
      </c>
      <c r="D1390" s="9" t="s">
        <v>33</v>
      </c>
      <c r="E1390" s="9" t="s">
        <v>943</v>
      </c>
      <c r="F1390" s="9" t="s">
        <v>162</v>
      </c>
      <c r="G1390" s="9" t="s">
        <v>88</v>
      </c>
      <c r="H1390" s="9" t="n">
        <v>1879</v>
      </c>
      <c r="I1390" s="9" t="n">
        <v>1918</v>
      </c>
      <c r="J1390" s="9" t="s">
        <v>240</v>
      </c>
      <c r="K1390" s="9" t="s">
        <v>13185</v>
      </c>
      <c r="L1390" s="9" t="s">
        <v>13186</v>
      </c>
      <c r="M1390" s="9" t="s">
        <v>13173</v>
      </c>
      <c r="N1390" s="9" t="s">
        <v>183</v>
      </c>
      <c r="O1390" s="9" t="s">
        <v>13174</v>
      </c>
      <c r="P1390" s="9" t="s">
        <v>13187</v>
      </c>
      <c r="Q1390" s="9" t="s">
        <v>9091</v>
      </c>
      <c r="R1390" s="9" t="s">
        <v>13188</v>
      </c>
      <c r="S1390" s="9" t="s">
        <v>17</v>
      </c>
      <c r="T1390" s="9" t="s">
        <v>2953</v>
      </c>
      <c r="U1390" s="9" t="s">
        <v>222</v>
      </c>
      <c r="V1390" s="9"/>
    </row>
    <row r="1391" customFormat="false" ht="15" hidden="false" customHeight="false" outlineLevel="0" collapsed="false">
      <c r="A1391" s="9" t="s">
        <v>13189</v>
      </c>
      <c r="B1391" s="9" t="s">
        <v>13190</v>
      </c>
      <c r="C1391" s="9" t="s">
        <v>13191</v>
      </c>
      <c r="D1391" s="9" t="s">
        <v>35</v>
      </c>
      <c r="E1391" s="9" t="s">
        <v>943</v>
      </c>
      <c r="F1391" s="9" t="s">
        <v>162</v>
      </c>
      <c r="G1391" s="9" t="s">
        <v>82</v>
      </c>
      <c r="H1391" s="9" t="n">
        <v>1959</v>
      </c>
      <c r="I1391" s="9"/>
      <c r="J1391" s="9" t="s">
        <v>240</v>
      </c>
      <c r="K1391" s="9" t="s">
        <v>13192</v>
      </c>
      <c r="L1391" s="9" t="s">
        <v>13193</v>
      </c>
      <c r="M1391" s="9" t="s">
        <v>9557</v>
      </c>
      <c r="N1391" s="9" t="s">
        <v>177</v>
      </c>
      <c r="O1391" s="9" t="s">
        <v>13194</v>
      </c>
      <c r="P1391" s="9"/>
      <c r="Q1391" s="9" t="s">
        <v>454</v>
      </c>
      <c r="R1391" s="9" t="s">
        <v>12866</v>
      </c>
      <c r="S1391" s="9" t="s">
        <v>16</v>
      </c>
      <c r="T1391" s="9" t="s">
        <v>247</v>
      </c>
      <c r="U1391" s="9" t="s">
        <v>222</v>
      </c>
      <c r="V1391" s="9"/>
    </row>
    <row r="1392" customFormat="false" ht="15" hidden="false" customHeight="false" outlineLevel="0" collapsed="false">
      <c r="A1392" s="9" t="s">
        <v>13195</v>
      </c>
      <c r="B1392" s="9" t="s">
        <v>13196</v>
      </c>
      <c r="C1392" s="9" t="s">
        <v>1259</v>
      </c>
      <c r="D1392" s="9" t="s">
        <v>35</v>
      </c>
      <c r="E1392" s="9" t="s">
        <v>943</v>
      </c>
      <c r="F1392" s="9" t="s">
        <v>162</v>
      </c>
      <c r="G1392" s="9" t="s">
        <v>88</v>
      </c>
      <c r="H1392" s="9" t="n">
        <v>1774</v>
      </c>
      <c r="I1392" s="9"/>
      <c r="J1392" s="9" t="s">
        <v>13197</v>
      </c>
      <c r="K1392" s="9" t="s">
        <v>13198</v>
      </c>
      <c r="L1392" s="9" t="s">
        <v>13199</v>
      </c>
      <c r="M1392" s="9" t="s">
        <v>13200</v>
      </c>
      <c r="N1392" s="9" t="s">
        <v>6251</v>
      </c>
      <c r="O1392" s="9" t="s">
        <v>13201</v>
      </c>
      <c r="P1392" s="9" t="s">
        <v>13202</v>
      </c>
      <c r="Q1392" s="9" t="s">
        <v>1267</v>
      </c>
      <c r="R1392" s="9" t="s">
        <v>13203</v>
      </c>
      <c r="S1392" s="9" t="s">
        <v>16</v>
      </c>
      <c r="T1392" s="9" t="s">
        <v>1475</v>
      </c>
      <c r="U1392" s="9" t="s">
        <v>222</v>
      </c>
      <c r="V1392" s="9"/>
    </row>
    <row r="1393" customFormat="false" ht="15" hidden="false" customHeight="false" outlineLevel="0" collapsed="false">
      <c r="A1393" s="9" t="s">
        <v>13204</v>
      </c>
      <c r="B1393" s="9" t="s">
        <v>13205</v>
      </c>
      <c r="C1393" s="9" t="s">
        <v>13206</v>
      </c>
      <c r="D1393" s="9" t="s">
        <v>35</v>
      </c>
      <c r="E1393" s="9" t="s">
        <v>943</v>
      </c>
      <c r="F1393" s="9" t="s">
        <v>162</v>
      </c>
      <c r="G1393" s="9" t="s">
        <v>88</v>
      </c>
      <c r="H1393" s="9" t="n">
        <v>1823</v>
      </c>
      <c r="I1393" s="9" t="n">
        <v>1860</v>
      </c>
      <c r="J1393" s="9" t="s">
        <v>240</v>
      </c>
      <c r="K1393" s="9" t="s">
        <v>13207</v>
      </c>
      <c r="L1393" s="9" t="s">
        <v>13208</v>
      </c>
      <c r="M1393" s="9" t="s">
        <v>10004</v>
      </c>
      <c r="N1393" s="9" t="s">
        <v>174</v>
      </c>
      <c r="O1393" s="9" t="s">
        <v>13209</v>
      </c>
      <c r="P1393" s="9" t="s">
        <v>13210</v>
      </c>
      <c r="Q1393" s="9" t="s">
        <v>246</v>
      </c>
      <c r="R1393" s="9" t="s">
        <v>13134</v>
      </c>
      <c r="S1393" s="9" t="s">
        <v>16</v>
      </c>
      <c r="T1393" s="9" t="s">
        <v>9646</v>
      </c>
      <c r="U1393" s="9" t="s">
        <v>222</v>
      </c>
      <c r="V1393" s="9"/>
    </row>
    <row r="1394" customFormat="false" ht="15" hidden="false" customHeight="false" outlineLevel="0" collapsed="false">
      <c r="A1394" s="9" t="s">
        <v>13211</v>
      </c>
      <c r="B1394" s="9" t="s">
        <v>13212</v>
      </c>
      <c r="C1394" s="9" t="s">
        <v>13213</v>
      </c>
      <c r="D1394" s="9" t="s">
        <v>33</v>
      </c>
      <c r="E1394" s="9" t="s">
        <v>943</v>
      </c>
      <c r="F1394" s="9" t="s">
        <v>162</v>
      </c>
      <c r="G1394" s="9" t="s">
        <v>88</v>
      </c>
      <c r="H1394" s="9" t="n">
        <v>1794</v>
      </c>
      <c r="I1394" s="9" t="n">
        <v>1968</v>
      </c>
      <c r="J1394" s="9" t="s">
        <v>240</v>
      </c>
      <c r="K1394" s="9" t="s">
        <v>13214</v>
      </c>
      <c r="L1394" s="9" t="s">
        <v>13215</v>
      </c>
      <c r="M1394" s="9" t="s">
        <v>13216</v>
      </c>
      <c r="N1394" s="9" t="s">
        <v>9190</v>
      </c>
      <c r="O1394" s="9" t="s">
        <v>13217</v>
      </c>
      <c r="P1394" s="9" t="s">
        <v>13218</v>
      </c>
      <c r="Q1394" s="9" t="s">
        <v>234</v>
      </c>
      <c r="R1394" s="9" t="s">
        <v>13134</v>
      </c>
      <c r="S1394" s="9" t="s">
        <v>17</v>
      </c>
      <c r="T1394" s="9" t="s">
        <v>13219</v>
      </c>
      <c r="U1394" s="9" t="s">
        <v>222</v>
      </c>
      <c r="V1394" s="9"/>
    </row>
    <row r="1395" customFormat="false" ht="15" hidden="false" customHeight="false" outlineLevel="0" collapsed="false">
      <c r="A1395" s="9" t="s">
        <v>13220</v>
      </c>
      <c r="B1395" s="9" t="s">
        <v>13221</v>
      </c>
      <c r="C1395" s="9" t="s">
        <v>13222</v>
      </c>
      <c r="D1395" s="9" t="s">
        <v>35</v>
      </c>
      <c r="E1395" s="9" t="s">
        <v>943</v>
      </c>
      <c r="F1395" s="9" t="s">
        <v>162</v>
      </c>
      <c r="G1395" s="9" t="s">
        <v>88</v>
      </c>
      <c r="H1395" s="9" t="n">
        <v>1885</v>
      </c>
      <c r="I1395" s="9" t="n">
        <v>1932</v>
      </c>
      <c r="J1395" s="9" t="s">
        <v>13223</v>
      </c>
      <c r="K1395" s="9" t="s">
        <v>13224</v>
      </c>
      <c r="L1395" s="9" t="s">
        <v>13225</v>
      </c>
      <c r="M1395" s="9" t="s">
        <v>13226</v>
      </c>
      <c r="N1395" s="9" t="s">
        <v>6008</v>
      </c>
      <c r="O1395" s="9" t="s">
        <v>13227</v>
      </c>
      <c r="P1395" s="9" t="s">
        <v>13228</v>
      </c>
      <c r="Q1395" s="9" t="s">
        <v>234</v>
      </c>
      <c r="R1395" s="9" t="s">
        <v>12855</v>
      </c>
      <c r="S1395" s="9" t="s">
        <v>16</v>
      </c>
      <c r="T1395" s="9" t="s">
        <v>3356</v>
      </c>
      <c r="U1395" s="9" t="s">
        <v>222</v>
      </c>
      <c r="V1395" s="9"/>
    </row>
    <row r="1396" customFormat="false" ht="15" hidden="false" customHeight="false" outlineLevel="0" collapsed="false">
      <c r="A1396" s="9" t="s">
        <v>13229</v>
      </c>
      <c r="B1396" s="9" t="s">
        <v>13230</v>
      </c>
      <c r="C1396" s="9" t="s">
        <v>13231</v>
      </c>
      <c r="D1396" s="9" t="s">
        <v>35</v>
      </c>
      <c r="E1396" s="9" t="s">
        <v>943</v>
      </c>
      <c r="F1396" s="9" t="s">
        <v>162</v>
      </c>
      <c r="G1396" s="9" t="s">
        <v>88</v>
      </c>
      <c r="H1396" s="9" t="n">
        <v>1895</v>
      </c>
      <c r="I1396" s="9" t="n">
        <v>1940</v>
      </c>
      <c r="J1396" s="9" t="s">
        <v>240</v>
      </c>
      <c r="K1396" s="9" t="s">
        <v>13232</v>
      </c>
      <c r="L1396" s="9" t="s">
        <v>13233</v>
      </c>
      <c r="M1396" s="9" t="s">
        <v>13234</v>
      </c>
      <c r="N1396" s="9" t="s">
        <v>175</v>
      </c>
      <c r="O1396" s="9" t="s">
        <v>13235</v>
      </c>
      <c r="P1396" s="9" t="s">
        <v>13236</v>
      </c>
      <c r="Q1396" s="9" t="s">
        <v>234</v>
      </c>
      <c r="R1396" s="9" t="s">
        <v>12855</v>
      </c>
      <c r="S1396" s="9" t="s">
        <v>17</v>
      </c>
      <c r="T1396" s="9" t="s">
        <v>4794</v>
      </c>
      <c r="U1396" s="9" t="s">
        <v>222</v>
      </c>
      <c r="V1396" s="9"/>
    </row>
    <row r="1397" customFormat="false" ht="15" hidden="false" customHeight="false" outlineLevel="0" collapsed="false">
      <c r="A1397" s="9" t="s">
        <v>13237</v>
      </c>
      <c r="B1397" s="9" t="s">
        <v>13238</v>
      </c>
      <c r="C1397" s="9" t="s">
        <v>13239</v>
      </c>
      <c r="D1397" s="9" t="s">
        <v>35</v>
      </c>
      <c r="E1397" s="9" t="s">
        <v>943</v>
      </c>
      <c r="F1397" s="9" t="s">
        <v>162</v>
      </c>
      <c r="G1397" s="9" t="s">
        <v>88</v>
      </c>
      <c r="H1397" s="9" t="n">
        <v>1850</v>
      </c>
      <c r="I1397" s="9"/>
      <c r="J1397" s="9" t="s">
        <v>13240</v>
      </c>
      <c r="K1397" s="9" t="s">
        <v>13241</v>
      </c>
      <c r="L1397" s="9" t="s">
        <v>13242</v>
      </c>
      <c r="M1397" s="9" t="s">
        <v>13243</v>
      </c>
      <c r="N1397" s="9" t="s">
        <v>173</v>
      </c>
      <c r="O1397" s="9" t="s">
        <v>13244</v>
      </c>
      <c r="P1397" s="9" t="s">
        <v>13245</v>
      </c>
      <c r="Q1397" s="9" t="s">
        <v>1267</v>
      </c>
      <c r="R1397" s="9" t="s">
        <v>13246</v>
      </c>
      <c r="S1397" s="9" t="s">
        <v>16</v>
      </c>
      <c r="T1397" s="9" t="s">
        <v>13247</v>
      </c>
      <c r="U1397" s="9" t="s">
        <v>222</v>
      </c>
      <c r="V1397" s="9"/>
    </row>
    <row r="1398" customFormat="false" ht="15" hidden="false" customHeight="false" outlineLevel="0" collapsed="false">
      <c r="A1398" s="9" t="s">
        <v>13248</v>
      </c>
      <c r="B1398" s="9" t="s">
        <v>13249</v>
      </c>
      <c r="C1398" s="9" t="s">
        <v>13250</v>
      </c>
      <c r="D1398" s="9" t="s">
        <v>35</v>
      </c>
      <c r="E1398" s="9" t="s">
        <v>943</v>
      </c>
      <c r="F1398" s="9" t="s">
        <v>162</v>
      </c>
      <c r="G1398" s="9" t="s">
        <v>100</v>
      </c>
      <c r="H1398" s="9" t="n">
        <v>1937</v>
      </c>
      <c r="I1398" s="9"/>
      <c r="J1398" s="9" t="s">
        <v>240</v>
      </c>
      <c r="K1398" s="9" t="s">
        <v>13251</v>
      </c>
      <c r="L1398" s="9" t="s">
        <v>13252</v>
      </c>
      <c r="M1398" s="9" t="s">
        <v>13253</v>
      </c>
      <c r="N1398" s="9" t="s">
        <v>177</v>
      </c>
      <c r="O1398" s="9" t="s">
        <v>13254</v>
      </c>
      <c r="P1398" s="9" t="s">
        <v>13255</v>
      </c>
      <c r="Q1398" s="9" t="s">
        <v>234</v>
      </c>
      <c r="R1398" s="9" t="s">
        <v>13134</v>
      </c>
      <c r="S1398" s="9" t="s">
        <v>16</v>
      </c>
      <c r="T1398" s="9" t="s">
        <v>13256</v>
      </c>
      <c r="U1398" s="9" t="s">
        <v>222</v>
      </c>
      <c r="V1398" s="9"/>
    </row>
    <row r="1399" customFormat="false" ht="15" hidden="false" customHeight="false" outlineLevel="0" collapsed="false">
      <c r="A1399" s="9" t="s">
        <v>13257</v>
      </c>
      <c r="B1399" s="9" t="s">
        <v>13258</v>
      </c>
      <c r="C1399" s="9" t="s">
        <v>13259</v>
      </c>
      <c r="D1399" s="9" t="s">
        <v>33</v>
      </c>
      <c r="E1399" s="9" t="s">
        <v>943</v>
      </c>
      <c r="F1399" s="9" t="s">
        <v>162</v>
      </c>
      <c r="G1399" s="9" t="s">
        <v>94</v>
      </c>
      <c r="H1399" s="9" t="n">
        <v>1944</v>
      </c>
      <c r="I1399" s="9"/>
      <c r="J1399" s="9" t="s">
        <v>240</v>
      </c>
      <c r="K1399" s="9" t="s">
        <v>13260</v>
      </c>
      <c r="L1399" s="9" t="s">
        <v>9223</v>
      </c>
      <c r="M1399" s="9" t="s">
        <v>13261</v>
      </c>
      <c r="N1399" s="9" t="s">
        <v>180</v>
      </c>
      <c r="O1399" s="9" t="s">
        <v>13262</v>
      </c>
      <c r="P1399" s="9" t="s">
        <v>13263</v>
      </c>
      <c r="Q1399" s="9" t="s">
        <v>234</v>
      </c>
      <c r="R1399" s="9" t="s">
        <v>12866</v>
      </c>
      <c r="S1399" s="9" t="s">
        <v>17</v>
      </c>
      <c r="T1399" s="9" t="s">
        <v>247</v>
      </c>
      <c r="U1399" s="9" t="s">
        <v>378</v>
      </c>
      <c r="V1399" s="9"/>
    </row>
    <row r="1400" customFormat="false" ht="15" hidden="false" customHeight="false" outlineLevel="0" collapsed="false">
      <c r="A1400" s="9" t="s">
        <v>13264</v>
      </c>
      <c r="B1400" s="9" t="s">
        <v>13265</v>
      </c>
      <c r="C1400" s="9" t="s">
        <v>13266</v>
      </c>
      <c r="D1400" s="9" t="s">
        <v>33</v>
      </c>
      <c r="E1400" s="9" t="s">
        <v>943</v>
      </c>
      <c r="F1400" s="9" t="s">
        <v>163</v>
      </c>
      <c r="G1400" s="9" t="s">
        <v>103</v>
      </c>
      <c r="H1400" s="9" t="n">
        <v>-221</v>
      </c>
      <c r="I1400" s="9" t="n">
        <v>220</v>
      </c>
      <c r="J1400" s="9" t="s">
        <v>240</v>
      </c>
      <c r="K1400" s="9" t="s">
        <v>13267</v>
      </c>
      <c r="L1400" s="9" t="s">
        <v>13268</v>
      </c>
      <c r="M1400" s="9" t="s">
        <v>13269</v>
      </c>
      <c r="N1400" s="9" t="s">
        <v>13270</v>
      </c>
      <c r="O1400" s="9" t="s">
        <v>13271</v>
      </c>
      <c r="P1400" s="9" t="s">
        <v>13272</v>
      </c>
      <c r="Q1400" s="9" t="s">
        <v>246</v>
      </c>
      <c r="R1400" s="9" t="s">
        <v>12855</v>
      </c>
      <c r="S1400" s="9" t="s">
        <v>16</v>
      </c>
      <c r="T1400" s="9" t="s">
        <v>13273</v>
      </c>
      <c r="U1400" s="9" t="s">
        <v>378</v>
      </c>
      <c r="V1400" s="9" t="s">
        <v>13274</v>
      </c>
    </row>
    <row r="1401" customFormat="false" ht="15" hidden="false" customHeight="false" outlineLevel="0" collapsed="false">
      <c r="A1401" s="9" t="s">
        <v>13275</v>
      </c>
      <c r="B1401" s="9" t="s">
        <v>13276</v>
      </c>
      <c r="C1401" s="9" t="s">
        <v>13277</v>
      </c>
      <c r="D1401" s="9" t="s">
        <v>35</v>
      </c>
      <c r="E1401" s="9" t="s">
        <v>943</v>
      </c>
      <c r="F1401" s="9" t="s">
        <v>263</v>
      </c>
      <c r="G1401" s="9" t="s">
        <v>103</v>
      </c>
      <c r="H1401" s="9" t="n">
        <v>1369</v>
      </c>
      <c r="I1401" s="9" t="n">
        <v>1912</v>
      </c>
      <c r="J1401" s="9" t="s">
        <v>13278</v>
      </c>
      <c r="K1401" s="9" t="s">
        <v>13279</v>
      </c>
      <c r="L1401" s="9" t="s">
        <v>13280</v>
      </c>
      <c r="M1401" s="9" t="s">
        <v>13281</v>
      </c>
      <c r="N1401" s="9" t="s">
        <v>6777</v>
      </c>
      <c r="O1401" s="9" t="s">
        <v>13282</v>
      </c>
      <c r="P1401" s="9" t="s">
        <v>13283</v>
      </c>
      <c r="Q1401" s="9" t="s">
        <v>234</v>
      </c>
      <c r="R1401" s="9" t="s">
        <v>13284</v>
      </c>
      <c r="S1401" s="9" t="s">
        <v>15</v>
      </c>
      <c r="T1401" s="9" t="s">
        <v>13285</v>
      </c>
      <c r="U1401" s="9" t="s">
        <v>222</v>
      </c>
      <c r="V1401" s="9"/>
    </row>
    <row r="1402" customFormat="false" ht="15" hidden="false" customHeight="false" outlineLevel="0" collapsed="false">
      <c r="A1402" s="9" t="s">
        <v>13286</v>
      </c>
      <c r="B1402" s="9" t="s">
        <v>13287</v>
      </c>
      <c r="C1402" s="9" t="s">
        <v>13288</v>
      </c>
      <c r="D1402" s="9" t="s">
        <v>35</v>
      </c>
      <c r="E1402" s="9" t="s">
        <v>943</v>
      </c>
      <c r="F1402" s="9" t="s">
        <v>163</v>
      </c>
      <c r="G1402" s="9" t="s">
        <v>103</v>
      </c>
      <c r="H1402" s="9" t="n">
        <v>1368</v>
      </c>
      <c r="I1402" s="9" t="n">
        <v>1904</v>
      </c>
      <c r="J1402" s="9" t="s">
        <v>240</v>
      </c>
      <c r="K1402" s="9" t="s">
        <v>13289</v>
      </c>
      <c r="L1402" s="9" t="s">
        <v>13290</v>
      </c>
      <c r="M1402" s="9" t="s">
        <v>13291</v>
      </c>
      <c r="N1402" s="9" t="s">
        <v>593</v>
      </c>
      <c r="O1402" s="9" t="s">
        <v>13292</v>
      </c>
      <c r="P1402" s="9" t="s">
        <v>13293</v>
      </c>
      <c r="Q1402" s="9" t="s">
        <v>234</v>
      </c>
      <c r="R1402" s="9" t="s">
        <v>13294</v>
      </c>
      <c r="S1402" s="9" t="s">
        <v>17</v>
      </c>
      <c r="T1402" s="9" t="s">
        <v>2848</v>
      </c>
      <c r="U1402" s="9" t="s">
        <v>378</v>
      </c>
      <c r="V1402" s="9"/>
    </row>
    <row r="1403" customFormat="false" ht="15" hidden="false" customHeight="false" outlineLevel="0" collapsed="false">
      <c r="A1403" s="9" t="s">
        <v>13295</v>
      </c>
      <c r="B1403" s="9" t="s">
        <v>13296</v>
      </c>
      <c r="C1403" s="9" t="s">
        <v>13297</v>
      </c>
      <c r="D1403" s="9" t="s">
        <v>33</v>
      </c>
      <c r="E1403" s="9" t="s">
        <v>943</v>
      </c>
      <c r="F1403" s="9" t="s">
        <v>163</v>
      </c>
      <c r="G1403" s="9" t="s">
        <v>103</v>
      </c>
      <c r="H1403" s="9" t="n">
        <v>1693</v>
      </c>
      <c r="I1403" s="9" t="n">
        <v>1924</v>
      </c>
      <c r="J1403" s="9" t="s">
        <v>240</v>
      </c>
      <c r="K1403" s="9" t="s">
        <v>13298</v>
      </c>
      <c r="L1403" s="9" t="s">
        <v>13299</v>
      </c>
      <c r="M1403" s="9" t="s">
        <v>13300</v>
      </c>
      <c r="N1403" s="9" t="s">
        <v>180</v>
      </c>
      <c r="O1403" s="9" t="s">
        <v>13301</v>
      </c>
      <c r="P1403" s="9" t="s">
        <v>13302</v>
      </c>
      <c r="Q1403" s="9" t="s">
        <v>234</v>
      </c>
      <c r="R1403" s="9" t="s">
        <v>13303</v>
      </c>
      <c r="S1403" s="9" t="s">
        <v>16</v>
      </c>
      <c r="T1403" s="9" t="s">
        <v>9127</v>
      </c>
      <c r="U1403" s="9" t="s">
        <v>222</v>
      </c>
      <c r="V1403" s="9"/>
    </row>
    <row r="1404" customFormat="false" ht="15" hidden="false" customHeight="false" outlineLevel="0" collapsed="false">
      <c r="A1404" s="9" t="s">
        <v>13304</v>
      </c>
      <c r="B1404" s="9" t="s">
        <v>13305</v>
      </c>
      <c r="C1404" s="9" t="s">
        <v>13306</v>
      </c>
      <c r="D1404" s="9" t="s">
        <v>33</v>
      </c>
      <c r="E1404" s="9" t="s">
        <v>943</v>
      </c>
      <c r="F1404" s="9" t="s">
        <v>263</v>
      </c>
      <c r="G1404" s="9" t="s">
        <v>103</v>
      </c>
      <c r="H1404" s="9" t="n">
        <v>1757</v>
      </c>
      <c r="I1404" s="9" t="n">
        <v>1842</v>
      </c>
      <c r="J1404" s="9" t="s">
        <v>240</v>
      </c>
      <c r="K1404" s="9" t="s">
        <v>13307</v>
      </c>
      <c r="L1404" s="9" t="s">
        <v>13308</v>
      </c>
      <c r="M1404" s="9" t="s">
        <v>13309</v>
      </c>
      <c r="N1404" s="9" t="s">
        <v>178</v>
      </c>
      <c r="O1404" s="9" t="s">
        <v>13310</v>
      </c>
      <c r="P1404" s="9" t="s">
        <v>13311</v>
      </c>
      <c r="Q1404" s="9" t="s">
        <v>234</v>
      </c>
      <c r="R1404" s="9" t="s">
        <v>13312</v>
      </c>
      <c r="S1404" s="9" t="s">
        <v>16</v>
      </c>
      <c r="T1404" s="9" t="s">
        <v>271</v>
      </c>
      <c r="U1404" s="9" t="s">
        <v>222</v>
      </c>
      <c r="V1404" s="9"/>
    </row>
    <row r="1405" customFormat="false" ht="15" hidden="false" customHeight="false" outlineLevel="0" collapsed="false">
      <c r="A1405" s="9" t="s">
        <v>13313</v>
      </c>
      <c r="B1405" s="9" t="s">
        <v>13314</v>
      </c>
      <c r="C1405" s="9" t="s">
        <v>13315</v>
      </c>
      <c r="D1405" s="9" t="s">
        <v>33</v>
      </c>
      <c r="E1405" s="9" t="s">
        <v>943</v>
      </c>
      <c r="F1405" s="9" t="s">
        <v>163</v>
      </c>
      <c r="G1405" s="9" t="s">
        <v>103</v>
      </c>
      <c r="H1405" s="9" t="n">
        <v>1965</v>
      </c>
      <c r="I1405" s="9"/>
      <c r="J1405" s="9" t="s">
        <v>240</v>
      </c>
      <c r="K1405" s="9" t="s">
        <v>13316</v>
      </c>
      <c r="L1405" s="9" t="s">
        <v>13317</v>
      </c>
      <c r="M1405" s="9" t="s">
        <v>13318</v>
      </c>
      <c r="N1405" s="9" t="s">
        <v>180</v>
      </c>
      <c r="O1405" s="9" t="s">
        <v>13319</v>
      </c>
      <c r="P1405" s="9" t="s">
        <v>13320</v>
      </c>
      <c r="Q1405" s="9" t="s">
        <v>234</v>
      </c>
      <c r="R1405" s="9" t="s">
        <v>13321</v>
      </c>
      <c r="S1405" s="9" t="s">
        <v>17</v>
      </c>
      <c r="T1405" s="9" t="s">
        <v>3429</v>
      </c>
      <c r="U1405" s="9" t="s">
        <v>222</v>
      </c>
      <c r="V1405" s="9"/>
    </row>
    <row r="1406" customFormat="false" ht="15" hidden="false" customHeight="false" outlineLevel="0" collapsed="false">
      <c r="A1406" s="9" t="s">
        <v>13322</v>
      </c>
      <c r="B1406" s="9" t="s">
        <v>13323</v>
      </c>
      <c r="C1406" s="9" t="s">
        <v>13324</v>
      </c>
      <c r="D1406" s="9" t="s">
        <v>33</v>
      </c>
      <c r="E1406" s="9" t="s">
        <v>943</v>
      </c>
      <c r="F1406" s="9" t="s">
        <v>163</v>
      </c>
      <c r="G1406" s="9" t="s">
        <v>103</v>
      </c>
      <c r="H1406" s="9" t="n">
        <v>1928</v>
      </c>
      <c r="I1406" s="9"/>
      <c r="J1406" s="9" t="s">
        <v>240</v>
      </c>
      <c r="K1406" s="9" t="s">
        <v>13325</v>
      </c>
      <c r="L1406" s="9" t="s">
        <v>13326</v>
      </c>
      <c r="M1406" s="9" t="s">
        <v>13008</v>
      </c>
      <c r="N1406" s="9" t="s">
        <v>183</v>
      </c>
      <c r="O1406" s="9" t="s">
        <v>13327</v>
      </c>
      <c r="P1406" s="9"/>
      <c r="Q1406" s="9" t="s">
        <v>234</v>
      </c>
      <c r="R1406" s="9" t="s">
        <v>12866</v>
      </c>
      <c r="S1406" s="9" t="s">
        <v>17</v>
      </c>
      <c r="T1406" s="9" t="s">
        <v>313</v>
      </c>
      <c r="U1406" s="9" t="s">
        <v>222</v>
      </c>
      <c r="V1406" s="9"/>
    </row>
    <row r="1407" customFormat="false" ht="15" hidden="false" customHeight="false" outlineLevel="0" collapsed="false">
      <c r="A1407" s="9" t="s">
        <v>13328</v>
      </c>
      <c r="B1407" s="9" t="s">
        <v>13329</v>
      </c>
      <c r="C1407" s="9" t="s">
        <v>13330</v>
      </c>
      <c r="D1407" s="9" t="s">
        <v>35</v>
      </c>
      <c r="E1407" s="9" t="s">
        <v>943</v>
      </c>
      <c r="F1407" s="9" t="s">
        <v>163</v>
      </c>
      <c r="G1407" s="9" t="s">
        <v>105</v>
      </c>
      <c r="H1407" s="9" t="n">
        <v>1467</v>
      </c>
      <c r="I1407" s="9" t="n">
        <v>1883</v>
      </c>
      <c r="J1407" s="9" t="s">
        <v>240</v>
      </c>
      <c r="K1407" s="9" t="s">
        <v>13331</v>
      </c>
      <c r="L1407" s="9" t="s">
        <v>13332</v>
      </c>
      <c r="M1407" s="9" t="s">
        <v>13165</v>
      </c>
      <c r="N1407" s="9" t="s">
        <v>5729</v>
      </c>
      <c r="O1407" s="9" t="s">
        <v>9055</v>
      </c>
      <c r="P1407" s="9" t="s">
        <v>13333</v>
      </c>
      <c r="Q1407" s="9" t="s">
        <v>234</v>
      </c>
      <c r="R1407" s="9" t="s">
        <v>13334</v>
      </c>
      <c r="S1407" s="9" t="s">
        <v>17</v>
      </c>
      <c r="T1407" s="9" t="s">
        <v>2953</v>
      </c>
      <c r="U1407" s="9" t="s">
        <v>378</v>
      </c>
      <c r="V1407" s="9"/>
    </row>
    <row r="1408" customFormat="false" ht="15" hidden="false" customHeight="false" outlineLevel="0" collapsed="false">
      <c r="A1408" s="9" t="s">
        <v>13335</v>
      </c>
      <c r="B1408" s="9" t="s">
        <v>13336</v>
      </c>
      <c r="C1408" s="9" t="s">
        <v>13337</v>
      </c>
      <c r="D1408" s="9" t="s">
        <v>33</v>
      </c>
      <c r="E1408" s="9" t="s">
        <v>943</v>
      </c>
      <c r="F1408" s="9" t="s">
        <v>163</v>
      </c>
      <c r="G1408" s="9" t="s">
        <v>105</v>
      </c>
      <c r="H1408" s="9" t="n">
        <v>1392</v>
      </c>
      <c r="I1408" s="9" t="n">
        <v>1894</v>
      </c>
      <c r="J1408" s="9" t="s">
        <v>240</v>
      </c>
      <c r="K1408" s="9" t="s">
        <v>13338</v>
      </c>
      <c r="L1408" s="9" t="s">
        <v>13339</v>
      </c>
      <c r="M1408" s="9" t="s">
        <v>13340</v>
      </c>
      <c r="N1408" s="9" t="s">
        <v>255</v>
      </c>
      <c r="O1408" s="9" t="s">
        <v>9055</v>
      </c>
      <c r="P1408" s="9" t="s">
        <v>13341</v>
      </c>
      <c r="Q1408" s="9" t="s">
        <v>234</v>
      </c>
      <c r="R1408" s="9" t="s">
        <v>13342</v>
      </c>
      <c r="S1408" s="9" t="s">
        <v>17</v>
      </c>
      <c r="T1408" s="9" t="s">
        <v>7901</v>
      </c>
      <c r="U1408" s="9" t="s">
        <v>222</v>
      </c>
      <c r="V1408" s="9"/>
    </row>
    <row r="1409" customFormat="false" ht="15" hidden="false" customHeight="false" outlineLevel="0" collapsed="false">
      <c r="A1409" s="9" t="s">
        <v>13343</v>
      </c>
      <c r="B1409" s="9" t="s">
        <v>13344</v>
      </c>
      <c r="C1409" s="9" t="s">
        <v>13345</v>
      </c>
      <c r="D1409" s="9" t="s">
        <v>35</v>
      </c>
      <c r="E1409" s="9" t="s">
        <v>943</v>
      </c>
      <c r="F1409" s="9" t="s">
        <v>163</v>
      </c>
      <c r="G1409" s="9" t="s">
        <v>9290</v>
      </c>
      <c r="H1409" s="9" t="n">
        <v>1592</v>
      </c>
      <c r="I1409" s="9" t="n">
        <v>1700</v>
      </c>
      <c r="J1409" s="9" t="s">
        <v>240</v>
      </c>
      <c r="K1409" s="9" t="s">
        <v>13346</v>
      </c>
      <c r="L1409" s="9" t="s">
        <v>13347</v>
      </c>
      <c r="M1409" s="9" t="s">
        <v>13348</v>
      </c>
      <c r="N1409" s="9" t="s">
        <v>175</v>
      </c>
      <c r="O1409" s="9" t="s">
        <v>354</v>
      </c>
      <c r="P1409" s="9" t="s">
        <v>13349</v>
      </c>
      <c r="Q1409" s="9" t="s">
        <v>246</v>
      </c>
      <c r="R1409" s="9" t="s">
        <v>13342</v>
      </c>
      <c r="S1409" s="9" t="s">
        <v>16</v>
      </c>
      <c r="T1409" s="9" t="s">
        <v>9298</v>
      </c>
      <c r="U1409" s="9" t="s">
        <v>222</v>
      </c>
      <c r="V1409" s="9"/>
    </row>
    <row r="1410" customFormat="false" ht="15" hidden="false" customHeight="false" outlineLevel="0" collapsed="false">
      <c r="A1410" s="9" t="s">
        <v>13350</v>
      </c>
      <c r="B1410" s="9" t="s">
        <v>13351</v>
      </c>
      <c r="C1410" s="9" t="s">
        <v>13352</v>
      </c>
      <c r="D1410" s="9" t="s">
        <v>35</v>
      </c>
      <c r="E1410" s="9" t="s">
        <v>943</v>
      </c>
      <c r="F1410" s="9" t="s">
        <v>263</v>
      </c>
      <c r="G1410" s="9" t="s">
        <v>107</v>
      </c>
      <c r="H1410" s="9" t="n">
        <v>1616</v>
      </c>
      <c r="I1410" s="9"/>
      <c r="J1410" s="9" t="s">
        <v>12843</v>
      </c>
      <c r="K1410" s="9" t="s">
        <v>13353</v>
      </c>
      <c r="L1410" s="9" t="s">
        <v>13354</v>
      </c>
      <c r="M1410" s="9" t="s">
        <v>13355</v>
      </c>
      <c r="N1410" s="9" t="s">
        <v>976</v>
      </c>
      <c r="O1410" s="9" t="s">
        <v>13356</v>
      </c>
      <c r="P1410" s="9" t="s">
        <v>13357</v>
      </c>
      <c r="Q1410" s="9" t="s">
        <v>950</v>
      </c>
      <c r="R1410" s="9" t="s">
        <v>13358</v>
      </c>
      <c r="S1410" s="9" t="s">
        <v>16</v>
      </c>
      <c r="T1410" s="9" t="s">
        <v>271</v>
      </c>
      <c r="U1410" s="9" t="s">
        <v>222</v>
      </c>
      <c r="V1410" s="9"/>
    </row>
    <row r="1411" customFormat="false" ht="15" hidden="false" customHeight="false" outlineLevel="0" collapsed="false">
      <c r="A1411" s="9" t="s">
        <v>13359</v>
      </c>
      <c r="B1411" s="9" t="s">
        <v>13360</v>
      </c>
      <c r="C1411" s="9" t="s">
        <v>13361</v>
      </c>
      <c r="D1411" s="9" t="s">
        <v>35</v>
      </c>
      <c r="E1411" s="9" t="s">
        <v>943</v>
      </c>
      <c r="F1411" s="9" t="s">
        <v>163</v>
      </c>
      <c r="G1411" s="9" t="s">
        <v>107</v>
      </c>
      <c r="H1411" s="9" t="n">
        <v>1570</v>
      </c>
      <c r="I1411" s="9"/>
      <c r="J1411" s="9" t="s">
        <v>13362</v>
      </c>
      <c r="K1411" s="9" t="s">
        <v>13363</v>
      </c>
      <c r="L1411" s="9" t="s">
        <v>13364</v>
      </c>
      <c r="M1411" s="9" t="s">
        <v>13365</v>
      </c>
      <c r="N1411" s="9" t="s">
        <v>5729</v>
      </c>
      <c r="O1411" s="9" t="s">
        <v>13366</v>
      </c>
      <c r="P1411" s="9" t="s">
        <v>13367</v>
      </c>
      <c r="Q1411" s="9" t="s">
        <v>1267</v>
      </c>
      <c r="R1411" s="9" t="s">
        <v>13368</v>
      </c>
      <c r="S1411" s="9" t="s">
        <v>17</v>
      </c>
      <c r="T1411" s="9" t="s">
        <v>13369</v>
      </c>
      <c r="U1411" s="9" t="s">
        <v>222</v>
      </c>
      <c r="V1411" s="9"/>
    </row>
    <row r="1412" customFormat="false" ht="15" hidden="false" customHeight="false" outlineLevel="0" collapsed="false">
      <c r="A1412" s="9" t="s">
        <v>13370</v>
      </c>
      <c r="B1412" s="9" t="s">
        <v>13371</v>
      </c>
      <c r="C1412" s="9" t="s">
        <v>13372</v>
      </c>
      <c r="D1412" s="9" t="s">
        <v>35</v>
      </c>
      <c r="E1412" s="9" t="s">
        <v>943</v>
      </c>
      <c r="F1412" s="9" t="s">
        <v>163</v>
      </c>
      <c r="G1412" s="9" t="s">
        <v>107</v>
      </c>
      <c r="H1412" s="9" t="n">
        <v>1467</v>
      </c>
      <c r="I1412" s="9"/>
      <c r="J1412" s="9" t="s">
        <v>13373</v>
      </c>
      <c r="K1412" s="9" t="s">
        <v>13374</v>
      </c>
      <c r="L1412" s="9" t="s">
        <v>13375</v>
      </c>
      <c r="M1412" s="9" t="s">
        <v>13376</v>
      </c>
      <c r="N1412" s="9" t="s">
        <v>174</v>
      </c>
      <c r="O1412" s="9" t="s">
        <v>13377</v>
      </c>
      <c r="P1412" s="9" t="s">
        <v>13378</v>
      </c>
      <c r="Q1412" s="9" t="s">
        <v>1267</v>
      </c>
      <c r="R1412" s="9" t="s">
        <v>12855</v>
      </c>
      <c r="S1412" s="9" t="s">
        <v>17</v>
      </c>
      <c r="T1412" s="9" t="s">
        <v>850</v>
      </c>
      <c r="U1412" s="9" t="s">
        <v>222</v>
      </c>
      <c r="V1412" s="9"/>
    </row>
    <row r="1413" customFormat="false" ht="15" hidden="false" customHeight="false" outlineLevel="0" collapsed="false">
      <c r="A1413" s="9" t="s">
        <v>13379</v>
      </c>
      <c r="B1413" s="9" t="s">
        <v>13380</v>
      </c>
      <c r="C1413" s="9" t="s">
        <v>13381</v>
      </c>
      <c r="D1413" s="9" t="s">
        <v>35</v>
      </c>
      <c r="E1413" s="9" t="s">
        <v>943</v>
      </c>
      <c r="F1413" s="9" t="s">
        <v>163</v>
      </c>
      <c r="G1413" s="9" t="s">
        <v>107</v>
      </c>
      <c r="H1413" s="9" t="n">
        <v>1680</v>
      </c>
      <c r="I1413" s="9" t="n">
        <v>1900</v>
      </c>
      <c r="J1413" s="9" t="s">
        <v>240</v>
      </c>
      <c r="K1413" s="9" t="s">
        <v>13382</v>
      </c>
      <c r="L1413" s="9" t="s">
        <v>13383</v>
      </c>
      <c r="M1413" s="9" t="s">
        <v>13384</v>
      </c>
      <c r="N1413" s="9" t="s">
        <v>7598</v>
      </c>
      <c r="O1413" s="9" t="s">
        <v>354</v>
      </c>
      <c r="P1413" s="9" t="s">
        <v>13385</v>
      </c>
      <c r="Q1413" s="9" t="s">
        <v>234</v>
      </c>
      <c r="R1413" s="9" t="s">
        <v>13386</v>
      </c>
      <c r="S1413" s="9" t="s">
        <v>16</v>
      </c>
      <c r="T1413" s="9" t="s">
        <v>8727</v>
      </c>
      <c r="U1413" s="9" t="s">
        <v>222</v>
      </c>
      <c r="V1413" s="9"/>
    </row>
    <row r="1414" customFormat="false" ht="15" hidden="false" customHeight="false" outlineLevel="0" collapsed="false">
      <c r="A1414" s="9" t="s">
        <v>13387</v>
      </c>
      <c r="B1414" s="9" t="s">
        <v>13388</v>
      </c>
      <c r="C1414" s="9" t="s">
        <v>13389</v>
      </c>
      <c r="D1414" s="9" t="s">
        <v>33</v>
      </c>
      <c r="E1414" s="9" t="s">
        <v>943</v>
      </c>
      <c r="F1414" s="9" t="s">
        <v>263</v>
      </c>
      <c r="G1414" s="9" t="s">
        <v>107</v>
      </c>
      <c r="H1414" s="9" t="n">
        <v>1641</v>
      </c>
      <c r="I1414" s="9" t="n">
        <v>1859</v>
      </c>
      <c r="J1414" s="9" t="s">
        <v>240</v>
      </c>
      <c r="K1414" s="9" t="s">
        <v>13390</v>
      </c>
      <c r="L1414" s="9" t="s">
        <v>13391</v>
      </c>
      <c r="M1414" s="9" t="s">
        <v>13392</v>
      </c>
      <c r="N1414" s="9" t="s">
        <v>178</v>
      </c>
      <c r="O1414" s="9" t="s">
        <v>13393</v>
      </c>
      <c r="P1414" s="9" t="s">
        <v>13394</v>
      </c>
      <c r="Q1414" s="9" t="s">
        <v>246</v>
      </c>
      <c r="R1414" s="9" t="s">
        <v>13395</v>
      </c>
      <c r="S1414" s="9" t="s">
        <v>17</v>
      </c>
      <c r="T1414" s="9" t="s">
        <v>170</v>
      </c>
      <c r="U1414" s="9" t="s">
        <v>222</v>
      </c>
      <c r="V1414" s="9"/>
    </row>
    <row r="1415" customFormat="false" ht="15" hidden="false" customHeight="false" outlineLevel="0" collapsed="false">
      <c r="A1415" s="9" t="s">
        <v>13396</v>
      </c>
      <c r="B1415" s="9" t="s">
        <v>13397</v>
      </c>
      <c r="C1415" s="9" t="s">
        <v>13398</v>
      </c>
      <c r="D1415" s="9" t="s">
        <v>33</v>
      </c>
      <c r="E1415" s="9" t="s">
        <v>943</v>
      </c>
      <c r="F1415" s="9" t="s">
        <v>163</v>
      </c>
      <c r="G1415" s="9" t="s">
        <v>107</v>
      </c>
      <c r="H1415" s="9" t="n">
        <v>1887</v>
      </c>
      <c r="I1415" s="9"/>
      <c r="J1415" s="9" t="s">
        <v>13399</v>
      </c>
      <c r="K1415" s="9" t="s">
        <v>13400</v>
      </c>
      <c r="L1415" s="9" t="s">
        <v>13401</v>
      </c>
      <c r="M1415" s="9" t="s">
        <v>13008</v>
      </c>
      <c r="N1415" s="9" t="s">
        <v>183</v>
      </c>
      <c r="O1415" s="9" t="s">
        <v>13402</v>
      </c>
      <c r="P1415" s="9" t="s">
        <v>13403</v>
      </c>
      <c r="Q1415" s="9" t="s">
        <v>234</v>
      </c>
      <c r="R1415" s="9" t="s">
        <v>12866</v>
      </c>
      <c r="S1415" s="9" t="s">
        <v>17</v>
      </c>
      <c r="T1415" s="9" t="s">
        <v>313</v>
      </c>
      <c r="U1415" s="9" t="s">
        <v>222</v>
      </c>
      <c r="V1415" s="9"/>
    </row>
    <row r="1416" customFormat="false" ht="15" hidden="false" customHeight="false" outlineLevel="0" collapsed="false">
      <c r="A1416" s="9" t="s">
        <v>13404</v>
      </c>
      <c r="B1416" s="9" t="s">
        <v>13405</v>
      </c>
      <c r="C1416" s="9" t="s">
        <v>13406</v>
      </c>
      <c r="D1416" s="9" t="s">
        <v>33</v>
      </c>
      <c r="E1416" s="9" t="s">
        <v>943</v>
      </c>
      <c r="F1416" s="9" t="s">
        <v>163</v>
      </c>
      <c r="G1416" s="9" t="s">
        <v>107</v>
      </c>
      <c r="H1416" s="9" t="n">
        <v>1936</v>
      </c>
      <c r="I1416" s="9"/>
      <c r="J1416" s="9" t="s">
        <v>240</v>
      </c>
      <c r="K1416" s="9" t="s">
        <v>13407</v>
      </c>
      <c r="L1416" s="9" t="s">
        <v>13408</v>
      </c>
      <c r="M1416" s="9" t="s">
        <v>13409</v>
      </c>
      <c r="N1416" s="9" t="s">
        <v>180</v>
      </c>
      <c r="O1416" s="9" t="s">
        <v>13410</v>
      </c>
      <c r="P1416" s="9" t="s">
        <v>13411</v>
      </c>
      <c r="Q1416" s="9" t="s">
        <v>234</v>
      </c>
      <c r="R1416" s="9" t="s">
        <v>12866</v>
      </c>
      <c r="S1416" s="9" t="s">
        <v>17</v>
      </c>
      <c r="T1416" s="9" t="s">
        <v>10806</v>
      </c>
      <c r="U1416" s="9" t="s">
        <v>222</v>
      </c>
      <c r="V1416" s="9"/>
    </row>
    <row r="1417" customFormat="false" ht="15" hidden="false" customHeight="false" outlineLevel="0" collapsed="false">
      <c r="A1417" s="9" t="s">
        <v>13412</v>
      </c>
      <c r="B1417" s="9" t="s">
        <v>13413</v>
      </c>
      <c r="C1417" s="9" t="s">
        <v>13414</v>
      </c>
      <c r="D1417" s="9" t="s">
        <v>33</v>
      </c>
      <c r="E1417" s="9" t="s">
        <v>943</v>
      </c>
      <c r="F1417" s="9" t="s">
        <v>163</v>
      </c>
      <c r="G1417" s="9" t="s">
        <v>107</v>
      </c>
      <c r="H1417" s="9" t="n">
        <v>1955</v>
      </c>
      <c r="I1417" s="9"/>
      <c r="J1417" s="9" t="s">
        <v>240</v>
      </c>
      <c r="K1417" s="9" t="s">
        <v>13415</v>
      </c>
      <c r="L1417" s="9" t="s">
        <v>13416</v>
      </c>
      <c r="M1417" s="9" t="s">
        <v>13417</v>
      </c>
      <c r="N1417" s="9" t="s">
        <v>183</v>
      </c>
      <c r="O1417" s="9" t="s">
        <v>13418</v>
      </c>
      <c r="P1417" s="9" t="s">
        <v>13419</v>
      </c>
      <c r="Q1417" s="9" t="s">
        <v>1267</v>
      </c>
      <c r="R1417" s="9" t="s">
        <v>12866</v>
      </c>
      <c r="S1417" s="9" t="s">
        <v>17</v>
      </c>
      <c r="T1417" s="9" t="s">
        <v>13420</v>
      </c>
      <c r="U1417" s="9" t="s">
        <v>222</v>
      </c>
      <c r="V1417" s="9"/>
    </row>
    <row r="1418" customFormat="false" ht="15" hidden="false" customHeight="false" outlineLevel="0" collapsed="false">
      <c r="A1418" s="9" t="s">
        <v>13421</v>
      </c>
      <c r="B1418" s="9" t="s">
        <v>13422</v>
      </c>
      <c r="C1418" s="9" t="s">
        <v>13423</v>
      </c>
      <c r="D1418" s="9" t="s">
        <v>33</v>
      </c>
      <c r="E1418" s="9" t="s">
        <v>943</v>
      </c>
      <c r="F1418" s="9" t="s">
        <v>263</v>
      </c>
      <c r="G1418" s="9" t="s">
        <v>107</v>
      </c>
      <c r="H1418" s="9" t="n">
        <v>1950</v>
      </c>
      <c r="I1418" s="9"/>
      <c r="J1418" s="9" t="s">
        <v>240</v>
      </c>
      <c r="K1418" s="9" t="s">
        <v>13424</v>
      </c>
      <c r="L1418" s="9" t="s">
        <v>13425</v>
      </c>
      <c r="M1418" s="9" t="s">
        <v>10454</v>
      </c>
      <c r="N1418" s="9" t="s">
        <v>12457</v>
      </c>
      <c r="O1418" s="9" t="s">
        <v>13426</v>
      </c>
      <c r="P1418" s="9" t="s">
        <v>13427</v>
      </c>
      <c r="Q1418" s="9" t="s">
        <v>234</v>
      </c>
      <c r="R1418" s="9" t="s">
        <v>12866</v>
      </c>
      <c r="S1418" s="9" t="s">
        <v>17</v>
      </c>
      <c r="T1418" s="9" t="s">
        <v>357</v>
      </c>
      <c r="U1418" s="9" t="s">
        <v>222</v>
      </c>
      <c r="V1418" s="9"/>
    </row>
    <row r="1419" customFormat="false" ht="15" hidden="false" customHeight="false" outlineLevel="0" collapsed="false">
      <c r="A1419" s="9" t="s">
        <v>13428</v>
      </c>
      <c r="B1419" s="9" t="s">
        <v>13429</v>
      </c>
      <c r="C1419" s="9" t="s">
        <v>13430</v>
      </c>
      <c r="D1419" s="9" t="s">
        <v>35</v>
      </c>
      <c r="E1419" s="9" t="s">
        <v>943</v>
      </c>
      <c r="F1419" s="9" t="s">
        <v>8841</v>
      </c>
      <c r="G1419" s="9" t="s">
        <v>109</v>
      </c>
      <c r="H1419" s="9" t="n">
        <v>1556</v>
      </c>
      <c r="I1419" s="9" t="n">
        <v>1857</v>
      </c>
      <c r="J1419" s="9" t="s">
        <v>240</v>
      </c>
      <c r="K1419" s="9" t="s">
        <v>13431</v>
      </c>
      <c r="L1419" s="9" t="s">
        <v>13432</v>
      </c>
      <c r="M1419" s="9" t="s">
        <v>13433</v>
      </c>
      <c r="N1419" s="9" t="s">
        <v>7804</v>
      </c>
      <c r="O1419" s="9" t="s">
        <v>13434</v>
      </c>
      <c r="P1419" s="9" t="s">
        <v>13435</v>
      </c>
      <c r="Q1419" s="9" t="s">
        <v>234</v>
      </c>
      <c r="R1419" s="9" t="s">
        <v>13368</v>
      </c>
      <c r="S1419" s="9" t="s">
        <v>15</v>
      </c>
      <c r="T1419" s="9" t="s">
        <v>247</v>
      </c>
      <c r="U1419" s="9" t="s">
        <v>222</v>
      </c>
      <c r="V1419" s="9"/>
    </row>
    <row r="1420" customFormat="false" ht="15" hidden="false" customHeight="false" outlineLevel="0" collapsed="false">
      <c r="A1420" s="9" t="s">
        <v>13436</v>
      </c>
      <c r="B1420" s="9" t="s">
        <v>13437</v>
      </c>
      <c r="C1420" s="9" t="s">
        <v>13438</v>
      </c>
      <c r="D1420" s="9" t="s">
        <v>35</v>
      </c>
      <c r="E1420" s="9" t="s">
        <v>943</v>
      </c>
      <c r="F1420" s="9" t="s">
        <v>8841</v>
      </c>
      <c r="G1420" s="9" t="s">
        <v>1404</v>
      </c>
      <c r="H1420" s="9" t="n">
        <v>1600</v>
      </c>
      <c r="I1420" s="9" t="n">
        <v>1880</v>
      </c>
      <c r="J1420" s="9" t="s">
        <v>240</v>
      </c>
      <c r="K1420" s="9" t="s">
        <v>13439</v>
      </c>
      <c r="L1420" s="9" t="s">
        <v>13440</v>
      </c>
      <c r="M1420" s="9" t="s">
        <v>13441</v>
      </c>
      <c r="N1420" s="9" t="s">
        <v>452</v>
      </c>
      <c r="O1420" s="9" t="s">
        <v>354</v>
      </c>
      <c r="P1420" s="9" t="s">
        <v>13442</v>
      </c>
      <c r="Q1420" s="9" t="s">
        <v>234</v>
      </c>
      <c r="R1420" s="9" t="s">
        <v>12855</v>
      </c>
      <c r="S1420" s="9" t="s">
        <v>16</v>
      </c>
      <c r="T1420" s="9" t="s">
        <v>13443</v>
      </c>
      <c r="U1420" s="9" t="s">
        <v>222</v>
      </c>
      <c r="V1420" s="9"/>
    </row>
    <row r="1421" customFormat="false" ht="15" hidden="false" customHeight="false" outlineLevel="0" collapsed="false">
      <c r="A1421" s="9" t="s">
        <v>13444</v>
      </c>
      <c r="B1421" s="9" t="s">
        <v>13445</v>
      </c>
      <c r="C1421" s="9" t="s">
        <v>13446</v>
      </c>
      <c r="D1421" s="9" t="s">
        <v>35</v>
      </c>
      <c r="E1421" s="9" t="s">
        <v>943</v>
      </c>
      <c r="F1421" s="9" t="s">
        <v>164</v>
      </c>
      <c r="G1421" s="9" t="s">
        <v>109</v>
      </c>
      <c r="H1421" s="9" t="n">
        <v>1600</v>
      </c>
      <c r="I1421" s="9"/>
      <c r="J1421" s="9" t="s">
        <v>12843</v>
      </c>
      <c r="K1421" s="9" t="s">
        <v>13447</v>
      </c>
      <c r="L1421" s="9" t="s">
        <v>13448</v>
      </c>
      <c r="M1421" s="9" t="s">
        <v>13449</v>
      </c>
      <c r="N1421" s="9" t="s">
        <v>174</v>
      </c>
      <c r="O1421" s="9" t="s">
        <v>13450</v>
      </c>
      <c r="P1421" s="9" t="s">
        <v>13451</v>
      </c>
      <c r="Q1421" s="9" t="s">
        <v>1267</v>
      </c>
      <c r="R1421" s="9" t="s">
        <v>12866</v>
      </c>
      <c r="S1421" s="9" t="s">
        <v>17</v>
      </c>
      <c r="T1421" s="9" t="s">
        <v>2848</v>
      </c>
      <c r="U1421" s="9" t="s">
        <v>222</v>
      </c>
      <c r="V1421" s="9"/>
    </row>
    <row r="1422" customFormat="false" ht="15" hidden="false" customHeight="false" outlineLevel="0" collapsed="false">
      <c r="A1422" s="9" t="s">
        <v>13452</v>
      </c>
      <c r="B1422" s="9" t="s">
        <v>13453</v>
      </c>
      <c r="C1422" s="9" t="s">
        <v>13454</v>
      </c>
      <c r="D1422" s="9" t="s">
        <v>35</v>
      </c>
      <c r="E1422" s="9" t="s">
        <v>943</v>
      </c>
      <c r="F1422" s="9" t="s">
        <v>164</v>
      </c>
      <c r="G1422" s="9" t="s">
        <v>109</v>
      </c>
      <c r="H1422" s="9" t="n">
        <v>1600</v>
      </c>
      <c r="I1422" s="9" t="n">
        <v>1850</v>
      </c>
      <c r="J1422" s="9" t="s">
        <v>240</v>
      </c>
      <c r="K1422" s="9" t="s">
        <v>13455</v>
      </c>
      <c r="L1422" s="9" t="s">
        <v>13456</v>
      </c>
      <c r="M1422" s="9" t="s">
        <v>13457</v>
      </c>
      <c r="N1422" s="9" t="s">
        <v>452</v>
      </c>
      <c r="O1422" s="9" t="s">
        <v>354</v>
      </c>
      <c r="P1422" s="9" t="s">
        <v>13458</v>
      </c>
      <c r="Q1422" s="9" t="s">
        <v>234</v>
      </c>
      <c r="R1422" s="9" t="s">
        <v>12855</v>
      </c>
      <c r="S1422" s="9" t="s">
        <v>17</v>
      </c>
      <c r="T1422" s="9" t="s">
        <v>9646</v>
      </c>
      <c r="U1422" s="9" t="s">
        <v>222</v>
      </c>
      <c r="V1422" s="9"/>
    </row>
    <row r="1423" customFormat="false" ht="15" hidden="false" customHeight="false" outlineLevel="0" collapsed="false">
      <c r="A1423" s="9" t="s">
        <v>13459</v>
      </c>
      <c r="B1423" s="9" t="s">
        <v>13460</v>
      </c>
      <c r="C1423" s="9" t="s">
        <v>13461</v>
      </c>
      <c r="D1423" s="9" t="s">
        <v>35</v>
      </c>
      <c r="E1423" s="9" t="s">
        <v>943</v>
      </c>
      <c r="F1423" s="9" t="s">
        <v>164</v>
      </c>
      <c r="G1423" s="9" t="s">
        <v>109</v>
      </c>
      <c r="H1423" s="9" t="n">
        <v>1600</v>
      </c>
      <c r="I1423" s="9"/>
      <c r="J1423" s="9" t="s">
        <v>12843</v>
      </c>
      <c r="K1423" s="9" t="s">
        <v>13462</v>
      </c>
      <c r="L1423" s="9" t="s">
        <v>13463</v>
      </c>
      <c r="M1423" s="9" t="s">
        <v>13464</v>
      </c>
      <c r="N1423" s="9" t="s">
        <v>9411</v>
      </c>
      <c r="O1423" s="9" t="s">
        <v>13465</v>
      </c>
      <c r="P1423" s="9" t="s">
        <v>13466</v>
      </c>
      <c r="Q1423" s="9" t="s">
        <v>1267</v>
      </c>
      <c r="R1423" s="9" t="s">
        <v>12855</v>
      </c>
      <c r="S1423" s="9" t="s">
        <v>17</v>
      </c>
      <c r="T1423" s="9" t="s">
        <v>850</v>
      </c>
      <c r="U1423" s="9" t="s">
        <v>222</v>
      </c>
      <c r="V1423" s="9"/>
    </row>
    <row r="1424" customFormat="false" ht="15" hidden="false" customHeight="false" outlineLevel="0" collapsed="false">
      <c r="A1424" s="9" t="s">
        <v>13467</v>
      </c>
      <c r="B1424" s="9" t="s">
        <v>13468</v>
      </c>
      <c r="C1424" s="9" t="s">
        <v>13469</v>
      </c>
      <c r="D1424" s="9" t="s">
        <v>35</v>
      </c>
      <c r="E1424" s="9" t="s">
        <v>943</v>
      </c>
      <c r="F1424" s="9" t="s">
        <v>10205</v>
      </c>
      <c r="G1424" s="9" t="s">
        <v>109</v>
      </c>
      <c r="H1424" s="9" t="n">
        <v>1600</v>
      </c>
      <c r="I1424" s="9"/>
      <c r="J1424" s="9" t="s">
        <v>12843</v>
      </c>
      <c r="K1424" s="9" t="s">
        <v>13470</v>
      </c>
      <c r="L1424" s="9" t="s">
        <v>13471</v>
      </c>
      <c r="M1424" s="9" t="s">
        <v>9495</v>
      </c>
      <c r="N1424" s="9" t="s">
        <v>12950</v>
      </c>
      <c r="O1424" s="9" t="s">
        <v>354</v>
      </c>
      <c r="P1424" s="9" t="s">
        <v>13472</v>
      </c>
      <c r="Q1424" s="9" t="s">
        <v>1267</v>
      </c>
      <c r="R1424" s="9" t="s">
        <v>13473</v>
      </c>
      <c r="S1424" s="9" t="s">
        <v>16</v>
      </c>
      <c r="T1424" s="9" t="s">
        <v>271</v>
      </c>
      <c r="U1424" s="9" t="s">
        <v>222</v>
      </c>
      <c r="V1424" s="9"/>
    </row>
    <row r="1425" customFormat="false" ht="15" hidden="false" customHeight="false" outlineLevel="0" collapsed="false">
      <c r="A1425" s="9" t="s">
        <v>13474</v>
      </c>
      <c r="B1425" s="9" t="s">
        <v>13475</v>
      </c>
      <c r="C1425" s="9" t="s">
        <v>13476</v>
      </c>
      <c r="D1425" s="9" t="s">
        <v>35</v>
      </c>
      <c r="E1425" s="9" t="s">
        <v>943</v>
      </c>
      <c r="F1425" s="9" t="s">
        <v>164</v>
      </c>
      <c r="G1425" s="9" t="s">
        <v>109</v>
      </c>
      <c r="H1425" s="9" t="n">
        <v>1790</v>
      </c>
      <c r="I1425" s="9"/>
      <c r="J1425" s="9" t="s">
        <v>13477</v>
      </c>
      <c r="K1425" s="9" t="s">
        <v>13478</v>
      </c>
      <c r="L1425" s="9" t="s">
        <v>13479</v>
      </c>
      <c r="M1425" s="9" t="s">
        <v>13480</v>
      </c>
      <c r="N1425" s="9" t="s">
        <v>182</v>
      </c>
      <c r="O1425" s="9" t="s">
        <v>13481</v>
      </c>
      <c r="P1425" s="9" t="s">
        <v>13482</v>
      </c>
      <c r="Q1425" s="9" t="s">
        <v>1267</v>
      </c>
      <c r="R1425" s="9" t="s">
        <v>12866</v>
      </c>
      <c r="S1425" s="9" t="s">
        <v>17</v>
      </c>
      <c r="T1425" s="9" t="s">
        <v>388</v>
      </c>
      <c r="U1425" s="9" t="s">
        <v>378</v>
      </c>
      <c r="V1425" s="9"/>
    </row>
    <row r="1426" customFormat="false" ht="15" hidden="false" customHeight="false" outlineLevel="0" collapsed="false">
      <c r="A1426" s="9" t="s">
        <v>13483</v>
      </c>
      <c r="B1426" s="9" t="s">
        <v>13484</v>
      </c>
      <c r="C1426" s="9" t="s">
        <v>13485</v>
      </c>
      <c r="D1426" s="9" t="s">
        <v>35</v>
      </c>
      <c r="E1426" s="9" t="s">
        <v>943</v>
      </c>
      <c r="F1426" s="9" t="s">
        <v>164</v>
      </c>
      <c r="G1426" s="9" t="s">
        <v>109</v>
      </c>
      <c r="H1426" s="9" t="n">
        <v>1600</v>
      </c>
      <c r="I1426" s="9"/>
      <c r="J1426" s="9" t="s">
        <v>12843</v>
      </c>
      <c r="K1426" s="9" t="s">
        <v>13486</v>
      </c>
      <c r="L1426" s="9" t="s">
        <v>13487</v>
      </c>
      <c r="M1426" s="9" t="s">
        <v>13488</v>
      </c>
      <c r="N1426" s="9" t="s">
        <v>179</v>
      </c>
      <c r="O1426" s="9" t="s">
        <v>13489</v>
      </c>
      <c r="P1426" s="9" t="s">
        <v>13490</v>
      </c>
      <c r="Q1426" s="9" t="s">
        <v>840</v>
      </c>
      <c r="R1426" s="9" t="s">
        <v>12866</v>
      </c>
      <c r="S1426" s="9" t="s">
        <v>17</v>
      </c>
      <c r="T1426" s="9" t="s">
        <v>1475</v>
      </c>
      <c r="U1426" s="9" t="s">
        <v>378</v>
      </c>
      <c r="V1426" s="9"/>
    </row>
    <row r="1427" customFormat="false" ht="15" hidden="false" customHeight="false" outlineLevel="0" collapsed="false">
      <c r="A1427" s="9" t="s">
        <v>13491</v>
      </c>
      <c r="B1427" s="9" t="s">
        <v>13492</v>
      </c>
      <c r="C1427" s="9" t="s">
        <v>13493</v>
      </c>
      <c r="D1427" s="9" t="s">
        <v>35</v>
      </c>
      <c r="E1427" s="9" t="s">
        <v>943</v>
      </c>
      <c r="F1427" s="9" t="s">
        <v>164</v>
      </c>
      <c r="G1427" s="9" t="s">
        <v>109</v>
      </c>
      <c r="H1427" s="9" t="n">
        <v>1000</v>
      </c>
      <c r="I1427" s="9"/>
      <c r="J1427" s="9" t="s">
        <v>12843</v>
      </c>
      <c r="K1427" s="9" t="s">
        <v>13494</v>
      </c>
      <c r="L1427" s="9" t="s">
        <v>13495</v>
      </c>
      <c r="M1427" s="9" t="s">
        <v>13496</v>
      </c>
      <c r="N1427" s="9" t="s">
        <v>13497</v>
      </c>
      <c r="O1427" s="9" t="s">
        <v>13498</v>
      </c>
      <c r="P1427" s="9" t="s">
        <v>13499</v>
      </c>
      <c r="Q1427" s="9" t="s">
        <v>1267</v>
      </c>
      <c r="R1427" s="9" t="s">
        <v>12866</v>
      </c>
      <c r="S1427" s="9" t="s">
        <v>17</v>
      </c>
      <c r="T1427" s="9" t="s">
        <v>12902</v>
      </c>
      <c r="U1427" s="9" t="s">
        <v>378</v>
      </c>
      <c r="V1427" s="9"/>
    </row>
    <row r="1428" customFormat="false" ht="15" hidden="false" customHeight="false" outlineLevel="0" collapsed="false">
      <c r="A1428" s="9" t="s">
        <v>13500</v>
      </c>
      <c r="B1428" s="9" t="s">
        <v>13501</v>
      </c>
      <c r="C1428" s="9" t="s">
        <v>13502</v>
      </c>
      <c r="D1428" s="9" t="s">
        <v>35</v>
      </c>
      <c r="E1428" s="9" t="s">
        <v>943</v>
      </c>
      <c r="F1428" s="9" t="s">
        <v>164</v>
      </c>
      <c r="G1428" s="9" t="s">
        <v>109</v>
      </c>
      <c r="H1428" s="9" t="n">
        <v>1700</v>
      </c>
      <c r="I1428" s="9"/>
      <c r="J1428" s="9" t="s">
        <v>12843</v>
      </c>
      <c r="K1428" s="9" t="s">
        <v>13503</v>
      </c>
      <c r="L1428" s="9" t="s">
        <v>13504</v>
      </c>
      <c r="M1428" s="9" t="s">
        <v>13505</v>
      </c>
      <c r="N1428" s="9" t="s">
        <v>9212</v>
      </c>
      <c r="O1428" s="9" t="s">
        <v>13506</v>
      </c>
      <c r="P1428" s="9" t="s">
        <v>13507</v>
      </c>
      <c r="Q1428" s="9" t="s">
        <v>1267</v>
      </c>
      <c r="R1428" s="9" t="s">
        <v>12866</v>
      </c>
      <c r="S1428" s="9" t="s">
        <v>17</v>
      </c>
      <c r="T1428" s="9" t="s">
        <v>13508</v>
      </c>
      <c r="U1428" s="9" t="s">
        <v>378</v>
      </c>
      <c r="V1428" s="9"/>
    </row>
    <row r="1429" customFormat="false" ht="15" hidden="false" customHeight="false" outlineLevel="0" collapsed="false">
      <c r="A1429" s="9" t="s">
        <v>13509</v>
      </c>
      <c r="B1429" s="9" t="s">
        <v>13510</v>
      </c>
      <c r="C1429" s="9" t="s">
        <v>13511</v>
      </c>
      <c r="D1429" s="9" t="s">
        <v>33</v>
      </c>
      <c r="E1429" s="9" t="s">
        <v>943</v>
      </c>
      <c r="F1429" s="9" t="s">
        <v>13512</v>
      </c>
      <c r="G1429" s="9" t="s">
        <v>13513</v>
      </c>
      <c r="H1429" s="9" t="n">
        <v>1600</v>
      </c>
      <c r="I1429" s="9" t="n">
        <v>1874</v>
      </c>
      <c r="J1429" s="9" t="s">
        <v>240</v>
      </c>
      <c r="K1429" s="9" t="s">
        <v>13514</v>
      </c>
      <c r="L1429" s="9" t="s">
        <v>13515</v>
      </c>
      <c r="M1429" s="9" t="s">
        <v>13516</v>
      </c>
      <c r="N1429" s="9" t="s">
        <v>7621</v>
      </c>
      <c r="O1429" s="9" t="s">
        <v>13149</v>
      </c>
      <c r="P1429" s="9" t="s">
        <v>13517</v>
      </c>
      <c r="Q1429" s="9" t="s">
        <v>246</v>
      </c>
      <c r="R1429" s="9" t="s">
        <v>13518</v>
      </c>
      <c r="S1429" s="9" t="s">
        <v>16</v>
      </c>
      <c r="T1429" s="9" t="s">
        <v>9127</v>
      </c>
      <c r="U1429" s="9" t="s">
        <v>222</v>
      </c>
      <c r="V1429" s="9"/>
    </row>
    <row r="1430" customFormat="false" ht="15" hidden="false" customHeight="false" outlineLevel="0" collapsed="false">
      <c r="A1430" s="9" t="s">
        <v>13519</v>
      </c>
      <c r="B1430" s="9" t="s">
        <v>13520</v>
      </c>
      <c r="C1430" s="9" t="s">
        <v>13521</v>
      </c>
      <c r="D1430" s="9" t="s">
        <v>33</v>
      </c>
      <c r="E1430" s="9" t="s">
        <v>943</v>
      </c>
      <c r="F1430" s="9" t="s">
        <v>164</v>
      </c>
      <c r="G1430" s="9" t="s">
        <v>109</v>
      </c>
      <c r="H1430" s="9" t="n">
        <v>1850</v>
      </c>
      <c r="I1430" s="9"/>
      <c r="J1430" s="9" t="s">
        <v>240</v>
      </c>
      <c r="K1430" s="9" t="s">
        <v>13522</v>
      </c>
      <c r="L1430" s="9" t="s">
        <v>13523</v>
      </c>
      <c r="M1430" s="9" t="s">
        <v>13524</v>
      </c>
      <c r="N1430" s="9" t="s">
        <v>183</v>
      </c>
      <c r="O1430" s="9" t="s">
        <v>13525</v>
      </c>
      <c r="P1430" s="9" t="s">
        <v>13526</v>
      </c>
      <c r="Q1430" s="9" t="s">
        <v>234</v>
      </c>
      <c r="R1430" s="9" t="s">
        <v>12866</v>
      </c>
      <c r="S1430" s="9" t="s">
        <v>16</v>
      </c>
      <c r="T1430" s="9" t="s">
        <v>313</v>
      </c>
      <c r="U1430" s="9" t="s">
        <v>222</v>
      </c>
      <c r="V1430" s="9"/>
    </row>
    <row r="1431" customFormat="false" ht="15" hidden="false" customHeight="false" outlineLevel="0" collapsed="false">
      <c r="A1431" s="9" t="s">
        <v>13527</v>
      </c>
      <c r="B1431" s="9" t="s">
        <v>13528</v>
      </c>
      <c r="C1431" s="9" t="s">
        <v>13529</v>
      </c>
      <c r="D1431" s="9" t="s">
        <v>33</v>
      </c>
      <c r="E1431" s="9" t="s">
        <v>943</v>
      </c>
      <c r="F1431" s="9" t="s">
        <v>164</v>
      </c>
      <c r="G1431" s="9" t="s">
        <v>109</v>
      </c>
      <c r="H1431" s="9" t="n">
        <v>1919</v>
      </c>
      <c r="I1431" s="9"/>
      <c r="J1431" s="9" t="s">
        <v>240</v>
      </c>
      <c r="K1431" s="9" t="s">
        <v>13530</v>
      </c>
      <c r="L1431" s="9" t="s">
        <v>13531</v>
      </c>
      <c r="M1431" s="9" t="s">
        <v>13008</v>
      </c>
      <c r="N1431" s="9" t="s">
        <v>183</v>
      </c>
      <c r="O1431" s="9" t="s">
        <v>13532</v>
      </c>
      <c r="P1431" s="9"/>
      <c r="Q1431" s="9" t="s">
        <v>234</v>
      </c>
      <c r="R1431" s="9" t="s">
        <v>12866</v>
      </c>
      <c r="S1431" s="9" t="s">
        <v>17</v>
      </c>
      <c r="T1431" s="9" t="s">
        <v>313</v>
      </c>
      <c r="U1431" s="9" t="s">
        <v>222</v>
      </c>
      <c r="V1431" s="9"/>
    </row>
    <row r="1432" customFormat="false" ht="15" hidden="false" customHeight="false" outlineLevel="0" collapsed="false">
      <c r="A1432" s="9" t="s">
        <v>13533</v>
      </c>
      <c r="B1432" s="9" t="s">
        <v>13534</v>
      </c>
      <c r="C1432" s="9" t="s">
        <v>13535</v>
      </c>
      <c r="D1432" s="9" t="s">
        <v>33</v>
      </c>
      <c r="E1432" s="9" t="s">
        <v>943</v>
      </c>
      <c r="F1432" s="9" t="s">
        <v>164</v>
      </c>
      <c r="G1432" s="9" t="s">
        <v>109</v>
      </c>
      <c r="H1432" s="9" t="n">
        <v>1961</v>
      </c>
      <c r="I1432" s="9"/>
      <c r="J1432" s="9" t="s">
        <v>240</v>
      </c>
      <c r="K1432" s="9" t="s">
        <v>13536</v>
      </c>
      <c r="L1432" s="9" t="s">
        <v>13537</v>
      </c>
      <c r="M1432" s="9" t="s">
        <v>13538</v>
      </c>
      <c r="N1432" s="9" t="s">
        <v>183</v>
      </c>
      <c r="O1432" s="9" t="s">
        <v>13539</v>
      </c>
      <c r="P1432" s="9" t="s">
        <v>13540</v>
      </c>
      <c r="Q1432" s="9" t="s">
        <v>234</v>
      </c>
      <c r="R1432" s="9" t="s">
        <v>12866</v>
      </c>
      <c r="S1432" s="9" t="s">
        <v>16</v>
      </c>
      <c r="T1432" s="9" t="s">
        <v>313</v>
      </c>
      <c r="U1432" s="9" t="s">
        <v>222</v>
      </c>
      <c r="V1432" s="9"/>
    </row>
    <row r="1433" customFormat="false" ht="15" hidden="false" customHeight="false" outlineLevel="0" collapsed="false">
      <c r="A1433" s="9" t="s">
        <v>13541</v>
      </c>
      <c r="B1433" s="9" t="s">
        <v>13542</v>
      </c>
      <c r="C1433" s="9" t="s">
        <v>13543</v>
      </c>
      <c r="D1433" s="9" t="s">
        <v>33</v>
      </c>
      <c r="E1433" s="9" t="s">
        <v>943</v>
      </c>
      <c r="F1433" s="9" t="s">
        <v>164</v>
      </c>
      <c r="G1433" s="9" t="s">
        <v>109</v>
      </c>
      <c r="H1433" s="9" t="n">
        <v>1952</v>
      </c>
      <c r="I1433" s="9" t="n">
        <v>2000</v>
      </c>
      <c r="J1433" s="9" t="s">
        <v>240</v>
      </c>
      <c r="K1433" s="9" t="s">
        <v>13544</v>
      </c>
      <c r="L1433" s="9" t="s">
        <v>13545</v>
      </c>
      <c r="M1433" s="9" t="s">
        <v>13173</v>
      </c>
      <c r="N1433" s="9" t="s">
        <v>178</v>
      </c>
      <c r="O1433" s="9" t="s">
        <v>13546</v>
      </c>
      <c r="P1433" s="9" t="s">
        <v>13547</v>
      </c>
      <c r="Q1433" s="9" t="s">
        <v>234</v>
      </c>
      <c r="R1433" s="9" t="s">
        <v>12866</v>
      </c>
      <c r="S1433" s="9" t="s">
        <v>17</v>
      </c>
      <c r="T1433" s="9" t="s">
        <v>247</v>
      </c>
      <c r="U1433" s="9" t="s">
        <v>222</v>
      </c>
      <c r="V1433" s="9"/>
    </row>
    <row r="1434" customFormat="false" ht="15" hidden="false" customHeight="false" outlineLevel="0" collapsed="false">
      <c r="A1434" s="9" t="s">
        <v>13548</v>
      </c>
      <c r="B1434" s="9" t="s">
        <v>13549</v>
      </c>
      <c r="C1434" s="9" t="s">
        <v>13550</v>
      </c>
      <c r="D1434" s="9" t="s">
        <v>33</v>
      </c>
      <c r="E1434" s="9" t="s">
        <v>943</v>
      </c>
      <c r="F1434" s="9" t="s">
        <v>164</v>
      </c>
      <c r="G1434" s="9" t="s">
        <v>109</v>
      </c>
      <c r="H1434" s="9" t="n">
        <v>1972</v>
      </c>
      <c r="I1434" s="9"/>
      <c r="J1434" s="9" t="s">
        <v>240</v>
      </c>
      <c r="K1434" s="9" t="s">
        <v>13551</v>
      </c>
      <c r="L1434" s="9" t="s">
        <v>13552</v>
      </c>
      <c r="M1434" s="9" t="s">
        <v>13173</v>
      </c>
      <c r="N1434" s="9" t="s">
        <v>178</v>
      </c>
      <c r="O1434" s="9" t="s">
        <v>13553</v>
      </c>
      <c r="P1434" s="9"/>
      <c r="Q1434" s="9" t="s">
        <v>1267</v>
      </c>
      <c r="R1434" s="9" t="s">
        <v>12866</v>
      </c>
      <c r="S1434" s="9" t="s">
        <v>17</v>
      </c>
      <c r="T1434" s="9" t="s">
        <v>4794</v>
      </c>
      <c r="U1434" s="9" t="s">
        <v>222</v>
      </c>
      <c r="V1434" s="9"/>
    </row>
    <row r="1435" customFormat="false" ht="15" hidden="false" customHeight="false" outlineLevel="0" collapsed="false">
      <c r="A1435" s="9" t="s">
        <v>13554</v>
      </c>
      <c r="B1435" s="9" t="s">
        <v>13555</v>
      </c>
      <c r="C1435" s="9" t="s">
        <v>13556</v>
      </c>
      <c r="D1435" s="9" t="s">
        <v>33</v>
      </c>
      <c r="E1435" s="9" t="s">
        <v>943</v>
      </c>
      <c r="F1435" s="9" t="s">
        <v>164</v>
      </c>
      <c r="G1435" s="9" t="s">
        <v>109</v>
      </c>
      <c r="H1435" s="9" t="n">
        <v>1978</v>
      </c>
      <c r="I1435" s="9"/>
      <c r="J1435" s="9" t="s">
        <v>240</v>
      </c>
      <c r="K1435" s="9" t="s">
        <v>13557</v>
      </c>
      <c r="L1435" s="9" t="s">
        <v>13558</v>
      </c>
      <c r="M1435" s="9" t="s">
        <v>13559</v>
      </c>
      <c r="N1435" s="9" t="s">
        <v>178</v>
      </c>
      <c r="O1435" s="9" t="s">
        <v>13560</v>
      </c>
      <c r="P1435" s="9"/>
      <c r="Q1435" s="9" t="s">
        <v>1267</v>
      </c>
      <c r="R1435" s="9" t="s">
        <v>12866</v>
      </c>
      <c r="S1435" s="9" t="s">
        <v>17</v>
      </c>
      <c r="T1435" s="9" t="s">
        <v>247</v>
      </c>
      <c r="U1435" s="9" t="s">
        <v>222</v>
      </c>
      <c r="V1435" s="9"/>
    </row>
    <row r="1436" customFormat="false" ht="15" hidden="false" customHeight="false" outlineLevel="0" collapsed="false">
      <c r="A1436" s="9" t="s">
        <v>13561</v>
      </c>
      <c r="B1436" s="9" t="s">
        <v>13562</v>
      </c>
      <c r="C1436" s="9" t="s">
        <v>13563</v>
      </c>
      <c r="D1436" s="9" t="s">
        <v>33</v>
      </c>
      <c r="E1436" s="9" t="s">
        <v>943</v>
      </c>
      <c r="F1436" s="9" t="s">
        <v>164</v>
      </c>
      <c r="G1436" s="9" t="s">
        <v>111</v>
      </c>
      <c r="H1436" s="9" t="n">
        <v>1729</v>
      </c>
      <c r="I1436" s="9"/>
      <c r="J1436" s="9" t="s">
        <v>12843</v>
      </c>
      <c r="K1436" s="9" t="s">
        <v>13564</v>
      </c>
      <c r="L1436" s="9" t="s">
        <v>13565</v>
      </c>
      <c r="M1436" s="9" t="s">
        <v>13566</v>
      </c>
      <c r="N1436" s="9" t="s">
        <v>9212</v>
      </c>
      <c r="O1436" s="9" t="s">
        <v>13567</v>
      </c>
      <c r="P1436" s="9"/>
      <c r="Q1436" s="9" t="s">
        <v>840</v>
      </c>
      <c r="R1436" s="9" t="s">
        <v>12866</v>
      </c>
      <c r="S1436" s="9" t="s">
        <v>17</v>
      </c>
      <c r="T1436" s="9" t="s">
        <v>13568</v>
      </c>
      <c r="U1436" s="9" t="s">
        <v>222</v>
      </c>
      <c r="V1436" s="9"/>
    </row>
    <row r="1437" customFormat="false" ht="15" hidden="false" customHeight="false" outlineLevel="0" collapsed="false">
      <c r="A1437" s="9" t="s">
        <v>13569</v>
      </c>
      <c r="B1437" s="9" t="s">
        <v>13570</v>
      </c>
      <c r="C1437" s="9" t="s">
        <v>13571</v>
      </c>
      <c r="D1437" s="9" t="s">
        <v>35</v>
      </c>
      <c r="E1437" s="9" t="s">
        <v>943</v>
      </c>
      <c r="F1437" s="9" t="s">
        <v>164</v>
      </c>
      <c r="G1437" s="9" t="s">
        <v>116</v>
      </c>
      <c r="H1437" s="9" t="n">
        <v>1840</v>
      </c>
      <c r="I1437" s="9" t="n">
        <v>1940</v>
      </c>
      <c r="J1437" s="9" t="s">
        <v>240</v>
      </c>
      <c r="K1437" s="9" t="s">
        <v>13572</v>
      </c>
      <c r="L1437" s="9" t="s">
        <v>13573</v>
      </c>
      <c r="M1437" s="9" t="s">
        <v>13574</v>
      </c>
      <c r="N1437" s="9" t="s">
        <v>174</v>
      </c>
      <c r="O1437" s="9" t="s">
        <v>354</v>
      </c>
      <c r="P1437" s="9" t="s">
        <v>13575</v>
      </c>
      <c r="Q1437" s="9" t="s">
        <v>234</v>
      </c>
      <c r="R1437" s="9" t="s">
        <v>13576</v>
      </c>
      <c r="S1437" s="9" t="s">
        <v>16</v>
      </c>
      <c r="T1437" s="9" t="s">
        <v>850</v>
      </c>
      <c r="U1437" s="9" t="s">
        <v>222</v>
      </c>
      <c r="V1437" s="9"/>
    </row>
    <row r="1438" customFormat="false" ht="15" hidden="false" customHeight="false" outlineLevel="0" collapsed="false">
      <c r="A1438" s="9" t="s">
        <v>13577</v>
      </c>
      <c r="B1438" s="9" t="s">
        <v>13578</v>
      </c>
      <c r="C1438" s="9" t="s">
        <v>13579</v>
      </c>
      <c r="D1438" s="9" t="s">
        <v>33</v>
      </c>
      <c r="E1438" s="9" t="s">
        <v>943</v>
      </c>
      <c r="F1438" s="9" t="s">
        <v>13512</v>
      </c>
      <c r="G1438" s="9" t="s">
        <v>13580</v>
      </c>
      <c r="H1438" s="9" t="n">
        <v>1602</v>
      </c>
      <c r="I1438" s="9" t="n">
        <v>1799</v>
      </c>
      <c r="J1438" s="9" t="s">
        <v>240</v>
      </c>
      <c r="K1438" s="9" t="s">
        <v>13581</v>
      </c>
      <c r="L1438" s="9" t="s">
        <v>13582</v>
      </c>
      <c r="M1438" s="9" t="s">
        <v>13583</v>
      </c>
      <c r="N1438" s="9" t="s">
        <v>178</v>
      </c>
      <c r="O1438" s="9" t="s">
        <v>13584</v>
      </c>
      <c r="P1438" s="9" t="s">
        <v>13585</v>
      </c>
      <c r="Q1438" s="9" t="s">
        <v>246</v>
      </c>
      <c r="R1438" s="9" t="s">
        <v>13586</v>
      </c>
      <c r="S1438" s="9" t="s">
        <v>16</v>
      </c>
      <c r="T1438" s="9" t="s">
        <v>9127</v>
      </c>
      <c r="U1438" s="9" t="s">
        <v>222</v>
      </c>
      <c r="V1438" s="9"/>
    </row>
    <row r="1439" customFormat="false" ht="15" hidden="false" customHeight="false" outlineLevel="0" collapsed="false">
      <c r="A1439" s="9" t="s">
        <v>13587</v>
      </c>
      <c r="B1439" s="9" t="s">
        <v>13588</v>
      </c>
      <c r="C1439" s="9" t="s">
        <v>13589</v>
      </c>
      <c r="D1439" s="9" t="s">
        <v>33</v>
      </c>
      <c r="E1439" s="9" t="s">
        <v>943</v>
      </c>
      <c r="F1439" s="9" t="s">
        <v>164</v>
      </c>
      <c r="G1439" s="9" t="s">
        <v>114</v>
      </c>
      <c r="H1439" s="9" t="n">
        <v>1925</v>
      </c>
      <c r="I1439" s="9" t="n">
        <v>1945</v>
      </c>
      <c r="J1439" s="9" t="s">
        <v>240</v>
      </c>
      <c r="K1439" s="9" t="s">
        <v>13590</v>
      </c>
      <c r="L1439" s="9" t="s">
        <v>13591</v>
      </c>
      <c r="M1439" s="9" t="s">
        <v>5198</v>
      </c>
      <c r="N1439" s="9" t="s">
        <v>183</v>
      </c>
      <c r="O1439" s="9" t="s">
        <v>13592</v>
      </c>
      <c r="P1439" s="9"/>
      <c r="Q1439" s="9" t="s">
        <v>234</v>
      </c>
      <c r="R1439" s="9" t="s">
        <v>12866</v>
      </c>
      <c r="S1439" s="9" t="s">
        <v>17</v>
      </c>
      <c r="T1439" s="9" t="s">
        <v>313</v>
      </c>
      <c r="U1439" s="9" t="s">
        <v>222</v>
      </c>
      <c r="V1439" s="9"/>
    </row>
    <row r="1440" customFormat="false" ht="15" hidden="false" customHeight="false" outlineLevel="0" collapsed="false">
      <c r="A1440" s="9" t="s">
        <v>13593</v>
      </c>
      <c r="B1440" s="9" t="s">
        <v>13594</v>
      </c>
      <c r="C1440" s="9" t="s">
        <v>13595</v>
      </c>
      <c r="D1440" s="9" t="s">
        <v>33</v>
      </c>
      <c r="E1440" s="9" t="s">
        <v>943</v>
      </c>
      <c r="F1440" s="9" t="s">
        <v>9249</v>
      </c>
      <c r="G1440" s="9" t="s">
        <v>9250</v>
      </c>
      <c r="H1440" s="9" t="n">
        <v>1565</v>
      </c>
      <c r="I1440" s="9" t="n">
        <v>1815</v>
      </c>
      <c r="J1440" s="9" t="s">
        <v>240</v>
      </c>
      <c r="K1440" s="9" t="s">
        <v>13596</v>
      </c>
      <c r="L1440" s="9" t="s">
        <v>13597</v>
      </c>
      <c r="M1440" s="9" t="s">
        <v>13598</v>
      </c>
      <c r="N1440" s="9" t="s">
        <v>8531</v>
      </c>
      <c r="O1440" s="9" t="s">
        <v>13098</v>
      </c>
      <c r="P1440" s="9" t="s">
        <v>13599</v>
      </c>
      <c r="Q1440" s="9" t="s">
        <v>246</v>
      </c>
      <c r="R1440" s="9" t="s">
        <v>12866</v>
      </c>
      <c r="S1440" s="9" t="s">
        <v>16</v>
      </c>
      <c r="T1440" s="9" t="s">
        <v>170</v>
      </c>
      <c r="U1440" s="9" t="s">
        <v>222</v>
      </c>
      <c r="V1440" s="9"/>
    </row>
    <row r="1441" customFormat="false" ht="15" hidden="false" customHeight="false" outlineLevel="0" collapsed="false">
      <c r="A1441" s="9" t="s">
        <v>13600</v>
      </c>
      <c r="B1441" s="9" t="s">
        <v>13601</v>
      </c>
      <c r="C1441" s="9" t="s">
        <v>13602</v>
      </c>
      <c r="D1441" s="9" t="s">
        <v>35</v>
      </c>
      <c r="E1441" s="9" t="s">
        <v>943</v>
      </c>
      <c r="F1441" s="9" t="s">
        <v>166</v>
      </c>
      <c r="G1441" s="9" t="s">
        <v>13603</v>
      </c>
      <c r="H1441" s="9" t="n">
        <v>700</v>
      </c>
      <c r="I1441" s="9" t="n">
        <v>1300</v>
      </c>
      <c r="J1441" s="9" t="s">
        <v>240</v>
      </c>
      <c r="K1441" s="9" t="s">
        <v>13604</v>
      </c>
      <c r="L1441" s="9" t="s">
        <v>13605</v>
      </c>
      <c r="M1441" s="9" t="s">
        <v>13606</v>
      </c>
      <c r="N1441" s="9" t="s">
        <v>7883</v>
      </c>
      <c r="O1441" s="9" t="s">
        <v>354</v>
      </c>
      <c r="P1441" s="9" t="s">
        <v>13607</v>
      </c>
      <c r="Q1441" s="9" t="s">
        <v>234</v>
      </c>
      <c r="R1441" s="9" t="s">
        <v>13608</v>
      </c>
      <c r="S1441" s="9" t="s">
        <v>16</v>
      </c>
      <c r="T1441" s="9" t="s">
        <v>2848</v>
      </c>
      <c r="U1441" s="9" t="s">
        <v>222</v>
      </c>
      <c r="V1441" s="9"/>
    </row>
    <row r="1442" customFormat="false" ht="15" hidden="false" customHeight="false" outlineLevel="0" collapsed="false">
      <c r="A1442" s="9" t="s">
        <v>13609</v>
      </c>
      <c r="B1442" s="9" t="s">
        <v>13610</v>
      </c>
      <c r="C1442" s="9" t="s">
        <v>13611</v>
      </c>
      <c r="D1442" s="9" t="s">
        <v>35</v>
      </c>
      <c r="E1442" s="9" t="s">
        <v>943</v>
      </c>
      <c r="F1442" s="9" t="s">
        <v>166</v>
      </c>
      <c r="G1442" s="9" t="s">
        <v>124</v>
      </c>
      <c r="H1442" s="9" t="n">
        <v>1180</v>
      </c>
      <c r="I1442" s="9" t="n">
        <v>1340</v>
      </c>
      <c r="J1442" s="9" t="s">
        <v>240</v>
      </c>
      <c r="K1442" s="9" t="s">
        <v>13612</v>
      </c>
      <c r="L1442" s="9" t="s">
        <v>13613</v>
      </c>
      <c r="M1442" s="9" t="s">
        <v>13614</v>
      </c>
      <c r="N1442" s="9" t="s">
        <v>179</v>
      </c>
      <c r="O1442" s="9" t="s">
        <v>354</v>
      </c>
      <c r="P1442" s="9" t="s">
        <v>13615</v>
      </c>
      <c r="Q1442" s="9" t="s">
        <v>234</v>
      </c>
      <c r="R1442" s="9" t="s">
        <v>13608</v>
      </c>
      <c r="S1442" s="9" t="s">
        <v>16</v>
      </c>
      <c r="T1442" s="9" t="s">
        <v>8495</v>
      </c>
      <c r="U1442" s="9" t="s">
        <v>222</v>
      </c>
      <c r="V1442" s="9"/>
    </row>
    <row r="1443" customFormat="false" ht="15" hidden="false" customHeight="false" outlineLevel="0" collapsed="false">
      <c r="A1443" s="9" t="s">
        <v>13616</v>
      </c>
      <c r="B1443" s="9" t="s">
        <v>13617</v>
      </c>
      <c r="C1443" s="9" t="s">
        <v>13618</v>
      </c>
      <c r="D1443" s="9" t="s">
        <v>35</v>
      </c>
      <c r="E1443" s="9" t="s">
        <v>943</v>
      </c>
      <c r="F1443" s="9" t="s">
        <v>166</v>
      </c>
      <c r="G1443" s="9" t="s">
        <v>130</v>
      </c>
      <c r="H1443" s="9" t="n">
        <v>1480</v>
      </c>
      <c r="I1443" s="9" t="n">
        <v>1700</v>
      </c>
      <c r="J1443" s="9" t="s">
        <v>240</v>
      </c>
      <c r="K1443" s="9" t="s">
        <v>13619</v>
      </c>
      <c r="L1443" s="9" t="s">
        <v>13620</v>
      </c>
      <c r="M1443" s="9" t="s">
        <v>13621</v>
      </c>
      <c r="N1443" s="9" t="s">
        <v>173</v>
      </c>
      <c r="O1443" s="9" t="s">
        <v>354</v>
      </c>
      <c r="P1443" s="9" t="s">
        <v>13622</v>
      </c>
      <c r="Q1443" s="9" t="s">
        <v>234</v>
      </c>
      <c r="R1443" s="9" t="s">
        <v>13608</v>
      </c>
      <c r="S1443" s="9" t="s">
        <v>16</v>
      </c>
      <c r="T1443" s="9" t="s">
        <v>247</v>
      </c>
      <c r="U1443" s="9" t="s">
        <v>222</v>
      </c>
      <c r="V1443" s="9"/>
    </row>
    <row r="1444" customFormat="false" ht="15" hidden="false" customHeight="false" outlineLevel="0" collapsed="false">
      <c r="A1444" s="9" t="s">
        <v>13623</v>
      </c>
      <c r="B1444" s="9" t="s">
        <v>13624</v>
      </c>
      <c r="C1444" s="9" t="s">
        <v>13625</v>
      </c>
      <c r="D1444" s="9" t="s">
        <v>33</v>
      </c>
      <c r="E1444" s="9" t="s">
        <v>943</v>
      </c>
      <c r="F1444" s="9" t="s">
        <v>166</v>
      </c>
      <c r="G1444" s="9" t="s">
        <v>130</v>
      </c>
      <c r="H1444" s="9" t="n">
        <v>1450</v>
      </c>
      <c r="I1444" s="9" t="n">
        <v>1800</v>
      </c>
      <c r="J1444" s="9" t="s">
        <v>240</v>
      </c>
      <c r="K1444" s="9" t="s">
        <v>13626</v>
      </c>
      <c r="L1444" s="9" t="s">
        <v>13627</v>
      </c>
      <c r="M1444" s="9" t="s">
        <v>13628</v>
      </c>
      <c r="N1444" s="9" t="s">
        <v>180</v>
      </c>
      <c r="O1444" s="9" t="s">
        <v>13629</v>
      </c>
      <c r="P1444" s="9" t="s">
        <v>13630</v>
      </c>
      <c r="Q1444" s="9" t="s">
        <v>246</v>
      </c>
      <c r="R1444" s="9" t="s">
        <v>12866</v>
      </c>
      <c r="S1444" s="9" t="s">
        <v>16</v>
      </c>
      <c r="T1444" s="9" t="s">
        <v>8727</v>
      </c>
      <c r="U1444" s="9" t="s">
        <v>222</v>
      </c>
      <c r="V1444" s="9"/>
    </row>
    <row r="1445" customFormat="false" ht="15" hidden="false" customHeight="false" outlineLevel="0" collapsed="false">
      <c r="A1445" s="9" t="s">
        <v>13631</v>
      </c>
      <c r="B1445" s="9" t="s">
        <v>13632</v>
      </c>
      <c r="C1445" s="9" t="s">
        <v>13633</v>
      </c>
      <c r="D1445" s="9" t="s">
        <v>33</v>
      </c>
      <c r="E1445" s="9" t="s">
        <v>943</v>
      </c>
      <c r="F1445" s="9" t="s">
        <v>166</v>
      </c>
      <c r="G1445" s="9" t="s">
        <v>130</v>
      </c>
      <c r="H1445" s="9" t="n">
        <v>1450</v>
      </c>
      <c r="I1445" s="9" t="n">
        <v>1800</v>
      </c>
      <c r="J1445" s="9" t="s">
        <v>240</v>
      </c>
      <c r="K1445" s="9" t="s">
        <v>13634</v>
      </c>
      <c r="L1445" s="9" t="s">
        <v>13635</v>
      </c>
      <c r="M1445" s="9" t="s">
        <v>13636</v>
      </c>
      <c r="N1445" s="9" t="s">
        <v>180</v>
      </c>
      <c r="O1445" s="9" t="s">
        <v>13629</v>
      </c>
      <c r="P1445" s="9"/>
      <c r="Q1445" s="9" t="s">
        <v>234</v>
      </c>
      <c r="R1445" s="9" t="s">
        <v>12866</v>
      </c>
      <c r="S1445" s="9" t="s">
        <v>17</v>
      </c>
      <c r="T1445" s="9" t="s">
        <v>5643</v>
      </c>
      <c r="U1445" s="9" t="s">
        <v>378</v>
      </c>
      <c r="V1445" s="9"/>
    </row>
    <row r="1446" customFormat="false" ht="15" hidden="false" customHeight="false" outlineLevel="0" collapsed="false">
      <c r="A1446" s="9" t="s">
        <v>13637</v>
      </c>
      <c r="B1446" s="9" t="s">
        <v>13638</v>
      </c>
      <c r="C1446" s="9" t="s">
        <v>13639</v>
      </c>
      <c r="D1446" s="9" t="s">
        <v>33</v>
      </c>
      <c r="E1446" s="9" t="s">
        <v>943</v>
      </c>
      <c r="F1446" s="9" t="s">
        <v>8301</v>
      </c>
      <c r="G1446" s="9" t="s">
        <v>2496</v>
      </c>
      <c r="H1446" s="9" t="n">
        <v>1400</v>
      </c>
      <c r="I1446" s="9" t="n">
        <v>1700</v>
      </c>
      <c r="J1446" s="9" t="s">
        <v>240</v>
      </c>
      <c r="K1446" s="9" t="s">
        <v>13640</v>
      </c>
      <c r="L1446" s="9" t="s">
        <v>13641</v>
      </c>
      <c r="M1446" s="9" t="s">
        <v>8910</v>
      </c>
      <c r="N1446" s="9" t="s">
        <v>177</v>
      </c>
      <c r="O1446" s="9" t="s">
        <v>13642</v>
      </c>
      <c r="P1446" s="9" t="s">
        <v>13643</v>
      </c>
      <c r="Q1446" s="9" t="s">
        <v>234</v>
      </c>
      <c r="R1446" s="9" t="s">
        <v>13608</v>
      </c>
      <c r="S1446" s="9" t="s">
        <v>16</v>
      </c>
      <c r="T1446" s="9" t="s">
        <v>247</v>
      </c>
      <c r="U1446" s="9" t="s">
        <v>222</v>
      </c>
      <c r="V1446" s="9"/>
    </row>
    <row r="1447" customFormat="false" ht="15" hidden="false" customHeight="false" outlineLevel="0" collapsed="false">
      <c r="A1447" s="9" t="s">
        <v>13644</v>
      </c>
      <c r="B1447" s="9" t="s">
        <v>13645</v>
      </c>
      <c r="C1447" s="9" t="s">
        <v>13646</v>
      </c>
      <c r="D1447" s="9" t="s">
        <v>33</v>
      </c>
      <c r="E1447" s="9" t="s">
        <v>943</v>
      </c>
      <c r="F1447" s="9" t="s">
        <v>166</v>
      </c>
      <c r="G1447" s="9" t="s">
        <v>13647</v>
      </c>
      <c r="H1447" s="9" t="n">
        <v>700</v>
      </c>
      <c r="I1447" s="9"/>
      <c r="J1447" s="9" t="s">
        <v>12843</v>
      </c>
      <c r="K1447" s="9" t="s">
        <v>13648</v>
      </c>
      <c r="L1447" s="9" t="s">
        <v>13649</v>
      </c>
      <c r="M1447" s="9" t="s">
        <v>10775</v>
      </c>
      <c r="N1447" s="9" t="s">
        <v>179</v>
      </c>
      <c r="O1447" s="9" t="s">
        <v>13650</v>
      </c>
      <c r="P1447" s="9"/>
      <c r="Q1447" s="9" t="s">
        <v>234</v>
      </c>
      <c r="R1447" s="9" t="s">
        <v>12866</v>
      </c>
      <c r="S1447" s="9" t="s">
        <v>16</v>
      </c>
      <c r="T1447" s="9" t="s">
        <v>247</v>
      </c>
      <c r="U1447" s="9" t="s">
        <v>222</v>
      </c>
      <c r="V1447" s="9" t="s">
        <v>12839</v>
      </c>
    </row>
    <row r="1448" customFormat="false" ht="15" hidden="false" customHeight="false" outlineLevel="0" collapsed="false">
      <c r="A1448" s="9" t="s">
        <v>13651</v>
      </c>
      <c r="B1448" s="9" t="s">
        <v>13652</v>
      </c>
      <c r="C1448" s="9" t="s">
        <v>13653</v>
      </c>
      <c r="D1448" s="9" t="s">
        <v>33</v>
      </c>
      <c r="E1448" s="9" t="s">
        <v>943</v>
      </c>
      <c r="F1448" s="9" t="s">
        <v>9316</v>
      </c>
      <c r="G1448" s="9" t="s">
        <v>12359</v>
      </c>
      <c r="H1448" s="9" t="n">
        <v>1100</v>
      </c>
      <c r="I1448" s="9" t="n">
        <v>1450</v>
      </c>
      <c r="J1448" s="9" t="s">
        <v>240</v>
      </c>
      <c r="K1448" s="9" t="s">
        <v>13654</v>
      </c>
      <c r="L1448" s="9" t="s">
        <v>13597</v>
      </c>
      <c r="M1448" s="9" t="s">
        <v>13655</v>
      </c>
      <c r="N1448" s="9" t="s">
        <v>178</v>
      </c>
      <c r="O1448" s="9" t="s">
        <v>354</v>
      </c>
      <c r="P1448" s="9"/>
      <c r="Q1448" s="9" t="s">
        <v>234</v>
      </c>
      <c r="R1448" s="9" t="s">
        <v>12866</v>
      </c>
      <c r="S1448" s="9" t="s">
        <v>17</v>
      </c>
      <c r="T1448" s="9" t="s">
        <v>170</v>
      </c>
      <c r="U1448" s="9" t="s">
        <v>378</v>
      </c>
      <c r="V1448" s="9"/>
    </row>
    <row r="1449" customFormat="false" ht="15" hidden="false" customHeight="false" outlineLevel="0" collapsed="false">
      <c r="A1449" s="9" t="s">
        <v>13656</v>
      </c>
      <c r="B1449" s="9" t="s">
        <v>13657</v>
      </c>
      <c r="C1449" s="9" t="s">
        <v>13658</v>
      </c>
      <c r="D1449" s="9" t="s">
        <v>33</v>
      </c>
      <c r="E1449" s="9" t="s">
        <v>943</v>
      </c>
      <c r="F1449" s="9" t="s">
        <v>9316</v>
      </c>
      <c r="G1449" s="9" t="s">
        <v>4876</v>
      </c>
      <c r="H1449" s="9" t="n">
        <v>1605</v>
      </c>
      <c r="I1449" s="9" t="n">
        <v>1750</v>
      </c>
      <c r="J1449" s="9" t="s">
        <v>240</v>
      </c>
      <c r="K1449" s="9" t="s">
        <v>13659</v>
      </c>
      <c r="L1449" s="9" t="s">
        <v>13597</v>
      </c>
      <c r="M1449" s="9" t="s">
        <v>12254</v>
      </c>
      <c r="N1449" s="9" t="s">
        <v>178</v>
      </c>
      <c r="O1449" s="9" t="s">
        <v>13660</v>
      </c>
      <c r="P1449" s="9" t="s">
        <v>13661</v>
      </c>
      <c r="Q1449" s="9" t="s">
        <v>246</v>
      </c>
      <c r="R1449" s="9" t="s">
        <v>12866</v>
      </c>
      <c r="S1449" s="9" t="s">
        <v>17</v>
      </c>
      <c r="T1449" s="9" t="s">
        <v>170</v>
      </c>
      <c r="U1449" s="9" t="s">
        <v>378</v>
      </c>
      <c r="V1449" s="9"/>
    </row>
    <row r="1450" customFormat="false" ht="15" hidden="false" customHeight="false" outlineLevel="0" collapsed="false">
      <c r="A1450" s="9" t="s">
        <v>13662</v>
      </c>
      <c r="B1450" s="9" t="s">
        <v>13663</v>
      </c>
      <c r="C1450" s="9" t="s">
        <v>13664</v>
      </c>
      <c r="D1450" s="9" t="s">
        <v>35</v>
      </c>
      <c r="E1450" s="9" t="s">
        <v>943</v>
      </c>
      <c r="F1450" s="9" t="s">
        <v>166</v>
      </c>
      <c r="G1450" s="9" t="s">
        <v>128</v>
      </c>
      <c r="H1450" s="9" t="n">
        <v>1978</v>
      </c>
      <c r="I1450" s="9"/>
      <c r="J1450" s="9" t="s">
        <v>13665</v>
      </c>
      <c r="K1450" s="9" t="s">
        <v>13666</v>
      </c>
      <c r="L1450" s="9" t="s">
        <v>13667</v>
      </c>
      <c r="M1450" s="9" t="s">
        <v>13668</v>
      </c>
      <c r="N1450" s="9" t="s">
        <v>173</v>
      </c>
      <c r="O1450" s="9" t="s">
        <v>13669</v>
      </c>
      <c r="P1450" s="9"/>
      <c r="Q1450" s="9" t="s">
        <v>1267</v>
      </c>
      <c r="R1450" s="9" t="s">
        <v>12866</v>
      </c>
      <c r="S1450" s="9" t="s">
        <v>17</v>
      </c>
      <c r="T1450" s="9" t="s">
        <v>2848</v>
      </c>
      <c r="U1450" s="9" t="s">
        <v>222</v>
      </c>
      <c r="V1450" s="9"/>
    </row>
    <row r="1451" customFormat="false" ht="15" hidden="false" customHeight="false" outlineLevel="0" collapsed="false">
      <c r="A1451" s="9" t="s">
        <v>13670</v>
      </c>
      <c r="B1451" s="9" t="s">
        <v>13671</v>
      </c>
      <c r="C1451" s="9" t="s">
        <v>13672</v>
      </c>
      <c r="D1451" s="9" t="s">
        <v>33</v>
      </c>
      <c r="E1451" s="9" t="s">
        <v>943</v>
      </c>
      <c r="F1451" s="9" t="s">
        <v>166</v>
      </c>
      <c r="G1451" s="9" t="s">
        <v>130</v>
      </c>
      <c r="H1451" s="9" t="n">
        <v>1891</v>
      </c>
      <c r="I1451" s="9"/>
      <c r="J1451" s="9" t="s">
        <v>13673</v>
      </c>
      <c r="K1451" s="9" t="s">
        <v>13674</v>
      </c>
      <c r="L1451" s="9" t="s">
        <v>13675</v>
      </c>
      <c r="M1451" s="9" t="s">
        <v>13628</v>
      </c>
      <c r="N1451" s="9" t="s">
        <v>180</v>
      </c>
      <c r="O1451" s="9" t="s">
        <v>9833</v>
      </c>
      <c r="P1451" s="9"/>
      <c r="Q1451" s="9" t="s">
        <v>234</v>
      </c>
      <c r="R1451" s="9" t="s">
        <v>12866</v>
      </c>
      <c r="S1451" s="9" t="s">
        <v>17</v>
      </c>
      <c r="T1451" s="9" t="s">
        <v>3429</v>
      </c>
      <c r="U1451" s="9" t="s">
        <v>222</v>
      </c>
      <c r="V1451" s="9"/>
    </row>
    <row r="1452" customFormat="false" ht="15" hidden="false" customHeight="false" outlineLevel="0" collapsed="false">
      <c r="A1452" s="9" t="s">
        <v>13676</v>
      </c>
      <c r="B1452" s="9" t="s">
        <v>13677</v>
      </c>
      <c r="C1452" s="9" t="s">
        <v>13678</v>
      </c>
      <c r="D1452" s="9" t="s">
        <v>35</v>
      </c>
      <c r="E1452" s="9" t="s">
        <v>943</v>
      </c>
      <c r="F1452" s="9" t="s">
        <v>167</v>
      </c>
      <c r="G1452" s="9" t="s">
        <v>136</v>
      </c>
      <c r="H1452" s="9" t="n">
        <v>550</v>
      </c>
      <c r="I1452" s="9" t="n">
        <v>1204</v>
      </c>
      <c r="J1452" s="9" t="s">
        <v>240</v>
      </c>
      <c r="K1452" s="9" t="s">
        <v>13679</v>
      </c>
      <c r="L1452" s="9" t="s">
        <v>13680</v>
      </c>
      <c r="M1452" s="9" t="s">
        <v>13681</v>
      </c>
      <c r="N1452" s="9" t="s">
        <v>613</v>
      </c>
      <c r="O1452" s="9" t="s">
        <v>13682</v>
      </c>
      <c r="P1452" s="9" t="s">
        <v>13683</v>
      </c>
      <c r="Q1452" s="9" t="s">
        <v>246</v>
      </c>
      <c r="R1452" s="9" t="s">
        <v>1348</v>
      </c>
      <c r="S1452" s="9" t="s">
        <v>17</v>
      </c>
      <c r="T1452" s="9" t="s">
        <v>10874</v>
      </c>
      <c r="U1452" s="9" t="s">
        <v>378</v>
      </c>
      <c r="V1452" s="9"/>
    </row>
    <row r="1453" customFormat="false" ht="15" hidden="false" customHeight="false" outlineLevel="0" collapsed="false">
      <c r="A1453" s="9" t="s">
        <v>13684</v>
      </c>
      <c r="B1453" s="9" t="s">
        <v>13685</v>
      </c>
      <c r="C1453" s="9" t="s">
        <v>13686</v>
      </c>
      <c r="D1453" s="9" t="s">
        <v>35</v>
      </c>
      <c r="E1453" s="9" t="s">
        <v>943</v>
      </c>
      <c r="F1453" s="9" t="s">
        <v>167</v>
      </c>
      <c r="G1453" s="9" t="s">
        <v>276</v>
      </c>
      <c r="H1453" s="9" t="n">
        <v>500</v>
      </c>
      <c r="I1453" s="9" t="n">
        <v>1250</v>
      </c>
      <c r="J1453" s="9" t="s">
        <v>240</v>
      </c>
      <c r="K1453" s="9" t="s">
        <v>13687</v>
      </c>
      <c r="L1453" s="9" t="s">
        <v>13688</v>
      </c>
      <c r="M1453" s="9" t="s">
        <v>13689</v>
      </c>
      <c r="N1453" s="9" t="s">
        <v>9212</v>
      </c>
      <c r="O1453" s="9" t="s">
        <v>13690</v>
      </c>
      <c r="P1453" s="9" t="s">
        <v>13691</v>
      </c>
      <c r="Q1453" s="9" t="s">
        <v>670</v>
      </c>
      <c r="R1453" s="9" t="s">
        <v>13692</v>
      </c>
      <c r="S1453" s="9" t="s">
        <v>16</v>
      </c>
      <c r="T1453" s="9" t="s">
        <v>7901</v>
      </c>
      <c r="U1453" s="9" t="s">
        <v>222</v>
      </c>
      <c r="V1453" s="9"/>
    </row>
    <row r="1454" customFormat="false" ht="15" hidden="false" customHeight="false" outlineLevel="0" collapsed="false">
      <c r="A1454" s="9" t="s">
        <v>13693</v>
      </c>
      <c r="B1454" s="9" t="s">
        <v>13694</v>
      </c>
      <c r="C1454" s="9" t="s">
        <v>13695</v>
      </c>
      <c r="D1454" s="9" t="s">
        <v>35</v>
      </c>
      <c r="E1454" s="9" t="s">
        <v>943</v>
      </c>
      <c r="F1454" s="9" t="s">
        <v>167</v>
      </c>
      <c r="G1454" s="9" t="s">
        <v>307</v>
      </c>
      <c r="H1454" s="9" t="n">
        <v>1200</v>
      </c>
      <c r="I1454" s="9" t="n">
        <v>1731</v>
      </c>
      <c r="J1454" s="9" t="s">
        <v>13696</v>
      </c>
      <c r="K1454" s="9" t="s">
        <v>13697</v>
      </c>
      <c r="L1454" s="9" t="s">
        <v>13698</v>
      </c>
      <c r="M1454" s="9" t="s">
        <v>13699</v>
      </c>
      <c r="N1454" s="9" t="s">
        <v>6008</v>
      </c>
      <c r="O1454" s="9" t="s">
        <v>13700</v>
      </c>
      <c r="P1454" s="9" t="s">
        <v>13701</v>
      </c>
      <c r="Q1454" s="9" t="s">
        <v>234</v>
      </c>
      <c r="R1454" s="9" t="s">
        <v>8347</v>
      </c>
      <c r="S1454" s="9" t="s">
        <v>16</v>
      </c>
      <c r="T1454" s="9" t="s">
        <v>6041</v>
      </c>
      <c r="U1454" s="9" t="s">
        <v>222</v>
      </c>
      <c r="V1454" s="9"/>
    </row>
    <row r="1455" customFormat="false" ht="15" hidden="false" customHeight="false" outlineLevel="0" collapsed="false">
      <c r="A1455" s="9" t="s">
        <v>13702</v>
      </c>
      <c r="B1455" s="9" t="s">
        <v>13703</v>
      </c>
      <c r="C1455" s="9" t="s">
        <v>13704</v>
      </c>
      <c r="D1455" s="9" t="s">
        <v>35</v>
      </c>
      <c r="E1455" s="9" t="s">
        <v>943</v>
      </c>
      <c r="F1455" s="9" t="s">
        <v>167</v>
      </c>
      <c r="G1455" s="9" t="s">
        <v>140</v>
      </c>
      <c r="H1455" s="9" t="n">
        <v>1150</v>
      </c>
      <c r="I1455" s="9"/>
      <c r="J1455" s="9" t="s">
        <v>13705</v>
      </c>
      <c r="K1455" s="9" t="s">
        <v>13706</v>
      </c>
      <c r="L1455" s="9" t="s">
        <v>13707</v>
      </c>
      <c r="M1455" s="9" t="s">
        <v>13708</v>
      </c>
      <c r="N1455" s="9" t="s">
        <v>9351</v>
      </c>
      <c r="O1455" s="9" t="s">
        <v>13709</v>
      </c>
      <c r="P1455" s="9" t="s">
        <v>13710</v>
      </c>
      <c r="Q1455" s="9" t="s">
        <v>234</v>
      </c>
      <c r="R1455" s="9" t="s">
        <v>13518</v>
      </c>
      <c r="S1455" s="9" t="s">
        <v>16</v>
      </c>
      <c r="T1455" s="9" t="s">
        <v>13711</v>
      </c>
      <c r="U1455" s="9" t="s">
        <v>222</v>
      </c>
      <c r="V1455" s="9" t="s">
        <v>13712</v>
      </c>
    </row>
    <row r="1456" customFormat="false" ht="15" hidden="false" customHeight="false" outlineLevel="0" collapsed="false">
      <c r="A1456" s="9" t="s">
        <v>13713</v>
      </c>
      <c r="B1456" s="9" t="s">
        <v>13714</v>
      </c>
      <c r="C1456" s="9" t="s">
        <v>13715</v>
      </c>
      <c r="D1456" s="9" t="s">
        <v>35</v>
      </c>
      <c r="E1456" s="9" t="s">
        <v>943</v>
      </c>
      <c r="F1456" s="9" t="s">
        <v>167</v>
      </c>
      <c r="G1456" s="9" t="s">
        <v>138</v>
      </c>
      <c r="H1456" s="9" t="n">
        <v>1182</v>
      </c>
      <c r="I1456" s="9" t="n">
        <v>1770</v>
      </c>
      <c r="J1456" s="9" t="s">
        <v>13716</v>
      </c>
      <c r="K1456" s="9" t="s">
        <v>13717</v>
      </c>
      <c r="L1456" s="9" t="s">
        <v>13718</v>
      </c>
      <c r="M1456" s="9" t="s">
        <v>13719</v>
      </c>
      <c r="N1456" s="9" t="s">
        <v>7621</v>
      </c>
      <c r="O1456" s="9" t="s">
        <v>13720</v>
      </c>
      <c r="P1456" s="9" t="s">
        <v>13721</v>
      </c>
      <c r="Q1456" s="9" t="s">
        <v>234</v>
      </c>
      <c r="R1456" s="9" t="s">
        <v>13027</v>
      </c>
      <c r="S1456" s="9" t="s">
        <v>16</v>
      </c>
      <c r="T1456" s="9" t="s">
        <v>8727</v>
      </c>
      <c r="U1456" s="9" t="s">
        <v>222</v>
      </c>
      <c r="V1456" s="9"/>
    </row>
    <row r="1457" customFormat="false" ht="15" hidden="false" customHeight="false" outlineLevel="0" collapsed="false">
      <c r="A1457" s="9" t="s">
        <v>13722</v>
      </c>
      <c r="B1457" s="9" t="s">
        <v>13723</v>
      </c>
      <c r="C1457" s="9" t="s">
        <v>13724</v>
      </c>
      <c r="D1457" s="9" t="s">
        <v>35</v>
      </c>
      <c r="E1457" s="9" t="s">
        <v>943</v>
      </c>
      <c r="F1457" s="9" t="s">
        <v>167</v>
      </c>
      <c r="G1457" s="9" t="s">
        <v>140</v>
      </c>
      <c r="H1457" s="9" t="n">
        <v>1382</v>
      </c>
      <c r="I1457" s="9" t="n">
        <v>1795</v>
      </c>
      <c r="J1457" s="9" t="s">
        <v>240</v>
      </c>
      <c r="K1457" s="9" t="s">
        <v>13725</v>
      </c>
      <c r="L1457" s="9" t="s">
        <v>13726</v>
      </c>
      <c r="M1457" s="9" t="s">
        <v>9810</v>
      </c>
      <c r="N1457" s="9" t="s">
        <v>178</v>
      </c>
      <c r="O1457" s="9" t="s">
        <v>13727</v>
      </c>
      <c r="P1457" s="9" t="s">
        <v>13728</v>
      </c>
      <c r="Q1457" s="9" t="s">
        <v>234</v>
      </c>
      <c r="R1457" s="9" t="s">
        <v>13586</v>
      </c>
      <c r="S1457" s="9" t="s">
        <v>17</v>
      </c>
      <c r="T1457" s="9" t="s">
        <v>1043</v>
      </c>
      <c r="U1457" s="9" t="s">
        <v>378</v>
      </c>
      <c r="V1457" s="9"/>
    </row>
    <row r="1458" customFormat="false" ht="15" hidden="false" customHeight="false" outlineLevel="0" collapsed="false">
      <c r="A1458" s="9" t="s">
        <v>13729</v>
      </c>
      <c r="B1458" s="9" t="s">
        <v>13730</v>
      </c>
      <c r="C1458" s="9" t="s">
        <v>13731</v>
      </c>
      <c r="D1458" s="9" t="s">
        <v>35</v>
      </c>
      <c r="E1458" s="9" t="s">
        <v>943</v>
      </c>
      <c r="F1458" s="9" t="s">
        <v>167</v>
      </c>
      <c r="G1458" s="9" t="s">
        <v>138</v>
      </c>
      <c r="H1458" s="9" t="n">
        <v>1291</v>
      </c>
      <c r="I1458" s="9"/>
      <c r="J1458" s="9" t="s">
        <v>12843</v>
      </c>
      <c r="K1458" s="9" t="s">
        <v>13732</v>
      </c>
      <c r="L1458" s="9" t="s">
        <v>13733</v>
      </c>
      <c r="M1458" s="9" t="s">
        <v>13734</v>
      </c>
      <c r="N1458" s="9" t="s">
        <v>976</v>
      </c>
      <c r="O1458" s="9" t="s">
        <v>13735</v>
      </c>
      <c r="P1458" s="9" t="s">
        <v>13736</v>
      </c>
      <c r="Q1458" s="9" t="s">
        <v>1267</v>
      </c>
      <c r="R1458" s="9" t="s">
        <v>13737</v>
      </c>
      <c r="S1458" s="9" t="s">
        <v>16</v>
      </c>
      <c r="T1458" s="9" t="s">
        <v>271</v>
      </c>
      <c r="U1458" s="9" t="s">
        <v>222</v>
      </c>
      <c r="V1458" s="9"/>
    </row>
    <row r="1459" customFormat="false" ht="15" hidden="false" customHeight="false" outlineLevel="0" collapsed="false">
      <c r="A1459" s="9" t="s">
        <v>13738</v>
      </c>
      <c r="B1459" s="9" t="s">
        <v>13739</v>
      </c>
      <c r="C1459" s="9" t="s">
        <v>13740</v>
      </c>
      <c r="D1459" s="9" t="s">
        <v>35</v>
      </c>
      <c r="E1459" s="9" t="s">
        <v>943</v>
      </c>
      <c r="F1459" s="9" t="s">
        <v>167</v>
      </c>
      <c r="G1459" s="9" t="s">
        <v>138</v>
      </c>
      <c r="H1459" s="9" t="n">
        <v>1300</v>
      </c>
      <c r="I1459" s="9" t="n">
        <v>1800</v>
      </c>
      <c r="J1459" s="9" t="s">
        <v>240</v>
      </c>
      <c r="K1459" s="9" t="s">
        <v>13741</v>
      </c>
      <c r="L1459" s="9" t="s">
        <v>13742</v>
      </c>
      <c r="M1459" s="9" t="s">
        <v>13743</v>
      </c>
      <c r="N1459" s="9" t="s">
        <v>9045</v>
      </c>
      <c r="O1459" s="9" t="s">
        <v>13744</v>
      </c>
      <c r="P1459" s="9" t="s">
        <v>13745</v>
      </c>
      <c r="Q1459" s="9" t="s">
        <v>234</v>
      </c>
      <c r="R1459" s="9" t="s">
        <v>12855</v>
      </c>
      <c r="S1459" s="9" t="s">
        <v>17</v>
      </c>
      <c r="T1459" s="9" t="s">
        <v>247</v>
      </c>
      <c r="U1459" s="9" t="s">
        <v>378</v>
      </c>
      <c r="V1459" s="9"/>
    </row>
    <row r="1460" customFormat="false" ht="15" hidden="false" customHeight="false" outlineLevel="0" collapsed="false">
      <c r="A1460" s="9" t="s">
        <v>13746</v>
      </c>
      <c r="B1460" s="9" t="s">
        <v>13747</v>
      </c>
      <c r="C1460" s="9" t="s">
        <v>13748</v>
      </c>
      <c r="D1460" s="9" t="s">
        <v>33</v>
      </c>
      <c r="E1460" s="9" t="s">
        <v>943</v>
      </c>
      <c r="F1460" s="9" t="s">
        <v>167</v>
      </c>
      <c r="G1460" s="9" t="s">
        <v>138</v>
      </c>
      <c r="H1460" s="9" t="n">
        <v>1104</v>
      </c>
      <c r="I1460" s="9" t="n">
        <v>1797</v>
      </c>
      <c r="J1460" s="9" t="s">
        <v>240</v>
      </c>
      <c r="K1460" s="9" t="s">
        <v>13749</v>
      </c>
      <c r="L1460" s="9" t="s">
        <v>13750</v>
      </c>
      <c r="M1460" s="9" t="s">
        <v>13751</v>
      </c>
      <c r="N1460" s="9" t="s">
        <v>12058</v>
      </c>
      <c r="O1460" s="9" t="s">
        <v>13735</v>
      </c>
      <c r="P1460" s="9" t="s">
        <v>13752</v>
      </c>
      <c r="Q1460" s="9" t="s">
        <v>234</v>
      </c>
      <c r="R1460" s="9" t="s">
        <v>628</v>
      </c>
      <c r="S1460" s="9" t="s">
        <v>17</v>
      </c>
      <c r="T1460" s="9" t="s">
        <v>357</v>
      </c>
      <c r="U1460" s="9" t="s">
        <v>222</v>
      </c>
      <c r="V1460" s="9"/>
    </row>
    <row r="1461" customFormat="false" ht="15" hidden="false" customHeight="false" outlineLevel="0" collapsed="false">
      <c r="A1461" s="9" t="s">
        <v>13753</v>
      </c>
      <c r="B1461" s="9" t="s">
        <v>13754</v>
      </c>
      <c r="C1461" s="9" t="s">
        <v>13755</v>
      </c>
      <c r="D1461" s="9" t="s">
        <v>35</v>
      </c>
      <c r="E1461" s="9" t="s">
        <v>943</v>
      </c>
      <c r="F1461" s="9" t="s">
        <v>167</v>
      </c>
      <c r="G1461" s="9" t="s">
        <v>140</v>
      </c>
      <c r="H1461" s="9" t="n">
        <v>1555</v>
      </c>
      <c r="I1461" s="9" t="n">
        <v>1876</v>
      </c>
      <c r="J1461" s="9" t="s">
        <v>240</v>
      </c>
      <c r="K1461" s="9" t="s">
        <v>13756</v>
      </c>
      <c r="L1461" s="9" t="s">
        <v>13757</v>
      </c>
      <c r="M1461" s="9" t="s">
        <v>13758</v>
      </c>
      <c r="N1461" s="9" t="s">
        <v>177</v>
      </c>
      <c r="O1461" s="9" t="s">
        <v>13759</v>
      </c>
      <c r="P1461" s="9" t="s">
        <v>13760</v>
      </c>
      <c r="Q1461" s="9" t="s">
        <v>234</v>
      </c>
      <c r="R1461" s="9" t="s">
        <v>13586</v>
      </c>
      <c r="S1461" s="9" t="s">
        <v>17</v>
      </c>
      <c r="T1461" s="9" t="s">
        <v>7901</v>
      </c>
      <c r="U1461" s="9" t="s">
        <v>222</v>
      </c>
      <c r="V1461" s="9"/>
    </row>
    <row r="1462" customFormat="false" ht="15" hidden="false" customHeight="false" outlineLevel="0" collapsed="false">
      <c r="A1462" s="9" t="s">
        <v>13761</v>
      </c>
      <c r="B1462" s="9" t="s">
        <v>13762</v>
      </c>
      <c r="C1462" s="9" t="s">
        <v>9425</v>
      </c>
      <c r="D1462" s="9" t="s">
        <v>35</v>
      </c>
      <c r="E1462" s="9" t="s">
        <v>943</v>
      </c>
      <c r="F1462" s="9" t="s">
        <v>167</v>
      </c>
      <c r="G1462" s="9" t="s">
        <v>138</v>
      </c>
      <c r="H1462" s="9" t="n">
        <v>1662</v>
      </c>
      <c r="I1462" s="9"/>
      <c r="J1462" s="9" t="s">
        <v>13763</v>
      </c>
      <c r="K1462" s="9" t="s">
        <v>13764</v>
      </c>
      <c r="L1462" s="9" t="s">
        <v>13765</v>
      </c>
      <c r="M1462" s="9" t="s">
        <v>9429</v>
      </c>
      <c r="N1462" s="9" t="s">
        <v>180</v>
      </c>
      <c r="O1462" s="9" t="s">
        <v>13766</v>
      </c>
      <c r="P1462" s="9" t="s">
        <v>13767</v>
      </c>
      <c r="Q1462" s="9" t="s">
        <v>234</v>
      </c>
      <c r="R1462" s="9" t="s">
        <v>13768</v>
      </c>
      <c r="S1462" s="9" t="s">
        <v>16</v>
      </c>
      <c r="T1462" s="9" t="s">
        <v>8678</v>
      </c>
      <c r="U1462" s="9" t="s">
        <v>222</v>
      </c>
      <c r="V1462" s="9"/>
    </row>
    <row r="1463" customFormat="false" ht="15" hidden="false" customHeight="false" outlineLevel="0" collapsed="false">
      <c r="A1463" s="9" t="s">
        <v>13769</v>
      </c>
      <c r="B1463" s="9" t="s">
        <v>13770</v>
      </c>
      <c r="C1463" s="9" t="s">
        <v>11742</v>
      </c>
      <c r="D1463" s="9" t="s">
        <v>35</v>
      </c>
      <c r="E1463" s="9" t="s">
        <v>943</v>
      </c>
      <c r="F1463" s="9" t="s">
        <v>167</v>
      </c>
      <c r="G1463" s="9" t="s">
        <v>138</v>
      </c>
      <c r="H1463" s="9" t="n">
        <v>1710</v>
      </c>
      <c r="I1463" s="9"/>
      <c r="J1463" s="9" t="s">
        <v>12843</v>
      </c>
      <c r="K1463" s="9" t="s">
        <v>13771</v>
      </c>
      <c r="L1463" s="9" t="s">
        <v>13772</v>
      </c>
      <c r="M1463" s="9" t="s">
        <v>13773</v>
      </c>
      <c r="N1463" s="9" t="s">
        <v>572</v>
      </c>
      <c r="O1463" s="9" t="s">
        <v>13774</v>
      </c>
      <c r="P1463" s="9" t="s">
        <v>13775</v>
      </c>
      <c r="Q1463" s="9" t="s">
        <v>234</v>
      </c>
      <c r="R1463" s="9" t="s">
        <v>13737</v>
      </c>
      <c r="S1463" s="9" t="s">
        <v>16</v>
      </c>
      <c r="T1463" s="9" t="s">
        <v>7813</v>
      </c>
      <c r="U1463" s="9" t="s">
        <v>222</v>
      </c>
      <c r="V1463" s="9"/>
    </row>
    <row r="1464" customFormat="false" ht="15" hidden="false" customHeight="false" outlineLevel="0" collapsed="false">
      <c r="A1464" s="9" t="s">
        <v>13776</v>
      </c>
      <c r="B1464" s="9" t="s">
        <v>13777</v>
      </c>
      <c r="C1464" s="9" t="s">
        <v>13778</v>
      </c>
      <c r="D1464" s="9" t="s">
        <v>35</v>
      </c>
      <c r="E1464" s="9" t="s">
        <v>943</v>
      </c>
      <c r="F1464" s="9" t="s">
        <v>167</v>
      </c>
      <c r="G1464" s="9" t="s">
        <v>138</v>
      </c>
      <c r="H1464" s="9" t="n">
        <v>1740</v>
      </c>
      <c r="I1464" s="9"/>
      <c r="J1464" s="9" t="s">
        <v>13779</v>
      </c>
      <c r="K1464" s="9" t="s">
        <v>13780</v>
      </c>
      <c r="L1464" s="9" t="s">
        <v>13781</v>
      </c>
      <c r="M1464" s="9" t="s">
        <v>13782</v>
      </c>
      <c r="N1464" s="9" t="s">
        <v>180</v>
      </c>
      <c r="O1464" s="9" t="s">
        <v>9430</v>
      </c>
      <c r="P1464" s="9" t="s">
        <v>13783</v>
      </c>
      <c r="Q1464" s="9" t="s">
        <v>234</v>
      </c>
      <c r="R1464" s="9" t="s">
        <v>13784</v>
      </c>
      <c r="S1464" s="9" t="s">
        <v>16</v>
      </c>
      <c r="T1464" s="9" t="s">
        <v>247</v>
      </c>
      <c r="U1464" s="9" t="s">
        <v>222</v>
      </c>
      <c r="V1464" s="9"/>
    </row>
    <row r="1465" customFormat="false" ht="15" hidden="false" customHeight="false" outlineLevel="0" collapsed="false">
      <c r="A1465" s="9" t="s">
        <v>13785</v>
      </c>
      <c r="B1465" s="9" t="s">
        <v>13786</v>
      </c>
      <c r="C1465" s="9" t="s">
        <v>13787</v>
      </c>
      <c r="D1465" s="9" t="s">
        <v>35</v>
      </c>
      <c r="E1465" s="9" t="s">
        <v>943</v>
      </c>
      <c r="F1465" s="9" t="s">
        <v>167</v>
      </c>
      <c r="G1465" s="9" t="s">
        <v>140</v>
      </c>
      <c r="H1465" s="9" t="n">
        <v>1600</v>
      </c>
      <c r="I1465" s="9" t="n">
        <v>1800</v>
      </c>
      <c r="J1465" s="9" t="s">
        <v>13788</v>
      </c>
      <c r="K1465" s="9" t="s">
        <v>13789</v>
      </c>
      <c r="L1465" s="9" t="s">
        <v>13790</v>
      </c>
      <c r="M1465" s="9" t="s">
        <v>13791</v>
      </c>
      <c r="N1465" s="9" t="s">
        <v>5787</v>
      </c>
      <c r="O1465" s="9" t="s">
        <v>354</v>
      </c>
      <c r="P1465" s="9" t="s">
        <v>13792</v>
      </c>
      <c r="Q1465" s="9" t="s">
        <v>234</v>
      </c>
      <c r="R1465" s="9" t="s">
        <v>13793</v>
      </c>
      <c r="S1465" s="9" t="s">
        <v>16</v>
      </c>
      <c r="T1465" s="9" t="s">
        <v>7813</v>
      </c>
      <c r="U1465" s="9" t="s">
        <v>222</v>
      </c>
      <c r="V1465" s="9"/>
    </row>
    <row r="1466" customFormat="false" ht="15" hidden="false" customHeight="false" outlineLevel="0" collapsed="false">
      <c r="A1466" s="9" t="s">
        <v>13794</v>
      </c>
      <c r="B1466" s="9" t="s">
        <v>13795</v>
      </c>
      <c r="C1466" s="9" t="s">
        <v>13796</v>
      </c>
      <c r="D1466" s="9" t="s">
        <v>35</v>
      </c>
      <c r="E1466" s="9" t="s">
        <v>943</v>
      </c>
      <c r="F1466" s="9" t="s">
        <v>167</v>
      </c>
      <c r="G1466" s="9" t="s">
        <v>140</v>
      </c>
      <c r="H1466" s="9" t="n">
        <v>1759</v>
      </c>
      <c r="I1466" s="9"/>
      <c r="J1466" s="9" t="s">
        <v>13797</v>
      </c>
      <c r="K1466" s="9" t="s">
        <v>13798</v>
      </c>
      <c r="L1466" s="9" t="s">
        <v>13799</v>
      </c>
      <c r="M1466" s="9" t="s">
        <v>13800</v>
      </c>
      <c r="N1466" s="9" t="s">
        <v>976</v>
      </c>
      <c r="O1466" s="9" t="s">
        <v>13801</v>
      </c>
      <c r="P1466" s="9" t="s">
        <v>13802</v>
      </c>
      <c r="Q1466" s="9" t="s">
        <v>246</v>
      </c>
      <c r="R1466" s="9" t="s">
        <v>13803</v>
      </c>
      <c r="S1466" s="9" t="s">
        <v>15</v>
      </c>
      <c r="T1466" s="9" t="s">
        <v>520</v>
      </c>
      <c r="U1466" s="9" t="s">
        <v>222</v>
      </c>
      <c r="V1466" s="9"/>
    </row>
    <row r="1467" customFormat="false" ht="15" hidden="false" customHeight="false" outlineLevel="0" collapsed="false">
      <c r="A1467" s="9" t="s">
        <v>13804</v>
      </c>
      <c r="B1467" s="9" t="s">
        <v>13805</v>
      </c>
      <c r="C1467" s="9" t="s">
        <v>13806</v>
      </c>
      <c r="D1467" s="9" t="s">
        <v>35</v>
      </c>
      <c r="E1467" s="9" t="s">
        <v>943</v>
      </c>
      <c r="F1467" s="9" t="s">
        <v>167</v>
      </c>
      <c r="G1467" s="9" t="s">
        <v>140</v>
      </c>
      <c r="H1467" s="9" t="n">
        <v>1709</v>
      </c>
      <c r="I1467" s="9"/>
      <c r="J1467" s="9" t="s">
        <v>240</v>
      </c>
      <c r="K1467" s="9" t="s">
        <v>13807</v>
      </c>
      <c r="L1467" s="9" t="s">
        <v>9505</v>
      </c>
      <c r="M1467" s="9" t="s">
        <v>13808</v>
      </c>
      <c r="N1467" s="9" t="s">
        <v>13497</v>
      </c>
      <c r="O1467" s="9" t="s">
        <v>354</v>
      </c>
      <c r="P1467" s="9" t="s">
        <v>13809</v>
      </c>
      <c r="Q1467" s="9" t="s">
        <v>234</v>
      </c>
      <c r="R1467" s="9" t="s">
        <v>13810</v>
      </c>
      <c r="S1467" s="9" t="s">
        <v>16</v>
      </c>
      <c r="T1467" s="9" t="s">
        <v>357</v>
      </c>
      <c r="U1467" s="9" t="s">
        <v>222</v>
      </c>
      <c r="V1467" s="9"/>
    </row>
    <row r="1468" customFormat="false" ht="15" hidden="false" customHeight="false" outlineLevel="0" collapsed="false">
      <c r="A1468" s="9" t="s">
        <v>13811</v>
      </c>
      <c r="B1468" s="9" t="s">
        <v>13812</v>
      </c>
      <c r="C1468" s="9" t="s">
        <v>13813</v>
      </c>
      <c r="D1468" s="9" t="s">
        <v>35</v>
      </c>
      <c r="E1468" s="9" t="s">
        <v>943</v>
      </c>
      <c r="F1468" s="9" t="s">
        <v>167</v>
      </c>
      <c r="G1468" s="9" t="s">
        <v>140</v>
      </c>
      <c r="H1468" s="9" t="n">
        <v>1771</v>
      </c>
      <c r="I1468" s="9"/>
      <c r="J1468" s="9" t="s">
        <v>240</v>
      </c>
      <c r="K1468" s="9" t="s">
        <v>13814</v>
      </c>
      <c r="L1468" s="9" t="s">
        <v>13815</v>
      </c>
      <c r="M1468" s="9" t="s">
        <v>13816</v>
      </c>
      <c r="N1468" s="9" t="s">
        <v>174</v>
      </c>
      <c r="O1468" s="9" t="s">
        <v>354</v>
      </c>
      <c r="P1468" s="9" t="s">
        <v>13817</v>
      </c>
      <c r="Q1468" s="9" t="s">
        <v>246</v>
      </c>
      <c r="R1468" s="9" t="s">
        <v>13810</v>
      </c>
      <c r="S1468" s="9" t="s">
        <v>17</v>
      </c>
      <c r="T1468" s="9" t="s">
        <v>9646</v>
      </c>
      <c r="U1468" s="9" t="s">
        <v>222</v>
      </c>
      <c r="V1468" s="9"/>
    </row>
    <row r="1469" customFormat="false" ht="15" hidden="false" customHeight="false" outlineLevel="0" collapsed="false">
      <c r="A1469" s="9" t="s">
        <v>13818</v>
      </c>
      <c r="B1469" s="9" t="s">
        <v>13819</v>
      </c>
      <c r="C1469" s="9" t="s">
        <v>13820</v>
      </c>
      <c r="D1469" s="9" t="s">
        <v>35</v>
      </c>
      <c r="E1469" s="9" t="s">
        <v>943</v>
      </c>
      <c r="F1469" s="9" t="s">
        <v>167</v>
      </c>
      <c r="G1469" s="9" t="s">
        <v>138</v>
      </c>
      <c r="H1469" s="9" t="n">
        <v>1600</v>
      </c>
      <c r="I1469" s="9" t="n">
        <v>1900</v>
      </c>
      <c r="J1469" s="9" t="s">
        <v>240</v>
      </c>
      <c r="K1469" s="9" t="s">
        <v>13821</v>
      </c>
      <c r="L1469" s="9" t="s">
        <v>13822</v>
      </c>
      <c r="M1469" s="9" t="s">
        <v>12254</v>
      </c>
      <c r="N1469" s="9" t="s">
        <v>174</v>
      </c>
      <c r="O1469" s="9" t="s">
        <v>354</v>
      </c>
      <c r="P1469" s="9" t="s">
        <v>13823</v>
      </c>
      <c r="Q1469" s="9" t="s">
        <v>234</v>
      </c>
      <c r="R1469" s="9" t="s">
        <v>13824</v>
      </c>
      <c r="S1469" s="9" t="s">
        <v>16</v>
      </c>
      <c r="T1469" s="9" t="s">
        <v>9646</v>
      </c>
      <c r="U1469" s="9" t="s">
        <v>222</v>
      </c>
      <c r="V1469" s="9"/>
    </row>
    <row r="1470" customFormat="false" ht="15" hidden="false" customHeight="false" outlineLevel="0" collapsed="false">
      <c r="A1470" s="9" t="s">
        <v>13825</v>
      </c>
      <c r="B1470" s="9" t="s">
        <v>13826</v>
      </c>
      <c r="C1470" s="9" t="s">
        <v>13827</v>
      </c>
      <c r="D1470" s="9" t="s">
        <v>33</v>
      </c>
      <c r="E1470" s="9" t="s">
        <v>943</v>
      </c>
      <c r="F1470" s="9" t="s">
        <v>167</v>
      </c>
      <c r="G1470" s="9" t="s">
        <v>138</v>
      </c>
      <c r="H1470" s="9" t="n">
        <v>1563</v>
      </c>
      <c r="I1470" s="9"/>
      <c r="J1470" s="9" t="s">
        <v>240</v>
      </c>
      <c r="K1470" s="9" t="s">
        <v>13828</v>
      </c>
      <c r="L1470" s="9" t="s">
        <v>13829</v>
      </c>
      <c r="M1470" s="9" t="s">
        <v>10912</v>
      </c>
      <c r="N1470" s="9" t="s">
        <v>183</v>
      </c>
      <c r="O1470" s="9" t="s">
        <v>13830</v>
      </c>
      <c r="P1470" s="9" t="s">
        <v>13831</v>
      </c>
      <c r="Q1470" s="9" t="s">
        <v>234</v>
      </c>
      <c r="R1470" s="9" t="s">
        <v>12866</v>
      </c>
      <c r="S1470" s="9" t="s">
        <v>16</v>
      </c>
      <c r="T1470" s="9" t="s">
        <v>1012</v>
      </c>
      <c r="U1470" s="9" t="s">
        <v>222</v>
      </c>
      <c r="V1470" s="9"/>
    </row>
    <row r="1471" customFormat="false" ht="15" hidden="false" customHeight="false" outlineLevel="0" collapsed="false">
      <c r="A1471" s="9" t="s">
        <v>13832</v>
      </c>
      <c r="B1471" s="9" t="s">
        <v>13833</v>
      </c>
      <c r="C1471" s="9" t="s">
        <v>13834</v>
      </c>
      <c r="D1471" s="9" t="s">
        <v>33</v>
      </c>
      <c r="E1471" s="9" t="s">
        <v>943</v>
      </c>
      <c r="F1471" s="9" t="s">
        <v>921</v>
      </c>
      <c r="G1471" s="9" t="s">
        <v>138</v>
      </c>
      <c r="H1471" s="9" t="n">
        <v>1817</v>
      </c>
      <c r="I1471" s="9"/>
      <c r="J1471" s="9" t="s">
        <v>13835</v>
      </c>
      <c r="K1471" s="9" t="s">
        <v>13836</v>
      </c>
      <c r="L1471" s="9" t="s">
        <v>13837</v>
      </c>
      <c r="M1471" s="9" t="s">
        <v>13838</v>
      </c>
      <c r="N1471" s="9" t="s">
        <v>183</v>
      </c>
      <c r="O1471" s="9" t="s">
        <v>10312</v>
      </c>
      <c r="P1471" s="9" t="s">
        <v>13839</v>
      </c>
      <c r="Q1471" s="9" t="s">
        <v>234</v>
      </c>
      <c r="R1471" s="9" t="s">
        <v>12866</v>
      </c>
      <c r="S1471" s="9" t="s">
        <v>17</v>
      </c>
      <c r="T1471" s="9" t="s">
        <v>313</v>
      </c>
      <c r="U1471" s="9" t="s">
        <v>222</v>
      </c>
      <c r="V1471" s="9"/>
    </row>
    <row r="1472" customFormat="false" ht="15" hidden="false" customHeight="false" outlineLevel="0" collapsed="false">
      <c r="A1472" s="9" t="s">
        <v>13840</v>
      </c>
      <c r="B1472" s="9" t="s">
        <v>13841</v>
      </c>
      <c r="C1472" s="9" t="s">
        <v>13842</v>
      </c>
      <c r="D1472" s="9" t="s">
        <v>33</v>
      </c>
      <c r="E1472" s="9" t="s">
        <v>943</v>
      </c>
      <c r="F1472" s="9" t="s">
        <v>167</v>
      </c>
      <c r="G1472" s="9" t="s">
        <v>140</v>
      </c>
      <c r="H1472" s="9" t="n">
        <v>1753</v>
      </c>
      <c r="I1472" s="9"/>
      <c r="J1472" s="9" t="s">
        <v>240</v>
      </c>
      <c r="K1472" s="9" t="s">
        <v>13843</v>
      </c>
      <c r="L1472" s="9" t="s">
        <v>13844</v>
      </c>
      <c r="M1472" s="9" t="s">
        <v>13628</v>
      </c>
      <c r="N1472" s="9" t="s">
        <v>180</v>
      </c>
      <c r="O1472" s="9" t="s">
        <v>13845</v>
      </c>
      <c r="P1472" s="9" t="s">
        <v>13846</v>
      </c>
      <c r="Q1472" s="9" t="s">
        <v>2391</v>
      </c>
      <c r="R1472" s="9" t="s">
        <v>12866</v>
      </c>
      <c r="S1472" s="9" t="s">
        <v>16</v>
      </c>
      <c r="T1472" s="9" t="s">
        <v>258</v>
      </c>
      <c r="U1472" s="9" t="s">
        <v>222</v>
      </c>
      <c r="V1472" s="9" t="s">
        <v>13847</v>
      </c>
    </row>
    <row r="1473" customFormat="false" ht="15" hidden="false" customHeight="false" outlineLevel="0" collapsed="false">
      <c r="A1473" s="9" t="s">
        <v>13848</v>
      </c>
      <c r="B1473" s="9" t="s">
        <v>13849</v>
      </c>
      <c r="C1473" s="9" t="s">
        <v>13850</v>
      </c>
      <c r="D1473" s="9" t="s">
        <v>33</v>
      </c>
      <c r="E1473" s="9" t="s">
        <v>943</v>
      </c>
      <c r="F1473" s="9" t="s">
        <v>167</v>
      </c>
      <c r="G1473" s="9" t="s">
        <v>140</v>
      </c>
      <c r="H1473" s="9" t="n">
        <v>1852</v>
      </c>
      <c r="I1473" s="9"/>
      <c r="J1473" s="9" t="s">
        <v>13851</v>
      </c>
      <c r="K1473" s="9" t="s">
        <v>13852</v>
      </c>
      <c r="L1473" s="9" t="s">
        <v>13853</v>
      </c>
      <c r="M1473" s="9" t="s">
        <v>13854</v>
      </c>
      <c r="N1473" s="9" t="s">
        <v>541</v>
      </c>
      <c r="O1473" s="9" t="s">
        <v>13855</v>
      </c>
      <c r="P1473" s="9" t="s">
        <v>13856</v>
      </c>
      <c r="Q1473" s="9" t="s">
        <v>234</v>
      </c>
      <c r="R1473" s="9" t="s">
        <v>12866</v>
      </c>
      <c r="S1473" s="9" t="s">
        <v>16</v>
      </c>
      <c r="T1473" s="9" t="s">
        <v>13857</v>
      </c>
      <c r="U1473" s="9" t="s">
        <v>222</v>
      </c>
      <c r="V1473" s="9" t="s">
        <v>13858</v>
      </c>
    </row>
    <row r="1474" customFormat="false" ht="15" hidden="false" customHeight="false" outlineLevel="0" collapsed="false">
      <c r="A1474" s="9" t="s">
        <v>13859</v>
      </c>
      <c r="B1474" s="9" t="s">
        <v>13860</v>
      </c>
      <c r="C1474" s="9" t="s">
        <v>13861</v>
      </c>
      <c r="D1474" s="9" t="s">
        <v>33</v>
      </c>
      <c r="E1474" s="9" t="s">
        <v>943</v>
      </c>
      <c r="F1474" s="9" t="s">
        <v>167</v>
      </c>
      <c r="G1474" s="9" t="s">
        <v>140</v>
      </c>
      <c r="H1474" s="9" t="n">
        <v>1884</v>
      </c>
      <c r="I1474" s="9"/>
      <c r="J1474" s="9" t="s">
        <v>240</v>
      </c>
      <c r="K1474" s="9" t="s">
        <v>13862</v>
      </c>
      <c r="L1474" s="9" t="s">
        <v>13863</v>
      </c>
      <c r="M1474" s="9" t="s">
        <v>13628</v>
      </c>
      <c r="N1474" s="9" t="s">
        <v>180</v>
      </c>
      <c r="O1474" s="9" t="s">
        <v>13864</v>
      </c>
      <c r="P1474" s="9" t="s">
        <v>13865</v>
      </c>
      <c r="Q1474" s="9" t="s">
        <v>11402</v>
      </c>
      <c r="R1474" s="9" t="s">
        <v>12866</v>
      </c>
      <c r="S1474" s="9" t="s">
        <v>17</v>
      </c>
      <c r="T1474" s="9" t="s">
        <v>258</v>
      </c>
      <c r="U1474" s="9" t="s">
        <v>222</v>
      </c>
      <c r="V1474" s="9"/>
    </row>
    <row r="1475" customFormat="false" ht="15" hidden="false" customHeight="false" outlineLevel="0" collapsed="false">
      <c r="A1475" s="9" t="s">
        <v>13866</v>
      </c>
      <c r="B1475" s="9" t="s">
        <v>13867</v>
      </c>
      <c r="C1475" s="9" t="s">
        <v>13868</v>
      </c>
      <c r="D1475" s="9" t="s">
        <v>33</v>
      </c>
      <c r="E1475" s="9" t="s">
        <v>943</v>
      </c>
      <c r="F1475" s="9" t="s">
        <v>167</v>
      </c>
      <c r="G1475" s="9" t="s">
        <v>138</v>
      </c>
      <c r="H1475" s="9" t="n">
        <v>1878</v>
      </c>
      <c r="I1475" s="9" t="n">
        <v>1937</v>
      </c>
      <c r="J1475" s="9" t="s">
        <v>240</v>
      </c>
      <c r="K1475" s="9" t="s">
        <v>13869</v>
      </c>
      <c r="L1475" s="9" t="s">
        <v>13408</v>
      </c>
      <c r="M1475" s="9" t="s">
        <v>13628</v>
      </c>
      <c r="N1475" s="9" t="s">
        <v>180</v>
      </c>
      <c r="O1475" s="9" t="s">
        <v>10312</v>
      </c>
      <c r="P1475" s="9" t="s">
        <v>13870</v>
      </c>
      <c r="Q1475" s="9" t="s">
        <v>2391</v>
      </c>
      <c r="R1475" s="9" t="s">
        <v>12866</v>
      </c>
      <c r="S1475" s="9" t="s">
        <v>17</v>
      </c>
      <c r="T1475" s="9" t="s">
        <v>10556</v>
      </c>
      <c r="U1475" s="9" t="s">
        <v>222</v>
      </c>
      <c r="V1475" s="9"/>
    </row>
    <row r="1476" customFormat="false" ht="15" hidden="false" customHeight="false" outlineLevel="0" collapsed="false">
      <c r="A1476" s="9" t="s">
        <v>13871</v>
      </c>
      <c r="B1476" s="9" t="s">
        <v>13872</v>
      </c>
      <c r="C1476" s="9" t="s">
        <v>13873</v>
      </c>
      <c r="D1476" s="9" t="s">
        <v>35</v>
      </c>
      <c r="E1476" s="9" t="s">
        <v>943</v>
      </c>
      <c r="F1476" s="9" t="s">
        <v>167</v>
      </c>
      <c r="G1476" s="9" t="s">
        <v>140</v>
      </c>
      <c r="H1476" s="9" t="n">
        <v>1861</v>
      </c>
      <c r="I1476" s="9" t="n">
        <v>1940</v>
      </c>
      <c r="J1476" s="9" t="s">
        <v>240</v>
      </c>
      <c r="K1476" s="9" t="s">
        <v>13874</v>
      </c>
      <c r="L1476" s="9" t="s">
        <v>13875</v>
      </c>
      <c r="M1476" s="9" t="s">
        <v>13876</v>
      </c>
      <c r="N1476" s="9" t="s">
        <v>173</v>
      </c>
      <c r="O1476" s="9" t="s">
        <v>13877</v>
      </c>
      <c r="P1476" s="9" t="s">
        <v>13878</v>
      </c>
      <c r="Q1476" s="9" t="s">
        <v>234</v>
      </c>
      <c r="R1476" s="9" t="s">
        <v>13803</v>
      </c>
      <c r="S1476" s="9" t="s">
        <v>16</v>
      </c>
      <c r="T1476" s="9" t="s">
        <v>3356</v>
      </c>
      <c r="U1476" s="9" t="s">
        <v>222</v>
      </c>
      <c r="V1476" s="9"/>
    </row>
    <row r="1477" customFormat="false" ht="15" hidden="false" customHeight="false" outlineLevel="0" collapsed="false">
      <c r="A1477" s="9" t="s">
        <v>13879</v>
      </c>
      <c r="B1477" s="9" t="s">
        <v>13880</v>
      </c>
      <c r="C1477" s="9" t="s">
        <v>13881</v>
      </c>
      <c r="D1477" s="9" t="s">
        <v>33</v>
      </c>
      <c r="E1477" s="9" t="s">
        <v>943</v>
      </c>
      <c r="F1477" s="9" t="s">
        <v>167</v>
      </c>
      <c r="G1477" s="9" t="s">
        <v>140</v>
      </c>
      <c r="H1477" s="9" t="n">
        <v>1887</v>
      </c>
      <c r="I1477" s="9"/>
      <c r="J1477" s="9" t="s">
        <v>240</v>
      </c>
      <c r="K1477" s="9" t="s">
        <v>13882</v>
      </c>
      <c r="L1477" s="9" t="s">
        <v>10737</v>
      </c>
      <c r="M1477" s="9" t="s">
        <v>13173</v>
      </c>
      <c r="N1477" s="9" t="s">
        <v>180</v>
      </c>
      <c r="O1477" s="9" t="s">
        <v>13883</v>
      </c>
      <c r="P1477" s="9"/>
      <c r="Q1477" s="9" t="s">
        <v>234</v>
      </c>
      <c r="R1477" s="9" t="s">
        <v>13884</v>
      </c>
      <c r="S1477" s="9" t="s">
        <v>17</v>
      </c>
      <c r="T1477" s="9" t="s">
        <v>3205</v>
      </c>
      <c r="U1477" s="9" t="s">
        <v>222</v>
      </c>
      <c r="V1477" s="9"/>
    </row>
    <row r="1478" customFormat="false" ht="15" hidden="false" customHeight="false" outlineLevel="0" collapsed="false">
      <c r="A1478" s="9" t="s">
        <v>13885</v>
      </c>
      <c r="B1478" s="9" t="s">
        <v>13886</v>
      </c>
      <c r="C1478" s="9" t="s">
        <v>13887</v>
      </c>
      <c r="D1478" s="9" t="s">
        <v>35</v>
      </c>
      <c r="E1478" s="9" t="s">
        <v>943</v>
      </c>
      <c r="F1478" s="9" t="s">
        <v>167</v>
      </c>
      <c r="G1478" s="9" t="s">
        <v>138</v>
      </c>
      <c r="H1478" s="9" t="n">
        <v>1903</v>
      </c>
      <c r="I1478" s="9" t="n">
        <v>1932</v>
      </c>
      <c r="J1478" s="9" t="s">
        <v>240</v>
      </c>
      <c r="K1478" s="9" t="s">
        <v>13888</v>
      </c>
      <c r="L1478" s="9" t="s">
        <v>13889</v>
      </c>
      <c r="M1478" s="9" t="s">
        <v>13890</v>
      </c>
      <c r="N1478" s="9" t="s">
        <v>5687</v>
      </c>
      <c r="O1478" s="9" t="s">
        <v>13891</v>
      </c>
      <c r="P1478" s="9" t="s">
        <v>13892</v>
      </c>
      <c r="Q1478" s="9" t="s">
        <v>234</v>
      </c>
      <c r="R1478" s="9" t="s">
        <v>13893</v>
      </c>
      <c r="S1478" s="9" t="s">
        <v>16</v>
      </c>
      <c r="T1478" s="9" t="s">
        <v>3356</v>
      </c>
      <c r="U1478" s="9" t="s">
        <v>222</v>
      </c>
      <c r="V1478" s="9" t="s">
        <v>13894</v>
      </c>
    </row>
    <row r="1479" customFormat="false" ht="15" hidden="false" customHeight="false" outlineLevel="0" collapsed="false">
      <c r="A1479" s="9" t="s">
        <v>13895</v>
      </c>
      <c r="B1479" s="9" t="s">
        <v>13896</v>
      </c>
      <c r="C1479" s="9" t="s">
        <v>13897</v>
      </c>
      <c r="D1479" s="9" t="s">
        <v>35</v>
      </c>
      <c r="E1479" s="9" t="s">
        <v>943</v>
      </c>
      <c r="F1479" s="9" t="s">
        <v>167</v>
      </c>
      <c r="G1479" s="9" t="s">
        <v>138</v>
      </c>
      <c r="H1479" s="9" t="n">
        <v>1899</v>
      </c>
      <c r="I1479" s="9" t="n">
        <v>1914</v>
      </c>
      <c r="J1479" s="9" t="s">
        <v>240</v>
      </c>
      <c r="K1479" s="9" t="s">
        <v>13898</v>
      </c>
      <c r="L1479" s="9" t="s">
        <v>13899</v>
      </c>
      <c r="M1479" s="9" t="s">
        <v>13900</v>
      </c>
      <c r="N1479" s="9" t="s">
        <v>173</v>
      </c>
      <c r="O1479" s="9" t="s">
        <v>13901</v>
      </c>
      <c r="P1479" s="9"/>
      <c r="Q1479" s="9" t="s">
        <v>234</v>
      </c>
      <c r="R1479" s="9" t="s">
        <v>12866</v>
      </c>
      <c r="S1479" s="9" t="s">
        <v>17</v>
      </c>
      <c r="T1479" s="9" t="s">
        <v>247</v>
      </c>
      <c r="U1479" s="9" t="s">
        <v>222</v>
      </c>
      <c r="V1479" s="9"/>
    </row>
    <row r="1480" customFormat="false" ht="15" hidden="false" customHeight="false" outlineLevel="0" collapsed="false">
      <c r="A1480" s="9" t="s">
        <v>13902</v>
      </c>
      <c r="B1480" s="9" t="s">
        <v>13903</v>
      </c>
      <c r="C1480" s="9" t="s">
        <v>13904</v>
      </c>
      <c r="D1480" s="9" t="s">
        <v>35</v>
      </c>
      <c r="E1480" s="9" t="s">
        <v>943</v>
      </c>
      <c r="F1480" s="9" t="s">
        <v>167</v>
      </c>
      <c r="G1480" s="9" t="s">
        <v>144</v>
      </c>
      <c r="H1480" s="9" t="n">
        <v>1870</v>
      </c>
      <c r="I1480" s="9" t="n">
        <v>1900</v>
      </c>
      <c r="J1480" s="9" t="s">
        <v>240</v>
      </c>
      <c r="K1480" s="9" t="s">
        <v>13905</v>
      </c>
      <c r="L1480" s="9" t="s">
        <v>13906</v>
      </c>
      <c r="M1480" s="9" t="s">
        <v>13907</v>
      </c>
      <c r="N1480" s="9" t="s">
        <v>173</v>
      </c>
      <c r="O1480" s="9" t="s">
        <v>13908</v>
      </c>
      <c r="P1480" s="9" t="s">
        <v>13909</v>
      </c>
      <c r="Q1480" s="9" t="s">
        <v>234</v>
      </c>
      <c r="R1480" s="9" t="s">
        <v>12866</v>
      </c>
      <c r="S1480" s="9" t="s">
        <v>17</v>
      </c>
      <c r="T1480" s="9" t="s">
        <v>3391</v>
      </c>
      <c r="U1480" s="9" t="s">
        <v>378</v>
      </c>
      <c r="V1480" s="9"/>
    </row>
    <row r="1481" customFormat="false" ht="15" hidden="false" customHeight="false" outlineLevel="0" collapsed="false">
      <c r="A1481" s="9" t="s">
        <v>13910</v>
      </c>
      <c r="B1481" s="9" t="s">
        <v>13911</v>
      </c>
      <c r="C1481" s="9" t="s">
        <v>13912</v>
      </c>
      <c r="D1481" s="9" t="s">
        <v>33</v>
      </c>
      <c r="E1481" s="9" t="s">
        <v>943</v>
      </c>
      <c r="F1481" s="9" t="s">
        <v>167</v>
      </c>
      <c r="G1481" s="9" t="s">
        <v>140</v>
      </c>
      <c r="H1481" s="9" t="n">
        <v>1837</v>
      </c>
      <c r="I1481" s="9"/>
      <c r="J1481" s="9" t="s">
        <v>13913</v>
      </c>
      <c r="K1481" s="9" t="s">
        <v>13914</v>
      </c>
      <c r="L1481" s="9" t="s">
        <v>13915</v>
      </c>
      <c r="M1481" s="9" t="s">
        <v>13916</v>
      </c>
      <c r="N1481" s="9" t="s">
        <v>183</v>
      </c>
      <c r="O1481" s="9" t="s">
        <v>13917</v>
      </c>
      <c r="P1481" s="9" t="s">
        <v>13918</v>
      </c>
      <c r="Q1481" s="9" t="s">
        <v>234</v>
      </c>
      <c r="R1481" s="9" t="s">
        <v>12866</v>
      </c>
      <c r="S1481" s="9" t="s">
        <v>17</v>
      </c>
      <c r="T1481" s="9" t="s">
        <v>1031</v>
      </c>
      <c r="U1481" s="9" t="s">
        <v>222</v>
      </c>
      <c r="V1481" s="9"/>
    </row>
    <row r="1482" customFormat="false" ht="15" hidden="false" customHeight="false" outlineLevel="0" collapsed="false">
      <c r="A1482" s="9" t="s">
        <v>13919</v>
      </c>
      <c r="B1482" s="9" t="s">
        <v>13920</v>
      </c>
      <c r="C1482" s="9" t="s">
        <v>13921</v>
      </c>
      <c r="D1482" s="9" t="s">
        <v>33</v>
      </c>
      <c r="E1482" s="9" t="s">
        <v>943</v>
      </c>
      <c r="F1482" s="9" t="s">
        <v>921</v>
      </c>
      <c r="G1482" s="9" t="s">
        <v>138</v>
      </c>
      <c r="H1482" s="9" t="n">
        <v>1919</v>
      </c>
      <c r="I1482" s="9" t="n">
        <v>1933</v>
      </c>
      <c r="J1482" s="9" t="s">
        <v>13922</v>
      </c>
      <c r="K1482" s="9" t="s">
        <v>13923</v>
      </c>
      <c r="L1482" s="9" t="s">
        <v>13924</v>
      </c>
      <c r="M1482" s="9" t="s">
        <v>13925</v>
      </c>
      <c r="N1482" s="9" t="s">
        <v>563</v>
      </c>
      <c r="O1482" s="9" t="s">
        <v>13926</v>
      </c>
      <c r="P1482" s="9" t="s">
        <v>13927</v>
      </c>
      <c r="Q1482" s="9" t="s">
        <v>234</v>
      </c>
      <c r="R1482" s="9" t="s">
        <v>13928</v>
      </c>
      <c r="S1482" s="9" t="s">
        <v>15</v>
      </c>
      <c r="T1482" s="9" t="s">
        <v>13929</v>
      </c>
      <c r="U1482" s="9" t="s">
        <v>222</v>
      </c>
      <c r="V1482" s="9"/>
    </row>
    <row r="1483" customFormat="false" ht="15" hidden="false" customHeight="false" outlineLevel="0" collapsed="false">
      <c r="A1483" s="9" t="s">
        <v>13930</v>
      </c>
      <c r="B1483" s="9" t="s">
        <v>13931</v>
      </c>
      <c r="C1483" s="9" t="s">
        <v>13932</v>
      </c>
      <c r="D1483" s="9" t="s">
        <v>33</v>
      </c>
      <c r="E1483" s="9" t="s">
        <v>943</v>
      </c>
      <c r="F1483" s="9" t="s">
        <v>167</v>
      </c>
      <c r="G1483" s="9" t="s">
        <v>144</v>
      </c>
      <c r="H1483" s="9" t="n">
        <v>1920</v>
      </c>
      <c r="I1483" s="9" t="n">
        <v>1930</v>
      </c>
      <c r="J1483" s="9" t="s">
        <v>240</v>
      </c>
      <c r="K1483" s="9" t="s">
        <v>13933</v>
      </c>
      <c r="L1483" s="9" t="s">
        <v>13934</v>
      </c>
      <c r="M1483" s="9" t="s">
        <v>13935</v>
      </c>
      <c r="N1483" s="9" t="s">
        <v>183</v>
      </c>
      <c r="O1483" s="9" t="s">
        <v>13936</v>
      </c>
      <c r="P1483" s="9" t="s">
        <v>13937</v>
      </c>
      <c r="Q1483" s="9" t="s">
        <v>234</v>
      </c>
      <c r="R1483" s="9" t="s">
        <v>12866</v>
      </c>
      <c r="S1483" s="9" t="s">
        <v>16</v>
      </c>
      <c r="T1483" s="9" t="s">
        <v>313</v>
      </c>
      <c r="U1483" s="9" t="s">
        <v>222</v>
      </c>
      <c r="V1483" s="9"/>
    </row>
    <row r="1484" customFormat="false" ht="15" hidden="false" customHeight="false" outlineLevel="0" collapsed="false">
      <c r="A1484" s="9" t="s">
        <v>13938</v>
      </c>
      <c r="B1484" s="9" t="s">
        <v>13939</v>
      </c>
      <c r="C1484" s="9" t="s">
        <v>13940</v>
      </c>
      <c r="D1484" s="9" t="s">
        <v>33</v>
      </c>
      <c r="E1484" s="9" t="s">
        <v>943</v>
      </c>
      <c r="F1484" s="9" t="s">
        <v>162</v>
      </c>
      <c r="G1484" s="9" t="s">
        <v>88</v>
      </c>
      <c r="H1484" s="9" t="n">
        <v>1933</v>
      </c>
      <c r="I1484" s="9" t="n">
        <v>1957</v>
      </c>
      <c r="J1484" s="9" t="s">
        <v>240</v>
      </c>
      <c r="K1484" s="9" t="s">
        <v>13941</v>
      </c>
      <c r="L1484" s="9" t="s">
        <v>13942</v>
      </c>
      <c r="M1484" s="9" t="s">
        <v>13943</v>
      </c>
      <c r="N1484" s="9" t="s">
        <v>183</v>
      </c>
      <c r="O1484" s="9" t="s">
        <v>13327</v>
      </c>
      <c r="P1484" s="9" t="s">
        <v>13944</v>
      </c>
      <c r="Q1484" s="9" t="s">
        <v>234</v>
      </c>
      <c r="R1484" s="9" t="s">
        <v>12866</v>
      </c>
      <c r="S1484" s="9" t="s">
        <v>17</v>
      </c>
      <c r="T1484" s="9" t="s">
        <v>313</v>
      </c>
      <c r="U1484" s="9" t="s">
        <v>222</v>
      </c>
      <c r="V1484" s="9"/>
    </row>
    <row r="1485" customFormat="false" ht="15" hidden="false" customHeight="false" outlineLevel="0" collapsed="false">
      <c r="A1485" s="9" t="s">
        <v>13945</v>
      </c>
      <c r="B1485" s="9" t="s">
        <v>13946</v>
      </c>
      <c r="C1485" s="9" t="s">
        <v>13947</v>
      </c>
      <c r="D1485" s="9" t="s">
        <v>33</v>
      </c>
      <c r="E1485" s="9" t="s">
        <v>943</v>
      </c>
      <c r="F1485" s="9" t="s">
        <v>167</v>
      </c>
      <c r="G1485" s="9" t="s">
        <v>138</v>
      </c>
      <c r="H1485" s="9" t="n">
        <v>1953</v>
      </c>
      <c r="I1485" s="9" t="n">
        <v>1968</v>
      </c>
      <c r="J1485" s="9" t="s">
        <v>240</v>
      </c>
      <c r="K1485" s="9" t="s">
        <v>13948</v>
      </c>
      <c r="L1485" s="9" t="s">
        <v>13949</v>
      </c>
      <c r="M1485" s="9" t="s">
        <v>13950</v>
      </c>
      <c r="N1485" s="9" t="s">
        <v>13951</v>
      </c>
      <c r="O1485" s="9" t="s">
        <v>13952</v>
      </c>
      <c r="P1485" s="9" t="s">
        <v>13953</v>
      </c>
      <c r="Q1485" s="9" t="s">
        <v>234</v>
      </c>
      <c r="R1485" s="9" t="s">
        <v>12866</v>
      </c>
      <c r="S1485" s="9" t="s">
        <v>16</v>
      </c>
      <c r="T1485" s="9" t="s">
        <v>313</v>
      </c>
      <c r="U1485" s="9" t="s">
        <v>222</v>
      </c>
      <c r="V1485" s="9"/>
    </row>
    <row r="1486" customFormat="false" ht="15" hidden="false" customHeight="false" outlineLevel="0" collapsed="false">
      <c r="A1486" s="9" t="s">
        <v>13954</v>
      </c>
      <c r="B1486" s="9" t="s">
        <v>13955</v>
      </c>
      <c r="C1486" s="9" t="s">
        <v>13956</v>
      </c>
      <c r="D1486" s="9" t="s">
        <v>33</v>
      </c>
      <c r="E1486" s="9" t="s">
        <v>943</v>
      </c>
      <c r="F1486" s="9" t="s">
        <v>167</v>
      </c>
      <c r="G1486" s="9" t="s">
        <v>140</v>
      </c>
      <c r="H1486" s="9" t="n">
        <v>1944</v>
      </c>
      <c r="I1486" s="9"/>
      <c r="J1486" s="9" t="s">
        <v>240</v>
      </c>
      <c r="K1486" s="9" t="s">
        <v>13957</v>
      </c>
      <c r="L1486" s="9" t="s">
        <v>13958</v>
      </c>
      <c r="M1486" s="9" t="s">
        <v>13959</v>
      </c>
      <c r="N1486" s="9" t="s">
        <v>183</v>
      </c>
      <c r="O1486" s="9" t="s">
        <v>13917</v>
      </c>
      <c r="P1486" s="9"/>
      <c r="Q1486" s="9" t="s">
        <v>234</v>
      </c>
      <c r="R1486" s="9" t="s">
        <v>12866</v>
      </c>
      <c r="S1486" s="9" t="s">
        <v>17</v>
      </c>
      <c r="T1486" s="9" t="s">
        <v>1001</v>
      </c>
      <c r="U1486" s="9" t="s">
        <v>222</v>
      </c>
      <c r="V1486" s="9"/>
    </row>
    <row r="1487" customFormat="false" ht="15" hidden="false" customHeight="false" outlineLevel="0" collapsed="false">
      <c r="A1487" s="9" t="s">
        <v>13960</v>
      </c>
      <c r="B1487" s="9" t="s">
        <v>13961</v>
      </c>
      <c r="C1487" s="9" t="s">
        <v>13962</v>
      </c>
      <c r="D1487" s="9" t="s">
        <v>33</v>
      </c>
      <c r="E1487" s="9" t="s">
        <v>943</v>
      </c>
      <c r="F1487" s="9" t="s">
        <v>167</v>
      </c>
      <c r="G1487" s="9" t="s">
        <v>138</v>
      </c>
      <c r="H1487" s="9" t="n">
        <v>1849</v>
      </c>
      <c r="I1487" s="9"/>
      <c r="J1487" s="9" t="s">
        <v>13963</v>
      </c>
      <c r="K1487" s="9" t="s">
        <v>13964</v>
      </c>
      <c r="L1487" s="9" t="s">
        <v>13965</v>
      </c>
      <c r="M1487" s="9" t="s">
        <v>535</v>
      </c>
      <c r="N1487" s="9" t="s">
        <v>173</v>
      </c>
      <c r="O1487" s="9" t="s">
        <v>13966</v>
      </c>
      <c r="P1487" s="9" t="s">
        <v>13967</v>
      </c>
      <c r="Q1487" s="9" t="s">
        <v>234</v>
      </c>
      <c r="R1487" s="9" t="s">
        <v>13968</v>
      </c>
      <c r="S1487" s="9" t="s">
        <v>16</v>
      </c>
      <c r="T1487" s="9" t="s">
        <v>357</v>
      </c>
      <c r="U1487" s="9" t="s">
        <v>222</v>
      </c>
      <c r="V1487" s="9"/>
    </row>
    <row r="1488" customFormat="false" ht="15" hidden="false" customHeight="false" outlineLevel="0" collapsed="false">
      <c r="A1488" s="9" t="s">
        <v>13969</v>
      </c>
      <c r="B1488" s="9" t="s">
        <v>13970</v>
      </c>
      <c r="C1488" s="9" t="s">
        <v>13971</v>
      </c>
      <c r="D1488" s="9" t="s">
        <v>33</v>
      </c>
      <c r="E1488" s="9" t="s">
        <v>943</v>
      </c>
      <c r="F1488" s="9" t="s">
        <v>483</v>
      </c>
      <c r="G1488" s="9" t="s">
        <v>699</v>
      </c>
      <c r="H1488" s="9" t="n">
        <v>1851</v>
      </c>
      <c r="I1488" s="9"/>
      <c r="J1488" s="9" t="s">
        <v>240</v>
      </c>
      <c r="K1488" s="9" t="s">
        <v>13972</v>
      </c>
      <c r="L1488" s="9" t="s">
        <v>13973</v>
      </c>
      <c r="M1488" s="9" t="s">
        <v>13974</v>
      </c>
      <c r="N1488" s="9" t="s">
        <v>9610</v>
      </c>
      <c r="O1488" s="9" t="s">
        <v>13975</v>
      </c>
      <c r="P1488" s="9" t="s">
        <v>13976</v>
      </c>
      <c r="Q1488" s="9" t="s">
        <v>234</v>
      </c>
      <c r="R1488" s="9" t="s">
        <v>13977</v>
      </c>
      <c r="S1488" s="9" t="s">
        <v>16</v>
      </c>
      <c r="T1488" s="9" t="s">
        <v>12319</v>
      </c>
      <c r="U1488" s="9" t="s">
        <v>222</v>
      </c>
      <c r="V1488" s="9"/>
    </row>
    <row r="1489" customFormat="false" ht="15" hidden="false" customHeight="false" outlineLevel="0" collapsed="false">
      <c r="A1489" s="9" t="s">
        <v>13978</v>
      </c>
      <c r="B1489" s="9" t="s">
        <v>13979</v>
      </c>
      <c r="C1489" s="9" t="s">
        <v>13980</v>
      </c>
      <c r="D1489" s="9" t="s">
        <v>33</v>
      </c>
      <c r="E1489" s="9" t="s">
        <v>943</v>
      </c>
      <c r="F1489" s="9" t="s">
        <v>167</v>
      </c>
      <c r="G1489" s="9" t="s">
        <v>138</v>
      </c>
      <c r="H1489" s="9" t="n">
        <v>1883</v>
      </c>
      <c r="I1489" s="9"/>
      <c r="J1489" s="9" t="s">
        <v>13981</v>
      </c>
      <c r="K1489" s="9" t="s">
        <v>13982</v>
      </c>
      <c r="L1489" s="9" t="s">
        <v>13983</v>
      </c>
      <c r="M1489" s="9" t="s">
        <v>13984</v>
      </c>
      <c r="N1489" s="9" t="s">
        <v>5677</v>
      </c>
      <c r="O1489" s="9" t="s">
        <v>13985</v>
      </c>
      <c r="P1489" s="9"/>
      <c r="Q1489" s="9" t="s">
        <v>234</v>
      </c>
      <c r="R1489" s="9" t="s">
        <v>13986</v>
      </c>
      <c r="S1489" s="9" t="s">
        <v>17</v>
      </c>
      <c r="T1489" s="9" t="s">
        <v>357</v>
      </c>
      <c r="U1489" s="9" t="s">
        <v>222</v>
      </c>
      <c r="V1489" s="9"/>
    </row>
    <row r="1490" customFormat="false" ht="15" hidden="false" customHeight="false" outlineLevel="0" collapsed="false">
      <c r="A1490" s="9" t="s">
        <v>13987</v>
      </c>
      <c r="B1490" s="9" t="s">
        <v>13988</v>
      </c>
      <c r="C1490" s="9" t="s">
        <v>13989</v>
      </c>
      <c r="D1490" s="9" t="s">
        <v>33</v>
      </c>
      <c r="E1490" s="9" t="s">
        <v>943</v>
      </c>
      <c r="F1490" s="9" t="s">
        <v>162</v>
      </c>
      <c r="G1490" s="9" t="s">
        <v>88</v>
      </c>
      <c r="H1490" s="9" t="n">
        <v>1903</v>
      </c>
      <c r="I1490" s="9"/>
      <c r="J1490" s="9" t="s">
        <v>13990</v>
      </c>
      <c r="K1490" s="9" t="s">
        <v>13991</v>
      </c>
      <c r="L1490" s="9" t="s">
        <v>13992</v>
      </c>
      <c r="M1490" s="9" t="s">
        <v>13993</v>
      </c>
      <c r="N1490" s="9" t="s">
        <v>184</v>
      </c>
      <c r="O1490" s="9" t="s">
        <v>13975</v>
      </c>
      <c r="P1490" s="9" t="s">
        <v>13994</v>
      </c>
      <c r="Q1490" s="9" t="s">
        <v>234</v>
      </c>
      <c r="R1490" s="9" t="s">
        <v>13995</v>
      </c>
      <c r="S1490" s="9" t="s">
        <v>15</v>
      </c>
      <c r="T1490" s="9" t="s">
        <v>9646</v>
      </c>
      <c r="U1490" s="9" t="s">
        <v>222</v>
      </c>
      <c r="V1490" s="9"/>
    </row>
    <row r="1491" customFormat="false" ht="15" hidden="false" customHeight="false" outlineLevel="0" collapsed="false">
      <c r="A1491" s="9" t="s">
        <v>13996</v>
      </c>
      <c r="B1491" s="9" t="s">
        <v>13997</v>
      </c>
      <c r="C1491" s="9" t="s">
        <v>13997</v>
      </c>
      <c r="D1491" s="9" t="s">
        <v>33</v>
      </c>
      <c r="E1491" s="9" t="s">
        <v>943</v>
      </c>
      <c r="F1491" s="9" t="s">
        <v>167</v>
      </c>
      <c r="G1491" s="9" t="s">
        <v>138</v>
      </c>
      <c r="H1491" s="9" t="n">
        <v>1908</v>
      </c>
      <c r="I1491" s="9"/>
      <c r="J1491" s="9" t="s">
        <v>240</v>
      </c>
      <c r="K1491" s="9" t="s">
        <v>13998</v>
      </c>
      <c r="L1491" s="9" t="s">
        <v>13983</v>
      </c>
      <c r="M1491" s="9" t="s">
        <v>13999</v>
      </c>
      <c r="N1491" s="9" t="s">
        <v>177</v>
      </c>
      <c r="O1491" s="9" t="s">
        <v>14000</v>
      </c>
      <c r="P1491" s="9"/>
      <c r="Q1491" s="9" t="s">
        <v>234</v>
      </c>
      <c r="R1491" s="9" t="s">
        <v>14001</v>
      </c>
      <c r="S1491" s="9" t="s">
        <v>17</v>
      </c>
      <c r="T1491" s="9" t="s">
        <v>313</v>
      </c>
      <c r="U1491" s="9" t="s">
        <v>222</v>
      </c>
      <c r="V1491" s="9"/>
    </row>
    <row r="1492" customFormat="false" ht="15" hidden="false" customHeight="false" outlineLevel="0" collapsed="false">
      <c r="A1492" s="9" t="s">
        <v>14002</v>
      </c>
      <c r="B1492" s="9" t="s">
        <v>14003</v>
      </c>
      <c r="C1492" s="9" t="s">
        <v>14004</v>
      </c>
      <c r="D1492" s="9" t="s">
        <v>33</v>
      </c>
      <c r="E1492" s="9" t="s">
        <v>943</v>
      </c>
      <c r="F1492" s="9" t="s">
        <v>167</v>
      </c>
      <c r="G1492" s="9" t="s">
        <v>138</v>
      </c>
      <c r="H1492" s="9" t="n">
        <v>1955</v>
      </c>
      <c r="I1492" s="9"/>
      <c r="J1492" s="9" t="s">
        <v>240</v>
      </c>
      <c r="K1492" s="9" t="s">
        <v>14005</v>
      </c>
      <c r="L1492" s="9" t="s">
        <v>14006</v>
      </c>
      <c r="M1492" s="9" t="s">
        <v>14007</v>
      </c>
      <c r="N1492" s="9" t="s">
        <v>14008</v>
      </c>
      <c r="O1492" s="9" t="s">
        <v>14009</v>
      </c>
      <c r="P1492" s="9"/>
      <c r="Q1492" s="9" t="s">
        <v>234</v>
      </c>
      <c r="R1492" s="9" t="s">
        <v>12866</v>
      </c>
      <c r="S1492" s="9" t="s">
        <v>17</v>
      </c>
      <c r="T1492" s="9" t="s">
        <v>313</v>
      </c>
      <c r="U1492" s="9" t="s">
        <v>222</v>
      </c>
      <c r="V1492" s="9"/>
    </row>
    <row r="1493" customFormat="false" ht="15" hidden="false" customHeight="false" outlineLevel="0" collapsed="false">
      <c r="A1493" s="9" t="s">
        <v>14010</v>
      </c>
      <c r="B1493" s="9" t="s">
        <v>14011</v>
      </c>
      <c r="C1493" s="9" t="s">
        <v>14011</v>
      </c>
      <c r="D1493" s="9" t="s">
        <v>33</v>
      </c>
      <c r="E1493" s="9" t="s">
        <v>943</v>
      </c>
      <c r="F1493" s="9" t="s">
        <v>921</v>
      </c>
      <c r="G1493" s="9" t="s">
        <v>14012</v>
      </c>
      <c r="H1493" s="9" t="n">
        <v>1943</v>
      </c>
      <c r="I1493" s="9"/>
      <c r="J1493" s="9" t="s">
        <v>240</v>
      </c>
      <c r="K1493" s="9" t="s">
        <v>14013</v>
      </c>
      <c r="L1493" s="9" t="s">
        <v>14014</v>
      </c>
      <c r="M1493" s="9" t="s">
        <v>10755</v>
      </c>
      <c r="N1493" s="9" t="s">
        <v>173</v>
      </c>
      <c r="O1493" s="9" t="s">
        <v>13975</v>
      </c>
      <c r="P1493" s="9" t="s">
        <v>14015</v>
      </c>
      <c r="Q1493" s="9" t="s">
        <v>234</v>
      </c>
      <c r="R1493" s="9" t="s">
        <v>12866</v>
      </c>
      <c r="S1493" s="9" t="s">
        <v>17</v>
      </c>
      <c r="T1493" s="9" t="s">
        <v>14016</v>
      </c>
      <c r="U1493" s="9" t="s">
        <v>222</v>
      </c>
      <c r="V1493" s="9"/>
    </row>
    <row r="1494" customFormat="false" ht="15" hidden="false" customHeight="false" outlineLevel="0" collapsed="false">
      <c r="A1494" s="9" t="s">
        <v>14017</v>
      </c>
      <c r="B1494" s="9" t="s">
        <v>14018</v>
      </c>
      <c r="C1494" s="9" t="s">
        <v>14019</v>
      </c>
      <c r="D1494" s="9" t="s">
        <v>33</v>
      </c>
      <c r="E1494" s="9" t="s">
        <v>943</v>
      </c>
      <c r="F1494" s="9" t="s">
        <v>263</v>
      </c>
      <c r="G1494" s="9" t="s">
        <v>14020</v>
      </c>
      <c r="H1494" s="9" t="n">
        <v>1974</v>
      </c>
      <c r="I1494" s="9"/>
      <c r="J1494" s="9" t="s">
        <v>240</v>
      </c>
      <c r="K1494" s="9" t="s">
        <v>14021</v>
      </c>
      <c r="L1494" s="9" t="s">
        <v>14022</v>
      </c>
      <c r="M1494" s="9" t="s">
        <v>14023</v>
      </c>
      <c r="N1494" s="9" t="s">
        <v>176</v>
      </c>
      <c r="O1494" s="9" t="s">
        <v>13975</v>
      </c>
      <c r="P1494" s="9" t="s">
        <v>14024</v>
      </c>
      <c r="Q1494" s="9" t="s">
        <v>234</v>
      </c>
      <c r="R1494" s="9" t="s">
        <v>12866</v>
      </c>
      <c r="S1494" s="9" t="s">
        <v>17</v>
      </c>
      <c r="T1494" s="9" t="s">
        <v>14025</v>
      </c>
      <c r="U1494" s="9" t="s">
        <v>222</v>
      </c>
      <c r="V1494" s="9"/>
    </row>
    <row r="1495" customFormat="false" ht="15" hidden="false" customHeight="false" outlineLevel="0" collapsed="false">
      <c r="A1495" s="9" t="s">
        <v>14026</v>
      </c>
      <c r="B1495" s="9" t="s">
        <v>14027</v>
      </c>
      <c r="C1495" s="9" t="s">
        <v>14028</v>
      </c>
      <c r="D1495" s="9" t="s">
        <v>33</v>
      </c>
      <c r="E1495" s="9" t="s">
        <v>943</v>
      </c>
      <c r="F1495" s="9" t="s">
        <v>170</v>
      </c>
      <c r="G1495" s="9" t="s">
        <v>472</v>
      </c>
      <c r="H1495" s="9" t="n">
        <v>1875</v>
      </c>
      <c r="I1495" s="9"/>
      <c r="J1495" s="9" t="s">
        <v>240</v>
      </c>
      <c r="K1495" s="9" t="s">
        <v>14029</v>
      </c>
      <c r="L1495" s="9" t="s">
        <v>10463</v>
      </c>
      <c r="M1495" s="9" t="s">
        <v>14030</v>
      </c>
      <c r="N1495" s="9" t="s">
        <v>9351</v>
      </c>
      <c r="O1495" s="9" t="s">
        <v>10221</v>
      </c>
      <c r="P1495" s="9" t="s">
        <v>14031</v>
      </c>
      <c r="Q1495" s="9" t="s">
        <v>234</v>
      </c>
      <c r="R1495" s="9" t="s">
        <v>12866</v>
      </c>
      <c r="S1495" s="9" t="s">
        <v>17</v>
      </c>
      <c r="T1495" s="9" t="s">
        <v>14032</v>
      </c>
      <c r="U1495" s="9" t="s">
        <v>222</v>
      </c>
      <c r="V1495" s="9"/>
    </row>
    <row r="1496" customFormat="false" ht="15" hidden="false" customHeight="false" outlineLevel="0" collapsed="false">
      <c r="A1496" s="9" t="s">
        <v>14033</v>
      </c>
      <c r="B1496" s="9" t="s">
        <v>14034</v>
      </c>
      <c r="C1496" s="9" t="s">
        <v>14035</v>
      </c>
      <c r="D1496" s="9" t="s">
        <v>33</v>
      </c>
      <c r="E1496" s="9" t="s">
        <v>943</v>
      </c>
      <c r="F1496" s="9" t="s">
        <v>167</v>
      </c>
      <c r="G1496" s="9" t="s">
        <v>138</v>
      </c>
      <c r="H1496" s="9" t="n">
        <v>1917</v>
      </c>
      <c r="I1496" s="9"/>
      <c r="J1496" s="9" t="s">
        <v>240</v>
      </c>
      <c r="K1496" s="9" t="s">
        <v>14036</v>
      </c>
      <c r="L1496" s="9" t="s">
        <v>10463</v>
      </c>
      <c r="M1496" s="9" t="s">
        <v>14037</v>
      </c>
      <c r="N1496" s="9" t="s">
        <v>11610</v>
      </c>
      <c r="O1496" s="9" t="s">
        <v>14038</v>
      </c>
      <c r="P1496" s="9"/>
      <c r="Q1496" s="9" t="s">
        <v>234</v>
      </c>
      <c r="R1496" s="9" t="s">
        <v>12866</v>
      </c>
      <c r="S1496" s="9" t="s">
        <v>17</v>
      </c>
      <c r="T1496" s="9" t="s">
        <v>357</v>
      </c>
      <c r="U1496" s="9" t="s">
        <v>222</v>
      </c>
      <c r="V1496" s="9"/>
    </row>
    <row r="1497" customFormat="false" ht="15" hidden="false" customHeight="false" outlineLevel="0" collapsed="false">
      <c r="A1497" s="9" t="s">
        <v>14039</v>
      </c>
      <c r="B1497" s="9" t="s">
        <v>14040</v>
      </c>
      <c r="C1497" s="9" t="s">
        <v>14041</v>
      </c>
      <c r="D1497" s="9" t="s">
        <v>33</v>
      </c>
      <c r="E1497" s="9" t="s">
        <v>943</v>
      </c>
      <c r="F1497" s="9" t="s">
        <v>170</v>
      </c>
      <c r="G1497" s="9" t="s">
        <v>472</v>
      </c>
      <c r="H1497" s="9" t="n">
        <v>1947</v>
      </c>
      <c r="I1497" s="9"/>
      <c r="J1497" s="9" t="s">
        <v>240</v>
      </c>
      <c r="K1497" s="9" t="s">
        <v>14042</v>
      </c>
      <c r="L1497" s="9" t="s">
        <v>10463</v>
      </c>
      <c r="M1497" s="9" t="s">
        <v>14043</v>
      </c>
      <c r="N1497" s="9" t="s">
        <v>10264</v>
      </c>
      <c r="O1497" s="9" t="s">
        <v>14044</v>
      </c>
      <c r="P1497" s="9"/>
      <c r="Q1497" s="9" t="s">
        <v>234</v>
      </c>
      <c r="R1497" s="9" t="s">
        <v>12866</v>
      </c>
      <c r="S1497" s="9" t="s">
        <v>17</v>
      </c>
      <c r="T1497" s="9" t="s">
        <v>10007</v>
      </c>
      <c r="U1497" s="9" t="s">
        <v>222</v>
      </c>
      <c r="V1497" s="9"/>
    </row>
    <row r="1498" customFormat="false" ht="15" hidden="false" customHeight="false" outlineLevel="0" collapsed="false">
      <c r="A1498" s="9" t="s">
        <v>14045</v>
      </c>
      <c r="B1498" s="9" t="s">
        <v>14046</v>
      </c>
      <c r="C1498" s="9" t="s">
        <v>14047</v>
      </c>
      <c r="D1498" s="9" t="s">
        <v>33</v>
      </c>
      <c r="E1498" s="9" t="s">
        <v>943</v>
      </c>
      <c r="F1498" s="9" t="s">
        <v>170</v>
      </c>
      <c r="G1498" s="9" t="s">
        <v>472</v>
      </c>
      <c r="H1498" s="9" t="n">
        <v>1991</v>
      </c>
      <c r="I1498" s="9"/>
      <c r="J1498" s="9" t="s">
        <v>240</v>
      </c>
      <c r="K1498" s="9" t="s">
        <v>14048</v>
      </c>
      <c r="L1498" s="9" t="s">
        <v>14049</v>
      </c>
      <c r="M1498" s="9" t="s">
        <v>14050</v>
      </c>
      <c r="N1498" s="9" t="s">
        <v>177</v>
      </c>
      <c r="O1498" s="9" t="s">
        <v>14051</v>
      </c>
      <c r="P1498" s="9" t="s">
        <v>14052</v>
      </c>
      <c r="Q1498" s="9" t="s">
        <v>234</v>
      </c>
      <c r="R1498" s="9" t="s">
        <v>12866</v>
      </c>
      <c r="S1498" s="9" t="s">
        <v>17</v>
      </c>
      <c r="T1498" s="9" t="s">
        <v>9696</v>
      </c>
      <c r="U1498" s="9" t="s">
        <v>222</v>
      </c>
      <c r="V1498" s="9"/>
    </row>
    <row r="1499" customFormat="false" ht="15" hidden="false" customHeight="false" outlineLevel="0" collapsed="false">
      <c r="A1499" s="9" t="s">
        <v>14053</v>
      </c>
      <c r="B1499" s="9" t="s">
        <v>14054</v>
      </c>
      <c r="C1499" s="9" t="s">
        <v>14055</v>
      </c>
      <c r="D1499" s="9" t="s">
        <v>33</v>
      </c>
      <c r="E1499" s="9" t="s">
        <v>943</v>
      </c>
      <c r="F1499" s="9" t="s">
        <v>170</v>
      </c>
      <c r="G1499" s="9" t="s">
        <v>472</v>
      </c>
      <c r="H1499" s="9" t="n">
        <v>1964</v>
      </c>
      <c r="I1499" s="9"/>
      <c r="J1499" s="9" t="s">
        <v>240</v>
      </c>
      <c r="K1499" s="9" t="s">
        <v>14056</v>
      </c>
      <c r="L1499" s="9" t="s">
        <v>14057</v>
      </c>
      <c r="M1499" s="9" t="s">
        <v>13173</v>
      </c>
      <c r="N1499" s="9" t="s">
        <v>14058</v>
      </c>
      <c r="O1499" s="9" t="s">
        <v>14059</v>
      </c>
      <c r="P1499" s="9" t="s">
        <v>14060</v>
      </c>
      <c r="Q1499" s="9" t="s">
        <v>234</v>
      </c>
      <c r="R1499" s="9" t="s">
        <v>12866</v>
      </c>
      <c r="S1499" s="9" t="s">
        <v>17</v>
      </c>
      <c r="T1499" s="9" t="s">
        <v>247</v>
      </c>
      <c r="U1499" s="9" t="s">
        <v>222</v>
      </c>
      <c r="V1499" s="9"/>
    </row>
    <row r="1500" customFormat="false" ht="15" hidden="false" customHeight="false" outlineLevel="0" collapsed="false">
      <c r="A1500" s="9" t="s">
        <v>14061</v>
      </c>
      <c r="B1500" s="9" t="s">
        <v>14062</v>
      </c>
      <c r="C1500" s="9" t="s">
        <v>14063</v>
      </c>
      <c r="D1500" s="9" t="s">
        <v>33</v>
      </c>
      <c r="E1500" s="9" t="s">
        <v>943</v>
      </c>
      <c r="F1500" s="9" t="s">
        <v>170</v>
      </c>
      <c r="G1500" s="9" t="s">
        <v>472</v>
      </c>
      <c r="H1500" s="9" t="n">
        <v>2003</v>
      </c>
      <c r="I1500" s="9"/>
      <c r="J1500" s="9" t="s">
        <v>240</v>
      </c>
      <c r="K1500" s="9" t="s">
        <v>14064</v>
      </c>
      <c r="L1500" s="9" t="s">
        <v>14065</v>
      </c>
      <c r="M1500" s="9" t="s">
        <v>14066</v>
      </c>
      <c r="N1500" s="9" t="s">
        <v>183</v>
      </c>
      <c r="O1500" s="9" t="s">
        <v>10815</v>
      </c>
      <c r="P1500" s="9" t="s">
        <v>14067</v>
      </c>
      <c r="Q1500" s="9" t="s">
        <v>1267</v>
      </c>
      <c r="R1500" s="9" t="s">
        <v>12866</v>
      </c>
      <c r="S1500" s="9" t="s">
        <v>16</v>
      </c>
      <c r="T1500" s="9" t="s">
        <v>14068</v>
      </c>
      <c r="U1500" s="9" t="s">
        <v>222</v>
      </c>
      <c r="V1500" s="9"/>
    </row>
    <row r="1501" customFormat="false" ht="15" hidden="false" customHeight="false" outlineLevel="0" collapsed="false">
      <c r="A1501" s="9" t="s">
        <v>14069</v>
      </c>
      <c r="B1501" s="9" t="s">
        <v>14070</v>
      </c>
      <c r="C1501" s="9" t="s">
        <v>14071</v>
      </c>
      <c r="D1501" s="9" t="s">
        <v>33</v>
      </c>
      <c r="E1501" s="9" t="s">
        <v>943</v>
      </c>
      <c r="F1501" s="9" t="s">
        <v>170</v>
      </c>
      <c r="G1501" s="9" t="s">
        <v>472</v>
      </c>
      <c r="H1501" s="9" t="n">
        <v>1989</v>
      </c>
      <c r="I1501" s="9"/>
      <c r="J1501" s="9" t="s">
        <v>240</v>
      </c>
      <c r="K1501" s="9" t="s">
        <v>14072</v>
      </c>
      <c r="L1501" s="9" t="s">
        <v>14073</v>
      </c>
      <c r="M1501" s="9" t="s">
        <v>14074</v>
      </c>
      <c r="N1501" s="9" t="s">
        <v>178</v>
      </c>
      <c r="O1501" s="9" t="s">
        <v>14075</v>
      </c>
      <c r="P1501" s="9" t="s">
        <v>14076</v>
      </c>
      <c r="Q1501" s="9" t="s">
        <v>234</v>
      </c>
      <c r="R1501" s="9" t="s">
        <v>12866</v>
      </c>
      <c r="S1501" s="9" t="s">
        <v>17</v>
      </c>
      <c r="T1501" s="9" t="s">
        <v>8727</v>
      </c>
      <c r="U1501" s="9" t="s">
        <v>222</v>
      </c>
      <c r="V1501" s="9"/>
    </row>
    <row r="1502" customFormat="false" ht="15" hidden="false" customHeight="false" outlineLevel="0" collapsed="false">
      <c r="A1502" s="9" t="s">
        <v>14077</v>
      </c>
      <c r="B1502" s="9" t="s">
        <v>14078</v>
      </c>
      <c r="C1502" s="9" t="s">
        <v>14078</v>
      </c>
      <c r="D1502" s="9" t="s">
        <v>33</v>
      </c>
      <c r="E1502" s="9" t="s">
        <v>943</v>
      </c>
      <c r="F1502" s="9" t="s">
        <v>170</v>
      </c>
      <c r="G1502" s="9" t="s">
        <v>472</v>
      </c>
      <c r="H1502" s="9" t="n">
        <v>2005</v>
      </c>
      <c r="I1502" s="9"/>
      <c r="J1502" s="9" t="s">
        <v>240</v>
      </c>
      <c r="K1502" s="9" t="s">
        <v>14079</v>
      </c>
      <c r="L1502" s="9" t="s">
        <v>14080</v>
      </c>
      <c r="M1502" s="9" t="s">
        <v>14081</v>
      </c>
      <c r="N1502" s="9" t="s">
        <v>178</v>
      </c>
      <c r="O1502" s="9" t="s">
        <v>13975</v>
      </c>
      <c r="P1502" s="9" t="s">
        <v>14082</v>
      </c>
      <c r="Q1502" s="9" t="s">
        <v>234</v>
      </c>
      <c r="R1502" s="9" t="s">
        <v>12866</v>
      </c>
      <c r="S1502" s="9" t="s">
        <v>17</v>
      </c>
      <c r="T1502" s="9" t="s">
        <v>9683</v>
      </c>
      <c r="U1502" s="9" t="s">
        <v>222</v>
      </c>
      <c r="V1502" s="9"/>
    </row>
    <row r="1503" customFormat="false" ht="15" hidden="false" customHeight="false" outlineLevel="0" collapsed="false">
      <c r="A1503" s="9" t="s">
        <v>14083</v>
      </c>
      <c r="B1503" s="9" t="s">
        <v>14084</v>
      </c>
      <c r="C1503" s="9" t="s">
        <v>14085</v>
      </c>
      <c r="D1503" s="9" t="s">
        <v>33</v>
      </c>
      <c r="E1503" s="9" t="s">
        <v>943</v>
      </c>
      <c r="F1503" s="9" t="s">
        <v>170</v>
      </c>
      <c r="G1503" s="9" t="s">
        <v>472</v>
      </c>
      <c r="H1503" s="9" t="n">
        <v>2001</v>
      </c>
      <c r="I1503" s="9"/>
      <c r="J1503" s="9" t="s">
        <v>14086</v>
      </c>
      <c r="K1503" s="9" t="s">
        <v>14087</v>
      </c>
      <c r="L1503" s="9" t="s">
        <v>14088</v>
      </c>
      <c r="M1503" s="9" t="s">
        <v>14089</v>
      </c>
      <c r="N1503" s="9" t="s">
        <v>176</v>
      </c>
      <c r="O1503" s="9" t="s">
        <v>14090</v>
      </c>
      <c r="P1503" s="9" t="s">
        <v>14091</v>
      </c>
      <c r="Q1503" s="9" t="s">
        <v>234</v>
      </c>
      <c r="R1503" s="9" t="s">
        <v>12866</v>
      </c>
      <c r="S1503" s="9" t="s">
        <v>17</v>
      </c>
      <c r="T1503" s="9" t="s">
        <v>1001</v>
      </c>
      <c r="U1503" s="9" t="s">
        <v>222</v>
      </c>
      <c r="V1503" s="9"/>
    </row>
    <row r="1504" customFormat="false" ht="15" hidden="false" customHeight="false" outlineLevel="0" collapsed="false">
      <c r="A1504" s="9" t="s">
        <v>14092</v>
      </c>
      <c r="B1504" s="9" t="s">
        <v>14093</v>
      </c>
      <c r="C1504" s="9" t="s">
        <v>14094</v>
      </c>
      <c r="D1504" s="9" t="s">
        <v>33</v>
      </c>
      <c r="E1504" s="9" t="s">
        <v>943</v>
      </c>
      <c r="F1504" s="9" t="s">
        <v>921</v>
      </c>
      <c r="G1504" s="9" t="s">
        <v>417</v>
      </c>
      <c r="H1504" s="9" t="n">
        <v>1928</v>
      </c>
      <c r="I1504" s="9" t="n">
        <v>1959</v>
      </c>
      <c r="J1504" s="9" t="s">
        <v>240</v>
      </c>
      <c r="K1504" s="9" t="s">
        <v>14095</v>
      </c>
      <c r="L1504" s="9" t="s">
        <v>14096</v>
      </c>
      <c r="M1504" s="9" t="s">
        <v>14097</v>
      </c>
      <c r="N1504" s="9" t="s">
        <v>173</v>
      </c>
      <c r="O1504" s="9" t="s">
        <v>14098</v>
      </c>
      <c r="P1504" s="9" t="s">
        <v>14099</v>
      </c>
      <c r="Q1504" s="9" t="s">
        <v>234</v>
      </c>
      <c r="R1504" s="9" t="s">
        <v>12866</v>
      </c>
      <c r="S1504" s="9" t="s">
        <v>17</v>
      </c>
      <c r="T1504" s="9" t="s">
        <v>313</v>
      </c>
      <c r="U1504" s="9" t="s">
        <v>222</v>
      </c>
      <c r="V1504" s="9"/>
    </row>
    <row r="1505" customFormat="false" ht="15" hidden="false" customHeight="false" outlineLevel="0" collapsed="false">
      <c r="A1505" s="9" t="s">
        <v>14100</v>
      </c>
      <c r="B1505" s="9" t="s">
        <v>14101</v>
      </c>
      <c r="C1505" s="9" t="s">
        <v>14102</v>
      </c>
      <c r="D1505" s="9" t="s">
        <v>33</v>
      </c>
      <c r="E1505" s="9" t="s">
        <v>943</v>
      </c>
      <c r="F1505" s="9" t="s">
        <v>162</v>
      </c>
      <c r="G1505" s="9" t="s">
        <v>88</v>
      </c>
      <c r="H1505" s="9" t="n">
        <v>1846</v>
      </c>
      <c r="I1505" s="9"/>
      <c r="J1505" s="9" t="s">
        <v>240</v>
      </c>
      <c r="K1505" s="9" t="s">
        <v>14103</v>
      </c>
      <c r="L1505" s="9" t="s">
        <v>14104</v>
      </c>
      <c r="M1505" s="9" t="s">
        <v>13628</v>
      </c>
      <c r="N1505" s="9" t="s">
        <v>180</v>
      </c>
      <c r="O1505" s="9" t="s">
        <v>9704</v>
      </c>
      <c r="P1505" s="9" t="s">
        <v>14105</v>
      </c>
      <c r="Q1505" s="9" t="s">
        <v>11402</v>
      </c>
      <c r="R1505" s="9" t="s">
        <v>14106</v>
      </c>
      <c r="S1505" s="9" t="s">
        <v>16</v>
      </c>
      <c r="T1505" s="9" t="s">
        <v>8595</v>
      </c>
      <c r="U1505" s="9" t="s">
        <v>222</v>
      </c>
      <c r="V1505" s="9"/>
    </row>
    <row r="1506" customFormat="false" ht="15" hidden="false" customHeight="false" outlineLevel="0" collapsed="false">
      <c r="A1506" s="9" t="s">
        <v>14107</v>
      </c>
      <c r="B1506" s="9" t="s">
        <v>10685</v>
      </c>
      <c r="C1506" s="9" t="s">
        <v>14108</v>
      </c>
      <c r="D1506" s="9" t="s">
        <v>33</v>
      </c>
      <c r="E1506" s="9" t="s">
        <v>943</v>
      </c>
      <c r="F1506" s="9" t="s">
        <v>162</v>
      </c>
      <c r="G1506" s="9" t="s">
        <v>88</v>
      </c>
      <c r="H1506" s="9" t="n">
        <v>1929</v>
      </c>
      <c r="I1506" s="9"/>
      <c r="J1506" s="9" t="s">
        <v>240</v>
      </c>
      <c r="K1506" s="9" t="s">
        <v>14109</v>
      </c>
      <c r="L1506" s="9" t="s">
        <v>14110</v>
      </c>
      <c r="M1506" s="9" t="s">
        <v>14111</v>
      </c>
      <c r="N1506" s="9" t="s">
        <v>180</v>
      </c>
      <c r="O1506" s="9" t="s">
        <v>14112</v>
      </c>
      <c r="P1506" s="9" t="s">
        <v>14113</v>
      </c>
      <c r="Q1506" s="9" t="s">
        <v>234</v>
      </c>
      <c r="R1506" s="9" t="s">
        <v>12866</v>
      </c>
      <c r="S1506" s="9" t="s">
        <v>16</v>
      </c>
      <c r="T1506" s="9" t="s">
        <v>258</v>
      </c>
      <c r="U1506" s="9" t="s">
        <v>222</v>
      </c>
      <c r="V1506" s="9"/>
    </row>
    <row r="1507" customFormat="false" ht="15" hidden="false" customHeight="false" outlineLevel="0" collapsed="false">
      <c r="A1507" s="9" t="s">
        <v>14114</v>
      </c>
      <c r="B1507" s="9" t="s">
        <v>14115</v>
      </c>
      <c r="C1507" s="9" t="s">
        <v>14115</v>
      </c>
      <c r="D1507" s="9" t="s">
        <v>33</v>
      </c>
      <c r="E1507" s="9" t="s">
        <v>943</v>
      </c>
      <c r="F1507" s="9" t="s">
        <v>1897</v>
      </c>
      <c r="G1507" s="9" t="s">
        <v>9062</v>
      </c>
      <c r="H1507" s="9" t="n">
        <v>2010</v>
      </c>
      <c r="I1507" s="9"/>
      <c r="J1507" s="9" t="s">
        <v>240</v>
      </c>
      <c r="K1507" s="9" t="s">
        <v>14116</v>
      </c>
      <c r="L1507" s="9" t="s">
        <v>14117</v>
      </c>
      <c r="M1507" s="9" t="s">
        <v>11428</v>
      </c>
      <c r="N1507" s="9" t="s">
        <v>180</v>
      </c>
      <c r="O1507" s="9" t="s">
        <v>14118</v>
      </c>
      <c r="P1507" s="9" t="s">
        <v>14119</v>
      </c>
      <c r="Q1507" s="9" t="s">
        <v>2391</v>
      </c>
      <c r="R1507" s="9" t="s">
        <v>12866</v>
      </c>
      <c r="S1507" s="9" t="s">
        <v>17</v>
      </c>
      <c r="T1507" s="9" t="s">
        <v>3429</v>
      </c>
      <c r="U1507" s="9" t="s">
        <v>222</v>
      </c>
      <c r="V1507" s="9"/>
    </row>
    <row r="1508" customFormat="false" ht="15" hidden="false" customHeight="false" outlineLevel="0" collapsed="false">
      <c r="A1508" s="9" t="s">
        <v>14120</v>
      </c>
      <c r="B1508" s="9" t="s">
        <v>14121</v>
      </c>
      <c r="C1508" s="9" t="s">
        <v>14122</v>
      </c>
      <c r="D1508" s="9" t="s">
        <v>33</v>
      </c>
      <c r="E1508" s="9" t="s">
        <v>943</v>
      </c>
      <c r="F1508" s="9" t="s">
        <v>161</v>
      </c>
      <c r="G1508" s="9" t="s">
        <v>67</v>
      </c>
      <c r="H1508" s="9" t="n">
        <v>2018</v>
      </c>
      <c r="I1508" s="9"/>
      <c r="J1508" s="9" t="s">
        <v>240</v>
      </c>
      <c r="K1508" s="9" t="s">
        <v>14123</v>
      </c>
      <c r="L1508" s="9" t="s">
        <v>13408</v>
      </c>
      <c r="M1508" s="9" t="s">
        <v>13628</v>
      </c>
      <c r="N1508" s="9" t="s">
        <v>180</v>
      </c>
      <c r="O1508" s="9" t="s">
        <v>14124</v>
      </c>
      <c r="P1508" s="9"/>
      <c r="Q1508" s="9" t="s">
        <v>234</v>
      </c>
      <c r="R1508" s="9" t="s">
        <v>12866</v>
      </c>
      <c r="S1508" s="9" t="s">
        <v>17</v>
      </c>
      <c r="T1508" s="9" t="s">
        <v>3429</v>
      </c>
      <c r="U1508" s="9" t="s">
        <v>222</v>
      </c>
      <c r="V1508" s="9"/>
    </row>
    <row r="1509" customFormat="false" ht="15" hidden="false" customHeight="false" outlineLevel="0" collapsed="false">
      <c r="A1509" s="9" t="s">
        <v>14125</v>
      </c>
      <c r="B1509" s="9" t="s">
        <v>14126</v>
      </c>
      <c r="C1509" s="9" t="s">
        <v>14127</v>
      </c>
      <c r="D1509" s="9" t="s">
        <v>33</v>
      </c>
      <c r="E1509" s="9" t="s">
        <v>943</v>
      </c>
      <c r="F1509" s="9" t="s">
        <v>162</v>
      </c>
      <c r="G1509" s="9" t="s">
        <v>88</v>
      </c>
      <c r="H1509" s="9" t="n">
        <v>1935</v>
      </c>
      <c r="I1509" s="9" t="n">
        <v>1943</v>
      </c>
      <c r="J1509" s="9" t="s">
        <v>240</v>
      </c>
      <c r="K1509" s="9" t="s">
        <v>14128</v>
      </c>
      <c r="L1509" s="9" t="s">
        <v>14129</v>
      </c>
      <c r="M1509" s="9" t="s">
        <v>14130</v>
      </c>
      <c r="N1509" s="9" t="s">
        <v>177</v>
      </c>
      <c r="O1509" s="9" t="s">
        <v>13174</v>
      </c>
      <c r="P1509" s="9" t="s">
        <v>14131</v>
      </c>
      <c r="Q1509" s="9" t="s">
        <v>234</v>
      </c>
      <c r="R1509" s="9" t="s">
        <v>14132</v>
      </c>
      <c r="S1509" s="9" t="s">
        <v>16</v>
      </c>
      <c r="T1509" s="9" t="s">
        <v>14133</v>
      </c>
      <c r="U1509" s="9" t="s">
        <v>222</v>
      </c>
      <c r="V1509" s="9"/>
    </row>
    <row r="1510" customFormat="false" ht="15" hidden="false" customHeight="false" outlineLevel="0" collapsed="false">
      <c r="A1510" s="9" t="s">
        <v>14134</v>
      </c>
      <c r="B1510" s="9" t="s">
        <v>14135</v>
      </c>
      <c r="C1510" s="9" t="s">
        <v>14136</v>
      </c>
      <c r="D1510" s="9" t="s">
        <v>35</v>
      </c>
      <c r="E1510" s="9" t="s">
        <v>943</v>
      </c>
      <c r="F1510" s="9" t="s">
        <v>168</v>
      </c>
      <c r="G1510" s="9" t="s">
        <v>148</v>
      </c>
      <c r="H1510" s="9" t="n">
        <v>1972</v>
      </c>
      <c r="I1510" s="9"/>
      <c r="J1510" s="9" t="s">
        <v>240</v>
      </c>
      <c r="K1510" s="9" t="s">
        <v>14137</v>
      </c>
      <c r="L1510" s="9" t="s">
        <v>14138</v>
      </c>
      <c r="M1510" s="9" t="s">
        <v>5198</v>
      </c>
      <c r="N1510" s="9" t="s">
        <v>268</v>
      </c>
      <c r="O1510" s="9" t="s">
        <v>14139</v>
      </c>
      <c r="P1510" s="9" t="s">
        <v>14140</v>
      </c>
      <c r="Q1510" s="9" t="s">
        <v>869</v>
      </c>
      <c r="R1510" s="9" t="s">
        <v>12838</v>
      </c>
      <c r="S1510" s="9" t="s">
        <v>16</v>
      </c>
      <c r="T1510" s="9" t="s">
        <v>14141</v>
      </c>
      <c r="U1510" s="9" t="s">
        <v>222</v>
      </c>
      <c r="V1510" s="9"/>
    </row>
    <row r="1511" customFormat="false" ht="15" hidden="false" customHeight="false" outlineLevel="0" collapsed="false">
      <c r="A1511" s="9" t="s">
        <v>14142</v>
      </c>
      <c r="B1511" s="9" t="s">
        <v>14143</v>
      </c>
      <c r="C1511" s="9" t="s">
        <v>14144</v>
      </c>
      <c r="D1511" s="9" t="s">
        <v>35</v>
      </c>
      <c r="E1511" s="9" t="s">
        <v>943</v>
      </c>
      <c r="F1511" s="9" t="s">
        <v>168</v>
      </c>
      <c r="G1511" s="9" t="s">
        <v>148</v>
      </c>
      <c r="H1511" s="9" t="n">
        <v>1948</v>
      </c>
      <c r="I1511" s="9"/>
      <c r="J1511" s="9" t="s">
        <v>14145</v>
      </c>
      <c r="K1511" s="9" t="s">
        <v>14146</v>
      </c>
      <c r="L1511" s="9" t="s">
        <v>14147</v>
      </c>
      <c r="M1511" s="9" t="s">
        <v>14148</v>
      </c>
      <c r="N1511" s="9" t="s">
        <v>452</v>
      </c>
      <c r="O1511" s="9" t="s">
        <v>14149</v>
      </c>
      <c r="P1511" s="9" t="s">
        <v>14150</v>
      </c>
      <c r="Q1511" s="9" t="s">
        <v>454</v>
      </c>
      <c r="R1511" s="9" t="s">
        <v>12838</v>
      </c>
      <c r="S1511" s="9" t="s">
        <v>17</v>
      </c>
      <c r="T1511" s="9" t="s">
        <v>3356</v>
      </c>
      <c r="U1511" s="9" t="s">
        <v>222</v>
      </c>
      <c r="V1511" s="9"/>
    </row>
    <row r="1512" customFormat="false" ht="15" hidden="false" customHeight="false" outlineLevel="0" collapsed="false">
      <c r="A1512" s="9" t="s">
        <v>14151</v>
      </c>
      <c r="B1512" s="9" t="s">
        <v>14152</v>
      </c>
      <c r="C1512" s="9" t="s">
        <v>14152</v>
      </c>
      <c r="D1512" s="9" t="s">
        <v>35</v>
      </c>
      <c r="E1512" s="9" t="s">
        <v>943</v>
      </c>
      <c r="F1512" s="9" t="s">
        <v>168</v>
      </c>
      <c r="G1512" s="9" t="s">
        <v>148</v>
      </c>
      <c r="H1512" s="9" t="n">
        <v>1990</v>
      </c>
      <c r="I1512" s="9"/>
      <c r="J1512" s="9" t="s">
        <v>240</v>
      </c>
      <c r="K1512" s="9" t="s">
        <v>14153</v>
      </c>
      <c r="L1512" s="9" t="s">
        <v>14154</v>
      </c>
      <c r="M1512" s="9" t="s">
        <v>14155</v>
      </c>
      <c r="N1512" s="9" t="s">
        <v>552</v>
      </c>
      <c r="O1512" s="9" t="s">
        <v>13622</v>
      </c>
      <c r="P1512" s="9"/>
      <c r="Q1512" s="9" t="s">
        <v>454</v>
      </c>
      <c r="R1512" s="9" t="s">
        <v>12838</v>
      </c>
      <c r="S1512" s="9" t="s">
        <v>17</v>
      </c>
      <c r="T1512" s="9" t="s">
        <v>2848</v>
      </c>
      <c r="U1512" s="9" t="s">
        <v>222</v>
      </c>
      <c r="V1512" s="9"/>
    </row>
    <row r="1513" customFormat="false" ht="15" hidden="false" customHeight="false" outlineLevel="0" collapsed="false">
      <c r="A1513" s="9" t="s">
        <v>14156</v>
      </c>
      <c r="B1513" s="9" t="s">
        <v>14157</v>
      </c>
      <c r="C1513" s="9" t="s">
        <v>14157</v>
      </c>
      <c r="D1513" s="9" t="s">
        <v>35</v>
      </c>
      <c r="E1513" s="9" t="s">
        <v>943</v>
      </c>
      <c r="F1513" s="9" t="s">
        <v>168</v>
      </c>
      <c r="G1513" s="9" t="s">
        <v>148</v>
      </c>
      <c r="H1513" s="9" t="n">
        <v>1969</v>
      </c>
      <c r="I1513" s="9"/>
      <c r="J1513" s="9" t="s">
        <v>240</v>
      </c>
      <c r="K1513" s="9" t="s">
        <v>14158</v>
      </c>
      <c r="L1513" s="9" t="s">
        <v>14159</v>
      </c>
      <c r="M1513" s="9" t="s">
        <v>14160</v>
      </c>
      <c r="N1513" s="9" t="s">
        <v>9411</v>
      </c>
      <c r="O1513" s="9" t="s">
        <v>14161</v>
      </c>
      <c r="P1513" s="9"/>
      <c r="Q1513" s="9" t="s">
        <v>454</v>
      </c>
      <c r="R1513" s="9" t="s">
        <v>12838</v>
      </c>
      <c r="S1513" s="9" t="s">
        <v>17</v>
      </c>
      <c r="T1513" s="9" t="s">
        <v>2848</v>
      </c>
      <c r="U1513" s="9" t="s">
        <v>222</v>
      </c>
      <c r="V1513" s="9"/>
    </row>
    <row r="1514" customFormat="false" ht="15" hidden="false" customHeight="false" outlineLevel="0" collapsed="false">
      <c r="A1514" s="9" t="s">
        <v>14162</v>
      </c>
      <c r="B1514" s="9" t="s">
        <v>14163</v>
      </c>
      <c r="C1514" s="9" t="s">
        <v>14164</v>
      </c>
      <c r="D1514" s="9" t="s">
        <v>35</v>
      </c>
      <c r="E1514" s="9" t="s">
        <v>943</v>
      </c>
      <c r="F1514" s="9" t="s">
        <v>168</v>
      </c>
      <c r="G1514" s="9" t="s">
        <v>148</v>
      </c>
      <c r="H1514" s="9" t="n">
        <v>1976</v>
      </c>
      <c r="I1514" s="9"/>
      <c r="J1514" s="9" t="s">
        <v>240</v>
      </c>
      <c r="K1514" s="9" t="s">
        <v>14165</v>
      </c>
      <c r="L1514" s="9" t="s">
        <v>14166</v>
      </c>
      <c r="M1514" s="9" t="s">
        <v>14167</v>
      </c>
      <c r="N1514" s="9" t="s">
        <v>477</v>
      </c>
      <c r="O1514" s="9" t="s">
        <v>14168</v>
      </c>
      <c r="P1514" s="9"/>
      <c r="Q1514" s="9" t="s">
        <v>869</v>
      </c>
      <c r="R1514" s="9" t="s">
        <v>14169</v>
      </c>
      <c r="S1514" s="9" t="s">
        <v>17</v>
      </c>
      <c r="T1514" s="9" t="s">
        <v>1372</v>
      </c>
      <c r="U1514" s="9" t="s">
        <v>222</v>
      </c>
      <c r="V1514" s="9"/>
    </row>
    <row r="1515" customFormat="false" ht="15" hidden="false" customHeight="false" outlineLevel="0" collapsed="false">
      <c r="A1515" s="9" t="s">
        <v>14170</v>
      </c>
      <c r="B1515" s="9" t="s">
        <v>14171</v>
      </c>
      <c r="C1515" s="9" t="s">
        <v>14172</v>
      </c>
      <c r="D1515" s="9" t="s">
        <v>35</v>
      </c>
      <c r="E1515" s="9" t="s">
        <v>943</v>
      </c>
      <c r="F1515" s="9" t="s">
        <v>168</v>
      </c>
      <c r="G1515" s="9" t="s">
        <v>148</v>
      </c>
      <c r="H1515" s="9" t="n">
        <v>1977</v>
      </c>
      <c r="I1515" s="9"/>
      <c r="J1515" s="9" t="s">
        <v>240</v>
      </c>
      <c r="K1515" s="9" t="s">
        <v>14173</v>
      </c>
      <c r="L1515" s="9" t="s">
        <v>14174</v>
      </c>
      <c r="M1515" s="9" t="s">
        <v>14175</v>
      </c>
      <c r="N1515" s="9" t="s">
        <v>9411</v>
      </c>
      <c r="O1515" s="9" t="s">
        <v>14176</v>
      </c>
      <c r="P1515" s="9" t="s">
        <v>14177</v>
      </c>
      <c r="Q1515" s="9" t="s">
        <v>454</v>
      </c>
      <c r="R1515" s="9" t="s">
        <v>12838</v>
      </c>
      <c r="S1515" s="9" t="s">
        <v>17</v>
      </c>
      <c r="T1515" s="9" t="s">
        <v>2848</v>
      </c>
      <c r="U1515" s="9" t="s">
        <v>222</v>
      </c>
      <c r="V1515" s="9"/>
    </row>
    <row r="1516" customFormat="false" ht="15" hidden="false" customHeight="false" outlineLevel="0" collapsed="false">
      <c r="A1516" s="9" t="s">
        <v>14178</v>
      </c>
      <c r="B1516" s="9" t="s">
        <v>14179</v>
      </c>
      <c r="C1516" s="9" t="s">
        <v>14180</v>
      </c>
      <c r="D1516" s="9" t="s">
        <v>35</v>
      </c>
      <c r="E1516" s="9" t="s">
        <v>943</v>
      </c>
      <c r="F1516" s="9" t="s">
        <v>168</v>
      </c>
      <c r="G1516" s="9" t="s">
        <v>148</v>
      </c>
      <c r="H1516" s="9" t="n">
        <v>1998</v>
      </c>
      <c r="I1516" s="9"/>
      <c r="J1516" s="9" t="s">
        <v>240</v>
      </c>
      <c r="K1516" s="9" t="s">
        <v>14181</v>
      </c>
      <c r="L1516" s="9" t="s">
        <v>14182</v>
      </c>
      <c r="M1516" s="9" t="s">
        <v>5198</v>
      </c>
      <c r="N1516" s="9" t="s">
        <v>179</v>
      </c>
      <c r="O1516" s="9" t="s">
        <v>14183</v>
      </c>
      <c r="P1516" s="9"/>
      <c r="Q1516" s="9" t="s">
        <v>454</v>
      </c>
      <c r="R1516" s="9" t="s">
        <v>14169</v>
      </c>
      <c r="S1516" s="9" t="s">
        <v>17</v>
      </c>
      <c r="T1516" s="9"/>
      <c r="U1516" s="9" t="s">
        <v>378</v>
      </c>
      <c r="V1516" s="9"/>
    </row>
    <row r="1517" customFormat="false" ht="15" hidden="false" customHeight="false" outlineLevel="0" collapsed="false">
      <c r="A1517" s="9" t="s">
        <v>14184</v>
      </c>
      <c r="B1517" s="9" t="s">
        <v>14185</v>
      </c>
      <c r="C1517" s="9" t="s">
        <v>14186</v>
      </c>
      <c r="D1517" s="9" t="s">
        <v>35</v>
      </c>
      <c r="E1517" s="9" t="s">
        <v>943</v>
      </c>
      <c r="F1517" s="9" t="s">
        <v>168</v>
      </c>
      <c r="G1517" s="9" t="s">
        <v>148</v>
      </c>
      <c r="H1517" s="9" t="n">
        <v>1995</v>
      </c>
      <c r="I1517" s="9"/>
      <c r="J1517" s="9" t="s">
        <v>240</v>
      </c>
      <c r="K1517" s="9" t="s">
        <v>14187</v>
      </c>
      <c r="L1517" s="9" t="s">
        <v>14188</v>
      </c>
      <c r="M1517" s="9" t="s">
        <v>14189</v>
      </c>
      <c r="N1517" s="9" t="s">
        <v>5729</v>
      </c>
      <c r="O1517" s="9" t="s">
        <v>14190</v>
      </c>
      <c r="P1517" s="9"/>
      <c r="Q1517" s="9" t="s">
        <v>454</v>
      </c>
      <c r="R1517" s="9" t="s">
        <v>14169</v>
      </c>
      <c r="S1517" s="9" t="s">
        <v>17</v>
      </c>
      <c r="T1517" s="9" t="s">
        <v>2848</v>
      </c>
      <c r="U1517" s="9" t="s">
        <v>222</v>
      </c>
      <c r="V1517" s="9"/>
    </row>
    <row r="1518" customFormat="false" ht="15" hidden="false" customHeight="false" outlineLevel="0" collapsed="false">
      <c r="A1518" s="9" t="s">
        <v>14191</v>
      </c>
      <c r="B1518" s="9" t="s">
        <v>14192</v>
      </c>
      <c r="C1518" s="9" t="s">
        <v>14193</v>
      </c>
      <c r="D1518" s="9" t="s">
        <v>33</v>
      </c>
      <c r="E1518" s="9" t="s">
        <v>943</v>
      </c>
      <c r="F1518" s="9" t="s">
        <v>168</v>
      </c>
      <c r="G1518" s="9" t="s">
        <v>155</v>
      </c>
      <c r="H1518" s="9" t="n">
        <v>1963</v>
      </c>
      <c r="I1518" s="9"/>
      <c r="J1518" s="9" t="s">
        <v>14194</v>
      </c>
      <c r="K1518" s="9" t="s">
        <v>14195</v>
      </c>
      <c r="L1518" s="9" t="s">
        <v>14196</v>
      </c>
      <c r="M1518" s="9" t="s">
        <v>14197</v>
      </c>
      <c r="N1518" s="9" t="s">
        <v>1327</v>
      </c>
      <c r="O1518" s="9" t="s">
        <v>14198</v>
      </c>
      <c r="P1518" s="9" t="s">
        <v>14199</v>
      </c>
      <c r="Q1518" s="9" t="s">
        <v>14200</v>
      </c>
      <c r="R1518" s="9" t="s">
        <v>14201</v>
      </c>
      <c r="S1518" s="9" t="s">
        <v>16</v>
      </c>
      <c r="T1518" s="9" t="s">
        <v>3391</v>
      </c>
      <c r="U1518" s="9" t="s">
        <v>222</v>
      </c>
      <c r="V1518" s="9"/>
    </row>
    <row r="1519" customFormat="false" ht="15" hidden="false" customHeight="false" outlineLevel="0" collapsed="false">
      <c r="A1519" s="9" t="s">
        <v>14202</v>
      </c>
      <c r="B1519" s="9" t="s">
        <v>14203</v>
      </c>
      <c r="C1519" s="9" t="s">
        <v>14204</v>
      </c>
      <c r="D1519" s="9" t="s">
        <v>35</v>
      </c>
      <c r="E1519" s="9" t="s">
        <v>943</v>
      </c>
      <c r="F1519" s="9" t="s">
        <v>168</v>
      </c>
      <c r="G1519" s="9" t="s">
        <v>155</v>
      </c>
      <c r="H1519" s="9" t="n">
        <v>1800</v>
      </c>
      <c r="I1519" s="9"/>
      <c r="J1519" s="9" t="s">
        <v>12843</v>
      </c>
      <c r="K1519" s="9" t="s">
        <v>14205</v>
      </c>
      <c r="L1519" s="9" t="s">
        <v>14206</v>
      </c>
      <c r="M1519" s="9" t="s">
        <v>14207</v>
      </c>
      <c r="N1519" s="9" t="s">
        <v>452</v>
      </c>
      <c r="O1519" s="9" t="s">
        <v>14208</v>
      </c>
      <c r="P1519" s="9"/>
      <c r="Q1519" s="9" t="s">
        <v>1267</v>
      </c>
      <c r="R1519" s="9" t="s">
        <v>14209</v>
      </c>
      <c r="S1519" s="9" t="s">
        <v>17</v>
      </c>
      <c r="T1519" s="9" t="s">
        <v>2848</v>
      </c>
      <c r="U1519" s="9" t="s">
        <v>378</v>
      </c>
      <c r="V1519" s="9"/>
    </row>
    <row r="1520" customFormat="false" ht="15" hidden="false" customHeight="false" outlineLevel="0" collapsed="false">
      <c r="A1520" s="9" t="s">
        <v>14210</v>
      </c>
      <c r="B1520" s="9" t="s">
        <v>14211</v>
      </c>
      <c r="C1520" s="9" t="s">
        <v>14212</v>
      </c>
      <c r="D1520" s="9" t="s">
        <v>35</v>
      </c>
      <c r="E1520" s="9" t="s">
        <v>943</v>
      </c>
      <c r="F1520" s="9" t="s">
        <v>168</v>
      </c>
      <c r="G1520" s="9" t="s">
        <v>155</v>
      </c>
      <c r="H1520" s="9" t="n">
        <v>1000</v>
      </c>
      <c r="I1520" s="9"/>
      <c r="J1520" s="9" t="s">
        <v>14213</v>
      </c>
      <c r="K1520" s="9" t="s">
        <v>14214</v>
      </c>
      <c r="L1520" s="9" t="s">
        <v>14215</v>
      </c>
      <c r="M1520" s="9" t="s">
        <v>14216</v>
      </c>
      <c r="N1520" s="9" t="s">
        <v>9411</v>
      </c>
      <c r="O1520" s="9" t="s">
        <v>14217</v>
      </c>
      <c r="P1520" s="9" t="s">
        <v>14218</v>
      </c>
      <c r="Q1520" s="9" t="s">
        <v>840</v>
      </c>
      <c r="R1520" s="9" t="s">
        <v>14169</v>
      </c>
      <c r="S1520" s="9" t="s">
        <v>17</v>
      </c>
      <c r="T1520" s="9" t="s">
        <v>3391</v>
      </c>
      <c r="U1520" s="9" t="s">
        <v>378</v>
      </c>
      <c r="V1520" s="9"/>
    </row>
    <row r="1521" customFormat="false" ht="15" hidden="false" customHeight="false" outlineLevel="0" collapsed="false">
      <c r="A1521" s="9" t="s">
        <v>14219</v>
      </c>
      <c r="B1521" s="9" t="s">
        <v>14220</v>
      </c>
      <c r="C1521" s="9" t="s">
        <v>14221</v>
      </c>
      <c r="D1521" s="9" t="s">
        <v>33</v>
      </c>
      <c r="E1521" s="9" t="s">
        <v>943</v>
      </c>
      <c r="F1521" s="9" t="s">
        <v>168</v>
      </c>
      <c r="G1521" s="9" t="s">
        <v>150</v>
      </c>
      <c r="H1521" s="9" t="n">
        <v>1972</v>
      </c>
      <c r="I1521" s="9" t="n">
        <v>1990</v>
      </c>
      <c r="J1521" s="9" t="s">
        <v>14222</v>
      </c>
      <c r="K1521" s="9" t="s">
        <v>14223</v>
      </c>
      <c r="L1521" s="9" t="s">
        <v>14224</v>
      </c>
      <c r="M1521" s="9" t="s">
        <v>5198</v>
      </c>
      <c r="N1521" s="9" t="s">
        <v>183</v>
      </c>
      <c r="O1521" s="9" t="s">
        <v>14225</v>
      </c>
      <c r="P1521" s="9"/>
      <c r="Q1521" s="9" t="s">
        <v>234</v>
      </c>
      <c r="R1521" s="9" t="s">
        <v>12866</v>
      </c>
      <c r="S1521" s="9" t="s">
        <v>17</v>
      </c>
      <c r="T1521" s="9" t="s">
        <v>313</v>
      </c>
      <c r="U1521" s="9" t="s">
        <v>378</v>
      </c>
      <c r="V1521" s="9" t="s">
        <v>14226</v>
      </c>
    </row>
    <row r="1522" customFormat="false" ht="15" hidden="false" customHeight="false" outlineLevel="0" collapsed="false">
      <c r="A1522" s="9" t="s">
        <v>14227</v>
      </c>
      <c r="B1522" s="9" t="s">
        <v>14228</v>
      </c>
      <c r="C1522" s="9" t="s">
        <v>14229</v>
      </c>
      <c r="D1522" s="9" t="s">
        <v>33</v>
      </c>
      <c r="E1522" s="9" t="s">
        <v>943</v>
      </c>
      <c r="F1522" s="9" t="s">
        <v>168</v>
      </c>
      <c r="G1522" s="9" t="s">
        <v>155</v>
      </c>
      <c r="H1522" s="9" t="n">
        <v>1998</v>
      </c>
      <c r="I1522" s="9"/>
      <c r="J1522" s="9" t="s">
        <v>240</v>
      </c>
      <c r="K1522" s="9" t="s">
        <v>14230</v>
      </c>
      <c r="L1522" s="9" t="s">
        <v>14231</v>
      </c>
      <c r="M1522" s="9" t="s">
        <v>14232</v>
      </c>
      <c r="N1522" s="9" t="s">
        <v>180</v>
      </c>
      <c r="O1522" s="9" t="s">
        <v>14233</v>
      </c>
      <c r="P1522" s="9"/>
      <c r="Q1522" s="9" t="s">
        <v>454</v>
      </c>
      <c r="R1522" s="9" t="s">
        <v>14234</v>
      </c>
      <c r="S1522" s="9" t="s">
        <v>17</v>
      </c>
      <c r="T1522" s="9" t="s">
        <v>3429</v>
      </c>
      <c r="U1522" s="9" t="s">
        <v>222</v>
      </c>
      <c r="V1522" s="9"/>
    </row>
    <row r="1523" customFormat="false" ht="15" hidden="false" customHeight="false" outlineLevel="0" collapsed="false">
      <c r="A1523" s="9" t="s">
        <v>14235</v>
      </c>
      <c r="B1523" s="9" t="s">
        <v>14236</v>
      </c>
      <c r="C1523" s="9" t="s">
        <v>14237</v>
      </c>
      <c r="D1523" s="9" t="s">
        <v>33</v>
      </c>
      <c r="E1523" s="9" t="s">
        <v>943</v>
      </c>
      <c r="F1523" s="9" t="s">
        <v>921</v>
      </c>
      <c r="G1523" s="9" t="s">
        <v>14238</v>
      </c>
      <c r="H1523" s="9" t="n">
        <v>1250</v>
      </c>
      <c r="I1523" s="9" t="n">
        <v>1600</v>
      </c>
      <c r="J1523" s="9" t="s">
        <v>240</v>
      </c>
      <c r="K1523" s="9" t="s">
        <v>14239</v>
      </c>
      <c r="L1523" s="9" t="s">
        <v>13597</v>
      </c>
      <c r="M1523" s="9" t="s">
        <v>14240</v>
      </c>
      <c r="N1523" s="9" t="s">
        <v>178</v>
      </c>
      <c r="O1523" s="9" t="s">
        <v>14241</v>
      </c>
      <c r="P1523" s="9" t="s">
        <v>14242</v>
      </c>
      <c r="Q1523" s="9" t="s">
        <v>234</v>
      </c>
      <c r="R1523" s="9" t="s">
        <v>12866</v>
      </c>
      <c r="S1523" s="9" t="s">
        <v>17</v>
      </c>
      <c r="T1523" s="9" t="s">
        <v>170</v>
      </c>
      <c r="U1523" s="9" t="s">
        <v>222</v>
      </c>
      <c r="V1523" s="9"/>
    </row>
    <row r="1524" customFormat="false" ht="15" hidden="false" customHeight="false" outlineLevel="0" collapsed="false">
      <c r="A1524" s="9" t="s">
        <v>14243</v>
      </c>
      <c r="B1524" s="9" t="s">
        <v>14244</v>
      </c>
      <c r="C1524" s="9" t="s">
        <v>14245</v>
      </c>
      <c r="D1524" s="9" t="s">
        <v>33</v>
      </c>
      <c r="E1524" s="9" t="s">
        <v>943</v>
      </c>
      <c r="F1524" s="9" t="s">
        <v>14246</v>
      </c>
      <c r="G1524" s="9" t="s">
        <v>14247</v>
      </c>
      <c r="H1524" s="9" t="n">
        <v>1503</v>
      </c>
      <c r="I1524" s="9" t="n">
        <v>1790</v>
      </c>
      <c r="J1524" s="9" t="s">
        <v>240</v>
      </c>
      <c r="K1524" s="9" t="s">
        <v>14248</v>
      </c>
      <c r="L1524" s="9" t="s">
        <v>14249</v>
      </c>
      <c r="M1524" s="9" t="s">
        <v>14250</v>
      </c>
      <c r="N1524" s="9" t="s">
        <v>178</v>
      </c>
      <c r="O1524" s="9" t="s">
        <v>13098</v>
      </c>
      <c r="P1524" s="9" t="s">
        <v>14251</v>
      </c>
      <c r="Q1524" s="9" t="s">
        <v>246</v>
      </c>
      <c r="R1524" s="9" t="s">
        <v>12866</v>
      </c>
      <c r="S1524" s="9" t="s">
        <v>17</v>
      </c>
      <c r="T1524" s="9" t="s">
        <v>14252</v>
      </c>
      <c r="U1524" s="9" t="s">
        <v>222</v>
      </c>
      <c r="V1524" s="9"/>
    </row>
    <row r="1525" customFormat="false" ht="15" hidden="false" customHeight="false" outlineLevel="0" collapsed="false">
      <c r="A1525" s="9" t="s">
        <v>14253</v>
      </c>
      <c r="B1525" s="9" t="s">
        <v>14254</v>
      </c>
      <c r="C1525" s="9" t="s">
        <v>14255</v>
      </c>
      <c r="D1525" s="9" t="s">
        <v>33</v>
      </c>
      <c r="E1525" s="9" t="s">
        <v>943</v>
      </c>
      <c r="F1525" s="9" t="s">
        <v>9861</v>
      </c>
      <c r="G1525" s="9" t="s">
        <v>9688</v>
      </c>
      <c r="H1525" s="9" t="n">
        <v>1621</v>
      </c>
      <c r="I1525" s="9" t="n">
        <v>1792</v>
      </c>
      <c r="J1525" s="9" t="s">
        <v>240</v>
      </c>
      <c r="K1525" s="9" t="s">
        <v>14256</v>
      </c>
      <c r="L1525" s="9" t="s">
        <v>13597</v>
      </c>
      <c r="M1525" s="9" t="s">
        <v>14257</v>
      </c>
      <c r="N1525" s="9" t="s">
        <v>178</v>
      </c>
      <c r="O1525" s="9" t="s">
        <v>10323</v>
      </c>
      <c r="P1525" s="9" t="s">
        <v>14258</v>
      </c>
      <c r="Q1525" s="9" t="s">
        <v>246</v>
      </c>
      <c r="R1525" s="9" t="s">
        <v>13586</v>
      </c>
      <c r="S1525" s="9" t="s">
        <v>17</v>
      </c>
      <c r="T1525" s="9" t="s">
        <v>8714</v>
      </c>
      <c r="U1525" s="9" t="s">
        <v>222</v>
      </c>
      <c r="V1525" s="9"/>
    </row>
    <row r="1526" customFormat="false" ht="15" hidden="false" customHeight="false" outlineLevel="0" collapsed="false">
      <c r="A1526" s="9" t="s">
        <v>14259</v>
      </c>
      <c r="B1526" s="9" t="s">
        <v>14260</v>
      </c>
      <c r="C1526" s="9" t="s">
        <v>14261</v>
      </c>
      <c r="D1526" s="9" t="s">
        <v>33</v>
      </c>
      <c r="E1526" s="9" t="s">
        <v>943</v>
      </c>
      <c r="F1526" s="9" t="s">
        <v>14262</v>
      </c>
      <c r="G1526" s="9" t="s">
        <v>14263</v>
      </c>
      <c r="H1526" s="9" t="n">
        <v>1660</v>
      </c>
      <c r="I1526" s="9" t="n">
        <v>1752</v>
      </c>
      <c r="J1526" s="9" t="s">
        <v>240</v>
      </c>
      <c r="K1526" s="9" t="s">
        <v>14264</v>
      </c>
      <c r="L1526" s="9" t="s">
        <v>13597</v>
      </c>
      <c r="M1526" s="9" t="s">
        <v>14265</v>
      </c>
      <c r="N1526" s="9" t="s">
        <v>178</v>
      </c>
      <c r="O1526" s="9" t="s">
        <v>14266</v>
      </c>
      <c r="P1526" s="9" t="s">
        <v>14258</v>
      </c>
      <c r="Q1526" s="9" t="s">
        <v>246</v>
      </c>
      <c r="R1526" s="9" t="s">
        <v>12866</v>
      </c>
      <c r="S1526" s="9" t="s">
        <v>17</v>
      </c>
      <c r="T1526" s="9" t="s">
        <v>8714</v>
      </c>
      <c r="U1526" s="9" t="s">
        <v>222</v>
      </c>
      <c r="V1526" s="9"/>
    </row>
    <row r="1527" customFormat="false" ht="15" hidden="false" customHeight="false" outlineLevel="0" collapsed="false">
      <c r="A1527" s="9" t="s">
        <v>14267</v>
      </c>
      <c r="B1527" s="9" t="s">
        <v>14268</v>
      </c>
      <c r="C1527" s="9" t="s">
        <v>14269</v>
      </c>
      <c r="D1527" s="9" t="s">
        <v>22</v>
      </c>
      <c r="E1527" s="9" t="s">
        <v>1099</v>
      </c>
      <c r="F1527" s="9" t="s">
        <v>921</v>
      </c>
      <c r="G1527" s="9" t="s">
        <v>10483</v>
      </c>
      <c r="H1527" s="9" t="n">
        <v>1851</v>
      </c>
      <c r="I1527" s="9" t="n">
        <v>1851</v>
      </c>
      <c r="J1527" s="9" t="s">
        <v>14270</v>
      </c>
      <c r="K1527" s="9" t="s">
        <v>14271</v>
      </c>
      <c r="L1527" s="9" t="s">
        <v>14272</v>
      </c>
      <c r="M1527" s="9" t="s">
        <v>14273</v>
      </c>
      <c r="N1527" s="9" t="s">
        <v>5908</v>
      </c>
      <c r="O1527" s="9" t="s">
        <v>14274</v>
      </c>
      <c r="P1527" s="9" t="s">
        <v>14275</v>
      </c>
      <c r="Q1527" s="9" t="s">
        <v>234</v>
      </c>
      <c r="R1527" s="9" t="s">
        <v>14276</v>
      </c>
      <c r="S1527" s="9" t="s">
        <v>15</v>
      </c>
      <c r="T1527" s="9" t="s">
        <v>10687</v>
      </c>
      <c r="U1527" s="9" t="s">
        <v>222</v>
      </c>
      <c r="V1527" s="9"/>
    </row>
    <row r="1528" customFormat="false" ht="15" hidden="false" customHeight="false" outlineLevel="0" collapsed="false">
      <c r="A1528" s="9" t="s">
        <v>14277</v>
      </c>
      <c r="B1528" s="9" t="s">
        <v>14278</v>
      </c>
      <c r="C1528" s="9" t="s">
        <v>14279</v>
      </c>
      <c r="D1528" s="9" t="s">
        <v>22</v>
      </c>
      <c r="E1528" s="9" t="s">
        <v>1099</v>
      </c>
      <c r="F1528" s="9" t="s">
        <v>9303</v>
      </c>
      <c r="G1528" s="9" t="s">
        <v>10053</v>
      </c>
      <c r="H1528" s="9" t="n">
        <v>1873</v>
      </c>
      <c r="I1528" s="9" t="n">
        <v>1873</v>
      </c>
      <c r="J1528" s="9" t="s">
        <v>14280</v>
      </c>
      <c r="K1528" s="9" t="s">
        <v>14281</v>
      </c>
      <c r="L1528" s="9" t="s">
        <v>10737</v>
      </c>
      <c r="M1528" s="9" t="s">
        <v>13173</v>
      </c>
      <c r="N1528" s="9" t="s">
        <v>178</v>
      </c>
      <c r="O1528" s="9" t="s">
        <v>14282</v>
      </c>
      <c r="P1528" s="9"/>
      <c r="Q1528" s="9" t="s">
        <v>234</v>
      </c>
      <c r="R1528" s="9" t="s">
        <v>14283</v>
      </c>
      <c r="S1528" s="9" t="s">
        <v>17</v>
      </c>
      <c r="T1528" s="9" t="s">
        <v>10687</v>
      </c>
      <c r="U1528" s="9" t="s">
        <v>222</v>
      </c>
      <c r="V1528" s="9"/>
    </row>
    <row r="1529" customFormat="false" ht="15" hidden="false" customHeight="false" outlineLevel="0" collapsed="false">
      <c r="A1529" s="9" t="s">
        <v>14284</v>
      </c>
      <c r="B1529" s="9" t="s">
        <v>14285</v>
      </c>
      <c r="C1529" s="9" t="s">
        <v>14286</v>
      </c>
      <c r="D1529" s="9" t="s">
        <v>22</v>
      </c>
      <c r="E1529" s="9" t="s">
        <v>1099</v>
      </c>
      <c r="F1529" s="9" t="s">
        <v>483</v>
      </c>
      <c r="G1529" s="9" t="s">
        <v>88</v>
      </c>
      <c r="H1529" s="9" t="n">
        <v>1876</v>
      </c>
      <c r="I1529" s="9" t="n">
        <v>1876</v>
      </c>
      <c r="J1529" s="9" t="s">
        <v>14287</v>
      </c>
      <c r="K1529" s="9" t="s">
        <v>14288</v>
      </c>
      <c r="L1529" s="9" t="s">
        <v>10737</v>
      </c>
      <c r="M1529" s="9" t="s">
        <v>14289</v>
      </c>
      <c r="N1529" s="9" t="s">
        <v>180</v>
      </c>
      <c r="O1529" s="9" t="s">
        <v>13174</v>
      </c>
      <c r="P1529" s="9" t="s">
        <v>14290</v>
      </c>
      <c r="Q1529" s="9" t="s">
        <v>454</v>
      </c>
      <c r="R1529" s="9" t="s">
        <v>14291</v>
      </c>
      <c r="S1529" s="9" t="s">
        <v>17</v>
      </c>
      <c r="T1529" s="9" t="s">
        <v>10687</v>
      </c>
      <c r="U1529" s="9" t="s">
        <v>222</v>
      </c>
      <c r="V1529" s="9"/>
    </row>
    <row r="1530" customFormat="false" ht="15" hidden="false" customHeight="false" outlineLevel="0" collapsed="false">
      <c r="A1530" s="9" t="s">
        <v>14292</v>
      </c>
      <c r="B1530" s="9" t="s">
        <v>14293</v>
      </c>
      <c r="C1530" s="9" t="s">
        <v>14294</v>
      </c>
      <c r="D1530" s="9" t="s">
        <v>22</v>
      </c>
      <c r="E1530" s="9" t="s">
        <v>1099</v>
      </c>
      <c r="F1530" s="9" t="s">
        <v>9097</v>
      </c>
      <c r="G1530" s="9" t="s">
        <v>14295</v>
      </c>
      <c r="H1530" s="9" t="n">
        <v>1883</v>
      </c>
      <c r="I1530" s="9" t="n">
        <v>1883</v>
      </c>
      <c r="J1530" s="9" t="s">
        <v>14296</v>
      </c>
      <c r="K1530" s="9" t="s">
        <v>14297</v>
      </c>
      <c r="L1530" s="9" t="s">
        <v>14298</v>
      </c>
      <c r="M1530" s="9" t="s">
        <v>14299</v>
      </c>
      <c r="N1530" s="9" t="s">
        <v>180</v>
      </c>
      <c r="O1530" s="9" t="s">
        <v>10323</v>
      </c>
      <c r="P1530" s="9" t="s">
        <v>14300</v>
      </c>
      <c r="Q1530" s="9" t="s">
        <v>246</v>
      </c>
      <c r="R1530" s="9" t="s">
        <v>14301</v>
      </c>
      <c r="S1530" s="9" t="s">
        <v>17</v>
      </c>
      <c r="T1530" s="9" t="s">
        <v>10697</v>
      </c>
      <c r="U1530" s="9" t="s">
        <v>222</v>
      </c>
      <c r="V1530" s="9"/>
    </row>
    <row r="1531" customFormat="false" ht="15" hidden="false" customHeight="false" outlineLevel="0" collapsed="false">
      <c r="A1531" s="9" t="s">
        <v>14302</v>
      </c>
      <c r="B1531" s="9" t="s">
        <v>14303</v>
      </c>
      <c r="C1531" s="9" t="s">
        <v>14304</v>
      </c>
      <c r="D1531" s="9" t="s">
        <v>22</v>
      </c>
      <c r="E1531" s="9" t="s">
        <v>1099</v>
      </c>
      <c r="F1531" s="9" t="s">
        <v>9097</v>
      </c>
      <c r="G1531" s="9" t="s">
        <v>9491</v>
      </c>
      <c r="H1531" s="9" t="n">
        <v>1886</v>
      </c>
      <c r="I1531" s="9" t="n">
        <v>1886</v>
      </c>
      <c r="J1531" s="9" t="s">
        <v>14305</v>
      </c>
      <c r="K1531" s="9" t="s">
        <v>14306</v>
      </c>
      <c r="L1531" s="9" t="s">
        <v>14307</v>
      </c>
      <c r="M1531" s="9" t="s">
        <v>13173</v>
      </c>
      <c r="N1531" s="9" t="s">
        <v>180</v>
      </c>
      <c r="O1531" s="9" t="s">
        <v>13917</v>
      </c>
      <c r="P1531" s="9" t="s">
        <v>14308</v>
      </c>
      <c r="Q1531" s="9" t="s">
        <v>246</v>
      </c>
      <c r="R1531" s="9" t="s">
        <v>13884</v>
      </c>
      <c r="S1531" s="9" t="s">
        <v>17</v>
      </c>
      <c r="T1531" s="9" t="s">
        <v>14309</v>
      </c>
      <c r="U1531" s="9" t="s">
        <v>222</v>
      </c>
      <c r="V1531" s="9"/>
    </row>
    <row r="1532" customFormat="false" ht="15" hidden="false" customHeight="false" outlineLevel="0" collapsed="false">
      <c r="A1532" s="9" t="s">
        <v>14310</v>
      </c>
      <c r="B1532" s="9" t="s">
        <v>14311</v>
      </c>
      <c r="C1532" s="9" t="s">
        <v>14312</v>
      </c>
      <c r="D1532" s="9" t="s">
        <v>22</v>
      </c>
      <c r="E1532" s="9" t="s">
        <v>1099</v>
      </c>
      <c r="F1532" s="9" t="s">
        <v>921</v>
      </c>
      <c r="G1532" s="9" t="s">
        <v>417</v>
      </c>
      <c r="H1532" s="9" t="n">
        <v>1889</v>
      </c>
      <c r="I1532" s="9" t="n">
        <v>1889</v>
      </c>
      <c r="J1532" s="9" t="s">
        <v>14313</v>
      </c>
      <c r="K1532" s="9" t="s">
        <v>14314</v>
      </c>
      <c r="L1532" s="9" t="s">
        <v>14315</v>
      </c>
      <c r="M1532" s="9" t="s">
        <v>14316</v>
      </c>
      <c r="N1532" s="9" t="s">
        <v>180</v>
      </c>
      <c r="O1532" s="9" t="s">
        <v>10312</v>
      </c>
      <c r="P1532" s="9" t="s">
        <v>14317</v>
      </c>
      <c r="Q1532" s="9" t="s">
        <v>246</v>
      </c>
      <c r="R1532" s="9" t="s">
        <v>14318</v>
      </c>
      <c r="S1532" s="9" t="s">
        <v>16</v>
      </c>
      <c r="T1532" s="9" t="s">
        <v>10687</v>
      </c>
      <c r="U1532" s="9" t="s">
        <v>222</v>
      </c>
      <c r="V1532" s="9"/>
    </row>
    <row r="1533" customFormat="false" ht="15" hidden="false" customHeight="false" outlineLevel="0" collapsed="false">
      <c r="A1533" s="9" t="s">
        <v>14319</v>
      </c>
      <c r="B1533" s="9" t="s">
        <v>14320</v>
      </c>
      <c r="C1533" s="9" t="s">
        <v>14321</v>
      </c>
      <c r="D1533" s="9" t="s">
        <v>22</v>
      </c>
      <c r="E1533" s="9" t="s">
        <v>1099</v>
      </c>
      <c r="F1533" s="9" t="s">
        <v>483</v>
      </c>
      <c r="G1533" s="9" t="s">
        <v>88</v>
      </c>
      <c r="H1533" s="9" t="n">
        <v>1893</v>
      </c>
      <c r="I1533" s="9" t="n">
        <v>1893</v>
      </c>
      <c r="J1533" s="9" t="s">
        <v>14322</v>
      </c>
      <c r="K1533" s="9" t="s">
        <v>14323</v>
      </c>
      <c r="L1533" s="9" t="s">
        <v>14324</v>
      </c>
      <c r="M1533" s="9" t="s">
        <v>14325</v>
      </c>
      <c r="N1533" s="9" t="s">
        <v>180</v>
      </c>
      <c r="O1533" s="9" t="s">
        <v>14326</v>
      </c>
      <c r="P1533" s="9" t="s">
        <v>14327</v>
      </c>
      <c r="Q1533" s="9" t="s">
        <v>246</v>
      </c>
      <c r="R1533" s="9" t="s">
        <v>14291</v>
      </c>
      <c r="S1533" s="9" t="s">
        <v>16</v>
      </c>
      <c r="T1533" s="9" t="s">
        <v>10687</v>
      </c>
      <c r="U1533" s="9" t="s">
        <v>222</v>
      </c>
      <c r="V1533" s="9"/>
    </row>
    <row r="1534" customFormat="false" ht="15" hidden="false" customHeight="false" outlineLevel="0" collapsed="false">
      <c r="A1534" s="9" t="s">
        <v>14328</v>
      </c>
      <c r="B1534" s="9" t="s">
        <v>14329</v>
      </c>
      <c r="C1534" s="9" t="s">
        <v>14330</v>
      </c>
      <c r="D1534" s="9" t="s">
        <v>22</v>
      </c>
      <c r="E1534" s="9" t="s">
        <v>1099</v>
      </c>
      <c r="F1534" s="9" t="s">
        <v>164</v>
      </c>
      <c r="G1534" s="9" t="s">
        <v>109</v>
      </c>
      <c r="H1534" s="9" t="n">
        <v>1903</v>
      </c>
      <c r="I1534" s="9" t="n">
        <v>1903</v>
      </c>
      <c r="J1534" s="9" t="s">
        <v>14331</v>
      </c>
      <c r="K1534" s="9" t="s">
        <v>14332</v>
      </c>
      <c r="L1534" s="9" t="s">
        <v>10737</v>
      </c>
      <c r="M1534" s="9" t="s">
        <v>13173</v>
      </c>
      <c r="N1534" s="9" t="s">
        <v>180</v>
      </c>
      <c r="O1534" s="9" t="s">
        <v>13525</v>
      </c>
      <c r="P1534" s="9" t="s">
        <v>14333</v>
      </c>
      <c r="Q1534" s="9" t="s">
        <v>234</v>
      </c>
      <c r="R1534" s="9" t="s">
        <v>13884</v>
      </c>
      <c r="S1534" s="9" t="s">
        <v>17</v>
      </c>
      <c r="T1534" s="9" t="s">
        <v>1106</v>
      </c>
      <c r="U1534" s="9" t="s">
        <v>378</v>
      </c>
      <c r="V1534" s="9"/>
    </row>
    <row r="1535" customFormat="false" ht="15" hidden="false" customHeight="false" outlineLevel="0" collapsed="false">
      <c r="A1535" s="9" t="s">
        <v>14334</v>
      </c>
      <c r="B1535" s="9" t="s">
        <v>14335</v>
      </c>
      <c r="C1535" s="9" t="s">
        <v>14336</v>
      </c>
      <c r="D1535" s="9" t="s">
        <v>22</v>
      </c>
      <c r="E1535" s="9" t="s">
        <v>1099</v>
      </c>
      <c r="F1535" s="9" t="s">
        <v>10174</v>
      </c>
      <c r="G1535" s="9" t="s">
        <v>14337</v>
      </c>
      <c r="H1535" s="9" t="n">
        <v>1904</v>
      </c>
      <c r="I1535" s="9" t="n">
        <v>1904</v>
      </c>
      <c r="J1535" s="9" t="s">
        <v>14338</v>
      </c>
      <c r="K1535" s="9" t="s">
        <v>14339</v>
      </c>
      <c r="L1535" s="9" t="s">
        <v>14298</v>
      </c>
      <c r="M1535" s="9" t="s">
        <v>13173</v>
      </c>
      <c r="N1535" s="9" t="s">
        <v>180</v>
      </c>
      <c r="O1535" s="9" t="s">
        <v>14326</v>
      </c>
      <c r="P1535" s="9" t="s">
        <v>14340</v>
      </c>
      <c r="Q1535" s="9" t="s">
        <v>9091</v>
      </c>
      <c r="R1535" s="9" t="s">
        <v>14291</v>
      </c>
      <c r="S1535" s="9" t="s">
        <v>17</v>
      </c>
      <c r="T1535" s="9" t="s">
        <v>10697</v>
      </c>
      <c r="U1535" s="9" t="s">
        <v>222</v>
      </c>
      <c r="V1535" s="9"/>
    </row>
    <row r="1536" customFormat="false" ht="15" hidden="false" customHeight="false" outlineLevel="0" collapsed="false">
      <c r="A1536" s="9" t="s">
        <v>14341</v>
      </c>
      <c r="B1536" s="9" t="s">
        <v>14342</v>
      </c>
      <c r="C1536" s="9" t="s">
        <v>14343</v>
      </c>
      <c r="D1536" s="9" t="s">
        <v>22</v>
      </c>
      <c r="E1536" s="9" t="s">
        <v>1099</v>
      </c>
      <c r="F1536" s="9" t="s">
        <v>163</v>
      </c>
      <c r="G1536" s="9" t="s">
        <v>103</v>
      </c>
      <c r="H1536" s="9" t="n">
        <v>1910</v>
      </c>
      <c r="I1536" s="9" t="n">
        <v>1910</v>
      </c>
      <c r="J1536" s="9" t="s">
        <v>14344</v>
      </c>
      <c r="K1536" s="9" t="s">
        <v>14345</v>
      </c>
      <c r="L1536" s="9" t="s">
        <v>14346</v>
      </c>
      <c r="M1536" s="9" t="s">
        <v>14347</v>
      </c>
      <c r="N1536" s="9" t="s">
        <v>178</v>
      </c>
      <c r="O1536" s="9" t="s">
        <v>14348</v>
      </c>
      <c r="P1536" s="9"/>
      <c r="Q1536" s="9" t="s">
        <v>234</v>
      </c>
      <c r="R1536" s="9" t="s">
        <v>12866</v>
      </c>
      <c r="S1536" s="9" t="s">
        <v>17</v>
      </c>
      <c r="T1536" s="9" t="s">
        <v>357</v>
      </c>
      <c r="U1536" s="9" t="s">
        <v>378</v>
      </c>
      <c r="V1536" s="9"/>
    </row>
    <row r="1537" customFormat="false" ht="15" hidden="false" customHeight="false" outlineLevel="0" collapsed="false">
      <c r="A1537" s="9" t="s">
        <v>14349</v>
      </c>
      <c r="B1537" s="9" t="s">
        <v>14350</v>
      </c>
      <c r="C1537" s="9" t="s">
        <v>14351</v>
      </c>
      <c r="D1537" s="9" t="s">
        <v>22</v>
      </c>
      <c r="E1537" s="9" t="s">
        <v>1099</v>
      </c>
      <c r="F1537" s="9" t="s">
        <v>163</v>
      </c>
      <c r="G1537" s="9" t="s">
        <v>105</v>
      </c>
      <c r="H1537" s="9" t="n">
        <v>1915</v>
      </c>
      <c r="I1537" s="9" t="n">
        <v>1915</v>
      </c>
      <c r="J1537" s="9" t="s">
        <v>14352</v>
      </c>
      <c r="K1537" s="9" t="s">
        <v>14353</v>
      </c>
      <c r="L1537" s="9" t="s">
        <v>10737</v>
      </c>
      <c r="M1537" s="9" t="s">
        <v>14354</v>
      </c>
      <c r="N1537" s="9" t="s">
        <v>180</v>
      </c>
      <c r="O1537" s="9" t="s">
        <v>14355</v>
      </c>
      <c r="P1537" s="9" t="s">
        <v>14356</v>
      </c>
      <c r="Q1537" s="9" t="s">
        <v>234</v>
      </c>
      <c r="R1537" s="9" t="s">
        <v>12866</v>
      </c>
      <c r="S1537" s="9" t="s">
        <v>17</v>
      </c>
      <c r="T1537" s="9" t="s">
        <v>14357</v>
      </c>
      <c r="U1537" s="9" t="s">
        <v>378</v>
      </c>
      <c r="V1537" s="9"/>
    </row>
    <row r="1538" customFormat="false" ht="15" hidden="false" customHeight="false" outlineLevel="0" collapsed="false">
      <c r="A1538" s="9" t="s">
        <v>14358</v>
      </c>
      <c r="B1538" s="9" t="s">
        <v>14359</v>
      </c>
      <c r="C1538" s="9" t="s">
        <v>14360</v>
      </c>
      <c r="D1538" s="9" t="s">
        <v>22</v>
      </c>
      <c r="E1538" s="9" t="s">
        <v>1099</v>
      </c>
      <c r="F1538" s="9" t="s">
        <v>921</v>
      </c>
      <c r="G1538" s="9" t="s">
        <v>10483</v>
      </c>
      <c r="H1538" s="9" t="n">
        <v>1924</v>
      </c>
      <c r="I1538" s="9" t="n">
        <v>1925</v>
      </c>
      <c r="J1538" s="9" t="s">
        <v>14361</v>
      </c>
      <c r="K1538" s="9" t="s">
        <v>14362</v>
      </c>
      <c r="L1538" s="9" t="s">
        <v>14363</v>
      </c>
      <c r="M1538" s="9" t="s">
        <v>14364</v>
      </c>
      <c r="N1538" s="9" t="s">
        <v>5908</v>
      </c>
      <c r="O1538" s="9" t="s">
        <v>13917</v>
      </c>
      <c r="P1538" s="9" t="s">
        <v>14365</v>
      </c>
      <c r="Q1538" s="9" t="s">
        <v>246</v>
      </c>
      <c r="R1538" s="9" t="s">
        <v>14366</v>
      </c>
      <c r="S1538" s="9" t="s">
        <v>17</v>
      </c>
      <c r="T1538" s="9" t="s">
        <v>10687</v>
      </c>
      <c r="U1538" s="9" t="s">
        <v>222</v>
      </c>
      <c r="V1538" s="9"/>
    </row>
    <row r="1539" customFormat="false" ht="15" hidden="false" customHeight="false" outlineLevel="0" collapsed="false">
      <c r="A1539" s="9" t="s">
        <v>14367</v>
      </c>
      <c r="B1539" s="9" t="s">
        <v>14368</v>
      </c>
      <c r="C1539" s="9" t="s">
        <v>14369</v>
      </c>
      <c r="D1539" s="9" t="s">
        <v>22</v>
      </c>
      <c r="E1539" s="9" t="s">
        <v>1099</v>
      </c>
      <c r="F1539" s="9" t="s">
        <v>921</v>
      </c>
      <c r="G1539" s="9" t="s">
        <v>138</v>
      </c>
      <c r="H1539" s="9" t="n">
        <v>1925</v>
      </c>
      <c r="I1539" s="9" t="n">
        <v>1925</v>
      </c>
      <c r="J1539" s="9" t="s">
        <v>14370</v>
      </c>
      <c r="K1539" s="9" t="s">
        <v>14371</v>
      </c>
      <c r="L1539" s="9" t="s">
        <v>10737</v>
      </c>
      <c r="M1539" s="9" t="s">
        <v>14372</v>
      </c>
      <c r="N1539" s="9" t="s">
        <v>180</v>
      </c>
      <c r="O1539" s="9" t="s">
        <v>10312</v>
      </c>
      <c r="P1539" s="9" t="s">
        <v>14373</v>
      </c>
      <c r="Q1539" s="9" t="s">
        <v>234</v>
      </c>
      <c r="R1539" s="9" t="s">
        <v>14374</v>
      </c>
      <c r="S1539" s="9" t="s">
        <v>16</v>
      </c>
      <c r="T1539" s="9" t="s">
        <v>1115</v>
      </c>
      <c r="U1539" s="9" t="s">
        <v>222</v>
      </c>
      <c r="V1539" s="9"/>
    </row>
    <row r="1540" customFormat="false" ht="15" hidden="false" customHeight="false" outlineLevel="0" collapsed="false">
      <c r="A1540" s="9" t="s">
        <v>14375</v>
      </c>
      <c r="B1540" s="9" t="s">
        <v>14376</v>
      </c>
      <c r="C1540" s="9" t="s">
        <v>14377</v>
      </c>
      <c r="D1540" s="9" t="s">
        <v>22</v>
      </c>
      <c r="E1540" s="9" t="s">
        <v>1099</v>
      </c>
      <c r="F1540" s="9" t="s">
        <v>167</v>
      </c>
      <c r="G1540" s="9" t="s">
        <v>138</v>
      </c>
      <c r="H1540" s="9" t="n">
        <v>1927</v>
      </c>
      <c r="I1540" s="9" t="n">
        <v>1927</v>
      </c>
      <c r="J1540" s="9" t="s">
        <v>14378</v>
      </c>
      <c r="K1540" s="9" t="s">
        <v>14379</v>
      </c>
      <c r="L1540" s="9" t="s">
        <v>14380</v>
      </c>
      <c r="M1540" s="9" t="s">
        <v>14381</v>
      </c>
      <c r="N1540" s="9" t="s">
        <v>173</v>
      </c>
      <c r="O1540" s="9" t="s">
        <v>14382</v>
      </c>
      <c r="P1540" s="9" t="s">
        <v>14383</v>
      </c>
      <c r="Q1540" s="9" t="s">
        <v>234</v>
      </c>
      <c r="R1540" s="9" t="s">
        <v>12866</v>
      </c>
      <c r="S1540" s="9" t="s">
        <v>17</v>
      </c>
      <c r="T1540" s="9" t="s">
        <v>313</v>
      </c>
      <c r="U1540" s="9" t="s">
        <v>222</v>
      </c>
      <c r="V1540" s="9"/>
    </row>
    <row r="1541" customFormat="false" ht="15" hidden="false" customHeight="false" outlineLevel="0" collapsed="false">
      <c r="A1541" s="9" t="s">
        <v>14384</v>
      </c>
      <c r="B1541" s="9" t="s">
        <v>14385</v>
      </c>
      <c r="C1541" s="9" t="s">
        <v>14386</v>
      </c>
      <c r="D1541" s="9" t="s">
        <v>22</v>
      </c>
      <c r="E1541" s="9" t="s">
        <v>1099</v>
      </c>
      <c r="F1541" s="9" t="s">
        <v>14387</v>
      </c>
      <c r="G1541" s="9" t="s">
        <v>14388</v>
      </c>
      <c r="H1541" s="9" t="n">
        <v>1931</v>
      </c>
      <c r="I1541" s="9" t="n">
        <v>1931</v>
      </c>
      <c r="J1541" s="9" t="s">
        <v>14389</v>
      </c>
      <c r="K1541" s="9" t="s">
        <v>14390</v>
      </c>
      <c r="L1541" s="9" t="s">
        <v>14391</v>
      </c>
      <c r="M1541" s="9" t="s">
        <v>14392</v>
      </c>
      <c r="N1541" s="9" t="s">
        <v>180</v>
      </c>
      <c r="O1541" s="9" t="s">
        <v>10312</v>
      </c>
      <c r="P1541" s="9" t="s">
        <v>14393</v>
      </c>
      <c r="Q1541" s="9" t="s">
        <v>246</v>
      </c>
      <c r="R1541" s="9" t="s">
        <v>12866</v>
      </c>
      <c r="S1541" s="9" t="s">
        <v>16</v>
      </c>
      <c r="T1541" s="9" t="s">
        <v>10697</v>
      </c>
      <c r="U1541" s="9" t="s">
        <v>222</v>
      </c>
      <c r="V1541" s="9"/>
    </row>
    <row r="1542" customFormat="false" ht="15" hidden="false" customHeight="false" outlineLevel="0" collapsed="false">
      <c r="A1542" s="9" t="s">
        <v>14394</v>
      </c>
      <c r="B1542" s="9" t="s">
        <v>14395</v>
      </c>
      <c r="C1542" s="9" t="s">
        <v>14396</v>
      </c>
      <c r="D1542" s="9" t="s">
        <v>22</v>
      </c>
      <c r="E1542" s="9" t="s">
        <v>1099</v>
      </c>
      <c r="F1542" s="9" t="s">
        <v>162</v>
      </c>
      <c r="G1542" s="9" t="s">
        <v>88</v>
      </c>
      <c r="H1542" s="9" t="n">
        <v>1939</v>
      </c>
      <c r="I1542" s="9" t="n">
        <v>1940</v>
      </c>
      <c r="J1542" s="9" t="s">
        <v>14397</v>
      </c>
      <c r="K1542" s="9" t="s">
        <v>14398</v>
      </c>
      <c r="L1542" s="9" t="s">
        <v>14399</v>
      </c>
      <c r="M1542" s="9" t="s">
        <v>14400</v>
      </c>
      <c r="N1542" s="9" t="s">
        <v>14401</v>
      </c>
      <c r="O1542" s="9" t="s">
        <v>14402</v>
      </c>
      <c r="P1542" s="9" t="s">
        <v>14403</v>
      </c>
      <c r="Q1542" s="9" t="s">
        <v>234</v>
      </c>
      <c r="R1542" s="9" t="s">
        <v>14404</v>
      </c>
      <c r="S1542" s="9" t="s">
        <v>17</v>
      </c>
      <c r="T1542" s="9" t="s">
        <v>1001</v>
      </c>
      <c r="U1542" s="9" t="s">
        <v>222</v>
      </c>
      <c r="V1542" s="9"/>
    </row>
    <row r="1543" customFormat="false" ht="15" hidden="false" customHeight="false" outlineLevel="0" collapsed="false">
      <c r="A1543" s="9" t="s">
        <v>14405</v>
      </c>
      <c r="B1543" s="9" t="s">
        <v>14406</v>
      </c>
      <c r="C1543" s="9" t="s">
        <v>14407</v>
      </c>
      <c r="D1543" s="9" t="s">
        <v>22</v>
      </c>
      <c r="E1543" s="9" t="s">
        <v>1099</v>
      </c>
      <c r="F1543" s="9" t="s">
        <v>167</v>
      </c>
      <c r="G1543" s="9" t="s">
        <v>140</v>
      </c>
      <c r="H1543" s="9" t="n">
        <v>1951</v>
      </c>
      <c r="I1543" s="9" t="n">
        <v>1951</v>
      </c>
      <c r="J1543" s="9" t="s">
        <v>14408</v>
      </c>
      <c r="K1543" s="9" t="s">
        <v>14409</v>
      </c>
      <c r="L1543" s="9" t="s">
        <v>14410</v>
      </c>
      <c r="M1543" s="9" t="s">
        <v>14411</v>
      </c>
      <c r="N1543" s="9" t="s">
        <v>180</v>
      </c>
      <c r="O1543" s="9" t="s">
        <v>13917</v>
      </c>
      <c r="P1543" s="9" t="s">
        <v>14412</v>
      </c>
      <c r="Q1543" s="9" t="s">
        <v>234</v>
      </c>
      <c r="R1543" s="9" t="s">
        <v>12866</v>
      </c>
      <c r="S1543" s="9" t="s">
        <v>17</v>
      </c>
      <c r="T1543" s="9" t="s">
        <v>1001</v>
      </c>
      <c r="U1543" s="9" t="s">
        <v>222</v>
      </c>
      <c r="V1543" s="9"/>
    </row>
    <row r="1544" customFormat="false" ht="15" hidden="false" customHeight="false" outlineLevel="0" collapsed="false">
      <c r="A1544" s="9" t="s">
        <v>14413</v>
      </c>
      <c r="B1544" s="9" t="s">
        <v>14414</v>
      </c>
      <c r="C1544" s="9" t="s">
        <v>14415</v>
      </c>
      <c r="D1544" s="9" t="s">
        <v>22</v>
      </c>
      <c r="E1544" s="9" t="s">
        <v>1099</v>
      </c>
      <c r="F1544" s="9" t="s">
        <v>167</v>
      </c>
      <c r="G1544" s="9" t="s">
        <v>138</v>
      </c>
      <c r="H1544" s="9" t="n">
        <v>1923</v>
      </c>
      <c r="I1544" s="9"/>
      <c r="J1544" s="9" t="s">
        <v>14416</v>
      </c>
      <c r="K1544" s="9" t="s">
        <v>14417</v>
      </c>
      <c r="L1544" s="9" t="s">
        <v>10737</v>
      </c>
      <c r="M1544" s="9" t="s">
        <v>10464</v>
      </c>
      <c r="N1544" s="9" t="s">
        <v>180</v>
      </c>
      <c r="O1544" s="9" t="s">
        <v>14418</v>
      </c>
      <c r="P1544" s="9" t="s">
        <v>14419</v>
      </c>
      <c r="Q1544" s="9" t="s">
        <v>234</v>
      </c>
      <c r="R1544" s="9" t="s">
        <v>12866</v>
      </c>
      <c r="S1544" s="9" t="s">
        <v>17</v>
      </c>
      <c r="T1544" s="9" t="s">
        <v>1115</v>
      </c>
      <c r="U1544" s="9" t="s">
        <v>222</v>
      </c>
      <c r="V1544" s="9"/>
    </row>
    <row r="1545" customFormat="false" ht="15" hidden="false" customHeight="false" outlineLevel="0" collapsed="false">
      <c r="A1545" s="9" t="s">
        <v>14420</v>
      </c>
      <c r="B1545" s="9" t="s">
        <v>14421</v>
      </c>
      <c r="C1545" s="9" t="s">
        <v>14422</v>
      </c>
      <c r="D1545" s="9" t="s">
        <v>22</v>
      </c>
      <c r="E1545" s="9" t="s">
        <v>1099</v>
      </c>
      <c r="F1545" s="9" t="s">
        <v>921</v>
      </c>
      <c r="G1545" s="9" t="s">
        <v>417</v>
      </c>
      <c r="H1545" s="9" t="n">
        <v>1895</v>
      </c>
      <c r="I1545" s="9"/>
      <c r="J1545" s="9" t="s">
        <v>240</v>
      </c>
      <c r="K1545" s="9" t="s">
        <v>14423</v>
      </c>
      <c r="L1545" s="9" t="s">
        <v>14424</v>
      </c>
      <c r="M1545" s="9" t="s">
        <v>13008</v>
      </c>
      <c r="N1545" s="9" t="s">
        <v>180</v>
      </c>
      <c r="O1545" s="9" t="s">
        <v>14425</v>
      </c>
      <c r="P1545" s="9" t="s">
        <v>14426</v>
      </c>
      <c r="Q1545" s="9" t="s">
        <v>234</v>
      </c>
      <c r="R1545" s="9" t="s">
        <v>12866</v>
      </c>
      <c r="S1545" s="9" t="s">
        <v>17</v>
      </c>
      <c r="T1545" s="9" t="s">
        <v>5643</v>
      </c>
      <c r="U1545" s="9" t="s">
        <v>222</v>
      </c>
      <c r="V1545" s="9"/>
    </row>
    <row r="1546" customFormat="false" ht="15" hidden="false" customHeight="false" outlineLevel="0" collapsed="false">
      <c r="A1546" s="9" t="s">
        <v>14427</v>
      </c>
      <c r="B1546" s="9" t="s">
        <v>14428</v>
      </c>
      <c r="C1546" s="9" t="s">
        <v>14429</v>
      </c>
      <c r="D1546" s="9" t="s">
        <v>22</v>
      </c>
      <c r="E1546" s="9" t="s">
        <v>1099</v>
      </c>
      <c r="F1546" s="9" t="s">
        <v>6240</v>
      </c>
      <c r="G1546" s="9" t="s">
        <v>14430</v>
      </c>
      <c r="H1546" s="9" t="n">
        <v>1958</v>
      </c>
      <c r="I1546" s="9" t="n">
        <v>1958</v>
      </c>
      <c r="J1546" s="9" t="s">
        <v>14431</v>
      </c>
      <c r="K1546" s="9" t="s">
        <v>14432</v>
      </c>
      <c r="L1546" s="9" t="s">
        <v>10737</v>
      </c>
      <c r="M1546" s="9" t="s">
        <v>14433</v>
      </c>
      <c r="N1546" s="9" t="s">
        <v>180</v>
      </c>
      <c r="O1546" s="9" t="s">
        <v>14434</v>
      </c>
      <c r="P1546" s="9" t="s">
        <v>14435</v>
      </c>
      <c r="Q1546" s="9" t="s">
        <v>246</v>
      </c>
      <c r="R1546" s="9" t="s">
        <v>12866</v>
      </c>
      <c r="S1546" s="9" t="s">
        <v>17</v>
      </c>
      <c r="T1546" s="9" t="s">
        <v>10697</v>
      </c>
      <c r="U1546" s="9" t="s">
        <v>222</v>
      </c>
      <c r="V1546" s="9"/>
    </row>
    <row r="1547" customFormat="false" ht="15" hidden="false" customHeight="false" outlineLevel="0" collapsed="false">
      <c r="A1547" s="9" t="s">
        <v>14436</v>
      </c>
      <c r="B1547" s="9" t="s">
        <v>14437</v>
      </c>
      <c r="C1547" s="9" t="s">
        <v>14438</v>
      </c>
      <c r="D1547" s="9" t="s">
        <v>22</v>
      </c>
      <c r="E1547" s="9" t="s">
        <v>1099</v>
      </c>
      <c r="F1547" s="9" t="s">
        <v>163</v>
      </c>
      <c r="G1547" s="9" t="s">
        <v>107</v>
      </c>
      <c r="H1547" s="9" t="n">
        <v>1964</v>
      </c>
      <c r="I1547" s="9" t="n">
        <v>1964</v>
      </c>
      <c r="J1547" s="9" t="s">
        <v>14439</v>
      </c>
      <c r="K1547" s="9" t="s">
        <v>14440</v>
      </c>
      <c r="L1547" s="9" t="s">
        <v>14441</v>
      </c>
      <c r="M1547" s="9" t="s">
        <v>14442</v>
      </c>
      <c r="N1547" s="9" t="s">
        <v>183</v>
      </c>
      <c r="O1547" s="9" t="s">
        <v>14443</v>
      </c>
      <c r="P1547" s="9" t="s">
        <v>14444</v>
      </c>
      <c r="Q1547" s="9" t="s">
        <v>234</v>
      </c>
      <c r="R1547" s="9" t="s">
        <v>12866</v>
      </c>
      <c r="S1547" s="9" t="s">
        <v>17</v>
      </c>
      <c r="T1547" s="9" t="s">
        <v>14445</v>
      </c>
      <c r="U1547" s="9" t="s">
        <v>222</v>
      </c>
      <c r="V1547" s="9"/>
    </row>
    <row r="1548" customFormat="false" ht="15" hidden="false" customHeight="false" outlineLevel="0" collapsed="false">
      <c r="A1548" s="9" t="s">
        <v>14446</v>
      </c>
      <c r="B1548" s="9" t="s">
        <v>14447</v>
      </c>
      <c r="C1548" s="9" t="s">
        <v>14448</v>
      </c>
      <c r="D1548" s="9" t="s">
        <v>22</v>
      </c>
      <c r="E1548" s="9" t="s">
        <v>1099</v>
      </c>
      <c r="F1548" s="9" t="s">
        <v>161</v>
      </c>
      <c r="G1548" s="9" t="s">
        <v>67</v>
      </c>
      <c r="H1548" s="9" t="n">
        <v>1966</v>
      </c>
      <c r="I1548" s="9" t="n">
        <v>1966</v>
      </c>
      <c r="J1548" s="9" t="s">
        <v>14449</v>
      </c>
      <c r="K1548" s="9" t="s">
        <v>14450</v>
      </c>
      <c r="L1548" s="9" t="s">
        <v>14451</v>
      </c>
      <c r="M1548" s="9" t="s">
        <v>14452</v>
      </c>
      <c r="N1548" s="9" t="s">
        <v>180</v>
      </c>
      <c r="O1548" s="9" t="s">
        <v>14453</v>
      </c>
      <c r="P1548" s="9" t="s">
        <v>14454</v>
      </c>
      <c r="Q1548" s="9" t="s">
        <v>234</v>
      </c>
      <c r="R1548" s="9" t="s">
        <v>12866</v>
      </c>
      <c r="S1548" s="9" t="s">
        <v>17</v>
      </c>
      <c r="T1548" s="9" t="s">
        <v>313</v>
      </c>
      <c r="U1548" s="9" t="s">
        <v>222</v>
      </c>
      <c r="V1548" s="9"/>
    </row>
    <row r="1549" customFormat="false" ht="15" hidden="false" customHeight="false" outlineLevel="0" collapsed="false">
      <c r="A1549" s="9" t="s">
        <v>14455</v>
      </c>
      <c r="B1549" s="9" t="s">
        <v>14456</v>
      </c>
      <c r="C1549" s="9" t="s">
        <v>14457</v>
      </c>
      <c r="D1549" s="9" t="s">
        <v>22</v>
      </c>
      <c r="E1549" s="9" t="s">
        <v>1099</v>
      </c>
      <c r="F1549" s="9" t="s">
        <v>168</v>
      </c>
      <c r="G1549" s="9" t="s">
        <v>14458</v>
      </c>
      <c r="H1549" s="9" t="n">
        <v>1972</v>
      </c>
      <c r="I1549" s="9"/>
      <c r="J1549" s="9" t="s">
        <v>14459</v>
      </c>
      <c r="K1549" s="9" t="s">
        <v>14460</v>
      </c>
      <c r="L1549" s="9" t="s">
        <v>14461</v>
      </c>
      <c r="M1549" s="9" t="s">
        <v>14462</v>
      </c>
      <c r="N1549" s="9" t="s">
        <v>14463</v>
      </c>
      <c r="O1549" s="9" t="s">
        <v>14464</v>
      </c>
      <c r="P1549" s="9"/>
      <c r="Q1549" s="9" t="s">
        <v>454</v>
      </c>
      <c r="R1549" s="9" t="s">
        <v>14169</v>
      </c>
      <c r="S1549" s="9" t="s">
        <v>17</v>
      </c>
      <c r="T1549" s="9" t="s">
        <v>3391</v>
      </c>
      <c r="U1549" s="9" t="s">
        <v>222</v>
      </c>
      <c r="V1549" s="9"/>
    </row>
    <row r="1550" customFormat="false" ht="15" hidden="false" customHeight="false" outlineLevel="0" collapsed="false">
      <c r="A1550" s="9" t="s">
        <v>14465</v>
      </c>
      <c r="B1550" s="9" t="s">
        <v>14466</v>
      </c>
      <c r="C1550" s="9" t="s">
        <v>14467</v>
      </c>
      <c r="D1550" s="9" t="s">
        <v>22</v>
      </c>
      <c r="E1550" s="9" t="s">
        <v>1099</v>
      </c>
      <c r="F1550" s="9" t="s">
        <v>161</v>
      </c>
      <c r="G1550" s="9" t="s">
        <v>69</v>
      </c>
      <c r="H1550" s="9" t="n">
        <v>1977</v>
      </c>
      <c r="I1550" s="9" t="n">
        <v>1977</v>
      </c>
      <c r="J1550" s="9" t="s">
        <v>14468</v>
      </c>
      <c r="K1550" s="9" t="s">
        <v>14469</v>
      </c>
      <c r="L1550" s="9" t="s">
        <v>14470</v>
      </c>
      <c r="M1550" s="9" t="s">
        <v>14452</v>
      </c>
      <c r="N1550" s="9" t="s">
        <v>180</v>
      </c>
      <c r="O1550" s="9" t="s">
        <v>14471</v>
      </c>
      <c r="P1550" s="9" t="s">
        <v>14472</v>
      </c>
      <c r="Q1550" s="9" t="s">
        <v>2391</v>
      </c>
      <c r="R1550" s="9" t="s">
        <v>12866</v>
      </c>
      <c r="S1550" s="9" t="s">
        <v>17</v>
      </c>
      <c r="T1550" s="9" t="s">
        <v>14473</v>
      </c>
      <c r="U1550" s="9" t="s">
        <v>222</v>
      </c>
      <c r="V1550" s="9"/>
    </row>
    <row r="1551" customFormat="false" ht="15" hidden="false" customHeight="false" outlineLevel="0" collapsed="false">
      <c r="A1551" s="9" t="s">
        <v>14474</v>
      </c>
      <c r="B1551" s="9" t="s">
        <v>14475</v>
      </c>
      <c r="C1551" s="9" t="s">
        <v>14476</v>
      </c>
      <c r="D1551" s="9" t="s">
        <v>22</v>
      </c>
      <c r="E1551" s="9" t="s">
        <v>1099</v>
      </c>
      <c r="F1551" s="9" t="s">
        <v>10782</v>
      </c>
      <c r="G1551" s="9" t="s">
        <v>14477</v>
      </c>
      <c r="H1551" s="9" t="n">
        <v>1984</v>
      </c>
      <c r="I1551" s="9" t="n">
        <v>1987</v>
      </c>
      <c r="J1551" s="9" t="s">
        <v>14478</v>
      </c>
      <c r="K1551" s="9" t="s">
        <v>14479</v>
      </c>
      <c r="L1551" s="9" t="s">
        <v>14480</v>
      </c>
      <c r="M1551" s="9" t="s">
        <v>14481</v>
      </c>
      <c r="N1551" s="9" t="s">
        <v>179</v>
      </c>
      <c r="O1551" s="9" t="s">
        <v>14482</v>
      </c>
      <c r="P1551" s="9"/>
      <c r="Q1551" s="9" t="s">
        <v>14200</v>
      </c>
      <c r="R1551" s="9" t="s">
        <v>14234</v>
      </c>
      <c r="S1551" s="9" t="s">
        <v>17</v>
      </c>
      <c r="T1551" s="9" t="s">
        <v>3120</v>
      </c>
      <c r="U1551" s="9" t="s">
        <v>222</v>
      </c>
      <c r="V1551" s="9"/>
    </row>
    <row r="1552" customFormat="false" ht="15" hidden="false" customHeight="false" outlineLevel="0" collapsed="false">
      <c r="A1552" s="9" t="s">
        <v>14483</v>
      </c>
      <c r="B1552" s="9" t="s">
        <v>14484</v>
      </c>
      <c r="C1552" s="9" t="s">
        <v>14485</v>
      </c>
      <c r="D1552" s="9" t="s">
        <v>22</v>
      </c>
      <c r="E1552" s="9" t="s">
        <v>1099</v>
      </c>
      <c r="F1552" s="9" t="s">
        <v>162</v>
      </c>
      <c r="G1552" s="9" t="s">
        <v>88</v>
      </c>
      <c r="H1552" s="9" t="n">
        <v>1984</v>
      </c>
      <c r="I1552" s="9" t="n">
        <v>1985</v>
      </c>
      <c r="J1552" s="9" t="s">
        <v>14486</v>
      </c>
      <c r="K1552" s="9" t="s">
        <v>14487</v>
      </c>
      <c r="L1552" s="9" t="s">
        <v>10737</v>
      </c>
      <c r="M1552" s="9" t="s">
        <v>14488</v>
      </c>
      <c r="N1552" s="9" t="s">
        <v>180</v>
      </c>
      <c r="O1552" s="9" t="s">
        <v>14489</v>
      </c>
      <c r="P1552" s="9" t="s">
        <v>14490</v>
      </c>
      <c r="Q1552" s="9" t="s">
        <v>670</v>
      </c>
      <c r="R1552" s="9" t="s">
        <v>12866</v>
      </c>
      <c r="S1552" s="9" t="s">
        <v>17</v>
      </c>
      <c r="T1552" s="9" t="s">
        <v>14491</v>
      </c>
      <c r="U1552" s="9" t="s">
        <v>222</v>
      </c>
      <c r="V1552" s="9"/>
    </row>
    <row r="1553" customFormat="false" ht="15" hidden="false" customHeight="false" outlineLevel="0" collapsed="false">
      <c r="A1553" s="9" t="s">
        <v>14492</v>
      </c>
      <c r="B1553" s="9" t="s">
        <v>14493</v>
      </c>
      <c r="C1553" s="9" t="s">
        <v>14494</v>
      </c>
      <c r="D1553" s="9" t="s">
        <v>22</v>
      </c>
      <c r="E1553" s="9" t="s">
        <v>1099</v>
      </c>
      <c r="F1553" s="9" t="s">
        <v>921</v>
      </c>
      <c r="G1553" s="9" t="s">
        <v>417</v>
      </c>
      <c r="H1553" s="9" t="n">
        <v>1989</v>
      </c>
      <c r="I1553" s="9" t="n">
        <v>1989</v>
      </c>
      <c r="J1553" s="9" t="s">
        <v>14495</v>
      </c>
      <c r="K1553" s="9" t="s">
        <v>14496</v>
      </c>
      <c r="L1553" s="9" t="s">
        <v>10737</v>
      </c>
      <c r="M1553" s="9" t="s">
        <v>13008</v>
      </c>
      <c r="N1553" s="9" t="s">
        <v>180</v>
      </c>
      <c r="O1553" s="9" t="s">
        <v>14497</v>
      </c>
      <c r="P1553" s="9" t="s">
        <v>14498</v>
      </c>
      <c r="Q1553" s="9" t="s">
        <v>234</v>
      </c>
      <c r="R1553" s="9" t="s">
        <v>12866</v>
      </c>
      <c r="S1553" s="9" t="s">
        <v>17</v>
      </c>
      <c r="T1553" s="9" t="s">
        <v>14491</v>
      </c>
      <c r="U1553" s="9" t="s">
        <v>222</v>
      </c>
      <c r="V1553" s="9"/>
    </row>
    <row r="1554" customFormat="false" ht="15" hidden="false" customHeight="false" outlineLevel="0" collapsed="false">
      <c r="A1554" s="9" t="s">
        <v>14499</v>
      </c>
      <c r="B1554" s="9" t="s">
        <v>14500</v>
      </c>
      <c r="C1554" s="9" t="s">
        <v>14501</v>
      </c>
      <c r="D1554" s="9" t="s">
        <v>22</v>
      </c>
      <c r="E1554" s="9" t="s">
        <v>1099</v>
      </c>
      <c r="F1554" s="9" t="s">
        <v>161</v>
      </c>
      <c r="G1554" s="9" t="s">
        <v>67</v>
      </c>
      <c r="H1554" s="9" t="n">
        <v>1990</v>
      </c>
      <c r="I1554" s="9"/>
      <c r="J1554" s="9" t="s">
        <v>14502</v>
      </c>
      <c r="K1554" s="9" t="s">
        <v>14503</v>
      </c>
      <c r="L1554" s="9" t="s">
        <v>10737</v>
      </c>
      <c r="M1554" s="9" t="s">
        <v>13008</v>
      </c>
      <c r="N1554" s="9" t="s">
        <v>180</v>
      </c>
      <c r="O1554" s="9" t="s">
        <v>14124</v>
      </c>
      <c r="P1554" s="9"/>
      <c r="Q1554" s="9" t="s">
        <v>234</v>
      </c>
      <c r="R1554" s="9" t="s">
        <v>12866</v>
      </c>
      <c r="S1554" s="9" t="s">
        <v>17</v>
      </c>
      <c r="T1554" s="9" t="s">
        <v>5643</v>
      </c>
      <c r="U1554" s="9" t="s">
        <v>222</v>
      </c>
      <c r="V1554" s="9"/>
    </row>
    <row r="1555" customFormat="false" ht="15" hidden="false" customHeight="false" outlineLevel="0" collapsed="false">
      <c r="A1555" s="9" t="s">
        <v>14504</v>
      </c>
      <c r="B1555" s="9" t="s">
        <v>14505</v>
      </c>
      <c r="C1555" s="9" t="s">
        <v>14505</v>
      </c>
      <c r="D1555" s="9" t="s">
        <v>22</v>
      </c>
      <c r="E1555" s="9" t="s">
        <v>1099</v>
      </c>
      <c r="F1555" s="9" t="s">
        <v>166</v>
      </c>
      <c r="G1555" s="9" t="s">
        <v>128</v>
      </c>
      <c r="H1555" s="9" t="n">
        <v>1993</v>
      </c>
      <c r="I1555" s="9"/>
      <c r="J1555" s="9" t="s">
        <v>240</v>
      </c>
      <c r="K1555" s="9" t="s">
        <v>14506</v>
      </c>
      <c r="L1555" s="9" t="s">
        <v>10737</v>
      </c>
      <c r="M1555" s="9" t="s">
        <v>13008</v>
      </c>
      <c r="N1555" s="9" t="s">
        <v>180</v>
      </c>
      <c r="O1555" s="9" t="s">
        <v>14507</v>
      </c>
      <c r="P1555" s="9"/>
      <c r="Q1555" s="9" t="s">
        <v>234</v>
      </c>
      <c r="R1555" s="9" t="s">
        <v>12866</v>
      </c>
      <c r="S1555" s="9" t="s">
        <v>17</v>
      </c>
      <c r="T1555" s="9" t="s">
        <v>5643</v>
      </c>
      <c r="U1555" s="9" t="s">
        <v>222</v>
      </c>
      <c r="V1555" s="9"/>
    </row>
    <row r="1556" customFormat="false" ht="15" hidden="false" customHeight="false" outlineLevel="0" collapsed="false">
      <c r="A1556" s="9" t="s">
        <v>14508</v>
      </c>
      <c r="B1556" s="9" t="s">
        <v>14509</v>
      </c>
      <c r="C1556" s="9" t="s">
        <v>14510</v>
      </c>
      <c r="D1556" s="9" t="s">
        <v>22</v>
      </c>
      <c r="E1556" s="9" t="s">
        <v>1099</v>
      </c>
      <c r="F1556" s="9" t="s">
        <v>166</v>
      </c>
      <c r="G1556" s="9" t="s">
        <v>128</v>
      </c>
      <c r="H1556" s="9" t="n">
        <v>2021</v>
      </c>
      <c r="I1556" s="9" t="n">
        <v>2022</v>
      </c>
      <c r="J1556" s="9" t="s">
        <v>14511</v>
      </c>
      <c r="K1556" s="9" t="s">
        <v>14512</v>
      </c>
      <c r="L1556" s="9" t="s">
        <v>10737</v>
      </c>
      <c r="M1556" s="9" t="s">
        <v>14433</v>
      </c>
      <c r="N1556" s="9" t="s">
        <v>180</v>
      </c>
      <c r="O1556" s="9" t="s">
        <v>14513</v>
      </c>
      <c r="P1556" s="9" t="s">
        <v>14514</v>
      </c>
      <c r="Q1556" s="9" t="s">
        <v>234</v>
      </c>
      <c r="R1556" s="9" t="s">
        <v>12866</v>
      </c>
      <c r="S1556" s="9" t="s">
        <v>17</v>
      </c>
      <c r="T1556" s="9" t="s">
        <v>9646</v>
      </c>
      <c r="U1556" s="9" t="s">
        <v>222</v>
      </c>
      <c r="V1556" s="9"/>
    </row>
    <row r="1557" customFormat="false" ht="15" hidden="false" customHeight="false" outlineLevel="0" collapsed="false">
      <c r="A1557" s="9" t="s">
        <v>14515</v>
      </c>
      <c r="B1557" s="9" t="s">
        <v>14516</v>
      </c>
      <c r="C1557" s="9" t="s">
        <v>14517</v>
      </c>
      <c r="D1557" s="9" t="s">
        <v>22</v>
      </c>
      <c r="E1557" s="9" t="s">
        <v>1099</v>
      </c>
      <c r="F1557" s="9" t="s">
        <v>162</v>
      </c>
      <c r="G1557" s="9" t="s">
        <v>88</v>
      </c>
      <c r="H1557" s="9" t="n">
        <v>1911</v>
      </c>
      <c r="I1557" s="9" t="n">
        <v>1911</v>
      </c>
      <c r="J1557" s="9" t="s">
        <v>14518</v>
      </c>
      <c r="K1557" s="9" t="s">
        <v>14519</v>
      </c>
      <c r="L1557" s="9" t="s">
        <v>11284</v>
      </c>
      <c r="M1557" s="9" t="s">
        <v>14520</v>
      </c>
      <c r="N1557" s="9" t="s">
        <v>174</v>
      </c>
      <c r="O1557" s="9" t="s">
        <v>14521</v>
      </c>
      <c r="P1557" s="9" t="s">
        <v>14522</v>
      </c>
      <c r="Q1557" s="9" t="s">
        <v>234</v>
      </c>
      <c r="R1557" s="9" t="s">
        <v>13188</v>
      </c>
      <c r="S1557" s="9" t="s">
        <v>17</v>
      </c>
      <c r="T1557" s="9" t="s">
        <v>2953</v>
      </c>
      <c r="U1557" s="9" t="s">
        <v>222</v>
      </c>
      <c r="V1557" s="9"/>
    </row>
    <row r="1558" customFormat="false" ht="15" hidden="false" customHeight="false" outlineLevel="0" collapsed="false">
      <c r="A1558" s="9" t="s">
        <v>14523</v>
      </c>
      <c r="B1558" s="9" t="s">
        <v>14524</v>
      </c>
      <c r="C1558" s="9" t="s">
        <v>14525</v>
      </c>
      <c r="D1558" s="9" t="s">
        <v>22</v>
      </c>
      <c r="E1558" s="9" t="s">
        <v>1099</v>
      </c>
      <c r="F1558" s="9" t="s">
        <v>10205</v>
      </c>
      <c r="G1558" s="9" t="s">
        <v>11040</v>
      </c>
      <c r="H1558" s="9" t="n">
        <v>2013</v>
      </c>
      <c r="I1558" s="9" t="n">
        <v>2013</v>
      </c>
      <c r="J1558" s="9" t="s">
        <v>14526</v>
      </c>
      <c r="K1558" s="9" t="s">
        <v>14527</v>
      </c>
      <c r="L1558" s="9" t="s">
        <v>11284</v>
      </c>
      <c r="M1558" s="9" t="s">
        <v>8944</v>
      </c>
      <c r="N1558" s="9" t="s">
        <v>174</v>
      </c>
      <c r="O1558" s="9" t="s">
        <v>14521</v>
      </c>
      <c r="P1558" s="9" t="s">
        <v>14528</v>
      </c>
      <c r="Q1558" s="9" t="s">
        <v>234</v>
      </c>
      <c r="R1558" s="9" t="s">
        <v>12866</v>
      </c>
      <c r="S1558" s="9" t="s">
        <v>17</v>
      </c>
      <c r="T1558" s="9" t="s">
        <v>9275</v>
      </c>
      <c r="U1558" s="9" t="s">
        <v>222</v>
      </c>
      <c r="V1558" s="9"/>
    </row>
    <row r="1559" customFormat="false" ht="15" hidden="false" customHeight="false" outlineLevel="0" collapsed="false">
      <c r="A1559" s="9" t="s">
        <v>14529</v>
      </c>
      <c r="B1559" s="9" t="s">
        <v>14530</v>
      </c>
      <c r="C1559" s="9" t="s">
        <v>14531</v>
      </c>
      <c r="D1559" s="9" t="s">
        <v>35</v>
      </c>
      <c r="E1559" s="9" t="s">
        <v>943</v>
      </c>
      <c r="F1559" s="9" t="s">
        <v>161</v>
      </c>
      <c r="G1559" s="9" t="s">
        <v>61</v>
      </c>
      <c r="H1559" s="9" t="n">
        <v>-1550</v>
      </c>
      <c r="I1559" s="9" t="n">
        <v>-1070</v>
      </c>
      <c r="J1559" s="9" t="s">
        <v>14532</v>
      </c>
      <c r="K1559" s="9" t="s">
        <v>14533</v>
      </c>
      <c r="L1559" s="9" t="s">
        <v>14534</v>
      </c>
      <c r="M1559" s="9" t="s">
        <v>14535</v>
      </c>
      <c r="N1559" s="9" t="s">
        <v>9212</v>
      </c>
      <c r="O1559" s="9" t="s">
        <v>14536</v>
      </c>
      <c r="P1559" s="9" t="s">
        <v>14537</v>
      </c>
      <c r="Q1559" s="9" t="s">
        <v>219</v>
      </c>
      <c r="R1559" s="9" t="s">
        <v>1794</v>
      </c>
      <c r="S1559" s="9" t="s">
        <v>15</v>
      </c>
      <c r="T1559" s="9" t="s">
        <v>14538</v>
      </c>
      <c r="U1559" s="9" t="s">
        <v>222</v>
      </c>
      <c r="V1559" s="9"/>
    </row>
    <row r="1560" customFormat="false" ht="15" hidden="false" customHeight="false" outlineLevel="0" collapsed="false">
      <c r="A1560" s="9" t="s">
        <v>14539</v>
      </c>
      <c r="B1560" s="9" t="s">
        <v>14540</v>
      </c>
      <c r="C1560" s="9" t="s">
        <v>14541</v>
      </c>
      <c r="D1560" s="9" t="s">
        <v>33</v>
      </c>
      <c r="E1560" s="9" t="s">
        <v>943</v>
      </c>
      <c r="F1560" s="9" t="s">
        <v>165</v>
      </c>
      <c r="G1560" s="9" t="s">
        <v>122</v>
      </c>
      <c r="H1560" s="9" t="n">
        <v>-2112</v>
      </c>
      <c r="I1560" s="9" t="n">
        <v>-2004</v>
      </c>
      <c r="J1560" s="9" t="s">
        <v>14542</v>
      </c>
      <c r="K1560" s="9" t="s">
        <v>14543</v>
      </c>
      <c r="L1560" s="9" t="s">
        <v>14544</v>
      </c>
      <c r="M1560" s="9" t="s">
        <v>14545</v>
      </c>
      <c r="N1560" s="9" t="s">
        <v>9897</v>
      </c>
      <c r="O1560" s="9" t="s">
        <v>14546</v>
      </c>
      <c r="P1560" s="9" t="s">
        <v>14547</v>
      </c>
      <c r="Q1560" s="9" t="s">
        <v>246</v>
      </c>
      <c r="R1560" s="9" t="s">
        <v>12855</v>
      </c>
      <c r="S1560" s="9" t="s">
        <v>16</v>
      </c>
      <c r="T1560" s="9" t="s">
        <v>14548</v>
      </c>
      <c r="U1560" s="9" t="s">
        <v>222</v>
      </c>
      <c r="V1560" s="9"/>
    </row>
    <row r="1561" customFormat="false" ht="15" hidden="false" customHeight="false" outlineLevel="0" collapsed="false">
      <c r="A1561" s="9" t="s">
        <v>14549</v>
      </c>
      <c r="B1561" s="9" t="s">
        <v>14550</v>
      </c>
      <c r="C1561" s="9" t="s">
        <v>14551</v>
      </c>
      <c r="D1561" s="9" t="s">
        <v>33</v>
      </c>
      <c r="E1561" s="9" t="s">
        <v>943</v>
      </c>
      <c r="F1561" s="9" t="s">
        <v>8525</v>
      </c>
      <c r="G1561" s="9" t="s">
        <v>7844</v>
      </c>
      <c r="H1561" s="9" t="n">
        <v>-1950</v>
      </c>
      <c r="I1561" s="9" t="n">
        <v>-1750</v>
      </c>
      <c r="J1561" s="9" t="s">
        <v>240</v>
      </c>
      <c r="K1561" s="9" t="s">
        <v>14552</v>
      </c>
      <c r="L1561" s="9" t="s">
        <v>14553</v>
      </c>
      <c r="M1561" s="9" t="s">
        <v>14554</v>
      </c>
      <c r="N1561" s="9" t="s">
        <v>14555</v>
      </c>
      <c r="O1561" s="9" t="s">
        <v>14556</v>
      </c>
      <c r="P1561" s="9" t="s">
        <v>14557</v>
      </c>
      <c r="Q1561" s="9" t="s">
        <v>234</v>
      </c>
      <c r="R1561" s="9" t="s">
        <v>12855</v>
      </c>
      <c r="S1561" s="9" t="s">
        <v>16</v>
      </c>
      <c r="T1561" s="9" t="s">
        <v>10874</v>
      </c>
      <c r="U1561" s="9" t="s">
        <v>222</v>
      </c>
      <c r="V1561" s="9"/>
    </row>
    <row r="1562" customFormat="false" ht="15" hidden="false" customHeight="false" outlineLevel="0" collapsed="false">
      <c r="A1562" s="9" t="s">
        <v>14558</v>
      </c>
      <c r="B1562" s="9" t="s">
        <v>14559</v>
      </c>
      <c r="C1562" s="9" t="s">
        <v>14560</v>
      </c>
      <c r="D1562" s="9" t="s">
        <v>35</v>
      </c>
      <c r="E1562" s="9" t="s">
        <v>943</v>
      </c>
      <c r="F1562" s="9" t="s">
        <v>165</v>
      </c>
      <c r="G1562" s="9" t="s">
        <v>124</v>
      </c>
      <c r="H1562" s="9" t="n">
        <v>-509</v>
      </c>
      <c r="I1562" s="9" t="n">
        <v>-457</v>
      </c>
      <c r="J1562" s="9" t="s">
        <v>14561</v>
      </c>
      <c r="K1562" s="9" t="s">
        <v>14562</v>
      </c>
      <c r="L1562" s="9" t="s">
        <v>14563</v>
      </c>
      <c r="M1562" s="9" t="s">
        <v>14564</v>
      </c>
      <c r="N1562" s="9" t="s">
        <v>432</v>
      </c>
      <c r="O1562" s="9" t="s">
        <v>14565</v>
      </c>
      <c r="P1562" s="9" t="s">
        <v>14566</v>
      </c>
      <c r="Q1562" s="9" t="s">
        <v>246</v>
      </c>
      <c r="R1562" s="9" t="s">
        <v>12866</v>
      </c>
      <c r="S1562" s="9" t="s">
        <v>17</v>
      </c>
      <c r="T1562" s="9" t="s">
        <v>2953</v>
      </c>
      <c r="U1562" s="9" t="s">
        <v>378</v>
      </c>
      <c r="V1562" s="9"/>
    </row>
    <row r="1563" customFormat="false" ht="15" hidden="false" customHeight="false" outlineLevel="0" collapsed="false">
      <c r="A1563" s="9" t="s">
        <v>14567</v>
      </c>
      <c r="B1563" s="9" t="s">
        <v>14568</v>
      </c>
      <c r="C1563" s="9" t="s">
        <v>14569</v>
      </c>
      <c r="D1563" s="9" t="s">
        <v>35</v>
      </c>
      <c r="E1563" s="9" t="s">
        <v>943</v>
      </c>
      <c r="F1563" s="9" t="s">
        <v>8290</v>
      </c>
      <c r="G1563" s="9" t="s">
        <v>14570</v>
      </c>
      <c r="H1563" s="9" t="n">
        <v>1210</v>
      </c>
      <c r="I1563" s="9" t="n">
        <v>1368</v>
      </c>
      <c r="J1563" s="9" t="s">
        <v>240</v>
      </c>
      <c r="K1563" s="9" t="s">
        <v>14571</v>
      </c>
      <c r="L1563" s="9" t="s">
        <v>14572</v>
      </c>
      <c r="M1563" s="9" t="s">
        <v>8898</v>
      </c>
      <c r="N1563" s="9" t="s">
        <v>593</v>
      </c>
      <c r="O1563" s="9" t="s">
        <v>14573</v>
      </c>
      <c r="P1563" s="9" t="s">
        <v>14574</v>
      </c>
      <c r="Q1563" s="9" t="s">
        <v>246</v>
      </c>
      <c r="R1563" s="9" t="s">
        <v>13368</v>
      </c>
      <c r="S1563" s="9" t="s">
        <v>16</v>
      </c>
      <c r="T1563" s="9" t="s">
        <v>8714</v>
      </c>
      <c r="U1563" s="9" t="s">
        <v>222</v>
      </c>
      <c r="V1563" s="9"/>
    </row>
    <row r="1564" customFormat="false" ht="15" hidden="false" customHeight="false" outlineLevel="0" collapsed="false">
      <c r="A1564" s="9" t="s">
        <v>14575</v>
      </c>
      <c r="B1564" s="9" t="s">
        <v>14576</v>
      </c>
      <c r="C1564" s="9" t="s">
        <v>14577</v>
      </c>
      <c r="D1564" s="9" t="s">
        <v>35</v>
      </c>
      <c r="E1564" s="9" t="s">
        <v>943</v>
      </c>
      <c r="F1564" s="9" t="s">
        <v>169</v>
      </c>
      <c r="G1564" s="9" t="s">
        <v>118</v>
      </c>
      <c r="H1564" s="9" t="n">
        <v>1800</v>
      </c>
      <c r="I1564" s="9"/>
      <c r="J1564" s="9" t="s">
        <v>12843</v>
      </c>
      <c r="K1564" s="9" t="s">
        <v>14578</v>
      </c>
      <c r="L1564" s="9" t="s">
        <v>14579</v>
      </c>
      <c r="M1564" s="9" t="s">
        <v>14580</v>
      </c>
      <c r="N1564" s="9" t="s">
        <v>174</v>
      </c>
      <c r="O1564" s="9" t="s">
        <v>14581</v>
      </c>
      <c r="P1564" s="9" t="s">
        <v>14582</v>
      </c>
      <c r="Q1564" s="9" t="s">
        <v>1267</v>
      </c>
      <c r="R1564" s="9" t="s">
        <v>12855</v>
      </c>
      <c r="S1564" s="9" t="s">
        <v>17</v>
      </c>
      <c r="T1564" s="9" t="s">
        <v>2848</v>
      </c>
      <c r="U1564" s="9" t="s">
        <v>378</v>
      </c>
      <c r="V1564" s="9"/>
    </row>
    <row r="1565" customFormat="false" ht="15" hidden="false" customHeight="false" outlineLevel="0" collapsed="false">
      <c r="A1565" s="9" t="s">
        <v>14583</v>
      </c>
      <c r="B1565" s="9" t="s">
        <v>14584</v>
      </c>
      <c r="C1565" s="9" t="s">
        <v>14585</v>
      </c>
      <c r="D1565" s="9" t="s">
        <v>31</v>
      </c>
      <c r="E1565" s="9" t="s">
        <v>460</v>
      </c>
      <c r="F1565" s="9" t="s">
        <v>14586</v>
      </c>
      <c r="G1565" s="9" t="s">
        <v>14587</v>
      </c>
      <c r="H1565" s="9"/>
      <c r="I1565" s="9"/>
      <c r="J1565" s="9" t="s">
        <v>14588</v>
      </c>
      <c r="K1565" s="9" t="s">
        <v>14589</v>
      </c>
      <c r="L1565" s="9" t="s">
        <v>14590</v>
      </c>
      <c r="M1565" s="9" t="s">
        <v>14591</v>
      </c>
      <c r="N1565" s="9" t="s">
        <v>12165</v>
      </c>
      <c r="O1565" s="9" t="s">
        <v>14592</v>
      </c>
      <c r="P1565" s="9"/>
      <c r="Q1565" s="9" t="s">
        <v>234</v>
      </c>
      <c r="R1565" s="9" t="s">
        <v>14593</v>
      </c>
      <c r="S1565" s="9" t="s">
        <v>17</v>
      </c>
      <c r="T1565" s="9" t="s">
        <v>388</v>
      </c>
      <c r="U1565" s="9" t="s">
        <v>222</v>
      </c>
      <c r="V1565" s="9"/>
    </row>
    <row r="1566" customFormat="false" ht="15" hidden="false" customHeight="false" outlineLevel="0" collapsed="false">
      <c r="A1566" s="9" t="s">
        <v>14594</v>
      </c>
      <c r="B1566" s="9" t="s">
        <v>14595</v>
      </c>
      <c r="C1566" s="9" t="s">
        <v>14596</v>
      </c>
      <c r="D1566" s="9" t="s">
        <v>31</v>
      </c>
      <c r="E1566" s="9" t="s">
        <v>460</v>
      </c>
      <c r="F1566" s="9" t="s">
        <v>14597</v>
      </c>
      <c r="G1566" s="9" t="s">
        <v>14598</v>
      </c>
      <c r="H1566" s="9" t="n">
        <v>-1200000</v>
      </c>
      <c r="I1566" s="9"/>
      <c r="J1566" s="9" t="s">
        <v>14599</v>
      </c>
      <c r="K1566" s="9" t="s">
        <v>14600</v>
      </c>
      <c r="L1566" s="9" t="s">
        <v>14601</v>
      </c>
      <c r="M1566" s="9" t="s">
        <v>14602</v>
      </c>
      <c r="N1566" s="9" t="s">
        <v>14603</v>
      </c>
      <c r="O1566" s="9" t="s">
        <v>14604</v>
      </c>
      <c r="P1566" s="9"/>
      <c r="Q1566" s="9" t="s">
        <v>234</v>
      </c>
      <c r="R1566" s="9" t="s">
        <v>14605</v>
      </c>
      <c r="S1566" s="9" t="s">
        <v>16</v>
      </c>
      <c r="T1566" s="9" t="s">
        <v>170</v>
      </c>
      <c r="U1566" s="9" t="s">
        <v>222</v>
      </c>
      <c r="V1566" s="9" t="s">
        <v>14606</v>
      </c>
    </row>
    <row r="1567" customFormat="false" ht="15" hidden="false" customHeight="false" outlineLevel="0" collapsed="false">
      <c r="A1567" s="9" t="s">
        <v>14607</v>
      </c>
      <c r="B1567" s="9" t="s">
        <v>14608</v>
      </c>
      <c r="C1567" s="9" t="s">
        <v>14609</v>
      </c>
      <c r="D1567" s="9" t="s">
        <v>31</v>
      </c>
      <c r="E1567" s="9" t="s">
        <v>460</v>
      </c>
      <c r="F1567" s="9" t="s">
        <v>14610</v>
      </c>
      <c r="G1567" s="9" t="s">
        <v>14611</v>
      </c>
      <c r="H1567" s="9" t="n">
        <v>-6000</v>
      </c>
      <c r="I1567" s="9"/>
      <c r="J1567" s="9" t="s">
        <v>14612</v>
      </c>
      <c r="K1567" s="9" t="s">
        <v>14613</v>
      </c>
      <c r="L1567" s="9" t="s">
        <v>14614</v>
      </c>
      <c r="M1567" s="9" t="s">
        <v>14615</v>
      </c>
      <c r="N1567" s="9" t="s">
        <v>6712</v>
      </c>
      <c r="O1567" s="9" t="s">
        <v>14616</v>
      </c>
      <c r="P1567" s="9" t="s">
        <v>14617</v>
      </c>
      <c r="Q1567" s="9" t="s">
        <v>869</v>
      </c>
      <c r="R1567" s="9" t="s">
        <v>14618</v>
      </c>
      <c r="S1567" s="9" t="s">
        <v>16</v>
      </c>
      <c r="T1567" s="9" t="s">
        <v>672</v>
      </c>
      <c r="U1567" s="9" t="s">
        <v>222</v>
      </c>
      <c r="V1567" s="9"/>
    </row>
    <row r="1568" customFormat="false" ht="15" hidden="false" customHeight="false" outlineLevel="0" collapsed="false">
      <c r="A1568" s="9" t="s">
        <v>14619</v>
      </c>
      <c r="B1568" s="9" t="s">
        <v>14620</v>
      </c>
      <c r="C1568" s="9" t="s">
        <v>14621</v>
      </c>
      <c r="D1568" s="9" t="s">
        <v>31</v>
      </c>
      <c r="E1568" s="9" t="s">
        <v>460</v>
      </c>
      <c r="F1568" s="9" t="s">
        <v>14622</v>
      </c>
      <c r="G1568" s="9" t="s">
        <v>14623</v>
      </c>
      <c r="H1568" s="9" t="n">
        <v>-5000</v>
      </c>
      <c r="I1568" s="9"/>
      <c r="J1568" s="9" t="s">
        <v>14624</v>
      </c>
      <c r="K1568" s="9" t="s">
        <v>14625</v>
      </c>
      <c r="L1568" s="9" t="s">
        <v>14626</v>
      </c>
      <c r="M1568" s="9" t="s">
        <v>14627</v>
      </c>
      <c r="N1568" s="9" t="s">
        <v>231</v>
      </c>
      <c r="O1568" s="9" t="s">
        <v>14628</v>
      </c>
      <c r="P1568" s="9" t="s">
        <v>14629</v>
      </c>
      <c r="Q1568" s="9" t="s">
        <v>5844</v>
      </c>
      <c r="R1568" s="9" t="s">
        <v>8794</v>
      </c>
      <c r="S1568" s="9" t="s">
        <v>17</v>
      </c>
      <c r="T1568" s="9" t="s">
        <v>388</v>
      </c>
      <c r="U1568" s="9" t="s">
        <v>222</v>
      </c>
      <c r="V1568" s="9"/>
    </row>
    <row r="1569" customFormat="false" ht="15" hidden="false" customHeight="false" outlineLevel="0" collapsed="false">
      <c r="A1569" s="9" t="s">
        <v>14630</v>
      </c>
      <c r="B1569" s="9" t="s">
        <v>14631</v>
      </c>
      <c r="C1569" s="9" t="s">
        <v>14632</v>
      </c>
      <c r="D1569" s="9" t="s">
        <v>31</v>
      </c>
      <c r="E1569" s="9" t="s">
        <v>460</v>
      </c>
      <c r="F1569" s="9" t="s">
        <v>14633</v>
      </c>
      <c r="G1569" s="9" t="s">
        <v>14634</v>
      </c>
      <c r="H1569" s="9" t="n">
        <v>-4000</v>
      </c>
      <c r="I1569" s="9"/>
      <c r="J1569" s="9" t="s">
        <v>14635</v>
      </c>
      <c r="K1569" s="9" t="s">
        <v>14636</v>
      </c>
      <c r="L1569" s="9" t="s">
        <v>14637</v>
      </c>
      <c r="M1569" s="9" t="s">
        <v>14638</v>
      </c>
      <c r="N1569" s="9" t="s">
        <v>593</v>
      </c>
      <c r="O1569" s="9" t="s">
        <v>14639</v>
      </c>
      <c r="P1569" s="9"/>
      <c r="Q1569" s="9" t="s">
        <v>234</v>
      </c>
      <c r="R1569" s="9" t="s">
        <v>8794</v>
      </c>
      <c r="S1569" s="9" t="s">
        <v>17</v>
      </c>
      <c r="T1569" s="9" t="s">
        <v>170</v>
      </c>
      <c r="U1569" s="9" t="s">
        <v>222</v>
      </c>
      <c r="V1569" s="9"/>
    </row>
    <row r="1570" customFormat="false" ht="15" hidden="false" customHeight="false" outlineLevel="0" collapsed="false">
      <c r="A1570" s="9" t="s">
        <v>14640</v>
      </c>
      <c r="B1570" s="9" t="s">
        <v>14641</v>
      </c>
      <c r="C1570" s="9" t="s">
        <v>14642</v>
      </c>
      <c r="D1570" s="9" t="s">
        <v>31</v>
      </c>
      <c r="E1570" s="9" t="s">
        <v>460</v>
      </c>
      <c r="F1570" s="9" t="s">
        <v>14643</v>
      </c>
      <c r="G1570" s="9" t="s">
        <v>109</v>
      </c>
      <c r="H1570" s="9" t="n">
        <v>-3000</v>
      </c>
      <c r="I1570" s="9"/>
      <c r="J1570" s="9" t="s">
        <v>14644</v>
      </c>
      <c r="K1570" s="9" t="s">
        <v>14645</v>
      </c>
      <c r="L1570" s="9" t="s">
        <v>14646</v>
      </c>
      <c r="M1570" s="9" t="s">
        <v>14647</v>
      </c>
      <c r="N1570" s="9" t="s">
        <v>452</v>
      </c>
      <c r="O1570" s="9" t="s">
        <v>14639</v>
      </c>
      <c r="P1570" s="9"/>
      <c r="Q1570" s="9" t="s">
        <v>1267</v>
      </c>
      <c r="R1570" s="9" t="s">
        <v>3340</v>
      </c>
      <c r="S1570" s="9" t="s">
        <v>17</v>
      </c>
      <c r="T1570" s="9" t="s">
        <v>170</v>
      </c>
      <c r="U1570" s="9" t="s">
        <v>222</v>
      </c>
      <c r="V1570" s="9"/>
    </row>
    <row r="1571" customFormat="false" ht="15" hidden="false" customHeight="false" outlineLevel="0" collapsed="false">
      <c r="A1571" s="9" t="s">
        <v>14648</v>
      </c>
      <c r="B1571" s="9" t="s">
        <v>14649</v>
      </c>
      <c r="C1571" s="9" t="s">
        <v>14650</v>
      </c>
      <c r="D1571" s="9" t="s">
        <v>31</v>
      </c>
      <c r="E1571" s="9" t="s">
        <v>460</v>
      </c>
      <c r="F1571" s="9" t="s">
        <v>14651</v>
      </c>
      <c r="G1571" s="9" t="s">
        <v>14652</v>
      </c>
      <c r="H1571" s="9" t="n">
        <v>-3000</v>
      </c>
      <c r="I1571" s="9"/>
      <c r="J1571" s="9" t="s">
        <v>14653</v>
      </c>
      <c r="K1571" s="9" t="s">
        <v>14654</v>
      </c>
      <c r="L1571" s="9" t="s">
        <v>14655</v>
      </c>
      <c r="M1571" s="9" t="s">
        <v>14656</v>
      </c>
      <c r="N1571" s="9" t="s">
        <v>9411</v>
      </c>
      <c r="O1571" s="9" t="s">
        <v>14639</v>
      </c>
      <c r="P1571" s="9"/>
      <c r="Q1571" s="9" t="s">
        <v>869</v>
      </c>
      <c r="R1571" s="9" t="s">
        <v>8794</v>
      </c>
      <c r="S1571" s="9" t="s">
        <v>17</v>
      </c>
      <c r="T1571" s="9" t="s">
        <v>170</v>
      </c>
      <c r="U1571" s="9" t="s">
        <v>222</v>
      </c>
      <c r="V1571" s="9"/>
    </row>
    <row r="1572" customFormat="false" ht="15" hidden="false" customHeight="false" outlineLevel="0" collapsed="false">
      <c r="A1572" s="9" t="s">
        <v>14657</v>
      </c>
      <c r="B1572" s="9" t="s">
        <v>14658</v>
      </c>
      <c r="C1572" s="9" t="s">
        <v>14659</v>
      </c>
      <c r="D1572" s="9" t="s">
        <v>31</v>
      </c>
      <c r="E1572" s="9" t="s">
        <v>460</v>
      </c>
      <c r="F1572" s="9" t="s">
        <v>10357</v>
      </c>
      <c r="G1572" s="9" t="s">
        <v>14660</v>
      </c>
      <c r="H1572" s="9" t="n">
        <v>-3000</v>
      </c>
      <c r="I1572" s="9"/>
      <c r="J1572" s="9" t="s">
        <v>14661</v>
      </c>
      <c r="K1572" s="9" t="s">
        <v>14662</v>
      </c>
      <c r="L1572" s="9" t="s">
        <v>14663</v>
      </c>
      <c r="M1572" s="9" t="s">
        <v>14664</v>
      </c>
      <c r="N1572" s="9" t="s">
        <v>2001</v>
      </c>
      <c r="O1572" s="9" t="s">
        <v>14665</v>
      </c>
      <c r="P1572" s="9"/>
      <c r="Q1572" s="9" t="s">
        <v>234</v>
      </c>
      <c r="R1572" s="9" t="s">
        <v>14666</v>
      </c>
      <c r="S1572" s="9" t="s">
        <v>17</v>
      </c>
      <c r="T1572" s="9" t="s">
        <v>388</v>
      </c>
      <c r="U1572" s="9" t="s">
        <v>222</v>
      </c>
      <c r="V1572" s="9"/>
    </row>
    <row r="1573" customFormat="false" ht="15" hidden="false" customHeight="false" outlineLevel="0" collapsed="false">
      <c r="A1573" s="9" t="s">
        <v>14667</v>
      </c>
      <c r="B1573" s="9" t="s">
        <v>14668</v>
      </c>
      <c r="C1573" s="9" t="s">
        <v>14669</v>
      </c>
      <c r="D1573" s="9" t="s">
        <v>31</v>
      </c>
      <c r="E1573" s="9" t="s">
        <v>460</v>
      </c>
      <c r="F1573" s="9" t="s">
        <v>14670</v>
      </c>
      <c r="G1573" s="9" t="s">
        <v>14671</v>
      </c>
      <c r="H1573" s="9" t="n">
        <v>-2600</v>
      </c>
      <c r="I1573" s="9"/>
      <c r="J1573" s="9" t="s">
        <v>14672</v>
      </c>
      <c r="K1573" s="9" t="s">
        <v>14673</v>
      </c>
      <c r="L1573" s="9" t="s">
        <v>14674</v>
      </c>
      <c r="M1573" s="9" t="s">
        <v>14675</v>
      </c>
      <c r="N1573" s="9" t="s">
        <v>9212</v>
      </c>
      <c r="O1573" s="9" t="s">
        <v>14639</v>
      </c>
      <c r="P1573" s="9"/>
      <c r="Q1573" s="9" t="s">
        <v>869</v>
      </c>
      <c r="R1573" s="9" t="s">
        <v>3340</v>
      </c>
      <c r="S1573" s="9" t="s">
        <v>17</v>
      </c>
      <c r="T1573" s="9" t="s">
        <v>170</v>
      </c>
      <c r="U1573" s="9" t="s">
        <v>222</v>
      </c>
      <c r="V1573" s="9"/>
    </row>
    <row r="1574" customFormat="false" ht="15" hidden="false" customHeight="false" outlineLevel="0" collapsed="false">
      <c r="A1574" s="9" t="s">
        <v>14676</v>
      </c>
      <c r="B1574" s="9" t="s">
        <v>14677</v>
      </c>
      <c r="C1574" s="9" t="s">
        <v>14678</v>
      </c>
      <c r="D1574" s="9" t="s">
        <v>31</v>
      </c>
      <c r="E1574" s="9" t="s">
        <v>460</v>
      </c>
      <c r="F1574" s="9" t="s">
        <v>14679</v>
      </c>
      <c r="G1574" s="9" t="s">
        <v>14680</v>
      </c>
      <c r="H1574" s="9"/>
      <c r="I1574" s="9"/>
      <c r="J1574" s="9" t="s">
        <v>14681</v>
      </c>
      <c r="K1574" s="9" t="s">
        <v>14682</v>
      </c>
      <c r="L1574" s="9" t="s">
        <v>14683</v>
      </c>
      <c r="M1574" s="9" t="s">
        <v>14684</v>
      </c>
      <c r="N1574" s="9" t="s">
        <v>14685</v>
      </c>
      <c r="O1574" s="9" t="s">
        <v>14665</v>
      </c>
      <c r="P1574" s="9"/>
      <c r="Q1574" s="9" t="s">
        <v>234</v>
      </c>
      <c r="R1574" s="9" t="s">
        <v>3340</v>
      </c>
      <c r="S1574" s="9" t="s">
        <v>17</v>
      </c>
      <c r="T1574" s="9"/>
      <c r="U1574" s="9" t="s">
        <v>222</v>
      </c>
      <c r="V1574" s="9"/>
    </row>
    <row r="1575" customFormat="false" ht="15" hidden="false" customHeight="false" outlineLevel="0" collapsed="false">
      <c r="A1575" s="9" t="s">
        <v>14686</v>
      </c>
      <c r="B1575" s="9" t="s">
        <v>14687</v>
      </c>
      <c r="C1575" s="9" t="s">
        <v>14688</v>
      </c>
      <c r="D1575" s="9" t="s">
        <v>31</v>
      </c>
      <c r="E1575" s="9" t="s">
        <v>460</v>
      </c>
      <c r="F1575" s="9" t="s">
        <v>14689</v>
      </c>
      <c r="G1575" s="9" t="s">
        <v>14690</v>
      </c>
      <c r="H1575" s="9"/>
      <c r="I1575" s="9"/>
      <c r="J1575" s="9" t="s">
        <v>14691</v>
      </c>
      <c r="K1575" s="9" t="s">
        <v>14692</v>
      </c>
      <c r="L1575" s="9" t="s">
        <v>14693</v>
      </c>
      <c r="M1575" s="9" t="s">
        <v>14694</v>
      </c>
      <c r="N1575" s="9" t="s">
        <v>613</v>
      </c>
      <c r="O1575" s="9" t="s">
        <v>14639</v>
      </c>
      <c r="P1575" s="9" t="s">
        <v>14695</v>
      </c>
      <c r="Q1575" s="9" t="s">
        <v>234</v>
      </c>
      <c r="R1575" s="9" t="s">
        <v>14696</v>
      </c>
      <c r="S1575" s="9" t="s">
        <v>17</v>
      </c>
      <c r="T1575" s="9" t="s">
        <v>7813</v>
      </c>
      <c r="U1575" s="9" t="s">
        <v>222</v>
      </c>
      <c r="V1575" s="9"/>
    </row>
    <row r="1576" customFormat="false" ht="15" hidden="false" customHeight="false" outlineLevel="0" collapsed="false">
      <c r="A1576" s="9" t="s">
        <v>14697</v>
      </c>
      <c r="B1576" s="9" t="s">
        <v>14698</v>
      </c>
      <c r="C1576" s="9" t="s">
        <v>14699</v>
      </c>
      <c r="D1576" s="9" t="s">
        <v>31</v>
      </c>
      <c r="E1576" s="9" t="s">
        <v>460</v>
      </c>
      <c r="F1576" s="9" t="s">
        <v>14700</v>
      </c>
      <c r="G1576" s="9" t="s">
        <v>14701</v>
      </c>
      <c r="H1576" s="9" t="n">
        <v>-3000</v>
      </c>
      <c r="I1576" s="9"/>
      <c r="J1576" s="9" t="s">
        <v>14702</v>
      </c>
      <c r="K1576" s="9" t="s">
        <v>14703</v>
      </c>
      <c r="L1576" s="9" t="s">
        <v>14704</v>
      </c>
      <c r="M1576" s="9" t="s">
        <v>14705</v>
      </c>
      <c r="N1576" s="9" t="s">
        <v>1483</v>
      </c>
      <c r="O1576" s="9" t="s">
        <v>14639</v>
      </c>
      <c r="P1576" s="9"/>
      <c r="Q1576" s="9" t="s">
        <v>219</v>
      </c>
      <c r="R1576" s="9" t="s">
        <v>3340</v>
      </c>
      <c r="S1576" s="9" t="s">
        <v>17</v>
      </c>
      <c r="T1576" s="9"/>
      <c r="U1576" s="9" t="s">
        <v>222</v>
      </c>
      <c r="V1576" s="9"/>
    </row>
    <row r="1577" customFormat="false" ht="15" hidden="false" customHeight="false" outlineLevel="0" collapsed="false">
      <c r="A1577" s="9" t="s">
        <v>14706</v>
      </c>
      <c r="B1577" s="9" t="s">
        <v>14707</v>
      </c>
      <c r="C1577" s="9" t="s">
        <v>14708</v>
      </c>
      <c r="D1577" s="9" t="s">
        <v>31</v>
      </c>
      <c r="E1577" s="9" t="s">
        <v>460</v>
      </c>
      <c r="F1577" s="9" t="s">
        <v>14709</v>
      </c>
      <c r="G1577" s="9" t="s">
        <v>14710</v>
      </c>
      <c r="H1577" s="9" t="n">
        <v>-12000</v>
      </c>
      <c r="I1577" s="9"/>
      <c r="J1577" s="9" t="s">
        <v>14711</v>
      </c>
      <c r="K1577" s="9" t="s">
        <v>14712</v>
      </c>
      <c r="L1577" s="9" t="s">
        <v>14713</v>
      </c>
      <c r="M1577" s="9" t="s">
        <v>14714</v>
      </c>
      <c r="N1577" s="9" t="s">
        <v>452</v>
      </c>
      <c r="O1577" s="9" t="s">
        <v>14665</v>
      </c>
      <c r="P1577" s="9" t="s">
        <v>14715</v>
      </c>
      <c r="Q1577" s="9" t="s">
        <v>2391</v>
      </c>
      <c r="R1577" s="9" t="s">
        <v>14666</v>
      </c>
      <c r="S1577" s="9" t="s">
        <v>17</v>
      </c>
      <c r="T1577" s="9" t="s">
        <v>8535</v>
      </c>
      <c r="U1577" s="9" t="s">
        <v>378</v>
      </c>
      <c r="V1577" s="9"/>
    </row>
    <row r="1578" customFormat="false" ht="15" hidden="false" customHeight="false" outlineLevel="0" collapsed="false">
      <c r="A1578" s="9" t="s">
        <v>14716</v>
      </c>
      <c r="B1578" s="9" t="s">
        <v>14717</v>
      </c>
      <c r="C1578" s="9" t="s">
        <v>14718</v>
      </c>
      <c r="D1578" s="9" t="s">
        <v>31</v>
      </c>
      <c r="E1578" s="9" t="s">
        <v>460</v>
      </c>
      <c r="F1578" s="9" t="s">
        <v>14387</v>
      </c>
      <c r="G1578" s="9" t="s">
        <v>14719</v>
      </c>
      <c r="H1578" s="9"/>
      <c r="I1578" s="9"/>
      <c r="J1578" s="9" t="s">
        <v>14720</v>
      </c>
      <c r="K1578" s="9" t="s">
        <v>14721</v>
      </c>
      <c r="L1578" s="9" t="s">
        <v>14722</v>
      </c>
      <c r="M1578" s="9" t="s">
        <v>14723</v>
      </c>
      <c r="N1578" s="9" t="s">
        <v>7883</v>
      </c>
      <c r="O1578" s="9" t="s">
        <v>354</v>
      </c>
      <c r="P1578" s="9"/>
      <c r="Q1578" s="9" t="s">
        <v>1267</v>
      </c>
      <c r="R1578" s="9" t="s">
        <v>3340</v>
      </c>
      <c r="S1578" s="9" t="s">
        <v>17</v>
      </c>
      <c r="T1578" s="9" t="s">
        <v>8535</v>
      </c>
      <c r="U1578" s="9" t="s">
        <v>378</v>
      </c>
      <c r="V1578" s="9"/>
    </row>
    <row r="1579" customFormat="false" ht="15" hidden="false" customHeight="false" outlineLevel="0" collapsed="false">
      <c r="A1579" s="9" t="s">
        <v>14724</v>
      </c>
      <c r="B1579" s="9" t="s">
        <v>14725</v>
      </c>
      <c r="C1579" s="9" t="s">
        <v>14726</v>
      </c>
      <c r="D1579" s="9" t="s">
        <v>31</v>
      </c>
      <c r="E1579" s="9" t="s">
        <v>460</v>
      </c>
      <c r="F1579" s="9" t="s">
        <v>14727</v>
      </c>
      <c r="G1579" s="9" t="s">
        <v>14728</v>
      </c>
      <c r="H1579" s="9"/>
      <c r="I1579" s="9"/>
      <c r="J1579" s="9" t="s">
        <v>14729</v>
      </c>
      <c r="K1579" s="9" t="s">
        <v>14730</v>
      </c>
      <c r="L1579" s="9" t="s">
        <v>14731</v>
      </c>
      <c r="M1579" s="9" t="s">
        <v>14732</v>
      </c>
      <c r="N1579" s="9" t="s">
        <v>180</v>
      </c>
      <c r="O1579" s="9" t="s">
        <v>354</v>
      </c>
      <c r="P1579" s="9" t="s">
        <v>14733</v>
      </c>
      <c r="Q1579" s="9" t="s">
        <v>246</v>
      </c>
      <c r="R1579" s="9" t="s">
        <v>3340</v>
      </c>
      <c r="S1579" s="9" t="s">
        <v>17</v>
      </c>
      <c r="T1579" s="9" t="s">
        <v>8535</v>
      </c>
      <c r="U1579" s="9" t="s">
        <v>378</v>
      </c>
      <c r="V1579" s="9"/>
    </row>
    <row r="1580" customFormat="false" ht="15" hidden="false" customHeight="false" outlineLevel="0" collapsed="false">
      <c r="A1580" s="9" t="s">
        <v>14734</v>
      </c>
      <c r="B1580" s="9" t="s">
        <v>14735</v>
      </c>
      <c r="C1580" s="9" t="s">
        <v>14736</v>
      </c>
      <c r="D1580" s="9" t="s">
        <v>31</v>
      </c>
      <c r="E1580" s="9" t="s">
        <v>460</v>
      </c>
      <c r="F1580" s="9" t="s">
        <v>10357</v>
      </c>
      <c r="G1580" s="9" t="s">
        <v>14737</v>
      </c>
      <c r="H1580" s="9" t="n">
        <v>400</v>
      </c>
      <c r="I1580" s="9"/>
      <c r="J1580" s="9" t="s">
        <v>14738</v>
      </c>
      <c r="K1580" s="9" t="s">
        <v>14739</v>
      </c>
      <c r="L1580" s="9" t="s">
        <v>14740</v>
      </c>
      <c r="M1580" s="9" t="s">
        <v>14741</v>
      </c>
      <c r="N1580" s="9" t="s">
        <v>7883</v>
      </c>
      <c r="O1580" s="9" t="s">
        <v>14742</v>
      </c>
      <c r="P1580" s="9"/>
      <c r="Q1580" s="9" t="s">
        <v>219</v>
      </c>
      <c r="R1580" s="9" t="s">
        <v>3340</v>
      </c>
      <c r="S1580" s="9" t="s">
        <v>17</v>
      </c>
      <c r="T1580" s="9" t="s">
        <v>170</v>
      </c>
      <c r="U1580" s="9" t="s">
        <v>222</v>
      </c>
      <c r="V1580" s="9"/>
    </row>
    <row r="1581" customFormat="false" ht="15" hidden="false" customHeight="false" outlineLevel="0" collapsed="false">
      <c r="A1581" s="9" t="s">
        <v>14743</v>
      </c>
      <c r="B1581" s="9" t="s">
        <v>14744</v>
      </c>
      <c r="C1581" s="9" t="s">
        <v>9928</v>
      </c>
      <c r="D1581" s="9" t="s">
        <v>31</v>
      </c>
      <c r="E1581" s="9" t="s">
        <v>460</v>
      </c>
      <c r="F1581" s="9" t="s">
        <v>14745</v>
      </c>
      <c r="G1581" s="9" t="s">
        <v>14746</v>
      </c>
      <c r="H1581" s="9"/>
      <c r="I1581" s="9"/>
      <c r="J1581" s="9" t="s">
        <v>14747</v>
      </c>
      <c r="K1581" s="9" t="s">
        <v>14748</v>
      </c>
      <c r="L1581" s="9" t="s">
        <v>14749</v>
      </c>
      <c r="M1581" s="9" t="s">
        <v>14750</v>
      </c>
      <c r="N1581" s="9" t="s">
        <v>5908</v>
      </c>
      <c r="O1581" s="9" t="s">
        <v>354</v>
      </c>
      <c r="P1581" s="9" t="s">
        <v>14751</v>
      </c>
      <c r="Q1581" s="9" t="s">
        <v>2551</v>
      </c>
      <c r="R1581" s="9" t="s">
        <v>3340</v>
      </c>
      <c r="S1581" s="9" t="s">
        <v>17</v>
      </c>
      <c r="T1581" s="9" t="s">
        <v>9203</v>
      </c>
      <c r="U1581" s="9" t="s">
        <v>222</v>
      </c>
      <c r="V1581" s="9"/>
    </row>
    <row r="1582" customFormat="false" ht="15" hidden="false" customHeight="false" outlineLevel="0" collapsed="false">
      <c r="A1582" s="9" t="s">
        <v>14752</v>
      </c>
      <c r="B1582" s="9" t="s">
        <v>14753</v>
      </c>
      <c r="C1582" s="9" t="s">
        <v>14754</v>
      </c>
      <c r="D1582" s="9" t="s">
        <v>31</v>
      </c>
      <c r="E1582" s="9" t="s">
        <v>460</v>
      </c>
      <c r="F1582" s="9" t="s">
        <v>14755</v>
      </c>
      <c r="G1582" s="9" t="s">
        <v>14756</v>
      </c>
      <c r="H1582" s="9" t="n">
        <v>-100</v>
      </c>
      <c r="I1582" s="9"/>
      <c r="J1582" s="9" t="s">
        <v>14757</v>
      </c>
      <c r="K1582" s="9" t="s">
        <v>14758</v>
      </c>
      <c r="L1582" s="9" t="s">
        <v>14759</v>
      </c>
      <c r="M1582" s="9" t="s">
        <v>14760</v>
      </c>
      <c r="N1582" s="9" t="s">
        <v>6105</v>
      </c>
      <c r="O1582" s="9" t="s">
        <v>14665</v>
      </c>
      <c r="P1582" s="9" t="s">
        <v>14761</v>
      </c>
      <c r="Q1582" s="9" t="s">
        <v>6943</v>
      </c>
      <c r="R1582" s="9" t="s">
        <v>14762</v>
      </c>
      <c r="S1582" s="9" t="s">
        <v>17</v>
      </c>
      <c r="T1582" s="9" t="s">
        <v>9203</v>
      </c>
      <c r="U1582" s="9" t="s">
        <v>222</v>
      </c>
      <c r="V1582" s="9"/>
    </row>
    <row r="1583" customFormat="false" ht="15" hidden="false" customHeight="false" outlineLevel="0" collapsed="false">
      <c r="A1583" s="9" t="s">
        <v>14763</v>
      </c>
      <c r="B1583" s="9" t="s">
        <v>14764</v>
      </c>
      <c r="C1583" s="9" t="s">
        <v>14765</v>
      </c>
      <c r="D1583" s="9" t="s">
        <v>31</v>
      </c>
      <c r="E1583" s="9" t="s">
        <v>460</v>
      </c>
      <c r="F1583" s="9" t="s">
        <v>171</v>
      </c>
      <c r="G1583" s="9" t="s">
        <v>472</v>
      </c>
      <c r="H1583" s="9" t="n">
        <v>-18000</v>
      </c>
      <c r="I1583" s="9"/>
      <c r="J1583" s="9" t="s">
        <v>14766</v>
      </c>
      <c r="K1583" s="9" t="s">
        <v>14767</v>
      </c>
      <c r="L1583" s="9" t="s">
        <v>14768</v>
      </c>
      <c r="M1583" s="9" t="s">
        <v>14769</v>
      </c>
      <c r="N1583" s="9" t="s">
        <v>5787</v>
      </c>
      <c r="O1583" s="9" t="s">
        <v>14770</v>
      </c>
      <c r="P1583" s="9"/>
      <c r="Q1583" s="9" t="s">
        <v>234</v>
      </c>
      <c r="R1583" s="9" t="s">
        <v>8794</v>
      </c>
      <c r="S1583" s="9" t="s">
        <v>17</v>
      </c>
      <c r="T1583" s="9" t="s">
        <v>3391</v>
      </c>
      <c r="U1583" s="9" t="s">
        <v>222</v>
      </c>
      <c r="V1583" s="9"/>
    </row>
    <row r="1584" customFormat="false" ht="15" hidden="false" customHeight="false" outlineLevel="0" collapsed="false">
      <c r="A1584" s="9" t="s">
        <v>14771</v>
      </c>
      <c r="B1584" s="9" t="s">
        <v>14772</v>
      </c>
      <c r="C1584" s="9" t="s">
        <v>14773</v>
      </c>
      <c r="D1584" s="9" t="s">
        <v>31</v>
      </c>
      <c r="E1584" s="9" t="s">
        <v>460</v>
      </c>
      <c r="F1584" s="9" t="s">
        <v>9871</v>
      </c>
      <c r="G1584" s="9" t="s">
        <v>14774</v>
      </c>
      <c r="H1584" s="9" t="n">
        <v>-1500</v>
      </c>
      <c r="I1584" s="9"/>
      <c r="J1584" s="9" t="s">
        <v>14775</v>
      </c>
      <c r="K1584" s="9" t="s">
        <v>14776</v>
      </c>
      <c r="L1584" s="9" t="s">
        <v>14777</v>
      </c>
      <c r="M1584" s="9" t="s">
        <v>14778</v>
      </c>
      <c r="N1584" s="9" t="s">
        <v>175</v>
      </c>
      <c r="O1584" s="9" t="s">
        <v>14770</v>
      </c>
      <c r="P1584" s="9"/>
      <c r="Q1584" s="9" t="s">
        <v>234</v>
      </c>
      <c r="R1584" s="9" t="s">
        <v>14779</v>
      </c>
      <c r="S1584" s="9" t="s">
        <v>17</v>
      </c>
      <c r="T1584" s="9"/>
      <c r="U1584" s="9" t="s">
        <v>222</v>
      </c>
      <c r="V1584" s="9"/>
    </row>
    <row r="1585" customFormat="false" ht="15" hidden="false" customHeight="false" outlineLevel="0" collapsed="false">
      <c r="A1585" s="9" t="s">
        <v>14780</v>
      </c>
      <c r="B1585" s="9" t="s">
        <v>14781</v>
      </c>
      <c r="C1585" s="9" t="s">
        <v>14782</v>
      </c>
      <c r="D1585" s="9" t="s">
        <v>31</v>
      </c>
      <c r="E1585" s="9" t="s">
        <v>460</v>
      </c>
      <c r="F1585" s="9" t="s">
        <v>9871</v>
      </c>
      <c r="G1585" s="9" t="s">
        <v>14783</v>
      </c>
      <c r="H1585" s="9" t="n">
        <v>580</v>
      </c>
      <c r="I1585" s="9"/>
      <c r="J1585" s="9" t="s">
        <v>14784</v>
      </c>
      <c r="K1585" s="9" t="s">
        <v>14785</v>
      </c>
      <c r="L1585" s="9" t="s">
        <v>14786</v>
      </c>
      <c r="M1585" s="9" t="s">
        <v>9307</v>
      </c>
      <c r="N1585" s="9" t="s">
        <v>976</v>
      </c>
      <c r="O1585" s="9" t="s">
        <v>14787</v>
      </c>
      <c r="P1585" s="9"/>
      <c r="Q1585" s="9" t="s">
        <v>234</v>
      </c>
      <c r="R1585" s="9" t="s">
        <v>3340</v>
      </c>
      <c r="S1585" s="9" t="s">
        <v>17</v>
      </c>
      <c r="T1585" s="9" t="s">
        <v>388</v>
      </c>
      <c r="U1585" s="9" t="s">
        <v>222</v>
      </c>
      <c r="V1585" s="9"/>
    </row>
    <row r="1586" customFormat="false" ht="15" hidden="false" customHeight="false" outlineLevel="0" collapsed="false">
      <c r="A1586" s="9" t="s">
        <v>14788</v>
      </c>
      <c r="B1586" s="9" t="s">
        <v>14789</v>
      </c>
      <c r="C1586" s="9" t="s">
        <v>14790</v>
      </c>
      <c r="D1586" s="9" t="s">
        <v>31</v>
      </c>
      <c r="E1586" s="9" t="s">
        <v>460</v>
      </c>
      <c r="F1586" s="9" t="s">
        <v>14791</v>
      </c>
      <c r="G1586" s="9" t="s">
        <v>14792</v>
      </c>
      <c r="H1586" s="9" t="n">
        <v>-4000</v>
      </c>
      <c r="I1586" s="9"/>
      <c r="J1586" s="9" t="s">
        <v>14793</v>
      </c>
      <c r="K1586" s="9" t="s">
        <v>14794</v>
      </c>
      <c r="L1586" s="9" t="s">
        <v>14795</v>
      </c>
      <c r="M1586" s="9" t="s">
        <v>14796</v>
      </c>
      <c r="N1586" s="9" t="s">
        <v>1175</v>
      </c>
      <c r="O1586" s="9" t="s">
        <v>5662</v>
      </c>
      <c r="P1586" s="9" t="s">
        <v>14797</v>
      </c>
      <c r="Q1586" s="9" t="s">
        <v>219</v>
      </c>
      <c r="R1586" s="9" t="s">
        <v>8794</v>
      </c>
      <c r="S1586" s="9" t="s">
        <v>17</v>
      </c>
      <c r="T1586" s="9"/>
      <c r="U1586" s="9" t="s">
        <v>222</v>
      </c>
      <c r="V1586" s="9"/>
    </row>
    <row r="1587" customFormat="false" ht="15" hidden="false" customHeight="false" outlineLevel="0" collapsed="false">
      <c r="A1587" s="9" t="s">
        <v>14798</v>
      </c>
      <c r="B1587" s="9" t="s">
        <v>14799</v>
      </c>
      <c r="C1587" s="9" t="s">
        <v>14800</v>
      </c>
      <c r="D1587" s="9" t="s">
        <v>31</v>
      </c>
      <c r="E1587" s="9" t="s">
        <v>460</v>
      </c>
      <c r="F1587" s="9" t="s">
        <v>14801</v>
      </c>
      <c r="G1587" s="9" t="s">
        <v>14802</v>
      </c>
      <c r="H1587" s="9" t="n">
        <v>-8000</v>
      </c>
      <c r="I1587" s="9"/>
      <c r="J1587" s="9" t="s">
        <v>14803</v>
      </c>
      <c r="K1587" s="9" t="s">
        <v>14804</v>
      </c>
      <c r="L1587" s="9" t="s">
        <v>14805</v>
      </c>
      <c r="M1587" s="9" t="s">
        <v>14806</v>
      </c>
      <c r="N1587" s="9" t="s">
        <v>5661</v>
      </c>
      <c r="O1587" s="9" t="s">
        <v>14665</v>
      </c>
      <c r="P1587" s="9"/>
      <c r="Q1587" s="9" t="s">
        <v>1654</v>
      </c>
      <c r="R1587" s="9" t="s">
        <v>14807</v>
      </c>
      <c r="S1587" s="9" t="s">
        <v>17</v>
      </c>
      <c r="T1587" s="9" t="s">
        <v>3239</v>
      </c>
      <c r="U1587" s="9" t="s">
        <v>222</v>
      </c>
      <c r="V1587" s="9"/>
    </row>
    <row r="1588" customFormat="false" ht="15" hidden="false" customHeight="false" outlineLevel="0" collapsed="false">
      <c r="A1588" s="9" t="s">
        <v>14808</v>
      </c>
      <c r="B1588" s="9" t="s">
        <v>14809</v>
      </c>
      <c r="C1588" s="9" t="s">
        <v>14810</v>
      </c>
      <c r="D1588" s="9" t="s">
        <v>31</v>
      </c>
      <c r="E1588" s="9" t="s">
        <v>460</v>
      </c>
      <c r="F1588" s="9" t="s">
        <v>14811</v>
      </c>
      <c r="G1588" s="9" t="s">
        <v>14812</v>
      </c>
      <c r="H1588" s="9" t="n">
        <v>-4000</v>
      </c>
      <c r="I1588" s="9"/>
      <c r="J1588" s="9" t="s">
        <v>14813</v>
      </c>
      <c r="K1588" s="9" t="s">
        <v>14814</v>
      </c>
      <c r="L1588" s="9" t="s">
        <v>14815</v>
      </c>
      <c r="M1588" s="9" t="s">
        <v>14816</v>
      </c>
      <c r="N1588" s="9" t="s">
        <v>12165</v>
      </c>
      <c r="O1588" s="9" t="s">
        <v>12081</v>
      </c>
      <c r="P1588" s="9"/>
      <c r="Q1588" s="9" t="s">
        <v>234</v>
      </c>
      <c r="R1588" s="9" t="s">
        <v>8519</v>
      </c>
      <c r="S1588" s="9" t="s">
        <v>17</v>
      </c>
      <c r="T1588" s="9"/>
      <c r="U1588" s="9" t="s">
        <v>222</v>
      </c>
      <c r="V1588" s="9"/>
    </row>
    <row r="1589" customFormat="false" ht="15" hidden="false" customHeight="false" outlineLevel="0" collapsed="false">
      <c r="A1589" s="9" t="s">
        <v>14817</v>
      </c>
      <c r="B1589" s="9" t="s">
        <v>14818</v>
      </c>
      <c r="C1589" s="9" t="s">
        <v>14819</v>
      </c>
      <c r="D1589" s="9" t="s">
        <v>31</v>
      </c>
      <c r="E1589" s="9" t="s">
        <v>460</v>
      </c>
      <c r="F1589" s="9" t="s">
        <v>14820</v>
      </c>
      <c r="G1589" s="9" t="s">
        <v>14821</v>
      </c>
      <c r="H1589" s="9" t="n">
        <v>-3000</v>
      </c>
      <c r="I1589" s="9"/>
      <c r="J1589" s="9" t="s">
        <v>14822</v>
      </c>
      <c r="K1589" s="9" t="s">
        <v>14823</v>
      </c>
      <c r="L1589" s="9" t="s">
        <v>14824</v>
      </c>
      <c r="M1589" s="9" t="s">
        <v>14825</v>
      </c>
      <c r="N1589" s="9" t="s">
        <v>5580</v>
      </c>
      <c r="O1589" s="9" t="s">
        <v>14665</v>
      </c>
      <c r="P1589" s="9" t="s">
        <v>14826</v>
      </c>
      <c r="Q1589" s="9" t="s">
        <v>246</v>
      </c>
      <c r="R1589" s="9" t="s">
        <v>14827</v>
      </c>
      <c r="S1589" s="9" t="s">
        <v>17</v>
      </c>
      <c r="T1589" s="9" t="s">
        <v>8535</v>
      </c>
      <c r="U1589" s="9" t="s">
        <v>222</v>
      </c>
      <c r="V1589" s="9"/>
    </row>
    <row r="1590" customFormat="false" ht="15" hidden="false" customHeight="false" outlineLevel="0" collapsed="false">
      <c r="A1590" s="9" t="s">
        <v>14828</v>
      </c>
      <c r="B1590" s="9" t="s">
        <v>14829</v>
      </c>
      <c r="C1590" s="9" t="s">
        <v>14830</v>
      </c>
      <c r="D1590" s="9" t="s">
        <v>31</v>
      </c>
      <c r="E1590" s="9" t="s">
        <v>460</v>
      </c>
      <c r="F1590" s="9" t="s">
        <v>171</v>
      </c>
      <c r="G1590" s="9" t="s">
        <v>472</v>
      </c>
      <c r="H1590" s="9" t="n">
        <v>-3000</v>
      </c>
      <c r="I1590" s="9"/>
      <c r="J1590" s="9" t="s">
        <v>14831</v>
      </c>
      <c r="K1590" s="9" t="s">
        <v>14832</v>
      </c>
      <c r="L1590" s="9" t="s">
        <v>14833</v>
      </c>
      <c r="M1590" s="9" t="s">
        <v>14834</v>
      </c>
      <c r="N1590" s="9" t="s">
        <v>14835</v>
      </c>
      <c r="O1590" s="9" t="s">
        <v>12081</v>
      </c>
      <c r="P1590" s="9" t="s">
        <v>14836</v>
      </c>
      <c r="Q1590" s="9" t="s">
        <v>234</v>
      </c>
      <c r="R1590" s="9" t="s">
        <v>8794</v>
      </c>
      <c r="S1590" s="9" t="s">
        <v>17</v>
      </c>
      <c r="T1590" s="9" t="s">
        <v>5652</v>
      </c>
      <c r="U1590" s="9" t="s">
        <v>222</v>
      </c>
      <c r="V1590" s="9"/>
    </row>
    <row r="1591" customFormat="false" ht="15" hidden="false" customHeight="false" outlineLevel="0" collapsed="false">
      <c r="A1591" s="9" t="s">
        <v>14837</v>
      </c>
      <c r="B1591" s="9" t="s">
        <v>14838</v>
      </c>
      <c r="C1591" s="9" t="s">
        <v>14839</v>
      </c>
      <c r="D1591" s="9" t="s">
        <v>31</v>
      </c>
      <c r="E1591" s="9" t="s">
        <v>460</v>
      </c>
      <c r="F1591" s="9" t="s">
        <v>2696</v>
      </c>
      <c r="G1591" s="9" t="s">
        <v>14840</v>
      </c>
      <c r="H1591" s="9" t="n">
        <v>-100</v>
      </c>
      <c r="I1591" s="9"/>
      <c r="J1591" s="9" t="s">
        <v>14841</v>
      </c>
      <c r="K1591" s="9" t="s">
        <v>14842</v>
      </c>
      <c r="L1591" s="9" t="s">
        <v>14843</v>
      </c>
      <c r="M1591" s="9" t="s">
        <v>14844</v>
      </c>
      <c r="N1591" s="9" t="s">
        <v>7621</v>
      </c>
      <c r="O1591" s="9" t="s">
        <v>12081</v>
      </c>
      <c r="P1591" s="9" t="s">
        <v>14845</v>
      </c>
      <c r="Q1591" s="9" t="s">
        <v>2551</v>
      </c>
      <c r="R1591" s="9" t="s">
        <v>3340</v>
      </c>
      <c r="S1591" s="9" t="s">
        <v>17</v>
      </c>
      <c r="T1591" s="9" t="s">
        <v>5952</v>
      </c>
      <c r="U1591" s="9" t="s">
        <v>222</v>
      </c>
      <c r="V1591" s="9"/>
    </row>
    <row r="1592" customFormat="false" ht="15" hidden="false" customHeight="false" outlineLevel="0" collapsed="false">
      <c r="A1592" s="9" t="s">
        <v>14846</v>
      </c>
      <c r="B1592" s="9" t="s">
        <v>14847</v>
      </c>
      <c r="C1592" s="9" t="s">
        <v>14848</v>
      </c>
      <c r="D1592" s="9" t="s">
        <v>31</v>
      </c>
      <c r="E1592" s="9" t="s">
        <v>460</v>
      </c>
      <c r="F1592" s="9" t="s">
        <v>14849</v>
      </c>
      <c r="G1592" s="9" t="s">
        <v>14850</v>
      </c>
      <c r="H1592" s="9" t="n">
        <v>-4500</v>
      </c>
      <c r="I1592" s="9"/>
      <c r="J1592" s="9" t="s">
        <v>14851</v>
      </c>
      <c r="K1592" s="9" t="s">
        <v>14852</v>
      </c>
      <c r="L1592" s="9" t="s">
        <v>14853</v>
      </c>
      <c r="M1592" s="9" t="s">
        <v>14854</v>
      </c>
      <c r="N1592" s="9" t="s">
        <v>1889</v>
      </c>
      <c r="O1592" s="9" t="s">
        <v>11924</v>
      </c>
      <c r="P1592" s="9" t="s">
        <v>14855</v>
      </c>
      <c r="Q1592" s="9" t="s">
        <v>2380</v>
      </c>
      <c r="R1592" s="9" t="s">
        <v>8794</v>
      </c>
      <c r="S1592" s="9" t="s">
        <v>16</v>
      </c>
      <c r="T1592" s="9" t="s">
        <v>2834</v>
      </c>
      <c r="U1592" s="9" t="s">
        <v>222</v>
      </c>
      <c r="V1592" s="9"/>
    </row>
    <row r="1593" customFormat="false" ht="15" hidden="false" customHeight="false" outlineLevel="0" collapsed="false">
      <c r="A1593" s="9" t="s">
        <v>14856</v>
      </c>
      <c r="B1593" s="9" t="s">
        <v>14857</v>
      </c>
      <c r="C1593" s="9" t="s">
        <v>14858</v>
      </c>
      <c r="D1593" s="9" t="s">
        <v>31</v>
      </c>
      <c r="E1593" s="9" t="s">
        <v>460</v>
      </c>
      <c r="F1593" s="9" t="s">
        <v>14859</v>
      </c>
      <c r="G1593" s="9" t="s">
        <v>14860</v>
      </c>
      <c r="H1593" s="9" t="n">
        <v>-4000</v>
      </c>
      <c r="I1593" s="9"/>
      <c r="J1593" s="9" t="s">
        <v>14861</v>
      </c>
      <c r="K1593" s="9" t="s">
        <v>14862</v>
      </c>
      <c r="L1593" s="9" t="s">
        <v>14863</v>
      </c>
      <c r="M1593" s="9" t="s">
        <v>14864</v>
      </c>
      <c r="N1593" s="9" t="s">
        <v>7621</v>
      </c>
      <c r="O1593" s="9" t="s">
        <v>354</v>
      </c>
      <c r="P1593" s="9" t="s">
        <v>14865</v>
      </c>
      <c r="Q1593" s="9" t="s">
        <v>246</v>
      </c>
      <c r="R1593" s="9" t="s">
        <v>14866</v>
      </c>
      <c r="S1593" s="9" t="s">
        <v>15</v>
      </c>
      <c r="T1593" s="9" t="s">
        <v>13100</v>
      </c>
      <c r="U1593" s="9" t="s">
        <v>222</v>
      </c>
      <c r="V1593" s="9"/>
    </row>
    <row r="1594" customFormat="false" ht="15" hidden="false" customHeight="false" outlineLevel="0" collapsed="false">
      <c r="A1594" s="9" t="s">
        <v>14867</v>
      </c>
      <c r="B1594" s="9" t="s">
        <v>14868</v>
      </c>
      <c r="C1594" s="9" t="s">
        <v>14869</v>
      </c>
      <c r="D1594" s="9" t="s">
        <v>31</v>
      </c>
      <c r="E1594" s="9" t="s">
        <v>460</v>
      </c>
      <c r="F1594" s="9" t="s">
        <v>162</v>
      </c>
      <c r="G1594" s="9" t="s">
        <v>2190</v>
      </c>
      <c r="H1594" s="9" t="n">
        <v>1</v>
      </c>
      <c r="I1594" s="9"/>
      <c r="J1594" s="9" t="s">
        <v>14870</v>
      </c>
      <c r="K1594" s="9" t="s">
        <v>14871</v>
      </c>
      <c r="L1594" s="9" t="s">
        <v>14872</v>
      </c>
      <c r="M1594" s="9" t="s">
        <v>14873</v>
      </c>
      <c r="N1594" s="9" t="s">
        <v>1175</v>
      </c>
      <c r="O1594" s="9" t="s">
        <v>12081</v>
      </c>
      <c r="P1594" s="9"/>
      <c r="Q1594" s="9" t="s">
        <v>670</v>
      </c>
      <c r="R1594" s="9" t="s">
        <v>8902</v>
      </c>
      <c r="S1594" s="9" t="s">
        <v>17</v>
      </c>
      <c r="T1594" s="9"/>
      <c r="U1594" s="9" t="s">
        <v>378</v>
      </c>
      <c r="V1594" s="9"/>
    </row>
    <row r="1595" customFormat="false" ht="15" hidden="false" customHeight="false" outlineLevel="0" collapsed="false">
      <c r="A1595" s="9" t="s">
        <v>14874</v>
      </c>
      <c r="B1595" s="9" t="s">
        <v>14875</v>
      </c>
      <c r="C1595" s="9" t="s">
        <v>14876</v>
      </c>
      <c r="D1595" s="9" t="s">
        <v>31</v>
      </c>
      <c r="E1595" s="9" t="s">
        <v>460</v>
      </c>
      <c r="F1595" s="9" t="s">
        <v>171</v>
      </c>
      <c r="G1595" s="9" t="s">
        <v>472</v>
      </c>
      <c r="H1595" s="9" t="n">
        <v>-3200</v>
      </c>
      <c r="I1595" s="9"/>
      <c r="J1595" s="9" t="s">
        <v>14877</v>
      </c>
      <c r="K1595" s="9" t="s">
        <v>14878</v>
      </c>
      <c r="L1595" s="9" t="s">
        <v>14879</v>
      </c>
      <c r="M1595" s="9" t="s">
        <v>14880</v>
      </c>
      <c r="N1595" s="9" t="s">
        <v>14881</v>
      </c>
      <c r="O1595" s="9" t="s">
        <v>12081</v>
      </c>
      <c r="P1595" s="9"/>
      <c r="Q1595" s="9" t="s">
        <v>234</v>
      </c>
      <c r="R1595" s="9" t="s">
        <v>3340</v>
      </c>
      <c r="S1595" s="9" t="s">
        <v>17</v>
      </c>
      <c r="T1595" s="9" t="s">
        <v>3239</v>
      </c>
      <c r="U1595" s="9" t="s">
        <v>222</v>
      </c>
      <c r="V1595" s="9"/>
    </row>
    <row r="1596" customFormat="false" ht="15" hidden="false" customHeight="false" outlineLevel="0" collapsed="false">
      <c r="A1596" s="9" t="s">
        <v>14882</v>
      </c>
      <c r="B1596" s="9" t="s">
        <v>14883</v>
      </c>
      <c r="C1596" s="9" t="s">
        <v>14884</v>
      </c>
      <c r="D1596" s="9" t="s">
        <v>31</v>
      </c>
      <c r="E1596" s="9" t="s">
        <v>460</v>
      </c>
      <c r="F1596" s="9" t="s">
        <v>171</v>
      </c>
      <c r="G1596" s="9" t="s">
        <v>472</v>
      </c>
      <c r="H1596" s="9" t="n">
        <v>-300</v>
      </c>
      <c r="I1596" s="9"/>
      <c r="J1596" s="9" t="s">
        <v>14885</v>
      </c>
      <c r="K1596" s="9" t="s">
        <v>14886</v>
      </c>
      <c r="L1596" s="9" t="s">
        <v>14887</v>
      </c>
      <c r="M1596" s="9" t="s">
        <v>14888</v>
      </c>
      <c r="N1596" s="9" t="s">
        <v>14889</v>
      </c>
      <c r="O1596" s="9" t="s">
        <v>14890</v>
      </c>
      <c r="P1596" s="9"/>
      <c r="Q1596" s="9" t="s">
        <v>234</v>
      </c>
      <c r="R1596" s="9" t="s">
        <v>3340</v>
      </c>
      <c r="S1596" s="9" t="s">
        <v>17</v>
      </c>
      <c r="T1596" s="9" t="s">
        <v>357</v>
      </c>
      <c r="U1596" s="9" t="s">
        <v>222</v>
      </c>
      <c r="V1596" s="9"/>
    </row>
    <row r="1597" customFormat="false" ht="15" hidden="false" customHeight="false" outlineLevel="0" collapsed="false">
      <c r="A1597" s="9" t="s">
        <v>14891</v>
      </c>
      <c r="B1597" s="9" t="s">
        <v>14892</v>
      </c>
      <c r="C1597" s="9" t="s">
        <v>14893</v>
      </c>
      <c r="D1597" s="9" t="s">
        <v>31</v>
      </c>
      <c r="E1597" s="9" t="s">
        <v>460</v>
      </c>
      <c r="F1597" s="9" t="s">
        <v>663</v>
      </c>
      <c r="G1597" s="9" t="s">
        <v>14894</v>
      </c>
      <c r="H1597" s="9" t="n">
        <v>900</v>
      </c>
      <c r="I1597" s="9"/>
      <c r="J1597" s="9" t="s">
        <v>14895</v>
      </c>
      <c r="K1597" s="9" t="s">
        <v>14896</v>
      </c>
      <c r="L1597" s="9" t="s">
        <v>14897</v>
      </c>
      <c r="M1597" s="9" t="s">
        <v>14898</v>
      </c>
      <c r="N1597" s="9" t="s">
        <v>14899</v>
      </c>
      <c r="O1597" s="9" t="s">
        <v>12081</v>
      </c>
      <c r="P1597" s="9"/>
      <c r="Q1597" s="9" t="s">
        <v>234</v>
      </c>
      <c r="R1597" s="9" t="s">
        <v>14762</v>
      </c>
      <c r="S1597" s="9" t="s">
        <v>17</v>
      </c>
      <c r="T1597" s="9"/>
      <c r="U1597" s="9" t="s">
        <v>222</v>
      </c>
      <c r="V1597" s="9"/>
    </row>
    <row r="1598" customFormat="false" ht="15" hidden="false" customHeight="false" outlineLevel="0" collapsed="false">
      <c r="A1598" s="9" t="s">
        <v>14900</v>
      </c>
      <c r="B1598" s="9" t="s">
        <v>14901</v>
      </c>
      <c r="C1598" s="9" t="s">
        <v>14902</v>
      </c>
      <c r="D1598" s="9" t="s">
        <v>31</v>
      </c>
      <c r="E1598" s="9" t="s">
        <v>460</v>
      </c>
      <c r="F1598" s="9" t="s">
        <v>6126</v>
      </c>
      <c r="G1598" s="9" t="s">
        <v>14903</v>
      </c>
      <c r="H1598" s="9" t="n">
        <v>-6500</v>
      </c>
      <c r="I1598" s="9"/>
      <c r="J1598" s="9" t="s">
        <v>14904</v>
      </c>
      <c r="K1598" s="9" t="s">
        <v>14905</v>
      </c>
      <c r="L1598" s="9" t="s">
        <v>14906</v>
      </c>
      <c r="M1598" s="9" t="s">
        <v>14907</v>
      </c>
      <c r="N1598" s="9" t="s">
        <v>563</v>
      </c>
      <c r="O1598" s="9" t="s">
        <v>11924</v>
      </c>
      <c r="P1598" s="9" t="s">
        <v>14908</v>
      </c>
      <c r="Q1598" s="9" t="s">
        <v>234</v>
      </c>
      <c r="R1598" s="9" t="s">
        <v>628</v>
      </c>
      <c r="S1598" s="9" t="s">
        <v>17</v>
      </c>
      <c r="T1598" s="9" t="s">
        <v>2953</v>
      </c>
      <c r="U1598" s="9" t="s">
        <v>222</v>
      </c>
      <c r="V1598" s="9"/>
    </row>
    <row r="1599" customFormat="false" ht="15" hidden="false" customHeight="false" outlineLevel="0" collapsed="false">
      <c r="A1599" s="9" t="s">
        <v>14909</v>
      </c>
      <c r="B1599" s="9" t="s">
        <v>14910</v>
      </c>
      <c r="C1599" s="9" t="s">
        <v>14911</v>
      </c>
      <c r="D1599" s="9" t="s">
        <v>31</v>
      </c>
      <c r="E1599" s="9" t="s">
        <v>460</v>
      </c>
      <c r="F1599" s="9" t="s">
        <v>162</v>
      </c>
      <c r="G1599" s="9" t="s">
        <v>96</v>
      </c>
      <c r="H1599" s="9" t="n">
        <v>-600</v>
      </c>
      <c r="I1599" s="9"/>
      <c r="J1599" s="9" t="s">
        <v>14912</v>
      </c>
      <c r="K1599" s="9" t="s">
        <v>14913</v>
      </c>
      <c r="L1599" s="9" t="s">
        <v>14914</v>
      </c>
      <c r="M1599" s="9" t="s">
        <v>14915</v>
      </c>
      <c r="N1599" s="9" t="s">
        <v>9411</v>
      </c>
      <c r="O1599" s="9" t="s">
        <v>12081</v>
      </c>
      <c r="P1599" s="9" t="s">
        <v>14916</v>
      </c>
      <c r="Q1599" s="9" t="s">
        <v>234</v>
      </c>
      <c r="R1599" s="9" t="s">
        <v>3340</v>
      </c>
      <c r="S1599" s="9" t="s">
        <v>17</v>
      </c>
      <c r="T1599" s="9" t="s">
        <v>11518</v>
      </c>
      <c r="U1599" s="9" t="s">
        <v>378</v>
      </c>
      <c r="V1599" s="9"/>
    </row>
    <row r="1600" customFormat="false" ht="15" hidden="false" customHeight="false" outlineLevel="0" collapsed="false">
      <c r="A1600" s="9" t="s">
        <v>14917</v>
      </c>
      <c r="B1600" s="9" t="s">
        <v>14918</v>
      </c>
      <c r="C1600" s="9" t="s">
        <v>14919</v>
      </c>
      <c r="D1600" s="9" t="s">
        <v>31</v>
      </c>
      <c r="E1600" s="9" t="s">
        <v>460</v>
      </c>
      <c r="F1600" s="9" t="s">
        <v>171</v>
      </c>
      <c r="G1600" s="9" t="s">
        <v>472</v>
      </c>
      <c r="H1600" s="9" t="n">
        <v>1825</v>
      </c>
      <c r="I1600" s="9"/>
      <c r="J1600" s="9" t="s">
        <v>14920</v>
      </c>
      <c r="K1600" s="9" t="s">
        <v>14921</v>
      </c>
      <c r="L1600" s="9" t="s">
        <v>14922</v>
      </c>
      <c r="M1600" s="9" t="s">
        <v>14923</v>
      </c>
      <c r="N1600" s="9" t="s">
        <v>12050</v>
      </c>
      <c r="O1600" s="9" t="s">
        <v>14924</v>
      </c>
      <c r="P1600" s="9" t="s">
        <v>14925</v>
      </c>
      <c r="Q1600" s="9" t="s">
        <v>234</v>
      </c>
      <c r="R1600" s="9" t="s">
        <v>14926</v>
      </c>
      <c r="S1600" s="9" t="s">
        <v>17</v>
      </c>
      <c r="T1600" s="9" t="s">
        <v>10266</v>
      </c>
      <c r="U1600" s="9" t="s">
        <v>222</v>
      </c>
      <c r="V1600" s="9"/>
    </row>
    <row r="1601" customFormat="false" ht="15" hidden="false" customHeight="false" outlineLevel="0" collapsed="false">
      <c r="A1601" s="9" t="s">
        <v>14927</v>
      </c>
      <c r="B1601" s="9" t="s">
        <v>14928</v>
      </c>
      <c r="C1601" s="9" t="s">
        <v>14929</v>
      </c>
      <c r="D1601" s="9" t="s">
        <v>31</v>
      </c>
      <c r="E1601" s="9" t="s">
        <v>460</v>
      </c>
      <c r="F1601" s="9" t="s">
        <v>14930</v>
      </c>
      <c r="G1601" s="9" t="s">
        <v>14931</v>
      </c>
      <c r="H1601" s="9" t="n">
        <v>-1000</v>
      </c>
      <c r="I1601" s="9"/>
      <c r="J1601" s="9" t="s">
        <v>14932</v>
      </c>
      <c r="K1601" s="9" t="s">
        <v>14933</v>
      </c>
      <c r="L1601" s="9" t="s">
        <v>14934</v>
      </c>
      <c r="M1601" s="9" t="s">
        <v>14935</v>
      </c>
      <c r="N1601" s="9" t="s">
        <v>178</v>
      </c>
      <c r="O1601" s="9" t="s">
        <v>354</v>
      </c>
      <c r="P1601" s="9" t="s">
        <v>14936</v>
      </c>
      <c r="Q1601" s="9" t="s">
        <v>246</v>
      </c>
      <c r="R1601" s="9" t="s">
        <v>14937</v>
      </c>
      <c r="S1601" s="9" t="s">
        <v>17</v>
      </c>
      <c r="T1601" s="9" t="s">
        <v>9203</v>
      </c>
      <c r="U1601" s="9" t="s">
        <v>378</v>
      </c>
      <c r="V1601" s="9"/>
    </row>
    <row r="1602" customFormat="false" ht="15" hidden="false" customHeight="false" outlineLevel="0" collapsed="false">
      <c r="A1602" s="9" t="s">
        <v>14938</v>
      </c>
      <c r="B1602" s="9" t="s">
        <v>14939</v>
      </c>
      <c r="C1602" s="9" t="s">
        <v>14940</v>
      </c>
      <c r="D1602" s="9" t="s">
        <v>31</v>
      </c>
      <c r="E1602" s="9" t="s">
        <v>460</v>
      </c>
      <c r="F1602" s="9" t="s">
        <v>14941</v>
      </c>
      <c r="G1602" s="9" t="s">
        <v>14942</v>
      </c>
      <c r="H1602" s="9" t="n">
        <v>-2500</v>
      </c>
      <c r="I1602" s="9"/>
      <c r="J1602" s="9" t="s">
        <v>14943</v>
      </c>
      <c r="K1602" s="9" t="s">
        <v>14944</v>
      </c>
      <c r="L1602" s="9" t="s">
        <v>14945</v>
      </c>
      <c r="M1602" s="9" t="s">
        <v>14946</v>
      </c>
      <c r="N1602" s="9" t="s">
        <v>14947</v>
      </c>
      <c r="O1602" s="9" t="s">
        <v>14948</v>
      </c>
      <c r="P1602" s="9"/>
      <c r="Q1602" s="9" t="s">
        <v>234</v>
      </c>
      <c r="R1602" s="9" t="s">
        <v>8794</v>
      </c>
      <c r="S1602" s="9" t="s">
        <v>17</v>
      </c>
      <c r="T1602" s="9" t="s">
        <v>3239</v>
      </c>
      <c r="U1602" s="9" t="s">
        <v>222</v>
      </c>
      <c r="V1602" s="9"/>
    </row>
    <row r="1603" customFormat="false" ht="15" hidden="false" customHeight="false" outlineLevel="0" collapsed="false">
      <c r="A1603" s="9" t="s">
        <v>14949</v>
      </c>
      <c r="B1603" s="9" t="s">
        <v>14950</v>
      </c>
      <c r="C1603" s="9" t="s">
        <v>14951</v>
      </c>
      <c r="D1603" s="9" t="s">
        <v>31</v>
      </c>
      <c r="E1603" s="9" t="s">
        <v>460</v>
      </c>
      <c r="F1603" s="9" t="s">
        <v>14952</v>
      </c>
      <c r="G1603" s="9" t="s">
        <v>14953</v>
      </c>
      <c r="H1603" s="9" t="n">
        <v>-300000</v>
      </c>
      <c r="I1603" s="9"/>
      <c r="J1603" s="9" t="s">
        <v>14954</v>
      </c>
      <c r="K1603" s="9" t="s">
        <v>14955</v>
      </c>
      <c r="L1603" s="9" t="s">
        <v>14956</v>
      </c>
      <c r="M1603" s="9" t="s">
        <v>14957</v>
      </c>
      <c r="N1603" s="9" t="s">
        <v>1175</v>
      </c>
      <c r="O1603" s="9" t="s">
        <v>5662</v>
      </c>
      <c r="P1603" s="9"/>
      <c r="Q1603" s="9" t="s">
        <v>869</v>
      </c>
      <c r="R1603" s="9" t="s">
        <v>14762</v>
      </c>
      <c r="S1603" s="9" t="s">
        <v>17</v>
      </c>
      <c r="T1603" s="9" t="s">
        <v>672</v>
      </c>
      <c r="U1603" s="9" t="s">
        <v>222</v>
      </c>
      <c r="V1603" s="9"/>
    </row>
    <row r="1604" customFormat="false" ht="15" hidden="false" customHeight="false" outlineLevel="0" collapsed="false">
      <c r="A1604" s="9" t="s">
        <v>14958</v>
      </c>
      <c r="B1604" s="9" t="s">
        <v>14959</v>
      </c>
      <c r="C1604" s="9" t="s">
        <v>14960</v>
      </c>
      <c r="D1604" s="9" t="s">
        <v>31</v>
      </c>
      <c r="E1604" s="9" t="s">
        <v>460</v>
      </c>
      <c r="F1604" s="9" t="s">
        <v>171</v>
      </c>
      <c r="G1604" s="9" t="s">
        <v>472</v>
      </c>
      <c r="H1604" s="9"/>
      <c r="I1604" s="9"/>
      <c r="J1604" s="9" t="s">
        <v>14961</v>
      </c>
      <c r="K1604" s="9" t="s">
        <v>14962</v>
      </c>
      <c r="L1604" s="9" t="s">
        <v>14963</v>
      </c>
      <c r="M1604" s="9" t="s">
        <v>14964</v>
      </c>
      <c r="N1604" s="9" t="s">
        <v>177</v>
      </c>
      <c r="O1604" s="9" t="s">
        <v>11924</v>
      </c>
      <c r="P1604" s="9"/>
      <c r="Q1604" s="9" t="s">
        <v>234</v>
      </c>
      <c r="R1604" s="9" t="s">
        <v>628</v>
      </c>
      <c r="S1604" s="9" t="s">
        <v>17</v>
      </c>
      <c r="T1604" s="9"/>
      <c r="U1604" s="9" t="s">
        <v>222</v>
      </c>
      <c r="V1604" s="9"/>
    </row>
    <row r="1605" customFormat="false" ht="15" hidden="false" customHeight="false" outlineLevel="0" collapsed="false">
      <c r="A1605" s="9" t="s">
        <v>14965</v>
      </c>
      <c r="B1605" s="9" t="s">
        <v>14966</v>
      </c>
      <c r="C1605" s="9" t="s">
        <v>14967</v>
      </c>
      <c r="D1605" s="9" t="s">
        <v>31</v>
      </c>
      <c r="E1605" s="9" t="s">
        <v>460</v>
      </c>
      <c r="F1605" s="9" t="s">
        <v>14968</v>
      </c>
      <c r="G1605" s="9" t="s">
        <v>14969</v>
      </c>
      <c r="H1605" s="9" t="n">
        <v>-4200</v>
      </c>
      <c r="I1605" s="9"/>
      <c r="J1605" s="9" t="s">
        <v>14970</v>
      </c>
      <c r="K1605" s="9" t="s">
        <v>14971</v>
      </c>
      <c r="L1605" s="9" t="s">
        <v>14972</v>
      </c>
      <c r="M1605" s="9" t="s">
        <v>14973</v>
      </c>
      <c r="N1605" s="9" t="s">
        <v>452</v>
      </c>
      <c r="O1605" s="9" t="s">
        <v>354</v>
      </c>
      <c r="P1605" s="9" t="s">
        <v>14974</v>
      </c>
      <c r="Q1605" s="9" t="s">
        <v>246</v>
      </c>
      <c r="R1605" s="9" t="s">
        <v>14975</v>
      </c>
      <c r="S1605" s="9" t="s">
        <v>15</v>
      </c>
      <c r="T1605" s="9" t="s">
        <v>13100</v>
      </c>
      <c r="U1605" s="9" t="s">
        <v>222</v>
      </c>
      <c r="V1605" s="9"/>
    </row>
    <row r="1606" customFormat="false" ht="15" hidden="false" customHeight="false" outlineLevel="0" collapsed="false">
      <c r="A1606" s="9" t="s">
        <v>14976</v>
      </c>
      <c r="B1606" s="9" t="s">
        <v>14977</v>
      </c>
      <c r="C1606" s="9" t="s">
        <v>14978</v>
      </c>
      <c r="D1606" s="9" t="s">
        <v>31</v>
      </c>
      <c r="E1606" s="9" t="s">
        <v>460</v>
      </c>
      <c r="F1606" s="9" t="s">
        <v>14979</v>
      </c>
      <c r="G1606" s="9" t="s">
        <v>14980</v>
      </c>
      <c r="H1606" s="9" t="n">
        <v>-2500</v>
      </c>
      <c r="I1606" s="9"/>
      <c r="J1606" s="9" t="s">
        <v>14981</v>
      </c>
      <c r="K1606" s="9" t="s">
        <v>14982</v>
      </c>
      <c r="L1606" s="9" t="s">
        <v>14983</v>
      </c>
      <c r="M1606" s="9" t="s">
        <v>14984</v>
      </c>
      <c r="N1606" s="9" t="s">
        <v>174</v>
      </c>
      <c r="O1606" s="9" t="s">
        <v>354</v>
      </c>
      <c r="P1606" s="9"/>
      <c r="Q1606" s="9" t="s">
        <v>234</v>
      </c>
      <c r="R1606" s="9" t="s">
        <v>3340</v>
      </c>
      <c r="S1606" s="9" t="s">
        <v>17</v>
      </c>
      <c r="T1606" s="9"/>
      <c r="U1606" s="9" t="s">
        <v>378</v>
      </c>
      <c r="V1606" s="9"/>
    </row>
    <row r="1607" customFormat="false" ht="15" hidden="false" customHeight="false" outlineLevel="0" collapsed="false">
      <c r="A1607" s="9" t="s">
        <v>14985</v>
      </c>
      <c r="B1607" s="9" t="s">
        <v>14986</v>
      </c>
      <c r="C1607" s="9" t="s">
        <v>14987</v>
      </c>
      <c r="D1607" s="9" t="s">
        <v>31</v>
      </c>
      <c r="E1607" s="9" t="s">
        <v>460</v>
      </c>
      <c r="F1607" s="9" t="s">
        <v>162</v>
      </c>
      <c r="G1607" s="9" t="s">
        <v>14988</v>
      </c>
      <c r="H1607" s="9" t="n">
        <v>-500</v>
      </c>
      <c r="I1607" s="9"/>
      <c r="J1607" s="9" t="s">
        <v>14989</v>
      </c>
      <c r="K1607" s="9" t="s">
        <v>14990</v>
      </c>
      <c r="L1607" s="9" t="s">
        <v>14991</v>
      </c>
      <c r="M1607" s="9" t="s">
        <v>14992</v>
      </c>
      <c r="N1607" s="9" t="s">
        <v>452</v>
      </c>
      <c r="O1607" s="9" t="s">
        <v>354</v>
      </c>
      <c r="P1607" s="9" t="s">
        <v>14993</v>
      </c>
      <c r="Q1607" s="9" t="s">
        <v>454</v>
      </c>
      <c r="R1607" s="9" t="s">
        <v>8794</v>
      </c>
      <c r="S1607" s="9" t="s">
        <v>16</v>
      </c>
      <c r="T1607" s="9" t="s">
        <v>170</v>
      </c>
      <c r="U1607" s="9" t="s">
        <v>378</v>
      </c>
      <c r="V1607" s="9"/>
    </row>
    <row r="1608" customFormat="false" ht="15" hidden="false" customHeight="false" outlineLevel="0" collapsed="false">
      <c r="A1608" s="9" t="s">
        <v>14994</v>
      </c>
      <c r="B1608" s="9" t="s">
        <v>14995</v>
      </c>
      <c r="C1608" s="9" t="s">
        <v>14996</v>
      </c>
      <c r="D1608" s="9" t="s">
        <v>31</v>
      </c>
      <c r="E1608" s="9" t="s">
        <v>460</v>
      </c>
      <c r="F1608" s="9" t="s">
        <v>6126</v>
      </c>
      <c r="G1608" s="9" t="s">
        <v>14997</v>
      </c>
      <c r="H1608" s="9" t="n">
        <v>-1800</v>
      </c>
      <c r="I1608" s="9"/>
      <c r="J1608" s="9" t="s">
        <v>14998</v>
      </c>
      <c r="K1608" s="9" t="s">
        <v>14999</v>
      </c>
      <c r="L1608" s="9" t="s">
        <v>15000</v>
      </c>
      <c r="M1608" s="9" t="s">
        <v>15001</v>
      </c>
      <c r="N1608" s="9" t="s">
        <v>180</v>
      </c>
      <c r="O1608" s="9" t="s">
        <v>354</v>
      </c>
      <c r="P1608" s="9"/>
      <c r="Q1608" s="9" t="s">
        <v>234</v>
      </c>
      <c r="R1608" s="9" t="s">
        <v>14762</v>
      </c>
      <c r="S1608" s="9" t="s">
        <v>17</v>
      </c>
      <c r="T1608" s="9"/>
      <c r="U1608" s="9" t="s">
        <v>222</v>
      </c>
      <c r="V1608" s="9"/>
    </row>
    <row r="1609" customFormat="false" ht="15" hidden="false" customHeight="false" outlineLevel="0" collapsed="false">
      <c r="A1609" s="9" t="s">
        <v>15002</v>
      </c>
      <c r="B1609" s="9" t="s">
        <v>15003</v>
      </c>
      <c r="C1609" s="9" t="s">
        <v>15004</v>
      </c>
      <c r="D1609" s="9" t="s">
        <v>31</v>
      </c>
      <c r="E1609" s="9" t="s">
        <v>460</v>
      </c>
      <c r="F1609" s="9" t="s">
        <v>663</v>
      </c>
      <c r="G1609" s="9" t="s">
        <v>1342</v>
      </c>
      <c r="H1609" s="9"/>
      <c r="I1609" s="9"/>
      <c r="J1609" s="9" t="s">
        <v>15005</v>
      </c>
      <c r="K1609" s="9" t="s">
        <v>15006</v>
      </c>
      <c r="L1609" s="9" t="s">
        <v>15007</v>
      </c>
      <c r="M1609" s="9" t="s">
        <v>15008</v>
      </c>
      <c r="N1609" s="9" t="s">
        <v>15009</v>
      </c>
      <c r="O1609" s="9" t="s">
        <v>354</v>
      </c>
      <c r="P1609" s="9"/>
      <c r="Q1609" s="9" t="s">
        <v>234</v>
      </c>
      <c r="R1609" s="9" t="s">
        <v>628</v>
      </c>
      <c r="S1609" s="9" t="s">
        <v>17</v>
      </c>
      <c r="T1609" s="9" t="s">
        <v>15010</v>
      </c>
      <c r="U1609" s="9" t="s">
        <v>222</v>
      </c>
      <c r="V1609" s="9"/>
    </row>
    <row r="1610" customFormat="false" ht="15" hidden="false" customHeight="false" outlineLevel="0" collapsed="false">
      <c r="A1610" s="9" t="s">
        <v>15011</v>
      </c>
      <c r="B1610" s="9" t="s">
        <v>15012</v>
      </c>
      <c r="C1610" s="9" t="s">
        <v>15013</v>
      </c>
      <c r="D1610" s="9" t="s">
        <v>31</v>
      </c>
      <c r="E1610" s="9" t="s">
        <v>460</v>
      </c>
      <c r="F1610" s="9" t="s">
        <v>15014</v>
      </c>
      <c r="G1610" s="9" t="s">
        <v>15015</v>
      </c>
      <c r="H1610" s="9" t="n">
        <v>-1600</v>
      </c>
      <c r="I1610" s="9"/>
      <c r="J1610" s="9" t="s">
        <v>15016</v>
      </c>
      <c r="K1610" s="9" t="s">
        <v>15017</v>
      </c>
      <c r="L1610" s="9" t="s">
        <v>15018</v>
      </c>
      <c r="M1610" s="9" t="s">
        <v>15019</v>
      </c>
      <c r="N1610" s="9" t="s">
        <v>10893</v>
      </c>
      <c r="O1610" s="9" t="s">
        <v>354</v>
      </c>
      <c r="P1610" s="9"/>
      <c r="Q1610" s="9" t="s">
        <v>234</v>
      </c>
      <c r="R1610" s="9" t="s">
        <v>628</v>
      </c>
      <c r="S1610" s="9" t="s">
        <v>17</v>
      </c>
      <c r="T1610" s="9"/>
      <c r="U1610" s="9" t="s">
        <v>378</v>
      </c>
      <c r="V1610" s="9"/>
    </row>
    <row r="1611" customFormat="false" ht="15" hidden="false" customHeight="false" outlineLevel="0" collapsed="false">
      <c r="A1611" s="9" t="s">
        <v>15020</v>
      </c>
      <c r="B1611" s="9" t="s">
        <v>15021</v>
      </c>
      <c r="C1611" s="9" t="s">
        <v>15021</v>
      </c>
      <c r="D1611" s="9" t="s">
        <v>31</v>
      </c>
      <c r="E1611" s="9" t="s">
        <v>460</v>
      </c>
      <c r="F1611" s="9" t="s">
        <v>162</v>
      </c>
      <c r="G1611" s="9" t="s">
        <v>90</v>
      </c>
      <c r="H1611" s="9" t="n">
        <v>300</v>
      </c>
      <c r="I1611" s="9"/>
      <c r="J1611" s="9" t="s">
        <v>15022</v>
      </c>
      <c r="K1611" s="9" t="s">
        <v>15023</v>
      </c>
      <c r="L1611" s="9" t="s">
        <v>15024</v>
      </c>
      <c r="M1611" s="9" t="s">
        <v>15025</v>
      </c>
      <c r="N1611" s="9" t="s">
        <v>179</v>
      </c>
      <c r="O1611" s="9" t="s">
        <v>15026</v>
      </c>
      <c r="P1611" s="9"/>
      <c r="Q1611" s="9" t="s">
        <v>670</v>
      </c>
      <c r="R1611" s="9" t="s">
        <v>14762</v>
      </c>
      <c r="S1611" s="9" t="s">
        <v>17</v>
      </c>
      <c r="T1611" s="9" t="s">
        <v>3239</v>
      </c>
      <c r="U1611" s="9" t="s">
        <v>378</v>
      </c>
      <c r="V1611" s="9"/>
    </row>
    <row r="1612" customFormat="false" ht="15" hidden="false" customHeight="false" outlineLevel="0" collapsed="false">
      <c r="A1612" s="9" t="s">
        <v>15027</v>
      </c>
      <c r="B1612" s="9" t="s">
        <v>15028</v>
      </c>
      <c r="C1612" s="9" t="s">
        <v>15029</v>
      </c>
      <c r="D1612" s="9" t="s">
        <v>31</v>
      </c>
      <c r="E1612" s="9" t="s">
        <v>460</v>
      </c>
      <c r="F1612" s="9" t="s">
        <v>15030</v>
      </c>
      <c r="G1612" s="9" t="s">
        <v>15031</v>
      </c>
      <c r="H1612" s="9" t="n">
        <v>500</v>
      </c>
      <c r="I1612" s="9"/>
      <c r="J1612" s="9" t="s">
        <v>15032</v>
      </c>
      <c r="K1612" s="9" t="s">
        <v>15033</v>
      </c>
      <c r="L1612" s="9" t="s">
        <v>15034</v>
      </c>
      <c r="M1612" s="9" t="s">
        <v>15035</v>
      </c>
      <c r="N1612" s="9" t="s">
        <v>231</v>
      </c>
      <c r="O1612" s="9" t="s">
        <v>15026</v>
      </c>
      <c r="P1612" s="9"/>
      <c r="Q1612" s="9" t="s">
        <v>234</v>
      </c>
      <c r="R1612" s="9" t="s">
        <v>15036</v>
      </c>
      <c r="S1612" s="9" t="s">
        <v>17</v>
      </c>
      <c r="T1612" s="9" t="s">
        <v>170</v>
      </c>
      <c r="U1612" s="9" t="s">
        <v>222</v>
      </c>
      <c r="V1612" s="9"/>
    </row>
    <row r="1613" customFormat="false" ht="15" hidden="false" customHeight="false" outlineLevel="0" collapsed="false">
      <c r="A1613" s="9" t="s">
        <v>15037</v>
      </c>
      <c r="B1613" s="9" t="s">
        <v>15038</v>
      </c>
      <c r="C1613" s="9" t="s">
        <v>15039</v>
      </c>
      <c r="D1613" s="9" t="s">
        <v>31</v>
      </c>
      <c r="E1613" s="9" t="s">
        <v>460</v>
      </c>
      <c r="F1613" s="9" t="s">
        <v>15040</v>
      </c>
      <c r="G1613" s="9" t="s">
        <v>15041</v>
      </c>
      <c r="H1613" s="9" t="n">
        <v>-7000</v>
      </c>
      <c r="I1613" s="9"/>
      <c r="J1613" s="9" t="s">
        <v>15042</v>
      </c>
      <c r="K1613" s="9" t="s">
        <v>15043</v>
      </c>
      <c r="L1613" s="9" t="s">
        <v>15044</v>
      </c>
      <c r="M1613" s="9" t="s">
        <v>15045</v>
      </c>
      <c r="N1613" s="9" t="s">
        <v>477</v>
      </c>
      <c r="O1613" s="9" t="s">
        <v>15026</v>
      </c>
      <c r="P1613" s="9" t="s">
        <v>15046</v>
      </c>
      <c r="Q1613" s="9" t="s">
        <v>219</v>
      </c>
      <c r="R1613" s="9" t="s">
        <v>628</v>
      </c>
      <c r="S1613" s="9" t="s">
        <v>17</v>
      </c>
      <c r="T1613" s="9" t="s">
        <v>2953</v>
      </c>
      <c r="U1613" s="9" t="s">
        <v>378</v>
      </c>
      <c r="V1613" s="9"/>
    </row>
    <row r="1614" customFormat="false" ht="15" hidden="false" customHeight="false" outlineLevel="0" collapsed="false">
      <c r="A1614" s="9" t="s">
        <v>15047</v>
      </c>
      <c r="B1614" s="9" t="s">
        <v>15048</v>
      </c>
      <c r="C1614" s="9" t="s">
        <v>15049</v>
      </c>
      <c r="D1614" s="9" t="s">
        <v>31</v>
      </c>
      <c r="E1614" s="9" t="s">
        <v>460</v>
      </c>
      <c r="F1614" s="9" t="s">
        <v>15050</v>
      </c>
      <c r="G1614" s="9" t="s">
        <v>15051</v>
      </c>
      <c r="H1614" s="9"/>
      <c r="I1614" s="9"/>
      <c r="J1614" s="9" t="s">
        <v>15052</v>
      </c>
      <c r="K1614" s="9" t="s">
        <v>15053</v>
      </c>
      <c r="L1614" s="9" t="s">
        <v>15054</v>
      </c>
      <c r="M1614" s="9" t="s">
        <v>15055</v>
      </c>
      <c r="N1614" s="9" t="s">
        <v>177</v>
      </c>
      <c r="O1614" s="9" t="s">
        <v>15026</v>
      </c>
      <c r="P1614" s="9" t="s">
        <v>15056</v>
      </c>
      <c r="Q1614" s="9" t="s">
        <v>234</v>
      </c>
      <c r="R1614" s="9" t="s">
        <v>628</v>
      </c>
      <c r="S1614" s="9" t="s">
        <v>17</v>
      </c>
      <c r="T1614" s="9" t="s">
        <v>2953</v>
      </c>
      <c r="U1614" s="9" t="s">
        <v>378</v>
      </c>
      <c r="V1614" s="9"/>
    </row>
    <row r="1615" customFormat="false" ht="15" hidden="false" customHeight="false" outlineLevel="0" collapsed="false">
      <c r="A1615" s="9" t="s">
        <v>15057</v>
      </c>
      <c r="B1615" s="9" t="s">
        <v>11716</v>
      </c>
      <c r="C1615" s="9" t="s">
        <v>15058</v>
      </c>
      <c r="D1615" s="9" t="s">
        <v>31</v>
      </c>
      <c r="E1615" s="9" t="s">
        <v>460</v>
      </c>
      <c r="F1615" s="9" t="s">
        <v>1897</v>
      </c>
      <c r="G1615" s="9" t="s">
        <v>15059</v>
      </c>
      <c r="H1615" s="9" t="n">
        <v>-3200</v>
      </c>
      <c r="I1615" s="9"/>
      <c r="J1615" s="9" t="s">
        <v>15060</v>
      </c>
      <c r="K1615" s="9" t="s">
        <v>15061</v>
      </c>
      <c r="L1615" s="9" t="s">
        <v>15062</v>
      </c>
      <c r="M1615" s="9" t="s">
        <v>15063</v>
      </c>
      <c r="N1615" s="9" t="s">
        <v>179</v>
      </c>
      <c r="O1615" s="9" t="s">
        <v>15026</v>
      </c>
      <c r="P1615" s="9"/>
      <c r="Q1615" s="9" t="s">
        <v>219</v>
      </c>
      <c r="R1615" s="9" t="s">
        <v>3340</v>
      </c>
      <c r="S1615" s="9" t="s">
        <v>17</v>
      </c>
      <c r="T1615" s="9" t="s">
        <v>3239</v>
      </c>
      <c r="U1615" s="9" t="s">
        <v>222</v>
      </c>
      <c r="V1615" s="9"/>
    </row>
    <row r="1616" customFormat="false" ht="15" hidden="false" customHeight="false" outlineLevel="0" collapsed="false">
      <c r="A1616" s="9" t="s">
        <v>15064</v>
      </c>
      <c r="B1616" s="9" t="s">
        <v>15065</v>
      </c>
      <c r="C1616" s="9" t="s">
        <v>15066</v>
      </c>
      <c r="D1616" s="9" t="s">
        <v>31</v>
      </c>
      <c r="E1616" s="9" t="s">
        <v>460</v>
      </c>
      <c r="F1616" s="9" t="s">
        <v>10052</v>
      </c>
      <c r="G1616" s="9" t="s">
        <v>15067</v>
      </c>
      <c r="H1616" s="9" t="n">
        <v>-400</v>
      </c>
      <c r="I1616" s="9"/>
      <c r="J1616" s="9" t="s">
        <v>15068</v>
      </c>
      <c r="K1616" s="9" t="s">
        <v>15069</v>
      </c>
      <c r="L1616" s="9" t="s">
        <v>15070</v>
      </c>
      <c r="M1616" s="9" t="s">
        <v>15071</v>
      </c>
      <c r="N1616" s="9" t="s">
        <v>7883</v>
      </c>
      <c r="O1616" s="9" t="s">
        <v>15026</v>
      </c>
      <c r="P1616" s="9" t="s">
        <v>15072</v>
      </c>
      <c r="Q1616" s="9" t="s">
        <v>234</v>
      </c>
      <c r="R1616" s="9" t="s">
        <v>628</v>
      </c>
      <c r="S1616" s="9" t="s">
        <v>17</v>
      </c>
      <c r="T1616" s="9" t="s">
        <v>2953</v>
      </c>
      <c r="U1616" s="9" t="s">
        <v>222</v>
      </c>
      <c r="V1616" s="9"/>
    </row>
    <row r="1617" customFormat="false" ht="15" hidden="false" customHeight="false" outlineLevel="0" collapsed="false">
      <c r="A1617" s="9" t="s">
        <v>15073</v>
      </c>
      <c r="B1617" s="9" t="s">
        <v>15074</v>
      </c>
      <c r="C1617" s="9" t="s">
        <v>15075</v>
      </c>
      <c r="D1617" s="9" t="s">
        <v>31</v>
      </c>
      <c r="E1617" s="9" t="s">
        <v>460</v>
      </c>
      <c r="F1617" s="9" t="s">
        <v>15076</v>
      </c>
      <c r="G1617" s="9" t="s">
        <v>15077</v>
      </c>
      <c r="H1617" s="9" t="n">
        <v>-4000</v>
      </c>
      <c r="I1617" s="9"/>
      <c r="J1617" s="9" t="s">
        <v>15078</v>
      </c>
      <c r="K1617" s="9" t="s">
        <v>15079</v>
      </c>
      <c r="L1617" s="9" t="s">
        <v>15080</v>
      </c>
      <c r="M1617" s="9" t="s">
        <v>15081</v>
      </c>
      <c r="N1617" s="9" t="s">
        <v>9411</v>
      </c>
      <c r="O1617" s="9" t="s">
        <v>15026</v>
      </c>
      <c r="P1617" s="9"/>
      <c r="Q1617" s="9" t="s">
        <v>219</v>
      </c>
      <c r="R1617" s="9" t="s">
        <v>628</v>
      </c>
      <c r="S1617" s="9" t="s">
        <v>17</v>
      </c>
      <c r="T1617" s="9"/>
      <c r="U1617" s="9" t="s">
        <v>378</v>
      </c>
      <c r="V1617" s="9"/>
    </row>
    <row r="1618" customFormat="false" ht="15" hidden="false" customHeight="false" outlineLevel="0" collapsed="false">
      <c r="A1618" s="9" t="s">
        <v>15082</v>
      </c>
      <c r="B1618" s="9" t="s">
        <v>15083</v>
      </c>
      <c r="C1618" s="9" t="s">
        <v>15084</v>
      </c>
      <c r="D1618" s="9" t="s">
        <v>31</v>
      </c>
      <c r="E1618" s="9" t="s">
        <v>460</v>
      </c>
      <c r="F1618" s="9" t="s">
        <v>10052</v>
      </c>
      <c r="G1618" s="9" t="s">
        <v>10053</v>
      </c>
      <c r="H1618" s="9" t="n">
        <v>1706</v>
      </c>
      <c r="I1618" s="9"/>
      <c r="J1618" s="9" t="s">
        <v>15085</v>
      </c>
      <c r="K1618" s="9" t="s">
        <v>15086</v>
      </c>
      <c r="L1618" s="9" t="s">
        <v>15087</v>
      </c>
      <c r="M1618" s="9" t="s">
        <v>15088</v>
      </c>
      <c r="N1618" s="9" t="s">
        <v>177</v>
      </c>
      <c r="O1618" s="9" t="s">
        <v>15089</v>
      </c>
      <c r="P1618" s="9"/>
      <c r="Q1618" s="9" t="s">
        <v>234</v>
      </c>
      <c r="R1618" s="9" t="s">
        <v>3045</v>
      </c>
      <c r="S1618" s="9" t="s">
        <v>17</v>
      </c>
      <c r="T1618" s="9" t="s">
        <v>170</v>
      </c>
      <c r="U1618" s="9" t="s">
        <v>222</v>
      </c>
      <c r="V1618" s="9"/>
    </row>
    <row r="1619" customFormat="false" ht="15" hidden="false" customHeight="false" outlineLevel="0" collapsed="false">
      <c r="A1619" s="9" t="s">
        <v>15090</v>
      </c>
      <c r="B1619" s="9" t="s">
        <v>15091</v>
      </c>
      <c r="C1619" s="9" t="s">
        <v>15092</v>
      </c>
      <c r="D1619" s="9" t="s">
        <v>31</v>
      </c>
      <c r="E1619" s="9" t="s">
        <v>460</v>
      </c>
      <c r="F1619" s="9" t="s">
        <v>167</v>
      </c>
      <c r="G1619" s="9" t="s">
        <v>5030</v>
      </c>
      <c r="H1619" s="9" t="n">
        <v>1856</v>
      </c>
      <c r="I1619" s="9"/>
      <c r="J1619" s="9" t="s">
        <v>15093</v>
      </c>
      <c r="K1619" s="9" t="s">
        <v>15094</v>
      </c>
      <c r="L1619" s="9" t="s">
        <v>15095</v>
      </c>
      <c r="M1619" s="9" t="s">
        <v>12283</v>
      </c>
      <c r="N1619" s="9" t="s">
        <v>174</v>
      </c>
      <c r="O1619" s="9" t="s">
        <v>15096</v>
      </c>
      <c r="P1619" s="9" t="s">
        <v>15097</v>
      </c>
      <c r="Q1619" s="9" t="s">
        <v>234</v>
      </c>
      <c r="R1619" s="9" t="s">
        <v>15098</v>
      </c>
      <c r="S1619" s="9" t="s">
        <v>17</v>
      </c>
      <c r="T1619" s="9" t="s">
        <v>10266</v>
      </c>
      <c r="U1619" s="9" t="s">
        <v>222</v>
      </c>
      <c r="V1619" s="9"/>
    </row>
    <row r="1620" customFormat="false" ht="15" hidden="false" customHeight="false" outlineLevel="0" collapsed="false">
      <c r="A1620" s="9" t="s">
        <v>15099</v>
      </c>
      <c r="B1620" s="9" t="s">
        <v>15100</v>
      </c>
      <c r="C1620" s="9" t="s">
        <v>15101</v>
      </c>
      <c r="D1620" s="9" t="s">
        <v>31</v>
      </c>
      <c r="E1620" s="9" t="s">
        <v>460</v>
      </c>
      <c r="F1620" s="9" t="s">
        <v>15102</v>
      </c>
      <c r="G1620" s="9" t="s">
        <v>15103</v>
      </c>
      <c r="H1620" s="9" t="n">
        <v>-5000</v>
      </c>
      <c r="I1620" s="9"/>
      <c r="J1620" s="9" t="s">
        <v>15104</v>
      </c>
      <c r="K1620" s="9" t="s">
        <v>15105</v>
      </c>
      <c r="L1620" s="9" t="s">
        <v>15106</v>
      </c>
      <c r="M1620" s="9" t="s">
        <v>15107</v>
      </c>
      <c r="N1620" s="9" t="s">
        <v>452</v>
      </c>
      <c r="O1620" s="9" t="s">
        <v>15108</v>
      </c>
      <c r="P1620" s="9" t="s">
        <v>15109</v>
      </c>
      <c r="Q1620" s="9" t="s">
        <v>246</v>
      </c>
      <c r="R1620" s="9" t="s">
        <v>15110</v>
      </c>
      <c r="S1620" s="9" t="s">
        <v>15</v>
      </c>
      <c r="T1620" s="9" t="s">
        <v>15111</v>
      </c>
      <c r="U1620" s="9" t="s">
        <v>222</v>
      </c>
      <c r="V1620" s="9"/>
    </row>
    <row r="1621" customFormat="false" ht="15" hidden="false" customHeight="false" outlineLevel="0" collapsed="false">
      <c r="A1621" s="9" t="s">
        <v>15112</v>
      </c>
      <c r="B1621" s="9" t="s">
        <v>15113</v>
      </c>
      <c r="C1621" s="9" t="s">
        <v>15114</v>
      </c>
      <c r="D1621" s="9" t="s">
        <v>31</v>
      </c>
      <c r="E1621" s="9" t="s">
        <v>460</v>
      </c>
      <c r="F1621" s="9" t="s">
        <v>14700</v>
      </c>
      <c r="G1621" s="9" t="s">
        <v>15115</v>
      </c>
      <c r="H1621" s="9" t="n">
        <v>-30000</v>
      </c>
      <c r="I1621" s="9"/>
      <c r="J1621" s="9" t="s">
        <v>15116</v>
      </c>
      <c r="K1621" s="9" t="s">
        <v>15117</v>
      </c>
      <c r="L1621" s="9" t="s">
        <v>15118</v>
      </c>
      <c r="M1621" s="9" t="s">
        <v>15119</v>
      </c>
      <c r="N1621" s="9" t="s">
        <v>9411</v>
      </c>
      <c r="O1621" s="9" t="s">
        <v>15120</v>
      </c>
      <c r="P1621" s="9"/>
      <c r="Q1621" s="9" t="s">
        <v>219</v>
      </c>
      <c r="R1621" s="9" t="s">
        <v>3340</v>
      </c>
      <c r="S1621" s="9" t="s">
        <v>17</v>
      </c>
      <c r="T1621" s="9" t="s">
        <v>2848</v>
      </c>
      <c r="U1621" s="9" t="s">
        <v>378</v>
      </c>
      <c r="V1621" s="9"/>
    </row>
    <row r="1622" customFormat="false" ht="15" hidden="false" customHeight="false" outlineLevel="0" collapsed="false">
      <c r="A1622" s="9" t="s">
        <v>15121</v>
      </c>
      <c r="B1622" s="9" t="s">
        <v>15122</v>
      </c>
      <c r="C1622" s="9" t="s">
        <v>15123</v>
      </c>
      <c r="D1622" s="9" t="s">
        <v>31</v>
      </c>
      <c r="E1622" s="9" t="s">
        <v>460</v>
      </c>
      <c r="F1622" s="9" t="s">
        <v>15124</v>
      </c>
      <c r="G1622" s="9" t="s">
        <v>15125</v>
      </c>
      <c r="H1622" s="9" t="n">
        <v>-4000</v>
      </c>
      <c r="I1622" s="9"/>
      <c r="J1622" s="9" t="s">
        <v>15126</v>
      </c>
      <c r="K1622" s="9" t="s">
        <v>15127</v>
      </c>
      <c r="L1622" s="9" t="s">
        <v>15128</v>
      </c>
      <c r="M1622" s="9" t="s">
        <v>15129</v>
      </c>
      <c r="N1622" s="9" t="s">
        <v>12950</v>
      </c>
      <c r="O1622" s="9" t="s">
        <v>354</v>
      </c>
      <c r="P1622" s="9"/>
      <c r="Q1622" s="9" t="s">
        <v>234</v>
      </c>
      <c r="R1622" s="9" t="s">
        <v>3340</v>
      </c>
      <c r="S1622" s="9" t="s">
        <v>17</v>
      </c>
      <c r="T1622" s="9" t="s">
        <v>2848</v>
      </c>
      <c r="U1622" s="9" t="s">
        <v>378</v>
      </c>
      <c r="V1622" s="9"/>
    </row>
    <row r="1623" customFormat="false" ht="15" hidden="false" customHeight="false" outlineLevel="0" collapsed="false">
      <c r="A1623" s="9" t="s">
        <v>15130</v>
      </c>
      <c r="B1623" s="9" t="s">
        <v>15131</v>
      </c>
      <c r="C1623" s="9" t="s">
        <v>15132</v>
      </c>
      <c r="D1623" s="9" t="s">
        <v>31</v>
      </c>
      <c r="E1623" s="9" t="s">
        <v>460</v>
      </c>
      <c r="F1623" s="9" t="s">
        <v>15133</v>
      </c>
      <c r="G1623" s="9" t="s">
        <v>15134</v>
      </c>
      <c r="H1623" s="9" t="n">
        <v>-3000</v>
      </c>
      <c r="I1623" s="9"/>
      <c r="J1623" s="9" t="s">
        <v>15135</v>
      </c>
      <c r="K1623" s="9" t="s">
        <v>15136</v>
      </c>
      <c r="L1623" s="9" t="s">
        <v>15137</v>
      </c>
      <c r="M1623" s="9" t="s">
        <v>15138</v>
      </c>
      <c r="N1623" s="9" t="s">
        <v>15139</v>
      </c>
      <c r="O1623" s="9" t="s">
        <v>354</v>
      </c>
      <c r="P1623" s="9"/>
      <c r="Q1623" s="9" t="s">
        <v>234</v>
      </c>
      <c r="R1623" s="9" t="s">
        <v>15140</v>
      </c>
      <c r="S1623" s="9" t="s">
        <v>15</v>
      </c>
      <c r="T1623" s="9" t="s">
        <v>10874</v>
      </c>
      <c r="U1623" s="9" t="s">
        <v>222</v>
      </c>
      <c r="V1623" s="9"/>
    </row>
    <row r="1624" customFormat="false" ht="15" hidden="false" customHeight="false" outlineLevel="0" collapsed="false">
      <c r="A1624" s="9" t="s">
        <v>15141</v>
      </c>
      <c r="B1624" s="9" t="s">
        <v>15142</v>
      </c>
      <c r="C1624" s="9" t="s">
        <v>15143</v>
      </c>
      <c r="D1624" s="9" t="s">
        <v>31</v>
      </c>
      <c r="E1624" s="9" t="s">
        <v>460</v>
      </c>
      <c r="F1624" s="9" t="s">
        <v>15144</v>
      </c>
      <c r="G1624" s="9" t="s">
        <v>15145</v>
      </c>
      <c r="H1624" s="9" t="n">
        <v>-2450</v>
      </c>
      <c r="I1624" s="9"/>
      <c r="J1624" s="9" t="s">
        <v>15146</v>
      </c>
      <c r="K1624" s="9" t="s">
        <v>15147</v>
      </c>
      <c r="L1624" s="9" t="s">
        <v>15148</v>
      </c>
      <c r="M1624" s="9" t="s">
        <v>15149</v>
      </c>
      <c r="N1624" s="9" t="s">
        <v>9411</v>
      </c>
      <c r="O1624" s="9" t="s">
        <v>15150</v>
      </c>
      <c r="P1624" s="9"/>
      <c r="Q1624" s="9" t="s">
        <v>15151</v>
      </c>
      <c r="R1624" s="9" t="s">
        <v>3340</v>
      </c>
      <c r="S1624" s="9" t="s">
        <v>17</v>
      </c>
      <c r="T1624" s="9" t="s">
        <v>2848</v>
      </c>
      <c r="U1624" s="9" t="s">
        <v>378</v>
      </c>
      <c r="V1624" s="9"/>
    </row>
    <row r="1625" customFormat="false" ht="15" hidden="false" customHeight="false" outlineLevel="0" collapsed="false">
      <c r="A1625" s="9" t="s">
        <v>15152</v>
      </c>
      <c r="B1625" s="9" t="s">
        <v>15153</v>
      </c>
      <c r="C1625" s="9" t="s">
        <v>15154</v>
      </c>
      <c r="D1625" s="9" t="s">
        <v>31</v>
      </c>
      <c r="E1625" s="9" t="s">
        <v>460</v>
      </c>
      <c r="F1625" s="9" t="s">
        <v>9871</v>
      </c>
      <c r="G1625" s="9" t="s">
        <v>15155</v>
      </c>
      <c r="H1625" s="9" t="n">
        <v>-4000</v>
      </c>
      <c r="I1625" s="9"/>
      <c r="J1625" s="9" t="s">
        <v>15156</v>
      </c>
      <c r="K1625" s="9" t="s">
        <v>15157</v>
      </c>
      <c r="L1625" s="9" t="s">
        <v>15158</v>
      </c>
      <c r="M1625" s="9" t="s">
        <v>15159</v>
      </c>
      <c r="N1625" s="9" t="s">
        <v>11766</v>
      </c>
      <c r="O1625" s="9" t="s">
        <v>15160</v>
      </c>
      <c r="P1625" s="9"/>
      <c r="Q1625" s="9" t="s">
        <v>234</v>
      </c>
      <c r="R1625" s="9" t="s">
        <v>628</v>
      </c>
      <c r="S1625" s="9" t="s">
        <v>17</v>
      </c>
      <c r="T1625" s="9"/>
      <c r="U1625" s="9" t="s">
        <v>378</v>
      </c>
      <c r="V1625" s="9"/>
    </row>
    <row r="1626" customFormat="false" ht="15" hidden="false" customHeight="false" outlineLevel="0" collapsed="false">
      <c r="A1626" s="9" t="s">
        <v>15161</v>
      </c>
      <c r="B1626" s="9" t="s">
        <v>15162</v>
      </c>
      <c r="C1626" s="9" t="s">
        <v>15163</v>
      </c>
      <c r="D1626" s="9" t="s">
        <v>31</v>
      </c>
      <c r="E1626" s="9" t="s">
        <v>460</v>
      </c>
      <c r="F1626" s="9" t="s">
        <v>4285</v>
      </c>
      <c r="G1626" s="9" t="s">
        <v>15164</v>
      </c>
      <c r="H1626" s="9" t="n">
        <v>-3000</v>
      </c>
      <c r="I1626" s="9"/>
      <c r="J1626" s="9" t="s">
        <v>15165</v>
      </c>
      <c r="K1626" s="9" t="s">
        <v>15166</v>
      </c>
      <c r="L1626" s="9" t="s">
        <v>15167</v>
      </c>
      <c r="M1626" s="9" t="s">
        <v>15168</v>
      </c>
      <c r="N1626" s="9" t="s">
        <v>174</v>
      </c>
      <c r="O1626" s="9" t="s">
        <v>15169</v>
      </c>
      <c r="P1626" s="9"/>
      <c r="Q1626" s="9" t="s">
        <v>1267</v>
      </c>
      <c r="R1626" s="9" t="s">
        <v>15170</v>
      </c>
      <c r="S1626" s="9" t="s">
        <v>17</v>
      </c>
      <c r="T1626" s="9" t="s">
        <v>2848</v>
      </c>
      <c r="U1626" s="9" t="s">
        <v>443</v>
      </c>
      <c r="V1626" s="9" t="s">
        <v>15171</v>
      </c>
    </row>
    <row r="1627" customFormat="false" ht="15" hidden="false" customHeight="false" outlineLevel="0" collapsed="false">
      <c r="A1627" s="9" t="s">
        <v>15172</v>
      </c>
      <c r="B1627" s="9" t="s">
        <v>15173</v>
      </c>
      <c r="C1627" s="9" t="s">
        <v>15174</v>
      </c>
      <c r="D1627" s="9" t="s">
        <v>31</v>
      </c>
      <c r="E1627" s="9" t="s">
        <v>460</v>
      </c>
      <c r="F1627" s="9" t="s">
        <v>9838</v>
      </c>
      <c r="G1627" s="9" t="s">
        <v>15175</v>
      </c>
      <c r="H1627" s="9" t="n">
        <v>1830</v>
      </c>
      <c r="I1627" s="9"/>
      <c r="J1627" s="9" t="s">
        <v>15176</v>
      </c>
      <c r="K1627" s="9" t="s">
        <v>15177</v>
      </c>
      <c r="L1627" s="9" t="s">
        <v>15178</v>
      </c>
      <c r="M1627" s="9" t="s">
        <v>15179</v>
      </c>
      <c r="N1627" s="9" t="s">
        <v>6221</v>
      </c>
      <c r="O1627" s="9" t="s">
        <v>354</v>
      </c>
      <c r="P1627" s="9" t="s">
        <v>15180</v>
      </c>
      <c r="Q1627" s="9" t="s">
        <v>234</v>
      </c>
      <c r="R1627" s="9" t="s">
        <v>628</v>
      </c>
      <c r="S1627" s="9" t="s">
        <v>17</v>
      </c>
      <c r="T1627" s="9" t="s">
        <v>9646</v>
      </c>
      <c r="U1627" s="9" t="s">
        <v>222</v>
      </c>
      <c r="V1627" s="9"/>
    </row>
    <row r="1628" customFormat="false" ht="15" hidden="false" customHeight="false" outlineLevel="0" collapsed="false">
      <c r="A1628" s="9" t="s">
        <v>15181</v>
      </c>
      <c r="B1628" s="9" t="s">
        <v>15182</v>
      </c>
      <c r="C1628" s="9" t="s">
        <v>15183</v>
      </c>
      <c r="D1628" s="9" t="s">
        <v>31</v>
      </c>
      <c r="E1628" s="9" t="s">
        <v>460</v>
      </c>
      <c r="F1628" s="9" t="s">
        <v>162</v>
      </c>
      <c r="G1628" s="9" t="s">
        <v>96</v>
      </c>
      <c r="H1628" s="9" t="n">
        <v>-3000</v>
      </c>
      <c r="I1628" s="9"/>
      <c r="J1628" s="9" t="s">
        <v>15184</v>
      </c>
      <c r="K1628" s="9" t="s">
        <v>15185</v>
      </c>
      <c r="L1628" s="9" t="s">
        <v>15186</v>
      </c>
      <c r="M1628" s="9" t="s">
        <v>15187</v>
      </c>
      <c r="N1628" s="9" t="s">
        <v>593</v>
      </c>
      <c r="O1628" s="9" t="s">
        <v>15188</v>
      </c>
      <c r="P1628" s="9"/>
      <c r="Q1628" s="9" t="s">
        <v>2073</v>
      </c>
      <c r="R1628" s="9" t="s">
        <v>3340</v>
      </c>
      <c r="S1628" s="9" t="s">
        <v>17</v>
      </c>
      <c r="T1628" s="9" t="s">
        <v>2848</v>
      </c>
      <c r="U1628" s="9" t="s">
        <v>378</v>
      </c>
      <c r="V1628" s="9"/>
    </row>
    <row r="1629" customFormat="false" ht="15" hidden="false" customHeight="false" outlineLevel="0" collapsed="false">
      <c r="A1629" s="9" t="s">
        <v>15189</v>
      </c>
      <c r="B1629" s="9" t="s">
        <v>15190</v>
      </c>
      <c r="C1629" s="9" t="s">
        <v>15191</v>
      </c>
      <c r="D1629" s="9" t="s">
        <v>31</v>
      </c>
      <c r="E1629" s="9" t="s">
        <v>460</v>
      </c>
      <c r="F1629" s="9" t="s">
        <v>162</v>
      </c>
      <c r="G1629" s="9" t="s">
        <v>82</v>
      </c>
      <c r="H1629" s="9" t="n">
        <v>1969</v>
      </c>
      <c r="I1629" s="9"/>
      <c r="J1629" s="9" t="s">
        <v>15192</v>
      </c>
      <c r="K1629" s="9" t="s">
        <v>15193</v>
      </c>
      <c r="L1629" s="9" t="s">
        <v>15194</v>
      </c>
      <c r="M1629" s="9" t="s">
        <v>15195</v>
      </c>
      <c r="N1629" s="9" t="s">
        <v>174</v>
      </c>
      <c r="O1629" s="9" t="s">
        <v>15196</v>
      </c>
      <c r="P1629" s="9"/>
      <c r="Q1629" s="9" t="s">
        <v>2073</v>
      </c>
      <c r="R1629" s="9" t="s">
        <v>628</v>
      </c>
      <c r="S1629" s="9" t="s">
        <v>17</v>
      </c>
      <c r="T1629" s="9" t="s">
        <v>2848</v>
      </c>
      <c r="U1629" s="9" t="s">
        <v>378</v>
      </c>
      <c r="V1629" s="9"/>
    </row>
    <row r="1630" customFormat="false" ht="15" hidden="false" customHeight="false" outlineLevel="0" collapsed="false">
      <c r="A1630" s="9" t="s">
        <v>15197</v>
      </c>
      <c r="B1630" s="9" t="s">
        <v>15198</v>
      </c>
      <c r="C1630" s="9" t="s">
        <v>15199</v>
      </c>
      <c r="D1630" s="9" t="s">
        <v>31</v>
      </c>
      <c r="E1630" s="9" t="s">
        <v>460</v>
      </c>
      <c r="F1630" s="9" t="s">
        <v>162</v>
      </c>
      <c r="G1630" s="9" t="s">
        <v>3956</v>
      </c>
      <c r="H1630" s="9" t="n">
        <v>-7000</v>
      </c>
      <c r="I1630" s="9"/>
      <c r="J1630" s="9" t="s">
        <v>15200</v>
      </c>
      <c r="K1630" s="9" t="s">
        <v>15201</v>
      </c>
      <c r="L1630" s="9" t="s">
        <v>15202</v>
      </c>
      <c r="M1630" s="9" t="s">
        <v>15203</v>
      </c>
      <c r="N1630" s="9" t="s">
        <v>9610</v>
      </c>
      <c r="O1630" s="9" t="s">
        <v>15108</v>
      </c>
      <c r="P1630" s="9" t="s">
        <v>15204</v>
      </c>
      <c r="Q1630" s="9" t="s">
        <v>246</v>
      </c>
      <c r="R1630" s="9" t="s">
        <v>628</v>
      </c>
      <c r="S1630" s="9" t="s">
        <v>17</v>
      </c>
      <c r="T1630" s="9" t="s">
        <v>9203</v>
      </c>
      <c r="U1630" s="9" t="s">
        <v>378</v>
      </c>
      <c r="V1630" s="9"/>
    </row>
    <row r="1631" customFormat="false" ht="15" hidden="false" customHeight="false" outlineLevel="0" collapsed="false">
      <c r="A1631" s="9" t="s">
        <v>15205</v>
      </c>
      <c r="B1631" s="9" t="s">
        <v>15206</v>
      </c>
      <c r="C1631" s="9" t="s">
        <v>15207</v>
      </c>
      <c r="D1631" s="9" t="s">
        <v>31</v>
      </c>
      <c r="E1631" s="9" t="s">
        <v>460</v>
      </c>
      <c r="F1631" s="9" t="s">
        <v>161</v>
      </c>
      <c r="G1631" s="9" t="s">
        <v>15208</v>
      </c>
      <c r="H1631" s="9"/>
      <c r="I1631" s="9"/>
      <c r="J1631" s="9" t="s">
        <v>15209</v>
      </c>
      <c r="K1631" s="9" t="s">
        <v>15210</v>
      </c>
      <c r="L1631" s="9" t="s">
        <v>15211</v>
      </c>
      <c r="M1631" s="9" t="s">
        <v>15212</v>
      </c>
      <c r="N1631" s="9" t="s">
        <v>452</v>
      </c>
      <c r="O1631" s="9" t="s">
        <v>15196</v>
      </c>
      <c r="P1631" s="9"/>
      <c r="Q1631" s="9" t="s">
        <v>1267</v>
      </c>
      <c r="R1631" s="9" t="s">
        <v>15213</v>
      </c>
      <c r="S1631" s="9" t="s">
        <v>17</v>
      </c>
      <c r="T1631" s="9" t="s">
        <v>2848</v>
      </c>
      <c r="U1631" s="9" t="s">
        <v>222</v>
      </c>
      <c r="V1631" s="9"/>
    </row>
    <row r="1632" customFormat="false" ht="15" hidden="false" customHeight="false" outlineLevel="0" collapsed="false">
      <c r="A1632" s="9" t="s">
        <v>15214</v>
      </c>
      <c r="B1632" s="9" t="s">
        <v>15215</v>
      </c>
      <c r="C1632" s="9" t="s">
        <v>15216</v>
      </c>
      <c r="D1632" s="9" t="s">
        <v>31</v>
      </c>
      <c r="E1632" s="9" t="s">
        <v>460</v>
      </c>
      <c r="F1632" s="9" t="s">
        <v>15217</v>
      </c>
      <c r="G1632" s="9" t="s">
        <v>15218</v>
      </c>
      <c r="H1632" s="9"/>
      <c r="I1632" s="9"/>
      <c r="J1632" s="9" t="s">
        <v>15209</v>
      </c>
      <c r="K1632" s="9" t="s">
        <v>15219</v>
      </c>
      <c r="L1632" s="9" t="s">
        <v>15220</v>
      </c>
      <c r="M1632" s="9" t="s">
        <v>15221</v>
      </c>
      <c r="N1632" s="9" t="s">
        <v>452</v>
      </c>
      <c r="O1632" s="9" t="s">
        <v>15169</v>
      </c>
      <c r="P1632" s="9"/>
      <c r="Q1632" s="9" t="s">
        <v>1267</v>
      </c>
      <c r="R1632" s="9" t="s">
        <v>15222</v>
      </c>
      <c r="S1632" s="9" t="s">
        <v>17</v>
      </c>
      <c r="T1632" s="9" t="s">
        <v>170</v>
      </c>
      <c r="U1632" s="9" t="s">
        <v>222</v>
      </c>
      <c r="V1632" s="9"/>
    </row>
    <row r="1633" customFormat="false" ht="15" hidden="false" customHeight="false" outlineLevel="0" collapsed="false">
      <c r="A1633" s="9" t="s">
        <v>15223</v>
      </c>
      <c r="B1633" s="9" t="s">
        <v>15224</v>
      </c>
      <c r="C1633" s="9" t="s">
        <v>15225</v>
      </c>
      <c r="D1633" s="9" t="s">
        <v>31</v>
      </c>
      <c r="E1633" s="9" t="s">
        <v>460</v>
      </c>
      <c r="F1633" s="9" t="s">
        <v>15226</v>
      </c>
      <c r="G1633" s="9" t="s">
        <v>15227</v>
      </c>
      <c r="H1633" s="9"/>
      <c r="I1633" s="9"/>
      <c r="J1633" s="9" t="s">
        <v>15209</v>
      </c>
      <c r="K1633" s="9" t="s">
        <v>15228</v>
      </c>
      <c r="L1633" s="9" t="s">
        <v>15229</v>
      </c>
      <c r="M1633" s="9" t="s">
        <v>15230</v>
      </c>
      <c r="N1633" s="9" t="s">
        <v>15231</v>
      </c>
      <c r="O1633" s="9" t="s">
        <v>15196</v>
      </c>
      <c r="P1633" s="9"/>
      <c r="Q1633" s="9" t="s">
        <v>1267</v>
      </c>
      <c r="R1633" s="9" t="s">
        <v>628</v>
      </c>
      <c r="S1633" s="9" t="s">
        <v>17</v>
      </c>
      <c r="T1633" s="9" t="s">
        <v>170</v>
      </c>
      <c r="U1633" s="9" t="s">
        <v>222</v>
      </c>
      <c r="V1633" s="9"/>
    </row>
    <row r="1634" customFormat="false" ht="15" hidden="false" customHeight="false" outlineLevel="0" collapsed="false">
      <c r="A1634" s="9" t="s">
        <v>15232</v>
      </c>
      <c r="B1634" s="9" t="s">
        <v>15233</v>
      </c>
      <c r="C1634" s="9" t="s">
        <v>15234</v>
      </c>
      <c r="D1634" s="9" t="s">
        <v>31</v>
      </c>
      <c r="E1634" s="9" t="s">
        <v>460</v>
      </c>
      <c r="F1634" s="9" t="s">
        <v>5277</v>
      </c>
      <c r="G1634" s="9" t="s">
        <v>15235</v>
      </c>
      <c r="H1634" s="9"/>
      <c r="I1634" s="9"/>
      <c r="J1634" s="9" t="s">
        <v>15209</v>
      </c>
      <c r="K1634" s="9" t="s">
        <v>15236</v>
      </c>
      <c r="L1634" s="9" t="s">
        <v>15237</v>
      </c>
      <c r="M1634" s="9" t="s">
        <v>15238</v>
      </c>
      <c r="N1634" s="9" t="s">
        <v>353</v>
      </c>
      <c r="O1634" s="9" t="s">
        <v>15196</v>
      </c>
      <c r="P1634" s="9"/>
      <c r="Q1634" s="9" t="s">
        <v>1267</v>
      </c>
      <c r="R1634" s="9" t="s">
        <v>15239</v>
      </c>
      <c r="S1634" s="9" t="s">
        <v>17</v>
      </c>
      <c r="T1634" s="9" t="s">
        <v>2848</v>
      </c>
      <c r="U1634" s="9" t="s">
        <v>222</v>
      </c>
      <c r="V1634" s="9"/>
    </row>
    <row r="1635" customFormat="false" ht="15" hidden="false" customHeight="false" outlineLevel="0" collapsed="false">
      <c r="A1635" s="9" t="s">
        <v>15240</v>
      </c>
      <c r="B1635" s="9" t="s">
        <v>15241</v>
      </c>
      <c r="C1635" s="9" t="s">
        <v>15242</v>
      </c>
      <c r="D1635" s="9" t="s">
        <v>31</v>
      </c>
      <c r="E1635" s="9" t="s">
        <v>460</v>
      </c>
      <c r="F1635" s="9" t="s">
        <v>164</v>
      </c>
      <c r="G1635" s="9" t="s">
        <v>116</v>
      </c>
      <c r="H1635" s="9"/>
      <c r="I1635" s="9"/>
      <c r="J1635" s="9" t="s">
        <v>15243</v>
      </c>
      <c r="K1635" s="9" t="s">
        <v>15244</v>
      </c>
      <c r="L1635" s="9" t="s">
        <v>15245</v>
      </c>
      <c r="M1635" s="9" t="s">
        <v>15246</v>
      </c>
      <c r="N1635" s="9" t="s">
        <v>11766</v>
      </c>
      <c r="O1635" s="9" t="s">
        <v>15188</v>
      </c>
      <c r="P1635" s="9"/>
      <c r="Q1635" s="9" t="s">
        <v>1267</v>
      </c>
      <c r="R1635" s="9" t="s">
        <v>628</v>
      </c>
      <c r="S1635" s="9" t="s">
        <v>17</v>
      </c>
      <c r="T1635" s="9" t="s">
        <v>170</v>
      </c>
      <c r="U1635" s="9" t="s">
        <v>222</v>
      </c>
      <c r="V1635" s="9"/>
    </row>
    <row r="1636" customFormat="false" ht="15" hidden="false" customHeight="false" outlineLevel="0" collapsed="false">
      <c r="A1636" s="9" t="s">
        <v>15247</v>
      </c>
      <c r="B1636" s="9" t="s">
        <v>15248</v>
      </c>
      <c r="C1636" s="9" t="s">
        <v>15249</v>
      </c>
      <c r="D1636" s="9" t="s">
        <v>31</v>
      </c>
      <c r="E1636" s="9" t="s">
        <v>460</v>
      </c>
      <c r="F1636" s="9" t="s">
        <v>164</v>
      </c>
      <c r="G1636" s="9" t="s">
        <v>116</v>
      </c>
      <c r="H1636" s="9" t="n">
        <v>1700</v>
      </c>
      <c r="I1636" s="9"/>
      <c r="J1636" s="9" t="s">
        <v>15250</v>
      </c>
      <c r="K1636" s="9" t="s">
        <v>15251</v>
      </c>
      <c r="L1636" s="9" t="s">
        <v>15252</v>
      </c>
      <c r="M1636" s="9" t="s">
        <v>15253</v>
      </c>
      <c r="N1636" s="9" t="s">
        <v>174</v>
      </c>
      <c r="O1636" s="9" t="s">
        <v>15196</v>
      </c>
      <c r="P1636" s="9"/>
      <c r="Q1636" s="9" t="s">
        <v>1267</v>
      </c>
      <c r="R1636" s="9" t="s">
        <v>3340</v>
      </c>
      <c r="S1636" s="9" t="s">
        <v>17</v>
      </c>
      <c r="T1636" s="9" t="s">
        <v>2848</v>
      </c>
      <c r="U1636" s="9" t="s">
        <v>378</v>
      </c>
      <c r="V1636" s="9"/>
    </row>
    <row r="1637" customFormat="false" ht="15" hidden="false" customHeight="false" outlineLevel="0" collapsed="false">
      <c r="A1637" s="9" t="s">
        <v>15254</v>
      </c>
      <c r="B1637" s="9" t="s">
        <v>15255</v>
      </c>
      <c r="C1637" s="9" t="s">
        <v>15256</v>
      </c>
      <c r="D1637" s="9" t="s">
        <v>31</v>
      </c>
      <c r="E1637" s="9" t="s">
        <v>460</v>
      </c>
      <c r="F1637" s="9" t="s">
        <v>168</v>
      </c>
      <c r="G1637" s="9" t="s">
        <v>155</v>
      </c>
      <c r="H1637" s="9" t="n">
        <v>1300</v>
      </c>
      <c r="I1637" s="9"/>
      <c r="J1637" s="9" t="s">
        <v>15257</v>
      </c>
      <c r="K1637" s="9" t="s">
        <v>15258</v>
      </c>
      <c r="L1637" s="9" t="s">
        <v>15259</v>
      </c>
      <c r="M1637" s="9" t="s">
        <v>15260</v>
      </c>
      <c r="N1637" s="9" t="s">
        <v>10893</v>
      </c>
      <c r="O1637" s="9" t="s">
        <v>15261</v>
      </c>
      <c r="P1637" s="9"/>
      <c r="Q1637" s="9" t="s">
        <v>2073</v>
      </c>
      <c r="R1637" s="9" t="s">
        <v>15222</v>
      </c>
      <c r="S1637" s="9" t="s">
        <v>17</v>
      </c>
      <c r="T1637" s="9" t="s">
        <v>2848</v>
      </c>
      <c r="U1637" s="9" t="s">
        <v>222</v>
      </c>
      <c r="V1637" s="9"/>
    </row>
    <row r="1638" customFormat="false" ht="15" hidden="false" customHeight="false" outlineLevel="0" collapsed="false">
      <c r="A1638" s="9" t="s">
        <v>15262</v>
      </c>
      <c r="B1638" s="9" t="s">
        <v>15263</v>
      </c>
      <c r="C1638" s="9" t="s">
        <v>15264</v>
      </c>
      <c r="D1638" s="9" t="s">
        <v>31</v>
      </c>
      <c r="E1638" s="9" t="s">
        <v>460</v>
      </c>
      <c r="F1638" s="9" t="s">
        <v>15265</v>
      </c>
      <c r="G1638" s="9" t="s">
        <v>15266</v>
      </c>
      <c r="H1638" s="9"/>
      <c r="I1638" s="9"/>
      <c r="J1638" s="9" t="s">
        <v>15267</v>
      </c>
      <c r="K1638" s="9" t="s">
        <v>15268</v>
      </c>
      <c r="L1638" s="9" t="s">
        <v>14704</v>
      </c>
      <c r="M1638" s="9" t="s">
        <v>15269</v>
      </c>
      <c r="N1638" s="9" t="s">
        <v>8471</v>
      </c>
      <c r="O1638" s="9" t="s">
        <v>11924</v>
      </c>
      <c r="P1638" s="9" t="s">
        <v>15270</v>
      </c>
      <c r="Q1638" s="9" t="s">
        <v>2551</v>
      </c>
      <c r="R1638" s="9" t="s">
        <v>15271</v>
      </c>
      <c r="S1638" s="9" t="s">
        <v>16</v>
      </c>
      <c r="T1638" s="9" t="s">
        <v>15272</v>
      </c>
      <c r="U1638" s="9" t="s">
        <v>222</v>
      </c>
      <c r="V1638" s="9"/>
    </row>
    <row r="1639" customFormat="false" ht="15" hidden="false" customHeight="false" outlineLevel="0" collapsed="false">
      <c r="A1639" s="9" t="s">
        <v>15273</v>
      </c>
      <c r="B1639" s="9" t="s">
        <v>15274</v>
      </c>
      <c r="C1639" s="9" t="s">
        <v>15275</v>
      </c>
      <c r="D1639" s="9" t="s">
        <v>31</v>
      </c>
      <c r="E1639" s="9" t="s">
        <v>460</v>
      </c>
      <c r="F1639" s="9" t="s">
        <v>9177</v>
      </c>
      <c r="G1639" s="9" t="s">
        <v>15276</v>
      </c>
      <c r="H1639" s="9"/>
      <c r="I1639" s="9"/>
      <c r="J1639" s="9" t="s">
        <v>15277</v>
      </c>
      <c r="K1639" s="9" t="s">
        <v>15278</v>
      </c>
      <c r="L1639" s="9" t="s">
        <v>15279</v>
      </c>
      <c r="M1639" s="9" t="s">
        <v>15280</v>
      </c>
      <c r="N1639" s="9" t="s">
        <v>15281</v>
      </c>
      <c r="O1639" s="9" t="s">
        <v>5662</v>
      </c>
      <c r="P1639" s="9"/>
      <c r="Q1639" s="9" t="s">
        <v>454</v>
      </c>
      <c r="R1639" s="9" t="s">
        <v>3340</v>
      </c>
      <c r="S1639" s="9" t="s">
        <v>17</v>
      </c>
      <c r="T1639" s="9" t="s">
        <v>170</v>
      </c>
      <c r="U1639" s="9" t="s">
        <v>222</v>
      </c>
      <c r="V1639" s="9"/>
    </row>
    <row r="1640" customFormat="false" ht="15" hidden="false" customHeight="false" outlineLevel="0" collapsed="false">
      <c r="A1640" s="9" t="s">
        <v>15282</v>
      </c>
      <c r="B1640" s="9" t="s">
        <v>15283</v>
      </c>
      <c r="C1640" s="9" t="s">
        <v>12665</v>
      </c>
      <c r="D1640" s="9" t="s">
        <v>31</v>
      </c>
      <c r="E1640" s="9" t="s">
        <v>460</v>
      </c>
      <c r="F1640" s="9" t="s">
        <v>171</v>
      </c>
      <c r="G1640" s="9" t="s">
        <v>472</v>
      </c>
      <c r="H1640" s="9"/>
      <c r="I1640" s="9"/>
      <c r="J1640" s="9" t="s">
        <v>15284</v>
      </c>
      <c r="K1640" s="9" t="s">
        <v>15285</v>
      </c>
      <c r="L1640" s="9" t="s">
        <v>15286</v>
      </c>
      <c r="M1640" s="9" t="s">
        <v>15287</v>
      </c>
      <c r="N1640" s="9" t="s">
        <v>14008</v>
      </c>
      <c r="O1640" s="9" t="s">
        <v>11924</v>
      </c>
      <c r="P1640" s="9"/>
      <c r="Q1640" s="9" t="s">
        <v>219</v>
      </c>
      <c r="R1640" s="9" t="s">
        <v>3340</v>
      </c>
      <c r="S1640" s="9" t="s">
        <v>17</v>
      </c>
      <c r="T1640" s="9"/>
      <c r="U1640" s="9" t="s">
        <v>222</v>
      </c>
      <c r="V1640" s="9"/>
    </row>
    <row r="1641" customFormat="false" ht="15" hidden="false" customHeight="false" outlineLevel="0" collapsed="false">
      <c r="A1641" s="9" t="s">
        <v>15288</v>
      </c>
      <c r="B1641" s="9" t="s">
        <v>15289</v>
      </c>
      <c r="C1641" s="9" t="s">
        <v>15290</v>
      </c>
      <c r="D1641" s="9" t="s">
        <v>31</v>
      </c>
      <c r="E1641" s="9" t="s">
        <v>460</v>
      </c>
      <c r="F1641" s="9" t="s">
        <v>5135</v>
      </c>
      <c r="G1641" s="9" t="s">
        <v>15291</v>
      </c>
      <c r="H1641" s="9"/>
      <c r="I1641" s="9"/>
      <c r="J1641" s="9" t="s">
        <v>15284</v>
      </c>
      <c r="K1641" s="9" t="s">
        <v>15292</v>
      </c>
      <c r="L1641" s="9" t="s">
        <v>15293</v>
      </c>
      <c r="M1641" s="9" t="s">
        <v>15294</v>
      </c>
      <c r="N1641" s="9" t="s">
        <v>723</v>
      </c>
      <c r="O1641" s="9" t="s">
        <v>5662</v>
      </c>
      <c r="P1641" s="9"/>
      <c r="Q1641" s="9" t="s">
        <v>234</v>
      </c>
      <c r="R1641" s="9" t="s">
        <v>3340</v>
      </c>
      <c r="S1641" s="9" t="s">
        <v>17</v>
      </c>
      <c r="T1641" s="9"/>
      <c r="U1641" s="9" t="s">
        <v>222</v>
      </c>
      <c r="V1641" s="9"/>
    </row>
    <row r="1642" customFormat="false" ht="15" hidden="false" customHeight="false" outlineLevel="0" collapsed="false">
      <c r="A1642" s="9" t="s">
        <v>15295</v>
      </c>
      <c r="B1642" s="9" t="s">
        <v>15296</v>
      </c>
      <c r="C1642" s="9" t="s">
        <v>15297</v>
      </c>
      <c r="D1642" s="9" t="s">
        <v>31</v>
      </c>
      <c r="E1642" s="9" t="s">
        <v>460</v>
      </c>
      <c r="F1642" s="9" t="s">
        <v>171</v>
      </c>
      <c r="G1642" s="9" t="s">
        <v>472</v>
      </c>
      <c r="H1642" s="9"/>
      <c r="I1642" s="9"/>
      <c r="J1642" s="9" t="s">
        <v>15209</v>
      </c>
      <c r="K1642" s="9" t="s">
        <v>15298</v>
      </c>
      <c r="L1642" s="9" t="s">
        <v>15299</v>
      </c>
      <c r="M1642" s="9" t="s">
        <v>15300</v>
      </c>
      <c r="N1642" s="9" t="s">
        <v>6330</v>
      </c>
      <c r="O1642" s="9" t="s">
        <v>11924</v>
      </c>
      <c r="P1642" s="9"/>
      <c r="Q1642" s="9" t="s">
        <v>234</v>
      </c>
      <c r="R1642" s="9" t="s">
        <v>3340</v>
      </c>
      <c r="S1642" s="9" t="s">
        <v>17</v>
      </c>
      <c r="T1642" s="9"/>
      <c r="U1642" s="9" t="s">
        <v>222</v>
      </c>
      <c r="V1642" s="9"/>
    </row>
    <row r="1643" customFormat="false" ht="15" hidden="false" customHeight="false" outlineLevel="0" collapsed="false">
      <c r="A1643" s="9" t="s">
        <v>15301</v>
      </c>
      <c r="B1643" s="9" t="s">
        <v>15302</v>
      </c>
      <c r="C1643" s="9" t="s">
        <v>15303</v>
      </c>
      <c r="D1643" s="9" t="s">
        <v>31</v>
      </c>
      <c r="E1643" s="9" t="s">
        <v>460</v>
      </c>
      <c r="F1643" s="9" t="s">
        <v>15304</v>
      </c>
      <c r="G1643" s="9" t="s">
        <v>15305</v>
      </c>
      <c r="H1643" s="9"/>
      <c r="I1643" s="9"/>
      <c r="J1643" s="9" t="s">
        <v>15306</v>
      </c>
      <c r="K1643" s="9" t="s">
        <v>15307</v>
      </c>
      <c r="L1643" s="9" t="s">
        <v>15308</v>
      </c>
      <c r="M1643" s="9" t="s">
        <v>15309</v>
      </c>
      <c r="N1643" s="9" t="s">
        <v>174</v>
      </c>
      <c r="O1643" s="9" t="s">
        <v>354</v>
      </c>
      <c r="P1643" s="9"/>
      <c r="Q1643" s="9" t="s">
        <v>234</v>
      </c>
      <c r="R1643" s="9" t="s">
        <v>3340</v>
      </c>
      <c r="S1643" s="9" t="s">
        <v>17</v>
      </c>
      <c r="T1643" s="9" t="s">
        <v>388</v>
      </c>
      <c r="U1643" s="9" t="s">
        <v>222</v>
      </c>
      <c r="V1643" s="9"/>
    </row>
    <row r="1644" customFormat="false" ht="15" hidden="false" customHeight="false" outlineLevel="0" collapsed="false">
      <c r="A1644" s="9" t="s">
        <v>15310</v>
      </c>
      <c r="B1644" s="9" t="s">
        <v>15311</v>
      </c>
      <c r="C1644" s="9" t="s">
        <v>15312</v>
      </c>
      <c r="D1644" s="9" t="s">
        <v>31</v>
      </c>
      <c r="E1644" s="9" t="s">
        <v>460</v>
      </c>
      <c r="F1644" s="9" t="s">
        <v>9177</v>
      </c>
      <c r="G1644" s="9" t="s">
        <v>15313</v>
      </c>
      <c r="H1644" s="9" t="n">
        <v>-5500</v>
      </c>
      <c r="I1644" s="9"/>
      <c r="J1644" s="9" t="s">
        <v>15314</v>
      </c>
      <c r="K1644" s="9" t="s">
        <v>15315</v>
      </c>
      <c r="L1644" s="9" t="s">
        <v>15316</v>
      </c>
      <c r="M1644" s="9" t="s">
        <v>15317</v>
      </c>
      <c r="N1644" s="9" t="s">
        <v>268</v>
      </c>
      <c r="O1644" s="9" t="s">
        <v>5662</v>
      </c>
      <c r="P1644" s="9"/>
      <c r="Q1644" s="9" t="s">
        <v>670</v>
      </c>
      <c r="R1644" s="9" t="s">
        <v>3340</v>
      </c>
      <c r="S1644" s="9" t="s">
        <v>17</v>
      </c>
      <c r="T1644" s="9" t="s">
        <v>170</v>
      </c>
      <c r="U1644" s="9" t="s">
        <v>222</v>
      </c>
      <c r="V1644" s="9"/>
    </row>
    <row r="1645" customFormat="false" ht="15" hidden="false" customHeight="false" outlineLevel="0" collapsed="false">
      <c r="A1645" s="9" t="s">
        <v>15318</v>
      </c>
      <c r="B1645" s="9" t="s">
        <v>15319</v>
      </c>
      <c r="C1645" s="9" t="s">
        <v>15320</v>
      </c>
      <c r="D1645" s="9" t="s">
        <v>31</v>
      </c>
      <c r="E1645" s="9" t="s">
        <v>460</v>
      </c>
      <c r="F1645" s="9" t="s">
        <v>15321</v>
      </c>
      <c r="G1645" s="9" t="s">
        <v>15322</v>
      </c>
      <c r="H1645" s="9" t="n">
        <v>-1200</v>
      </c>
      <c r="I1645" s="9"/>
      <c r="J1645" s="9" t="s">
        <v>15323</v>
      </c>
      <c r="K1645" s="9" t="s">
        <v>15324</v>
      </c>
      <c r="L1645" s="9" t="s">
        <v>15325</v>
      </c>
      <c r="M1645" s="9" t="s">
        <v>15326</v>
      </c>
      <c r="N1645" s="9" t="s">
        <v>2536</v>
      </c>
      <c r="O1645" s="9" t="s">
        <v>354</v>
      </c>
      <c r="P1645" s="9"/>
      <c r="Q1645" s="9" t="s">
        <v>246</v>
      </c>
      <c r="R1645" s="9" t="s">
        <v>15213</v>
      </c>
      <c r="S1645" s="9" t="s">
        <v>17</v>
      </c>
      <c r="T1645" s="9" t="s">
        <v>170</v>
      </c>
      <c r="U1645" s="9" t="s">
        <v>222</v>
      </c>
      <c r="V1645" s="9"/>
    </row>
    <row r="1646" customFormat="false" ht="15" hidden="false" customHeight="false" outlineLevel="0" collapsed="false">
      <c r="A1646" s="9" t="s">
        <v>15327</v>
      </c>
      <c r="B1646" s="9" t="s">
        <v>15328</v>
      </c>
      <c r="C1646" s="9" t="s">
        <v>15329</v>
      </c>
      <c r="D1646" s="9" t="s">
        <v>31</v>
      </c>
      <c r="E1646" s="9" t="s">
        <v>460</v>
      </c>
      <c r="F1646" s="9" t="s">
        <v>164</v>
      </c>
      <c r="G1646" s="9" t="s">
        <v>109</v>
      </c>
      <c r="H1646" s="9" t="n">
        <v>-2600</v>
      </c>
      <c r="I1646" s="9"/>
      <c r="J1646" s="9" t="s">
        <v>15330</v>
      </c>
      <c r="K1646" s="9" t="s">
        <v>15331</v>
      </c>
      <c r="L1646" s="9" t="s">
        <v>15332</v>
      </c>
      <c r="M1646" s="9" t="s">
        <v>15333</v>
      </c>
      <c r="N1646" s="9" t="s">
        <v>1632</v>
      </c>
      <c r="O1646" s="9" t="s">
        <v>15196</v>
      </c>
      <c r="P1646" s="9"/>
      <c r="Q1646" s="9" t="s">
        <v>840</v>
      </c>
      <c r="R1646" s="9" t="s">
        <v>3340</v>
      </c>
      <c r="S1646" s="9" t="s">
        <v>17</v>
      </c>
      <c r="T1646" s="9"/>
      <c r="U1646" s="9" t="s">
        <v>222</v>
      </c>
      <c r="V1646" s="9"/>
    </row>
    <row r="1647" customFormat="false" ht="15" hidden="false" customHeight="false" outlineLevel="0" collapsed="false">
      <c r="A1647" s="9" t="s">
        <v>15334</v>
      </c>
      <c r="B1647" s="9" t="s">
        <v>15335</v>
      </c>
      <c r="C1647" s="9" t="s">
        <v>15336</v>
      </c>
      <c r="D1647" s="9" t="s">
        <v>31</v>
      </c>
      <c r="E1647" s="9" t="s">
        <v>460</v>
      </c>
      <c r="F1647" s="9" t="s">
        <v>15337</v>
      </c>
      <c r="G1647" s="9" t="s">
        <v>15338</v>
      </c>
      <c r="H1647" s="9"/>
      <c r="I1647" s="9"/>
      <c r="J1647" s="9" t="s">
        <v>15339</v>
      </c>
      <c r="K1647" s="9" t="s">
        <v>15340</v>
      </c>
      <c r="L1647" s="9" t="s">
        <v>15341</v>
      </c>
      <c r="M1647" s="9" t="s">
        <v>15342</v>
      </c>
      <c r="N1647" s="9" t="s">
        <v>7883</v>
      </c>
      <c r="O1647" s="9" t="s">
        <v>354</v>
      </c>
      <c r="P1647" s="9" t="s">
        <v>15343</v>
      </c>
      <c r="Q1647" s="9" t="s">
        <v>246</v>
      </c>
      <c r="R1647" s="9" t="s">
        <v>15344</v>
      </c>
      <c r="S1647" s="9" t="s">
        <v>17</v>
      </c>
      <c r="T1647" s="9" t="s">
        <v>13100</v>
      </c>
      <c r="U1647" s="9" t="s">
        <v>222</v>
      </c>
      <c r="V1647" s="9"/>
    </row>
    <row r="1648" customFormat="false" ht="15" hidden="false" customHeight="false" outlineLevel="0" collapsed="false">
      <c r="A1648" s="9" t="s">
        <v>15345</v>
      </c>
      <c r="B1648" s="9" t="s">
        <v>15346</v>
      </c>
      <c r="C1648" s="9" t="s">
        <v>15347</v>
      </c>
      <c r="D1648" s="9" t="s">
        <v>31</v>
      </c>
      <c r="E1648" s="9" t="s">
        <v>460</v>
      </c>
      <c r="F1648" s="9" t="s">
        <v>15348</v>
      </c>
      <c r="G1648" s="9" t="s">
        <v>15349</v>
      </c>
      <c r="H1648" s="9"/>
      <c r="I1648" s="9"/>
      <c r="J1648" s="9" t="s">
        <v>15350</v>
      </c>
      <c r="K1648" s="9" t="s">
        <v>15351</v>
      </c>
      <c r="L1648" s="9" t="s">
        <v>15352</v>
      </c>
      <c r="M1648" s="9" t="s">
        <v>15353</v>
      </c>
      <c r="N1648" s="9" t="s">
        <v>613</v>
      </c>
      <c r="O1648" s="9" t="s">
        <v>11924</v>
      </c>
      <c r="P1648" s="9"/>
      <c r="Q1648" s="9" t="s">
        <v>869</v>
      </c>
      <c r="R1648" s="9" t="s">
        <v>15354</v>
      </c>
      <c r="S1648" s="9" t="s">
        <v>17</v>
      </c>
      <c r="T1648" s="9" t="s">
        <v>388</v>
      </c>
      <c r="U1648" s="9" t="s">
        <v>222</v>
      </c>
      <c r="V1648" s="9"/>
    </row>
    <row r="1649" customFormat="false" ht="15" hidden="false" customHeight="false" outlineLevel="0" collapsed="false">
      <c r="A1649" s="9" t="s">
        <v>15355</v>
      </c>
      <c r="B1649" s="9" t="s">
        <v>15356</v>
      </c>
      <c r="C1649" s="9" t="s">
        <v>15357</v>
      </c>
      <c r="D1649" s="9" t="s">
        <v>31</v>
      </c>
      <c r="E1649" s="9" t="s">
        <v>460</v>
      </c>
      <c r="F1649" s="9" t="s">
        <v>171</v>
      </c>
      <c r="G1649" s="9" t="s">
        <v>472</v>
      </c>
      <c r="H1649" s="9"/>
      <c r="I1649" s="9"/>
      <c r="J1649" s="9" t="s">
        <v>15209</v>
      </c>
      <c r="K1649" s="9" t="s">
        <v>15358</v>
      </c>
      <c r="L1649" s="9" t="s">
        <v>15359</v>
      </c>
      <c r="M1649" s="9" t="s">
        <v>15360</v>
      </c>
      <c r="N1649" s="9" t="s">
        <v>11766</v>
      </c>
      <c r="O1649" s="9" t="s">
        <v>11924</v>
      </c>
      <c r="P1649" s="9"/>
      <c r="Q1649" s="9" t="s">
        <v>234</v>
      </c>
      <c r="R1649" s="9" t="s">
        <v>3340</v>
      </c>
      <c r="S1649" s="9" t="s">
        <v>17</v>
      </c>
      <c r="T1649" s="9"/>
      <c r="U1649" s="9" t="s">
        <v>222</v>
      </c>
      <c r="V1649" s="9"/>
    </row>
    <row r="1650" customFormat="false" ht="15" hidden="false" customHeight="false" outlineLevel="0" collapsed="false">
      <c r="A1650" s="9" t="s">
        <v>15361</v>
      </c>
      <c r="B1650" s="9" t="s">
        <v>15362</v>
      </c>
      <c r="C1650" s="9" t="s">
        <v>15363</v>
      </c>
      <c r="D1650" s="9" t="s">
        <v>31</v>
      </c>
      <c r="E1650" s="9" t="s">
        <v>460</v>
      </c>
      <c r="F1650" s="9" t="s">
        <v>1627</v>
      </c>
      <c r="G1650" s="9" t="s">
        <v>15364</v>
      </c>
      <c r="H1650" s="9"/>
      <c r="I1650" s="9"/>
      <c r="J1650" s="9" t="s">
        <v>15209</v>
      </c>
      <c r="K1650" s="9" t="s">
        <v>15365</v>
      </c>
      <c r="L1650" s="9" t="s">
        <v>15366</v>
      </c>
      <c r="M1650" s="9" t="s">
        <v>15367</v>
      </c>
      <c r="N1650" s="9" t="s">
        <v>15368</v>
      </c>
      <c r="O1650" s="9" t="s">
        <v>11924</v>
      </c>
      <c r="P1650" s="9"/>
      <c r="Q1650" s="9" t="s">
        <v>454</v>
      </c>
      <c r="R1650" s="9" t="s">
        <v>14807</v>
      </c>
      <c r="S1650" s="9" t="s">
        <v>17</v>
      </c>
      <c r="T1650" s="9"/>
      <c r="U1650" s="9" t="s">
        <v>222</v>
      </c>
      <c r="V1650" s="9"/>
    </row>
    <row r="1651" customFormat="false" ht="15" hidden="false" customHeight="false" outlineLevel="0" collapsed="false">
      <c r="A1651" s="9" t="s">
        <v>15369</v>
      </c>
      <c r="B1651" s="9" t="s">
        <v>15370</v>
      </c>
      <c r="C1651" s="9" t="s">
        <v>15371</v>
      </c>
      <c r="D1651" s="9" t="s">
        <v>31</v>
      </c>
      <c r="E1651" s="9" t="s">
        <v>460</v>
      </c>
      <c r="F1651" s="9" t="s">
        <v>15372</v>
      </c>
      <c r="G1651" s="9" t="s">
        <v>15373</v>
      </c>
      <c r="H1651" s="9"/>
      <c r="I1651" s="9"/>
      <c r="J1651" s="9" t="s">
        <v>15209</v>
      </c>
      <c r="K1651" s="9" t="s">
        <v>15374</v>
      </c>
      <c r="L1651" s="9" t="s">
        <v>15375</v>
      </c>
      <c r="M1651" s="9" t="s">
        <v>15376</v>
      </c>
      <c r="N1651" s="9" t="s">
        <v>174</v>
      </c>
      <c r="O1651" s="9" t="s">
        <v>15196</v>
      </c>
      <c r="P1651" s="9"/>
      <c r="Q1651" s="9" t="s">
        <v>2073</v>
      </c>
      <c r="R1651" s="9" t="s">
        <v>14807</v>
      </c>
      <c r="S1651" s="9" t="s">
        <v>17</v>
      </c>
      <c r="T1651" s="9" t="s">
        <v>388</v>
      </c>
      <c r="U1651" s="9" t="s">
        <v>222</v>
      </c>
      <c r="V1651" s="9"/>
    </row>
    <row r="1652" customFormat="false" ht="15" hidden="false" customHeight="false" outlineLevel="0" collapsed="false">
      <c r="A1652" s="9" t="s">
        <v>15377</v>
      </c>
      <c r="B1652" s="9" t="s">
        <v>15378</v>
      </c>
      <c r="C1652" s="9" t="s">
        <v>15379</v>
      </c>
      <c r="D1652" s="9" t="s">
        <v>31</v>
      </c>
      <c r="E1652" s="9" t="s">
        <v>460</v>
      </c>
      <c r="F1652" s="9" t="s">
        <v>171</v>
      </c>
      <c r="G1652" s="9" t="s">
        <v>15380</v>
      </c>
      <c r="H1652" s="9"/>
      <c r="I1652" s="9"/>
      <c r="J1652" s="9" t="s">
        <v>15209</v>
      </c>
      <c r="K1652" s="9" t="s">
        <v>15381</v>
      </c>
      <c r="L1652" s="9" t="s">
        <v>15382</v>
      </c>
      <c r="M1652" s="9" t="s">
        <v>15383</v>
      </c>
      <c r="N1652" s="9" t="s">
        <v>8899</v>
      </c>
      <c r="O1652" s="9" t="s">
        <v>11924</v>
      </c>
      <c r="P1652" s="9"/>
      <c r="Q1652" s="9" t="s">
        <v>234</v>
      </c>
      <c r="R1652" s="9" t="s">
        <v>628</v>
      </c>
      <c r="S1652" s="9" t="s">
        <v>17</v>
      </c>
      <c r="T1652" s="9"/>
      <c r="U1652" s="9" t="s">
        <v>222</v>
      </c>
      <c r="V1652" s="9"/>
    </row>
    <row r="1653" customFormat="false" ht="15" hidden="false" customHeight="false" outlineLevel="0" collapsed="false">
      <c r="A1653" s="9" t="s">
        <v>15384</v>
      </c>
      <c r="B1653" s="9" t="s">
        <v>15385</v>
      </c>
      <c r="C1653" s="9" t="s">
        <v>15386</v>
      </c>
      <c r="D1653" s="9" t="s">
        <v>31</v>
      </c>
      <c r="E1653" s="9" t="s">
        <v>460</v>
      </c>
      <c r="F1653" s="9" t="s">
        <v>171</v>
      </c>
      <c r="G1653" s="9" t="s">
        <v>472</v>
      </c>
      <c r="H1653" s="9" t="n">
        <v>-7000</v>
      </c>
      <c r="I1653" s="9"/>
      <c r="J1653" s="9" t="s">
        <v>15387</v>
      </c>
      <c r="K1653" s="9" t="s">
        <v>15388</v>
      </c>
      <c r="L1653" s="9" t="s">
        <v>15389</v>
      </c>
      <c r="M1653" s="9" t="s">
        <v>15390</v>
      </c>
      <c r="N1653" s="9" t="s">
        <v>6105</v>
      </c>
      <c r="O1653" s="9" t="s">
        <v>5662</v>
      </c>
      <c r="P1653" s="9"/>
      <c r="Q1653" s="9" t="s">
        <v>234</v>
      </c>
      <c r="R1653" s="9" t="s">
        <v>628</v>
      </c>
      <c r="S1653" s="9" t="s">
        <v>17</v>
      </c>
      <c r="T1653" s="9"/>
      <c r="U1653" s="9" t="s">
        <v>222</v>
      </c>
      <c r="V1653" s="9"/>
    </row>
    <row r="1654" customFormat="false" ht="15" hidden="false" customHeight="false" outlineLevel="0" collapsed="false">
      <c r="A1654" s="9" t="s">
        <v>15391</v>
      </c>
      <c r="B1654" s="9" t="s">
        <v>15392</v>
      </c>
      <c r="C1654" s="9" t="s">
        <v>15393</v>
      </c>
      <c r="D1654" s="9" t="s">
        <v>31</v>
      </c>
      <c r="E1654" s="9" t="s">
        <v>460</v>
      </c>
      <c r="F1654" s="9" t="s">
        <v>161</v>
      </c>
      <c r="G1654" s="9" t="s">
        <v>3484</v>
      </c>
      <c r="H1654" s="9" t="n">
        <v>-60000</v>
      </c>
      <c r="I1654" s="9"/>
      <c r="J1654" s="9" t="s">
        <v>15394</v>
      </c>
      <c r="K1654" s="9" t="s">
        <v>15395</v>
      </c>
      <c r="L1654" s="9" t="s">
        <v>15396</v>
      </c>
      <c r="M1654" s="9" t="s">
        <v>15397</v>
      </c>
      <c r="N1654" s="9" t="s">
        <v>5687</v>
      </c>
      <c r="O1654" s="9" t="s">
        <v>5662</v>
      </c>
      <c r="P1654" s="9"/>
      <c r="Q1654" s="9" t="s">
        <v>1267</v>
      </c>
      <c r="R1654" s="9" t="s">
        <v>14762</v>
      </c>
      <c r="S1654" s="9" t="s">
        <v>17</v>
      </c>
      <c r="T1654" s="9"/>
      <c r="U1654" s="9" t="s">
        <v>222</v>
      </c>
      <c r="V1654" s="9"/>
    </row>
    <row r="1655" customFormat="false" ht="15" hidden="false" customHeight="false" outlineLevel="0" collapsed="false">
      <c r="A1655" s="9" t="s">
        <v>15398</v>
      </c>
      <c r="B1655" s="9" t="s">
        <v>15399</v>
      </c>
      <c r="C1655" s="9" t="s">
        <v>15400</v>
      </c>
      <c r="D1655" s="9" t="s">
        <v>31</v>
      </c>
      <c r="E1655" s="9" t="s">
        <v>460</v>
      </c>
      <c r="F1655" s="9" t="s">
        <v>9177</v>
      </c>
      <c r="G1655" s="9" t="s">
        <v>15401</v>
      </c>
      <c r="H1655" s="9"/>
      <c r="I1655" s="9"/>
      <c r="J1655" s="9" t="s">
        <v>15402</v>
      </c>
      <c r="K1655" s="9" t="s">
        <v>15403</v>
      </c>
      <c r="L1655" s="9" t="s">
        <v>15404</v>
      </c>
      <c r="M1655" s="9" t="s">
        <v>15405</v>
      </c>
      <c r="N1655" s="9" t="s">
        <v>10893</v>
      </c>
      <c r="O1655" s="9" t="s">
        <v>11924</v>
      </c>
      <c r="P1655" s="9"/>
      <c r="Q1655" s="9" t="s">
        <v>454</v>
      </c>
      <c r="R1655" s="9" t="s">
        <v>14807</v>
      </c>
      <c r="S1655" s="9" t="s">
        <v>17</v>
      </c>
      <c r="T1655" s="9" t="s">
        <v>388</v>
      </c>
      <c r="U1655" s="9" t="s">
        <v>222</v>
      </c>
      <c r="V1655" s="9"/>
    </row>
    <row r="1656" customFormat="false" ht="15" hidden="false" customHeight="false" outlineLevel="0" collapsed="false">
      <c r="A1656" s="9" t="s">
        <v>15406</v>
      </c>
      <c r="B1656" s="9" t="s">
        <v>15407</v>
      </c>
      <c r="C1656" s="9" t="s">
        <v>15408</v>
      </c>
      <c r="D1656" s="9" t="s">
        <v>31</v>
      </c>
      <c r="E1656" s="9" t="s">
        <v>460</v>
      </c>
      <c r="F1656" s="9" t="s">
        <v>162</v>
      </c>
      <c r="G1656" s="9" t="s">
        <v>15409</v>
      </c>
      <c r="H1656" s="9"/>
      <c r="I1656" s="9"/>
      <c r="J1656" s="9" t="s">
        <v>15209</v>
      </c>
      <c r="K1656" s="9" t="s">
        <v>15410</v>
      </c>
      <c r="L1656" s="9" t="s">
        <v>15411</v>
      </c>
      <c r="M1656" s="9" t="s">
        <v>15412</v>
      </c>
      <c r="N1656" s="9" t="s">
        <v>2536</v>
      </c>
      <c r="O1656" s="9" t="s">
        <v>15413</v>
      </c>
      <c r="P1656" s="9"/>
      <c r="Q1656" s="9" t="s">
        <v>454</v>
      </c>
      <c r="R1656" s="9" t="s">
        <v>14807</v>
      </c>
      <c r="S1656" s="9" t="s">
        <v>17</v>
      </c>
      <c r="T1656" s="9" t="s">
        <v>170</v>
      </c>
      <c r="U1656" s="9" t="s">
        <v>222</v>
      </c>
      <c r="V1656" s="9"/>
    </row>
    <row r="1657" customFormat="false" ht="15" hidden="false" customHeight="false" outlineLevel="0" collapsed="false">
      <c r="A1657" s="9" t="s">
        <v>15414</v>
      </c>
      <c r="B1657" s="9" t="s">
        <v>15415</v>
      </c>
      <c r="C1657" s="9" t="s">
        <v>15416</v>
      </c>
      <c r="D1657" s="9" t="s">
        <v>31</v>
      </c>
      <c r="E1657" s="9" t="s">
        <v>460</v>
      </c>
      <c r="F1657" s="9" t="s">
        <v>4285</v>
      </c>
      <c r="G1657" s="9" t="s">
        <v>15417</v>
      </c>
      <c r="H1657" s="9"/>
      <c r="I1657" s="9"/>
      <c r="J1657" s="9" t="s">
        <v>15209</v>
      </c>
      <c r="K1657" s="9" t="s">
        <v>15418</v>
      </c>
      <c r="L1657" s="9" t="s">
        <v>15419</v>
      </c>
      <c r="M1657" s="9" t="s">
        <v>15420</v>
      </c>
      <c r="N1657" s="9" t="s">
        <v>15421</v>
      </c>
      <c r="O1657" s="9" t="s">
        <v>11924</v>
      </c>
      <c r="P1657" s="9"/>
      <c r="Q1657" s="9" t="s">
        <v>234</v>
      </c>
      <c r="R1657" s="9" t="s">
        <v>15422</v>
      </c>
      <c r="S1657" s="9" t="s">
        <v>17</v>
      </c>
      <c r="T1657" s="9" t="s">
        <v>388</v>
      </c>
      <c r="U1657" s="9" t="s">
        <v>222</v>
      </c>
      <c r="V1657" s="9"/>
    </row>
    <row r="1658" customFormat="false" ht="15" hidden="false" customHeight="false" outlineLevel="0" collapsed="false">
      <c r="A1658" s="9" t="s">
        <v>15423</v>
      </c>
      <c r="B1658" s="9" t="s">
        <v>15424</v>
      </c>
      <c r="C1658" s="9" t="s">
        <v>15425</v>
      </c>
      <c r="D1658" s="9" t="s">
        <v>31</v>
      </c>
      <c r="E1658" s="9" t="s">
        <v>460</v>
      </c>
      <c r="F1658" s="9" t="s">
        <v>9838</v>
      </c>
      <c r="G1658" s="9" t="s">
        <v>15426</v>
      </c>
      <c r="H1658" s="9"/>
      <c r="I1658" s="9"/>
      <c r="J1658" s="9" t="s">
        <v>15243</v>
      </c>
      <c r="K1658" s="9" t="s">
        <v>15427</v>
      </c>
      <c r="L1658" s="9" t="s">
        <v>15404</v>
      </c>
      <c r="M1658" s="9" t="s">
        <v>15428</v>
      </c>
      <c r="N1658" s="9" t="s">
        <v>173</v>
      </c>
      <c r="O1658" s="9" t="s">
        <v>11924</v>
      </c>
      <c r="P1658" s="9"/>
      <c r="Q1658" s="9" t="s">
        <v>234</v>
      </c>
      <c r="R1658" s="9" t="s">
        <v>628</v>
      </c>
      <c r="S1658" s="9" t="s">
        <v>17</v>
      </c>
      <c r="T1658" s="9" t="s">
        <v>170</v>
      </c>
      <c r="U1658" s="9" t="s">
        <v>222</v>
      </c>
      <c r="V1658" s="9"/>
    </row>
    <row r="1659" customFormat="false" ht="15" hidden="false" customHeight="false" outlineLevel="0" collapsed="false">
      <c r="A1659" s="9" t="s">
        <v>15429</v>
      </c>
      <c r="B1659" s="9" t="s">
        <v>15430</v>
      </c>
      <c r="C1659" s="9" t="s">
        <v>15431</v>
      </c>
      <c r="D1659" s="9" t="s">
        <v>31</v>
      </c>
      <c r="E1659" s="9" t="s">
        <v>460</v>
      </c>
      <c r="F1659" s="9" t="s">
        <v>8841</v>
      </c>
      <c r="G1659" s="9" t="s">
        <v>1342</v>
      </c>
      <c r="H1659" s="9"/>
      <c r="I1659" s="9"/>
      <c r="J1659" s="9" t="s">
        <v>15432</v>
      </c>
      <c r="K1659" s="9" t="s">
        <v>15433</v>
      </c>
      <c r="L1659" s="9" t="s">
        <v>15434</v>
      </c>
      <c r="M1659" s="9" t="s">
        <v>15435</v>
      </c>
      <c r="N1659" s="9" t="s">
        <v>15231</v>
      </c>
      <c r="O1659" s="9" t="s">
        <v>15436</v>
      </c>
      <c r="P1659" s="9"/>
      <c r="Q1659" s="9" t="s">
        <v>234</v>
      </c>
      <c r="R1659" s="9" t="s">
        <v>628</v>
      </c>
      <c r="S1659" s="9" t="s">
        <v>17</v>
      </c>
      <c r="T1659" s="9" t="s">
        <v>388</v>
      </c>
      <c r="U1659" s="9" t="s">
        <v>222</v>
      </c>
      <c r="V1659" s="9"/>
    </row>
    <row r="1660" customFormat="false" ht="15" hidden="false" customHeight="false" outlineLevel="0" collapsed="false">
      <c r="A1660" s="9" t="s">
        <v>15437</v>
      </c>
      <c r="B1660" s="9" t="s">
        <v>15438</v>
      </c>
      <c r="C1660" s="9" t="s">
        <v>15439</v>
      </c>
      <c r="D1660" s="9" t="s">
        <v>31</v>
      </c>
      <c r="E1660" s="9" t="s">
        <v>460</v>
      </c>
      <c r="F1660" s="9" t="s">
        <v>162</v>
      </c>
      <c r="G1660" s="9" t="s">
        <v>84</v>
      </c>
      <c r="H1660" s="9"/>
      <c r="I1660" s="9"/>
      <c r="J1660" s="9" t="s">
        <v>15209</v>
      </c>
      <c r="K1660" s="9" t="s">
        <v>15440</v>
      </c>
      <c r="L1660" s="9" t="s">
        <v>15441</v>
      </c>
      <c r="M1660" s="9" t="s">
        <v>15442</v>
      </c>
      <c r="N1660" s="9" t="s">
        <v>15443</v>
      </c>
      <c r="O1660" s="9" t="s">
        <v>15196</v>
      </c>
      <c r="P1660" s="9"/>
      <c r="Q1660" s="9" t="s">
        <v>2073</v>
      </c>
      <c r="R1660" s="9" t="s">
        <v>14807</v>
      </c>
      <c r="S1660" s="9" t="s">
        <v>17</v>
      </c>
      <c r="T1660" s="9" t="s">
        <v>3391</v>
      </c>
      <c r="U1660" s="9" t="s">
        <v>222</v>
      </c>
      <c r="V1660" s="9"/>
    </row>
    <row r="1661" customFormat="false" ht="15" hidden="false" customHeight="false" outlineLevel="0" collapsed="false">
      <c r="A1661" s="9" t="s">
        <v>15444</v>
      </c>
      <c r="B1661" s="9" t="s">
        <v>15445</v>
      </c>
      <c r="C1661" s="9" t="s">
        <v>15446</v>
      </c>
      <c r="D1661" s="9" t="s">
        <v>31</v>
      </c>
      <c r="E1661" s="9" t="s">
        <v>460</v>
      </c>
      <c r="F1661" s="9" t="s">
        <v>15447</v>
      </c>
      <c r="G1661" s="9" t="s">
        <v>15448</v>
      </c>
      <c r="H1661" s="9" t="n">
        <v>-2500</v>
      </c>
      <c r="I1661" s="9"/>
      <c r="J1661" s="9" t="s">
        <v>15449</v>
      </c>
      <c r="K1661" s="9" t="s">
        <v>15450</v>
      </c>
      <c r="L1661" s="9" t="s">
        <v>15451</v>
      </c>
      <c r="M1661" s="9" t="s">
        <v>15452</v>
      </c>
      <c r="N1661" s="9" t="s">
        <v>15453</v>
      </c>
      <c r="O1661" s="9" t="s">
        <v>11924</v>
      </c>
      <c r="P1661" s="9"/>
      <c r="Q1661" s="9" t="s">
        <v>234</v>
      </c>
      <c r="R1661" s="9" t="s">
        <v>3340</v>
      </c>
      <c r="S1661" s="9" t="s">
        <v>17</v>
      </c>
      <c r="T1661" s="9" t="s">
        <v>8535</v>
      </c>
      <c r="U1661" s="9" t="s">
        <v>222</v>
      </c>
      <c r="V1661" s="9"/>
    </row>
    <row r="1662" customFormat="false" ht="15" hidden="false" customHeight="false" outlineLevel="0" collapsed="false">
      <c r="A1662" s="9" t="s">
        <v>15454</v>
      </c>
      <c r="B1662" s="9" t="s">
        <v>15455</v>
      </c>
      <c r="C1662" s="9" t="s">
        <v>15456</v>
      </c>
      <c r="D1662" s="9" t="s">
        <v>31</v>
      </c>
      <c r="E1662" s="9" t="s">
        <v>460</v>
      </c>
      <c r="F1662" s="9" t="s">
        <v>9177</v>
      </c>
      <c r="G1662" s="9" t="s">
        <v>4076</v>
      </c>
      <c r="H1662" s="9" t="n">
        <v>1720</v>
      </c>
      <c r="I1662" s="9"/>
      <c r="J1662" s="9" t="s">
        <v>15457</v>
      </c>
      <c r="K1662" s="9" t="s">
        <v>15458</v>
      </c>
      <c r="L1662" s="9" t="s">
        <v>15459</v>
      </c>
      <c r="M1662" s="9" t="s">
        <v>15460</v>
      </c>
      <c r="N1662" s="9" t="s">
        <v>432</v>
      </c>
      <c r="O1662" s="9" t="s">
        <v>15461</v>
      </c>
      <c r="P1662" s="9"/>
      <c r="Q1662" s="9" t="s">
        <v>246</v>
      </c>
      <c r="R1662" s="9" t="s">
        <v>3340</v>
      </c>
      <c r="S1662" s="9" t="s">
        <v>17</v>
      </c>
      <c r="T1662" s="9" t="s">
        <v>9203</v>
      </c>
      <c r="U1662" s="9" t="s">
        <v>222</v>
      </c>
      <c r="V1662" s="9"/>
    </row>
    <row r="1663" customFormat="false" ht="15" hidden="false" customHeight="false" outlineLevel="0" collapsed="false">
      <c r="A1663" s="9" t="s">
        <v>15462</v>
      </c>
      <c r="B1663" s="9" t="s">
        <v>15463</v>
      </c>
      <c r="C1663" s="9" t="s">
        <v>15464</v>
      </c>
      <c r="D1663" s="9" t="s">
        <v>31</v>
      </c>
      <c r="E1663" s="9" t="s">
        <v>460</v>
      </c>
      <c r="F1663" s="9" t="s">
        <v>15465</v>
      </c>
      <c r="G1663" s="9" t="s">
        <v>15466</v>
      </c>
      <c r="H1663" s="9" t="n">
        <v>-1600</v>
      </c>
      <c r="I1663" s="9"/>
      <c r="J1663" s="9" t="s">
        <v>15467</v>
      </c>
      <c r="K1663" s="9" t="s">
        <v>15468</v>
      </c>
      <c r="L1663" s="9" t="s">
        <v>15469</v>
      </c>
      <c r="M1663" s="9" t="s">
        <v>15470</v>
      </c>
      <c r="N1663" s="9" t="s">
        <v>15471</v>
      </c>
      <c r="O1663" s="9" t="s">
        <v>354</v>
      </c>
      <c r="P1663" s="9" t="s">
        <v>15472</v>
      </c>
      <c r="Q1663" s="9" t="s">
        <v>2551</v>
      </c>
      <c r="R1663" s="9" t="s">
        <v>15473</v>
      </c>
      <c r="S1663" s="9" t="s">
        <v>15</v>
      </c>
      <c r="T1663" s="9" t="s">
        <v>15474</v>
      </c>
      <c r="U1663" s="9" t="s">
        <v>222</v>
      </c>
      <c r="V1663" s="9"/>
    </row>
    <row r="1664" customFormat="false" ht="15" hidden="false" customHeight="false" outlineLevel="0" collapsed="false">
      <c r="A1664" s="9" t="s">
        <v>15475</v>
      </c>
      <c r="B1664" s="9" t="s">
        <v>15476</v>
      </c>
      <c r="C1664" s="9" t="s">
        <v>15477</v>
      </c>
      <c r="D1664" s="9" t="s">
        <v>31</v>
      </c>
      <c r="E1664" s="9" t="s">
        <v>460</v>
      </c>
      <c r="F1664" s="9" t="s">
        <v>9838</v>
      </c>
      <c r="G1664" s="9" t="s">
        <v>15426</v>
      </c>
      <c r="H1664" s="9" t="n">
        <v>1843</v>
      </c>
      <c r="I1664" s="9"/>
      <c r="J1664" s="9" t="s">
        <v>15478</v>
      </c>
      <c r="K1664" s="9" t="s">
        <v>15479</v>
      </c>
      <c r="L1664" s="9" t="s">
        <v>15480</v>
      </c>
      <c r="M1664" s="9" t="s">
        <v>15481</v>
      </c>
      <c r="N1664" s="9" t="s">
        <v>15482</v>
      </c>
      <c r="O1664" s="9" t="s">
        <v>354</v>
      </c>
      <c r="P1664" s="9"/>
      <c r="Q1664" s="9" t="s">
        <v>234</v>
      </c>
      <c r="R1664" s="9" t="s">
        <v>628</v>
      </c>
      <c r="S1664" s="9" t="s">
        <v>17</v>
      </c>
      <c r="T1664" s="9" t="s">
        <v>15483</v>
      </c>
      <c r="U1664" s="9" t="s">
        <v>222</v>
      </c>
      <c r="V1664" s="9"/>
    </row>
    <row r="1665" customFormat="false" ht="15" hidden="false" customHeight="false" outlineLevel="0" collapsed="false">
      <c r="A1665" s="9" t="s">
        <v>15484</v>
      </c>
      <c r="B1665" s="9" t="s">
        <v>15485</v>
      </c>
      <c r="C1665" s="9" t="s">
        <v>15486</v>
      </c>
      <c r="D1665" s="9" t="s">
        <v>31</v>
      </c>
      <c r="E1665" s="9" t="s">
        <v>460</v>
      </c>
      <c r="F1665" s="9" t="s">
        <v>15487</v>
      </c>
      <c r="G1665" s="9" t="s">
        <v>15488</v>
      </c>
      <c r="H1665" s="9"/>
      <c r="I1665" s="9"/>
      <c r="J1665" s="9" t="s">
        <v>15489</v>
      </c>
      <c r="K1665" s="9" t="s">
        <v>15490</v>
      </c>
      <c r="L1665" s="9" t="s">
        <v>15491</v>
      </c>
      <c r="M1665" s="9" t="s">
        <v>15492</v>
      </c>
      <c r="N1665" s="9" t="s">
        <v>7235</v>
      </c>
      <c r="O1665" s="9" t="s">
        <v>11924</v>
      </c>
      <c r="P1665" s="9"/>
      <c r="Q1665" s="9" t="s">
        <v>1267</v>
      </c>
      <c r="R1665" s="9" t="s">
        <v>3340</v>
      </c>
      <c r="S1665" s="9" t="s">
        <v>17</v>
      </c>
      <c r="T1665" s="9"/>
      <c r="U1665" s="9" t="s">
        <v>222</v>
      </c>
      <c r="V1665" s="9"/>
    </row>
    <row r="1666" customFormat="false" ht="15" hidden="false" customHeight="false" outlineLevel="0" collapsed="false">
      <c r="A1666" s="9" t="s">
        <v>15493</v>
      </c>
      <c r="B1666" s="9" t="s">
        <v>15494</v>
      </c>
      <c r="C1666" s="9" t="s">
        <v>15495</v>
      </c>
      <c r="D1666" s="9" t="s">
        <v>31</v>
      </c>
      <c r="E1666" s="9" t="s">
        <v>460</v>
      </c>
      <c r="F1666" s="9" t="s">
        <v>15496</v>
      </c>
      <c r="G1666" s="9" t="s">
        <v>15497</v>
      </c>
      <c r="H1666" s="9"/>
      <c r="I1666" s="9"/>
      <c r="J1666" s="9" t="s">
        <v>15209</v>
      </c>
      <c r="K1666" s="9" t="s">
        <v>15498</v>
      </c>
      <c r="L1666" s="9" t="s">
        <v>15499</v>
      </c>
      <c r="M1666" s="9" t="s">
        <v>15500</v>
      </c>
      <c r="N1666" s="9" t="s">
        <v>15501</v>
      </c>
      <c r="O1666" s="9" t="s">
        <v>11924</v>
      </c>
      <c r="P1666" s="9"/>
      <c r="Q1666" s="9" t="s">
        <v>454</v>
      </c>
      <c r="R1666" s="9" t="s">
        <v>14807</v>
      </c>
      <c r="S1666" s="9" t="s">
        <v>17</v>
      </c>
      <c r="T1666" s="9"/>
      <c r="U1666" s="9" t="s">
        <v>222</v>
      </c>
      <c r="V1666" s="9"/>
    </row>
    <row r="1667" customFormat="false" ht="15" hidden="false" customHeight="false" outlineLevel="0" collapsed="false">
      <c r="A1667" s="9" t="s">
        <v>15502</v>
      </c>
      <c r="B1667" s="9" t="s">
        <v>15503</v>
      </c>
      <c r="C1667" s="9" t="s">
        <v>15504</v>
      </c>
      <c r="D1667" s="9" t="s">
        <v>31</v>
      </c>
      <c r="E1667" s="9" t="s">
        <v>460</v>
      </c>
      <c r="F1667" s="9" t="s">
        <v>164</v>
      </c>
      <c r="G1667" s="9" t="s">
        <v>1396</v>
      </c>
      <c r="H1667" s="9"/>
      <c r="I1667" s="9"/>
      <c r="J1667" s="9" t="s">
        <v>15209</v>
      </c>
      <c r="K1667" s="9" t="s">
        <v>15505</v>
      </c>
      <c r="L1667" s="9" t="s">
        <v>15506</v>
      </c>
      <c r="M1667" s="9" t="s">
        <v>15507</v>
      </c>
      <c r="N1667" s="9" t="s">
        <v>15508</v>
      </c>
      <c r="O1667" s="9" t="s">
        <v>11924</v>
      </c>
      <c r="P1667" s="9"/>
      <c r="Q1667" s="9" t="s">
        <v>670</v>
      </c>
      <c r="R1667" s="9" t="s">
        <v>15509</v>
      </c>
      <c r="S1667" s="9" t="s">
        <v>17</v>
      </c>
      <c r="T1667" s="9"/>
      <c r="U1667" s="9" t="s">
        <v>222</v>
      </c>
      <c r="V1667" s="9"/>
    </row>
    <row r="1668" customFormat="false" ht="15" hidden="false" customHeight="false" outlineLevel="0" collapsed="false">
      <c r="A1668" s="9" t="s">
        <v>15510</v>
      </c>
      <c r="B1668" s="9" t="s">
        <v>15511</v>
      </c>
      <c r="C1668" s="9" t="s">
        <v>15512</v>
      </c>
      <c r="D1668" s="9" t="s">
        <v>31</v>
      </c>
      <c r="E1668" s="9" t="s">
        <v>460</v>
      </c>
      <c r="F1668" s="9" t="s">
        <v>161</v>
      </c>
      <c r="G1668" s="9" t="s">
        <v>61</v>
      </c>
      <c r="H1668" s="9" t="n">
        <v>-3000</v>
      </c>
      <c r="I1668" s="9"/>
      <c r="J1668" s="9" t="s">
        <v>15513</v>
      </c>
      <c r="K1668" s="9" t="s">
        <v>15514</v>
      </c>
      <c r="L1668" s="9" t="s">
        <v>15515</v>
      </c>
      <c r="M1668" s="9" t="s">
        <v>15516</v>
      </c>
      <c r="N1668" s="9" t="s">
        <v>11590</v>
      </c>
      <c r="O1668" s="9" t="s">
        <v>11924</v>
      </c>
      <c r="P1668" s="9"/>
      <c r="Q1668" s="9" t="s">
        <v>234</v>
      </c>
      <c r="R1668" s="9" t="s">
        <v>3340</v>
      </c>
      <c r="S1668" s="9" t="s">
        <v>17</v>
      </c>
      <c r="T1668" s="9"/>
      <c r="U1668" s="9" t="s">
        <v>222</v>
      </c>
      <c r="V1668" s="9"/>
    </row>
    <row r="1669" customFormat="false" ht="15" hidden="false" customHeight="false" outlineLevel="0" collapsed="false">
      <c r="A1669" s="9" t="s">
        <v>15517</v>
      </c>
      <c r="B1669" s="9" t="s">
        <v>15518</v>
      </c>
      <c r="C1669" s="9" t="s">
        <v>11778</v>
      </c>
      <c r="D1669" s="9" t="s">
        <v>31</v>
      </c>
      <c r="E1669" s="9" t="s">
        <v>460</v>
      </c>
      <c r="F1669" s="9" t="s">
        <v>15519</v>
      </c>
      <c r="G1669" s="9" t="s">
        <v>15520</v>
      </c>
      <c r="H1669" s="9" t="n">
        <v>-200</v>
      </c>
      <c r="I1669" s="9"/>
      <c r="J1669" s="9" t="s">
        <v>15521</v>
      </c>
      <c r="K1669" s="9" t="s">
        <v>15522</v>
      </c>
      <c r="L1669" s="9" t="s">
        <v>15523</v>
      </c>
      <c r="M1669" s="9" t="s">
        <v>15524</v>
      </c>
      <c r="N1669" s="9" t="s">
        <v>15525</v>
      </c>
      <c r="O1669" s="9" t="s">
        <v>11924</v>
      </c>
      <c r="P1669" s="9"/>
      <c r="Q1669" s="9" t="s">
        <v>234</v>
      </c>
      <c r="R1669" s="9" t="s">
        <v>15526</v>
      </c>
      <c r="S1669" s="9" t="s">
        <v>17</v>
      </c>
      <c r="T1669" s="9" t="s">
        <v>170</v>
      </c>
      <c r="U1669" s="9" t="s">
        <v>222</v>
      </c>
      <c r="V1669" s="9"/>
    </row>
    <row r="1670" customFormat="false" ht="15" hidden="false" customHeight="false" outlineLevel="0" collapsed="false">
      <c r="A1670" s="9" t="s">
        <v>15527</v>
      </c>
      <c r="B1670" s="9" t="s">
        <v>15528</v>
      </c>
      <c r="C1670" s="9" t="s">
        <v>15529</v>
      </c>
      <c r="D1670" s="9" t="s">
        <v>31</v>
      </c>
      <c r="E1670" s="9" t="s">
        <v>460</v>
      </c>
      <c r="F1670" s="9" t="s">
        <v>4285</v>
      </c>
      <c r="G1670" s="9" t="s">
        <v>15530</v>
      </c>
      <c r="H1670" s="9" t="n">
        <v>-6000</v>
      </c>
      <c r="I1670" s="9"/>
      <c r="J1670" s="9" t="s">
        <v>15531</v>
      </c>
      <c r="K1670" s="9" t="s">
        <v>15532</v>
      </c>
      <c r="L1670" s="9" t="s">
        <v>15533</v>
      </c>
      <c r="M1670" s="9" t="s">
        <v>15534</v>
      </c>
      <c r="N1670" s="9" t="s">
        <v>572</v>
      </c>
      <c r="O1670" s="9" t="s">
        <v>11924</v>
      </c>
      <c r="P1670" s="9" t="s">
        <v>15535</v>
      </c>
      <c r="Q1670" s="9" t="s">
        <v>234</v>
      </c>
      <c r="R1670" s="9" t="s">
        <v>15422</v>
      </c>
      <c r="S1670" s="9" t="s">
        <v>17</v>
      </c>
      <c r="T1670" s="9"/>
      <c r="U1670" s="9" t="s">
        <v>222</v>
      </c>
      <c r="V1670" s="9"/>
    </row>
    <row r="1671" customFormat="false" ht="15" hidden="false" customHeight="false" outlineLevel="0" collapsed="false">
      <c r="A1671" s="9" t="s">
        <v>15536</v>
      </c>
      <c r="B1671" s="9" t="s">
        <v>15537</v>
      </c>
      <c r="C1671" s="9" t="s">
        <v>15538</v>
      </c>
      <c r="D1671" s="9" t="s">
        <v>31</v>
      </c>
      <c r="E1671" s="9" t="s">
        <v>460</v>
      </c>
      <c r="F1671" s="9" t="s">
        <v>1759</v>
      </c>
      <c r="G1671" s="9" t="s">
        <v>11959</v>
      </c>
      <c r="H1671" s="9"/>
      <c r="I1671" s="9"/>
      <c r="J1671" s="9" t="s">
        <v>15539</v>
      </c>
      <c r="K1671" s="9" t="s">
        <v>15540</v>
      </c>
      <c r="L1671" s="9" t="s">
        <v>15541</v>
      </c>
      <c r="M1671" s="9" t="s">
        <v>15542</v>
      </c>
      <c r="N1671" s="9" t="s">
        <v>9518</v>
      </c>
      <c r="O1671" s="9" t="s">
        <v>354</v>
      </c>
      <c r="P1671" s="9"/>
      <c r="Q1671" s="9" t="s">
        <v>234</v>
      </c>
      <c r="R1671" s="9" t="s">
        <v>628</v>
      </c>
      <c r="S1671" s="9" t="s">
        <v>17</v>
      </c>
      <c r="T1671" s="9" t="s">
        <v>170</v>
      </c>
      <c r="U1671" s="9" t="s">
        <v>378</v>
      </c>
      <c r="V1671" s="9"/>
    </row>
    <row r="1672" customFormat="false" ht="15" hidden="false" customHeight="false" outlineLevel="0" collapsed="false">
      <c r="A1672" s="9" t="s">
        <v>15543</v>
      </c>
      <c r="B1672" s="9" t="s">
        <v>15544</v>
      </c>
      <c r="C1672" s="9" t="s">
        <v>15545</v>
      </c>
      <c r="D1672" s="9" t="s">
        <v>31</v>
      </c>
      <c r="E1672" s="9" t="s">
        <v>460</v>
      </c>
      <c r="F1672" s="9" t="s">
        <v>165</v>
      </c>
      <c r="G1672" s="9" t="s">
        <v>11559</v>
      </c>
      <c r="H1672" s="9" t="n">
        <v>-5500</v>
      </c>
      <c r="I1672" s="9"/>
      <c r="J1672" s="9" t="s">
        <v>15546</v>
      </c>
      <c r="K1672" s="9" t="s">
        <v>15547</v>
      </c>
      <c r="L1672" s="9" t="s">
        <v>15548</v>
      </c>
      <c r="M1672" s="9" t="s">
        <v>15549</v>
      </c>
      <c r="N1672" s="9" t="s">
        <v>15231</v>
      </c>
      <c r="O1672" s="9" t="s">
        <v>5662</v>
      </c>
      <c r="P1672" s="9"/>
      <c r="Q1672" s="9" t="s">
        <v>234</v>
      </c>
      <c r="R1672" s="9" t="s">
        <v>3340</v>
      </c>
      <c r="S1672" s="9" t="s">
        <v>17</v>
      </c>
      <c r="T1672" s="9"/>
      <c r="U1672" s="9" t="s">
        <v>222</v>
      </c>
      <c r="V1672" s="9"/>
    </row>
    <row r="1673" customFormat="false" ht="15" hidden="false" customHeight="false" outlineLevel="0" collapsed="false">
      <c r="A1673" s="9" t="s">
        <v>15550</v>
      </c>
      <c r="B1673" s="9" t="s">
        <v>15551</v>
      </c>
      <c r="C1673" s="9" t="s">
        <v>15552</v>
      </c>
      <c r="D1673" s="9" t="s">
        <v>31</v>
      </c>
      <c r="E1673" s="9" t="s">
        <v>460</v>
      </c>
      <c r="F1673" s="9" t="s">
        <v>15226</v>
      </c>
      <c r="G1673" s="9" t="s">
        <v>15553</v>
      </c>
      <c r="H1673" s="9"/>
      <c r="I1673" s="9"/>
      <c r="J1673" s="9" t="s">
        <v>15554</v>
      </c>
      <c r="K1673" s="9" t="s">
        <v>15555</v>
      </c>
      <c r="L1673" s="9" t="s">
        <v>15556</v>
      </c>
      <c r="M1673" s="9" t="s">
        <v>15557</v>
      </c>
      <c r="N1673" s="9" t="s">
        <v>179</v>
      </c>
      <c r="O1673" s="9" t="s">
        <v>354</v>
      </c>
      <c r="P1673" s="9"/>
      <c r="Q1673" s="9" t="s">
        <v>234</v>
      </c>
      <c r="R1673" s="9" t="s">
        <v>3340</v>
      </c>
      <c r="S1673" s="9" t="s">
        <v>17</v>
      </c>
      <c r="T1673" s="9" t="s">
        <v>15483</v>
      </c>
      <c r="U1673" s="9" t="s">
        <v>222</v>
      </c>
      <c r="V1673" s="9"/>
    </row>
    <row r="1674" customFormat="false" ht="15" hidden="false" customHeight="false" outlineLevel="0" collapsed="false">
      <c r="A1674" s="9" t="s">
        <v>15558</v>
      </c>
      <c r="B1674" s="9" t="s">
        <v>15559</v>
      </c>
      <c r="C1674" s="9" t="s">
        <v>15560</v>
      </c>
      <c r="D1674" s="9" t="s">
        <v>31</v>
      </c>
      <c r="E1674" s="9" t="s">
        <v>460</v>
      </c>
      <c r="F1674" s="9" t="s">
        <v>2482</v>
      </c>
      <c r="G1674" s="9" t="s">
        <v>2483</v>
      </c>
      <c r="H1674" s="9" t="n">
        <v>-1500</v>
      </c>
      <c r="I1674" s="9"/>
      <c r="J1674" s="9" t="s">
        <v>15561</v>
      </c>
      <c r="K1674" s="9" t="s">
        <v>15562</v>
      </c>
      <c r="L1674" s="9" t="s">
        <v>15563</v>
      </c>
      <c r="M1674" s="9" t="s">
        <v>15564</v>
      </c>
      <c r="N1674" s="9" t="s">
        <v>268</v>
      </c>
      <c r="O1674" s="9" t="s">
        <v>15565</v>
      </c>
      <c r="P1674" s="9"/>
      <c r="Q1674" s="9" t="s">
        <v>670</v>
      </c>
      <c r="R1674" s="9" t="s">
        <v>15566</v>
      </c>
      <c r="S1674" s="9" t="s">
        <v>17</v>
      </c>
      <c r="T1674" s="9" t="s">
        <v>8750</v>
      </c>
      <c r="U1674" s="9" t="s">
        <v>378</v>
      </c>
      <c r="V1674" s="9"/>
    </row>
    <row r="1675" customFormat="false" ht="15" hidden="false" customHeight="false" outlineLevel="0" collapsed="false">
      <c r="A1675" s="9" t="s">
        <v>15567</v>
      </c>
      <c r="B1675" s="9" t="s">
        <v>15568</v>
      </c>
      <c r="C1675" s="9" t="s">
        <v>15569</v>
      </c>
      <c r="D1675" s="9" t="s">
        <v>31</v>
      </c>
      <c r="E1675" s="9" t="s">
        <v>460</v>
      </c>
      <c r="F1675" s="9" t="s">
        <v>162</v>
      </c>
      <c r="G1675" s="9" t="s">
        <v>90</v>
      </c>
      <c r="H1675" s="9"/>
      <c r="I1675" s="9"/>
      <c r="J1675" s="9" t="s">
        <v>15570</v>
      </c>
      <c r="K1675" s="9" t="s">
        <v>15571</v>
      </c>
      <c r="L1675" s="9" t="s">
        <v>15572</v>
      </c>
      <c r="M1675" s="9" t="s">
        <v>15573</v>
      </c>
      <c r="N1675" s="9" t="s">
        <v>179</v>
      </c>
      <c r="O1675" s="9" t="s">
        <v>15196</v>
      </c>
      <c r="P1675" s="9"/>
      <c r="Q1675" s="9" t="s">
        <v>840</v>
      </c>
      <c r="R1675" s="9" t="s">
        <v>628</v>
      </c>
      <c r="S1675" s="9" t="s">
        <v>17</v>
      </c>
      <c r="T1675" s="9" t="s">
        <v>672</v>
      </c>
      <c r="U1675" s="9" t="s">
        <v>222</v>
      </c>
      <c r="V1675" s="9"/>
    </row>
    <row r="1676" customFormat="false" ht="15" hidden="false" customHeight="false" outlineLevel="0" collapsed="false">
      <c r="A1676" s="9" t="s">
        <v>15574</v>
      </c>
      <c r="B1676" s="9" t="s">
        <v>15575</v>
      </c>
      <c r="C1676" s="9" t="s">
        <v>15576</v>
      </c>
      <c r="D1676" s="9" t="s">
        <v>31</v>
      </c>
      <c r="E1676" s="9" t="s">
        <v>460</v>
      </c>
      <c r="F1676" s="9" t="s">
        <v>9177</v>
      </c>
      <c r="G1676" s="9" t="s">
        <v>15577</v>
      </c>
      <c r="H1676" s="9" t="n">
        <v>1870</v>
      </c>
      <c r="I1676" s="9"/>
      <c r="J1676" s="9" t="s">
        <v>15578</v>
      </c>
      <c r="K1676" s="9" t="s">
        <v>15579</v>
      </c>
      <c r="L1676" s="9" t="s">
        <v>15580</v>
      </c>
      <c r="M1676" s="9" t="s">
        <v>15581</v>
      </c>
      <c r="N1676" s="9" t="s">
        <v>15009</v>
      </c>
      <c r="O1676" s="9" t="s">
        <v>15582</v>
      </c>
      <c r="P1676" s="9" t="s">
        <v>15583</v>
      </c>
      <c r="Q1676" s="9" t="s">
        <v>234</v>
      </c>
      <c r="R1676" s="9" t="s">
        <v>15584</v>
      </c>
      <c r="S1676" s="9" t="s">
        <v>17</v>
      </c>
      <c r="T1676" s="9" t="s">
        <v>15585</v>
      </c>
      <c r="U1676" s="9" t="s">
        <v>222</v>
      </c>
      <c r="V1676" s="9"/>
    </row>
    <row r="1677" customFormat="false" ht="15" hidden="false" customHeight="false" outlineLevel="0" collapsed="false">
      <c r="A1677" s="9" t="s">
        <v>15586</v>
      </c>
      <c r="B1677" s="9" t="s">
        <v>15587</v>
      </c>
      <c r="C1677" s="9" t="s">
        <v>15588</v>
      </c>
      <c r="D1677" s="9" t="s">
        <v>31</v>
      </c>
      <c r="E1677" s="9" t="s">
        <v>460</v>
      </c>
      <c r="F1677" s="9" t="s">
        <v>162</v>
      </c>
      <c r="G1677" s="9" t="s">
        <v>88</v>
      </c>
      <c r="H1677" s="9" t="n">
        <v>1907</v>
      </c>
      <c r="I1677" s="9"/>
      <c r="J1677" s="9" t="s">
        <v>15589</v>
      </c>
      <c r="K1677" s="9" t="s">
        <v>15590</v>
      </c>
      <c r="L1677" s="9" t="s">
        <v>15591</v>
      </c>
      <c r="M1677" s="9" t="s">
        <v>15592</v>
      </c>
      <c r="N1677" s="9" t="s">
        <v>15593</v>
      </c>
      <c r="O1677" s="9" t="s">
        <v>15582</v>
      </c>
      <c r="P1677" s="9"/>
      <c r="Q1677" s="9" t="s">
        <v>234</v>
      </c>
      <c r="R1677" s="9" t="s">
        <v>15594</v>
      </c>
      <c r="S1677" s="9" t="s">
        <v>17</v>
      </c>
      <c r="T1677" s="9" t="s">
        <v>15595</v>
      </c>
      <c r="U1677" s="9" t="s">
        <v>222</v>
      </c>
      <c r="V1677" s="9"/>
    </row>
    <row r="1678" customFormat="false" ht="15" hidden="false" customHeight="false" outlineLevel="0" collapsed="false">
      <c r="A1678" s="9" t="s">
        <v>15596</v>
      </c>
      <c r="B1678" s="9" t="s">
        <v>15597</v>
      </c>
      <c r="C1678" s="9" t="s">
        <v>15598</v>
      </c>
      <c r="D1678" s="9" t="s">
        <v>31</v>
      </c>
      <c r="E1678" s="9" t="s">
        <v>460</v>
      </c>
      <c r="F1678" s="9" t="s">
        <v>171</v>
      </c>
      <c r="G1678" s="9" t="s">
        <v>472</v>
      </c>
      <c r="H1678" s="9" t="n">
        <v>1933</v>
      </c>
      <c r="I1678" s="9"/>
      <c r="J1678" s="9" t="s">
        <v>15599</v>
      </c>
      <c r="K1678" s="9" t="s">
        <v>15600</v>
      </c>
      <c r="L1678" s="9" t="s">
        <v>15601</v>
      </c>
      <c r="M1678" s="9" t="s">
        <v>15602</v>
      </c>
      <c r="N1678" s="9" t="s">
        <v>7235</v>
      </c>
      <c r="O1678" s="9" t="s">
        <v>14924</v>
      </c>
      <c r="P1678" s="9" t="s">
        <v>15603</v>
      </c>
      <c r="Q1678" s="9" t="s">
        <v>234</v>
      </c>
      <c r="R1678" s="9" t="s">
        <v>15604</v>
      </c>
      <c r="S1678" s="9" t="s">
        <v>17</v>
      </c>
      <c r="T1678" s="9" t="s">
        <v>14016</v>
      </c>
      <c r="U1678" s="9" t="s">
        <v>222</v>
      </c>
      <c r="V1678" s="9"/>
    </row>
    <row r="1679" customFormat="false" ht="15" hidden="false" customHeight="false" outlineLevel="0" collapsed="false">
      <c r="A1679" s="9" t="s">
        <v>15605</v>
      </c>
      <c r="B1679" s="9" t="s">
        <v>15606</v>
      </c>
      <c r="C1679" s="9" t="s">
        <v>15607</v>
      </c>
      <c r="D1679" s="9" t="s">
        <v>31</v>
      </c>
      <c r="E1679" s="9" t="s">
        <v>460</v>
      </c>
      <c r="F1679" s="9" t="s">
        <v>337</v>
      </c>
      <c r="G1679" s="9" t="s">
        <v>15608</v>
      </c>
      <c r="H1679" s="9" t="n">
        <v>1850</v>
      </c>
      <c r="I1679" s="9"/>
      <c r="J1679" s="9" t="s">
        <v>15609</v>
      </c>
      <c r="K1679" s="9" t="s">
        <v>15610</v>
      </c>
      <c r="L1679" s="9" t="s">
        <v>15611</v>
      </c>
      <c r="M1679" s="9" t="s">
        <v>15612</v>
      </c>
      <c r="N1679" s="9" t="s">
        <v>15613</v>
      </c>
      <c r="O1679" s="9" t="s">
        <v>15614</v>
      </c>
      <c r="P1679" s="9"/>
      <c r="Q1679" s="9" t="s">
        <v>234</v>
      </c>
      <c r="R1679" s="9" t="s">
        <v>15615</v>
      </c>
      <c r="S1679" s="9" t="s">
        <v>17</v>
      </c>
      <c r="T1679" s="9" t="s">
        <v>313</v>
      </c>
      <c r="U1679" s="9" t="s">
        <v>378</v>
      </c>
      <c r="V1679" s="9"/>
    </row>
    <row r="1680" customFormat="false" ht="15" hidden="false" customHeight="false" outlineLevel="0" collapsed="false">
      <c r="A1680" s="9" t="s">
        <v>15616</v>
      </c>
      <c r="B1680" s="9" t="s">
        <v>15617</v>
      </c>
      <c r="C1680" s="9" t="s">
        <v>15618</v>
      </c>
      <c r="D1680" s="9" t="s">
        <v>31</v>
      </c>
      <c r="E1680" s="9" t="s">
        <v>460</v>
      </c>
      <c r="F1680" s="9" t="s">
        <v>167</v>
      </c>
      <c r="G1680" s="9" t="s">
        <v>138</v>
      </c>
      <c r="H1680" s="9" t="n">
        <v>1925</v>
      </c>
      <c r="I1680" s="9"/>
      <c r="J1680" s="9" t="s">
        <v>15619</v>
      </c>
      <c r="K1680" s="9" t="s">
        <v>15620</v>
      </c>
      <c r="L1680" s="9" t="s">
        <v>15621</v>
      </c>
      <c r="M1680" s="9" t="s">
        <v>15622</v>
      </c>
      <c r="N1680" s="9" t="s">
        <v>173</v>
      </c>
      <c r="O1680" s="9" t="s">
        <v>15623</v>
      </c>
      <c r="P1680" s="9" t="s">
        <v>15624</v>
      </c>
      <c r="Q1680" s="9" t="s">
        <v>234</v>
      </c>
      <c r="R1680" s="9" t="s">
        <v>15615</v>
      </c>
      <c r="S1680" s="9" t="s">
        <v>17</v>
      </c>
      <c r="T1680" s="9" t="s">
        <v>5191</v>
      </c>
      <c r="U1680" s="9" t="s">
        <v>222</v>
      </c>
      <c r="V1680" s="9"/>
    </row>
    <row r="1681" customFormat="false" ht="15" hidden="false" customHeight="false" outlineLevel="0" collapsed="false">
      <c r="A1681" s="9" t="s">
        <v>15625</v>
      </c>
      <c r="B1681" s="9" t="s">
        <v>15626</v>
      </c>
      <c r="C1681" s="9" t="s">
        <v>15627</v>
      </c>
      <c r="D1681" s="9" t="s">
        <v>31</v>
      </c>
      <c r="E1681" s="9" t="s">
        <v>460</v>
      </c>
      <c r="F1681" s="9" t="s">
        <v>171</v>
      </c>
      <c r="G1681" s="9" t="s">
        <v>10483</v>
      </c>
      <c r="H1681" s="9" t="n">
        <v>1824</v>
      </c>
      <c r="I1681" s="9"/>
      <c r="J1681" s="9" t="s">
        <v>15628</v>
      </c>
      <c r="K1681" s="9" t="s">
        <v>15629</v>
      </c>
      <c r="L1681" s="9" t="s">
        <v>15630</v>
      </c>
      <c r="M1681" s="9" t="s">
        <v>15631</v>
      </c>
      <c r="N1681" s="9" t="s">
        <v>12534</v>
      </c>
      <c r="O1681" s="9" t="s">
        <v>15632</v>
      </c>
      <c r="P1681" s="9"/>
      <c r="Q1681" s="9" t="s">
        <v>234</v>
      </c>
      <c r="R1681" s="9" t="s">
        <v>15584</v>
      </c>
      <c r="S1681" s="9" t="s">
        <v>17</v>
      </c>
      <c r="T1681" s="9" t="s">
        <v>388</v>
      </c>
      <c r="U1681" s="9" t="s">
        <v>222</v>
      </c>
      <c r="V1681" s="9"/>
    </row>
    <row r="1682" customFormat="false" ht="15" hidden="false" customHeight="false" outlineLevel="0" collapsed="false">
      <c r="A1682" s="9" t="s">
        <v>15633</v>
      </c>
      <c r="B1682" s="9" t="s">
        <v>15634</v>
      </c>
      <c r="C1682" s="9" t="s">
        <v>15635</v>
      </c>
      <c r="D1682" s="9" t="s">
        <v>31</v>
      </c>
      <c r="E1682" s="9" t="s">
        <v>460</v>
      </c>
      <c r="F1682" s="9" t="s">
        <v>171</v>
      </c>
      <c r="G1682" s="9" t="s">
        <v>417</v>
      </c>
      <c r="H1682" s="9" t="n">
        <v>1867</v>
      </c>
      <c r="I1682" s="9"/>
      <c r="J1682" s="9" t="s">
        <v>15636</v>
      </c>
      <c r="K1682" s="9" t="s">
        <v>15637</v>
      </c>
      <c r="L1682" s="9" t="s">
        <v>15638</v>
      </c>
      <c r="M1682" s="9" t="s">
        <v>15639</v>
      </c>
      <c r="N1682" s="9" t="s">
        <v>173</v>
      </c>
      <c r="O1682" s="9" t="s">
        <v>15640</v>
      </c>
      <c r="P1682" s="9"/>
      <c r="Q1682" s="9" t="s">
        <v>234</v>
      </c>
      <c r="R1682" s="9" t="s">
        <v>628</v>
      </c>
      <c r="S1682" s="9" t="s">
        <v>17</v>
      </c>
      <c r="T1682" s="9" t="s">
        <v>15641</v>
      </c>
      <c r="U1682" s="9" t="s">
        <v>222</v>
      </c>
      <c r="V1682" s="9"/>
    </row>
    <row r="1683" customFormat="false" ht="15" hidden="false" customHeight="false" outlineLevel="0" collapsed="false">
      <c r="A1683" s="9" t="s">
        <v>15642</v>
      </c>
      <c r="B1683" s="9" t="s">
        <v>15643</v>
      </c>
      <c r="C1683" s="9" t="s">
        <v>15644</v>
      </c>
      <c r="D1683" s="9" t="s">
        <v>31</v>
      </c>
      <c r="E1683" s="9" t="s">
        <v>460</v>
      </c>
      <c r="F1683" s="9" t="s">
        <v>14586</v>
      </c>
      <c r="G1683" s="9" t="s">
        <v>338</v>
      </c>
      <c r="H1683" s="9" t="n">
        <v>1911</v>
      </c>
      <c r="I1683" s="9"/>
      <c r="J1683" s="9" t="s">
        <v>15645</v>
      </c>
      <c r="K1683" s="9" t="s">
        <v>15646</v>
      </c>
      <c r="L1683" s="9" t="s">
        <v>15647</v>
      </c>
      <c r="M1683" s="9" t="s">
        <v>703</v>
      </c>
      <c r="N1683" s="9" t="s">
        <v>173</v>
      </c>
      <c r="O1683" s="9" t="s">
        <v>693</v>
      </c>
      <c r="P1683" s="9"/>
      <c r="Q1683" s="9" t="s">
        <v>234</v>
      </c>
      <c r="R1683" s="9" t="s">
        <v>15648</v>
      </c>
      <c r="S1683" s="9" t="s">
        <v>17</v>
      </c>
      <c r="T1683" s="9" t="s">
        <v>15641</v>
      </c>
      <c r="U1683" s="9" t="s">
        <v>378</v>
      </c>
      <c r="V1683" s="9"/>
    </row>
    <row r="1684" customFormat="false" ht="15" hidden="false" customHeight="false" outlineLevel="0" collapsed="false">
      <c r="A1684" s="9" t="s">
        <v>15649</v>
      </c>
      <c r="B1684" s="9" t="s">
        <v>15650</v>
      </c>
      <c r="C1684" s="9" t="s">
        <v>15651</v>
      </c>
      <c r="D1684" s="9" t="s">
        <v>31</v>
      </c>
      <c r="E1684" s="9" t="s">
        <v>460</v>
      </c>
      <c r="F1684" s="9" t="s">
        <v>167</v>
      </c>
      <c r="G1684" s="9" t="s">
        <v>5030</v>
      </c>
      <c r="H1684" s="9" t="n">
        <v>1891</v>
      </c>
      <c r="I1684" s="9"/>
      <c r="J1684" s="9" t="s">
        <v>15652</v>
      </c>
      <c r="K1684" s="9" t="s">
        <v>15653</v>
      </c>
      <c r="L1684" s="9" t="s">
        <v>15654</v>
      </c>
      <c r="M1684" s="9" t="s">
        <v>15655</v>
      </c>
      <c r="N1684" s="9" t="s">
        <v>174</v>
      </c>
      <c r="O1684" s="9" t="s">
        <v>15656</v>
      </c>
      <c r="P1684" s="9" t="s">
        <v>15657</v>
      </c>
      <c r="Q1684" s="9" t="s">
        <v>234</v>
      </c>
      <c r="R1684" s="9" t="s">
        <v>15584</v>
      </c>
      <c r="S1684" s="9" t="s">
        <v>17</v>
      </c>
      <c r="T1684" s="9" t="s">
        <v>2953</v>
      </c>
      <c r="U1684" s="9" t="s">
        <v>222</v>
      </c>
      <c r="V1684" s="9"/>
    </row>
    <row r="1685" customFormat="false" ht="15" hidden="false" customHeight="false" outlineLevel="0" collapsed="false">
      <c r="A1685" s="9" t="s">
        <v>15658</v>
      </c>
      <c r="B1685" s="9" t="s">
        <v>15659</v>
      </c>
      <c r="C1685" s="9" t="s">
        <v>15660</v>
      </c>
      <c r="D1685" s="9" t="s">
        <v>31</v>
      </c>
      <c r="E1685" s="9" t="s">
        <v>460</v>
      </c>
      <c r="F1685" s="9" t="s">
        <v>162</v>
      </c>
      <c r="G1685" s="9" t="s">
        <v>88</v>
      </c>
      <c r="H1685" s="9" t="n">
        <v>1935</v>
      </c>
      <c r="I1685" s="9"/>
      <c r="J1685" s="9" t="s">
        <v>15661</v>
      </c>
      <c r="K1685" s="9" t="s">
        <v>15662</v>
      </c>
      <c r="L1685" s="9" t="s">
        <v>15663</v>
      </c>
      <c r="M1685" s="9" t="s">
        <v>15664</v>
      </c>
      <c r="N1685" s="9" t="s">
        <v>8899</v>
      </c>
      <c r="O1685" s="9" t="s">
        <v>15665</v>
      </c>
      <c r="P1685" s="9"/>
      <c r="Q1685" s="9" t="s">
        <v>234</v>
      </c>
      <c r="R1685" s="9" t="s">
        <v>15666</v>
      </c>
      <c r="S1685" s="9" t="s">
        <v>17</v>
      </c>
      <c r="T1685" s="9" t="s">
        <v>15667</v>
      </c>
      <c r="U1685" s="9" t="s">
        <v>222</v>
      </c>
      <c r="V1685" s="9"/>
    </row>
    <row r="1686" customFormat="false" ht="15" hidden="false" customHeight="false" outlineLevel="0" collapsed="false">
      <c r="A1686" s="9" t="s">
        <v>15668</v>
      </c>
      <c r="B1686" s="9" t="s">
        <v>15669</v>
      </c>
      <c r="C1686" s="9" t="s">
        <v>15670</v>
      </c>
      <c r="D1686" s="9" t="s">
        <v>31</v>
      </c>
      <c r="E1686" s="9" t="s">
        <v>460</v>
      </c>
      <c r="F1686" s="9" t="s">
        <v>167</v>
      </c>
      <c r="G1686" s="9" t="s">
        <v>140</v>
      </c>
      <c r="H1686" s="9" t="n">
        <v>1941</v>
      </c>
      <c r="I1686" s="9"/>
      <c r="J1686" s="9" t="s">
        <v>15671</v>
      </c>
      <c r="K1686" s="9" t="s">
        <v>15672</v>
      </c>
      <c r="L1686" s="9" t="s">
        <v>15663</v>
      </c>
      <c r="M1686" s="9" t="s">
        <v>15673</v>
      </c>
      <c r="N1686" s="9" t="s">
        <v>174</v>
      </c>
      <c r="O1686" s="9" t="s">
        <v>15582</v>
      </c>
      <c r="P1686" s="9" t="s">
        <v>15674</v>
      </c>
      <c r="Q1686" s="9" t="s">
        <v>234</v>
      </c>
      <c r="R1686" s="9" t="s">
        <v>15584</v>
      </c>
      <c r="S1686" s="9" t="s">
        <v>17</v>
      </c>
      <c r="T1686" s="9" t="s">
        <v>15675</v>
      </c>
      <c r="U1686" s="9" t="s">
        <v>222</v>
      </c>
      <c r="V1686" s="9"/>
    </row>
    <row r="1687" customFormat="false" ht="15" hidden="false" customHeight="false" outlineLevel="0" collapsed="false">
      <c r="A1687" s="9" t="s">
        <v>15676</v>
      </c>
      <c r="B1687" s="9" t="s">
        <v>15677</v>
      </c>
      <c r="C1687" s="9" t="s">
        <v>15678</v>
      </c>
      <c r="D1687" s="9" t="s">
        <v>31</v>
      </c>
      <c r="E1687" s="9" t="s">
        <v>460</v>
      </c>
      <c r="F1687" s="9" t="s">
        <v>171</v>
      </c>
      <c r="G1687" s="9" t="s">
        <v>15679</v>
      </c>
      <c r="H1687" s="9" t="n">
        <v>1963</v>
      </c>
      <c r="I1687" s="9"/>
      <c r="J1687" s="9" t="s">
        <v>15680</v>
      </c>
      <c r="K1687" s="9" t="s">
        <v>15681</v>
      </c>
      <c r="L1687" s="9" t="s">
        <v>15682</v>
      </c>
      <c r="M1687" s="9" t="s">
        <v>15683</v>
      </c>
      <c r="N1687" s="9" t="s">
        <v>15684</v>
      </c>
      <c r="O1687" s="9" t="s">
        <v>15640</v>
      </c>
      <c r="P1687" s="9"/>
      <c r="Q1687" s="9" t="s">
        <v>234</v>
      </c>
      <c r="R1687" s="9" t="s">
        <v>628</v>
      </c>
      <c r="S1687" s="9" t="s">
        <v>17</v>
      </c>
      <c r="T1687" s="9" t="s">
        <v>1001</v>
      </c>
      <c r="U1687" s="9" t="s">
        <v>378</v>
      </c>
      <c r="V1687" s="9"/>
    </row>
    <row r="1688" customFormat="false" ht="15" hidden="false" customHeight="false" outlineLevel="0" collapsed="false">
      <c r="A1688" s="9" t="s">
        <v>15685</v>
      </c>
      <c r="B1688" s="9" t="s">
        <v>15686</v>
      </c>
      <c r="C1688" s="9" t="s">
        <v>15687</v>
      </c>
      <c r="D1688" s="9" t="s">
        <v>31</v>
      </c>
      <c r="E1688" s="9" t="s">
        <v>460</v>
      </c>
      <c r="F1688" s="9" t="s">
        <v>171</v>
      </c>
      <c r="G1688" s="9" t="s">
        <v>472</v>
      </c>
      <c r="H1688" s="9" t="n">
        <v>1954</v>
      </c>
      <c r="I1688" s="9"/>
      <c r="J1688" s="9" t="s">
        <v>15688</v>
      </c>
      <c r="K1688" s="9" t="s">
        <v>15689</v>
      </c>
      <c r="L1688" s="9" t="s">
        <v>15690</v>
      </c>
      <c r="M1688" s="9" t="s">
        <v>15691</v>
      </c>
      <c r="N1688" s="9" t="s">
        <v>11610</v>
      </c>
      <c r="O1688" s="9" t="s">
        <v>15640</v>
      </c>
      <c r="P1688" s="9"/>
      <c r="Q1688" s="9" t="s">
        <v>234</v>
      </c>
      <c r="R1688" s="9" t="s">
        <v>14827</v>
      </c>
      <c r="S1688" s="9" t="s">
        <v>17</v>
      </c>
      <c r="T1688" s="9" t="s">
        <v>14016</v>
      </c>
      <c r="U1688" s="9" t="s">
        <v>222</v>
      </c>
      <c r="V1688" s="9"/>
    </row>
    <row r="1689" customFormat="false" ht="15" hidden="false" customHeight="false" outlineLevel="0" collapsed="false">
      <c r="A1689" s="9" t="s">
        <v>15692</v>
      </c>
      <c r="B1689" s="9" t="s">
        <v>15693</v>
      </c>
      <c r="C1689" s="9" t="s">
        <v>15694</v>
      </c>
      <c r="D1689" s="9" t="s">
        <v>31</v>
      </c>
      <c r="E1689" s="9" t="s">
        <v>460</v>
      </c>
      <c r="F1689" s="9" t="s">
        <v>15695</v>
      </c>
      <c r="G1689" s="9" t="s">
        <v>15696</v>
      </c>
      <c r="H1689" s="9" t="n">
        <v>1991</v>
      </c>
      <c r="I1689" s="9"/>
      <c r="J1689" s="9" t="s">
        <v>15697</v>
      </c>
      <c r="K1689" s="9" t="s">
        <v>15698</v>
      </c>
      <c r="L1689" s="9" t="s">
        <v>15699</v>
      </c>
      <c r="M1689" s="9" t="s">
        <v>15700</v>
      </c>
      <c r="N1689" s="9" t="s">
        <v>10264</v>
      </c>
      <c r="O1689" s="9" t="s">
        <v>15701</v>
      </c>
      <c r="P1689" s="9" t="s">
        <v>15702</v>
      </c>
      <c r="Q1689" s="9" t="s">
        <v>2073</v>
      </c>
      <c r="R1689" s="9" t="s">
        <v>14926</v>
      </c>
      <c r="S1689" s="9" t="s">
        <v>17</v>
      </c>
      <c r="T1689" s="9" t="s">
        <v>388</v>
      </c>
      <c r="U1689" s="9" t="s">
        <v>222</v>
      </c>
      <c r="V1689" s="9"/>
    </row>
    <row r="1690" customFormat="false" ht="15" hidden="false" customHeight="false" outlineLevel="0" collapsed="false">
      <c r="A1690" s="9" t="s">
        <v>15703</v>
      </c>
      <c r="B1690" s="9" t="s">
        <v>15704</v>
      </c>
      <c r="C1690" s="9" t="s">
        <v>15705</v>
      </c>
      <c r="D1690" s="9" t="s">
        <v>31</v>
      </c>
      <c r="E1690" s="9" t="s">
        <v>460</v>
      </c>
      <c r="F1690" s="9" t="s">
        <v>162</v>
      </c>
      <c r="G1690" s="9" t="s">
        <v>96</v>
      </c>
      <c r="H1690" s="9" t="n">
        <v>1840</v>
      </c>
      <c r="I1690" s="9" t="n">
        <v>1880</v>
      </c>
      <c r="J1690" s="9" t="s">
        <v>15706</v>
      </c>
      <c r="K1690" s="9" t="s">
        <v>15707</v>
      </c>
      <c r="L1690" s="9" t="s">
        <v>15708</v>
      </c>
      <c r="M1690" s="9" t="s">
        <v>10387</v>
      </c>
      <c r="N1690" s="9" t="s">
        <v>976</v>
      </c>
      <c r="O1690" s="9" t="s">
        <v>354</v>
      </c>
      <c r="P1690" s="9" t="s">
        <v>15709</v>
      </c>
      <c r="Q1690" s="9" t="s">
        <v>246</v>
      </c>
      <c r="R1690" s="9" t="s">
        <v>15710</v>
      </c>
      <c r="S1690" s="9" t="s">
        <v>17</v>
      </c>
      <c r="T1690" s="9" t="s">
        <v>9203</v>
      </c>
      <c r="U1690" s="9" t="s">
        <v>222</v>
      </c>
      <c r="V1690" s="9"/>
    </row>
    <row r="1691" customFormat="false" ht="15" hidden="false" customHeight="false" outlineLevel="0" collapsed="false">
      <c r="A1691" s="9" t="s">
        <v>15711</v>
      </c>
      <c r="B1691" s="9" t="s">
        <v>15712</v>
      </c>
      <c r="C1691" s="9" t="s">
        <v>15713</v>
      </c>
      <c r="D1691" s="9" t="s">
        <v>31</v>
      </c>
      <c r="E1691" s="9" t="s">
        <v>460</v>
      </c>
      <c r="F1691" s="9" t="s">
        <v>15714</v>
      </c>
      <c r="G1691" s="9" t="s">
        <v>71</v>
      </c>
      <c r="H1691" s="9" t="n">
        <v>1990</v>
      </c>
      <c r="I1691" s="9"/>
      <c r="J1691" s="9" t="s">
        <v>15715</v>
      </c>
      <c r="K1691" s="9" t="s">
        <v>15716</v>
      </c>
      <c r="L1691" s="9" t="s">
        <v>15717</v>
      </c>
      <c r="M1691" s="9" t="s">
        <v>15718</v>
      </c>
      <c r="N1691" s="9" t="s">
        <v>11600</v>
      </c>
      <c r="O1691" s="9" t="s">
        <v>15719</v>
      </c>
      <c r="P1691" s="9" t="s">
        <v>15720</v>
      </c>
      <c r="Q1691" s="9" t="s">
        <v>8652</v>
      </c>
      <c r="R1691" s="9" t="s">
        <v>14926</v>
      </c>
      <c r="S1691" s="9" t="s">
        <v>16</v>
      </c>
      <c r="T1691" s="9" t="s">
        <v>9203</v>
      </c>
      <c r="U1691" s="9" t="s">
        <v>222</v>
      </c>
      <c r="V1691" s="9"/>
    </row>
    <row r="1692" customFormat="false" ht="15" hidden="false" customHeight="false" outlineLevel="0" collapsed="false">
      <c r="A1692" s="9" t="s">
        <v>15721</v>
      </c>
      <c r="B1692" s="9" t="s">
        <v>15722</v>
      </c>
      <c r="C1692" s="9" t="s">
        <v>15723</v>
      </c>
      <c r="D1692" s="9" t="s">
        <v>31</v>
      </c>
      <c r="E1692" s="9" t="s">
        <v>460</v>
      </c>
      <c r="F1692" s="9" t="s">
        <v>15724</v>
      </c>
      <c r="G1692" s="9" t="s">
        <v>15725</v>
      </c>
      <c r="H1692" s="9" t="n">
        <v>-1450</v>
      </c>
      <c r="I1692" s="9"/>
      <c r="J1692" s="9" t="s">
        <v>15726</v>
      </c>
      <c r="K1692" s="9" t="s">
        <v>15727</v>
      </c>
      <c r="L1692" s="9" t="s">
        <v>15728</v>
      </c>
      <c r="M1692" s="9" t="s">
        <v>15729</v>
      </c>
      <c r="N1692" s="9" t="s">
        <v>5580</v>
      </c>
      <c r="O1692" s="9" t="s">
        <v>15730</v>
      </c>
      <c r="P1692" s="9" t="s">
        <v>15731</v>
      </c>
      <c r="Q1692" s="9" t="s">
        <v>246</v>
      </c>
      <c r="R1692" s="9" t="s">
        <v>15732</v>
      </c>
      <c r="S1692" s="9" t="s">
        <v>15</v>
      </c>
      <c r="T1692" s="9" t="s">
        <v>15474</v>
      </c>
      <c r="U1692" s="9" t="s">
        <v>222</v>
      </c>
      <c r="V1692" s="9"/>
    </row>
    <row r="1693" customFormat="false" ht="15" hidden="false" customHeight="false" outlineLevel="0" collapsed="false">
      <c r="A1693" s="9" t="s">
        <v>15733</v>
      </c>
      <c r="B1693" s="9" t="s">
        <v>15734</v>
      </c>
      <c r="C1693" s="9" t="s">
        <v>15735</v>
      </c>
      <c r="D1693" s="9" t="s">
        <v>29</v>
      </c>
      <c r="E1693" s="9" t="s">
        <v>210</v>
      </c>
      <c r="F1693" s="9" t="s">
        <v>167</v>
      </c>
      <c r="G1693" s="9" t="s">
        <v>134</v>
      </c>
      <c r="H1693" s="9" t="n">
        <v>-900</v>
      </c>
      <c r="I1693" s="9" t="n">
        <v>-700</v>
      </c>
      <c r="J1693" s="9" t="s">
        <v>15736</v>
      </c>
      <c r="K1693" s="9" t="s">
        <v>15737</v>
      </c>
      <c r="L1693" s="9" t="s">
        <v>15738</v>
      </c>
      <c r="M1693" s="9" t="s">
        <v>15739</v>
      </c>
      <c r="N1693" s="9" t="s">
        <v>1483</v>
      </c>
      <c r="O1693" s="9" t="s">
        <v>15740</v>
      </c>
      <c r="P1693" s="9" t="s">
        <v>15741</v>
      </c>
      <c r="Q1693" s="9" t="s">
        <v>219</v>
      </c>
      <c r="R1693" s="9" t="s">
        <v>2515</v>
      </c>
      <c r="S1693" s="9" t="s">
        <v>16</v>
      </c>
      <c r="T1693" s="9" t="s">
        <v>5652</v>
      </c>
      <c r="U1693" s="9" t="s">
        <v>222</v>
      </c>
      <c r="V1693" s="9" t="s">
        <v>15742</v>
      </c>
    </row>
    <row r="1694" customFormat="false" ht="15" hidden="false" customHeight="false" outlineLevel="0" collapsed="false">
      <c r="A1694" s="9" t="s">
        <v>15743</v>
      </c>
      <c r="B1694" s="9" t="s">
        <v>15744</v>
      </c>
      <c r="C1694" s="9" t="s">
        <v>15745</v>
      </c>
      <c r="D1694" s="9" t="s">
        <v>29</v>
      </c>
      <c r="E1694" s="9" t="s">
        <v>210</v>
      </c>
      <c r="F1694" s="9" t="s">
        <v>15746</v>
      </c>
      <c r="G1694" s="9" t="s">
        <v>15747</v>
      </c>
      <c r="H1694" s="9" t="n">
        <v>-720</v>
      </c>
      <c r="I1694" s="9" t="n">
        <v>-600</v>
      </c>
      <c r="J1694" s="9" t="s">
        <v>240</v>
      </c>
      <c r="K1694" s="9" t="s">
        <v>15748</v>
      </c>
      <c r="L1694" s="9" t="s">
        <v>15749</v>
      </c>
      <c r="M1694" s="9" t="s">
        <v>15750</v>
      </c>
      <c r="N1694" s="9" t="s">
        <v>268</v>
      </c>
      <c r="O1694" s="9" t="s">
        <v>15751</v>
      </c>
      <c r="P1694" s="9" t="s">
        <v>15752</v>
      </c>
      <c r="Q1694" s="9" t="s">
        <v>219</v>
      </c>
      <c r="R1694" s="9" t="s">
        <v>15753</v>
      </c>
      <c r="S1694" s="9" t="s">
        <v>16</v>
      </c>
      <c r="T1694" s="9" t="s">
        <v>3250</v>
      </c>
      <c r="U1694" s="9" t="s">
        <v>222</v>
      </c>
      <c r="V1694" s="9"/>
    </row>
    <row r="1695" customFormat="false" ht="15" hidden="false" customHeight="false" outlineLevel="0" collapsed="false">
      <c r="A1695" s="9" t="s">
        <v>15754</v>
      </c>
      <c r="B1695" s="9" t="s">
        <v>15755</v>
      </c>
      <c r="C1695" s="9" t="s">
        <v>15756</v>
      </c>
      <c r="D1695" s="9" t="s">
        <v>29</v>
      </c>
      <c r="E1695" s="9" t="s">
        <v>210</v>
      </c>
      <c r="F1695" s="9" t="s">
        <v>167</v>
      </c>
      <c r="G1695" s="9" t="s">
        <v>134</v>
      </c>
      <c r="H1695" s="9" t="n">
        <v>-620</v>
      </c>
      <c r="I1695" s="9" t="n">
        <v>-480</v>
      </c>
      <c r="J1695" s="9" t="s">
        <v>240</v>
      </c>
      <c r="K1695" s="9" t="s">
        <v>15757</v>
      </c>
      <c r="L1695" s="9" t="s">
        <v>15758</v>
      </c>
      <c r="M1695" s="9" t="s">
        <v>15759</v>
      </c>
      <c r="N1695" s="9" t="s">
        <v>231</v>
      </c>
      <c r="O1695" s="9" t="s">
        <v>217</v>
      </c>
      <c r="P1695" s="9" t="s">
        <v>15760</v>
      </c>
      <c r="Q1695" s="9" t="s">
        <v>219</v>
      </c>
      <c r="R1695" s="9" t="s">
        <v>15761</v>
      </c>
      <c r="S1695" s="9" t="s">
        <v>16</v>
      </c>
      <c r="T1695" s="9" t="s">
        <v>5652</v>
      </c>
      <c r="U1695" s="9" t="s">
        <v>222</v>
      </c>
      <c r="V1695" s="9"/>
    </row>
    <row r="1696" customFormat="false" ht="15" hidden="false" customHeight="false" outlineLevel="0" collapsed="false">
      <c r="A1696" s="9" t="s">
        <v>15762</v>
      </c>
      <c r="B1696" s="9" t="s">
        <v>15763</v>
      </c>
      <c r="C1696" s="9" t="s">
        <v>15764</v>
      </c>
      <c r="D1696" s="9" t="s">
        <v>29</v>
      </c>
      <c r="E1696" s="9" t="s">
        <v>210</v>
      </c>
      <c r="F1696" s="9" t="s">
        <v>167</v>
      </c>
      <c r="G1696" s="9" t="s">
        <v>134</v>
      </c>
      <c r="H1696" s="9" t="n">
        <v>-480</v>
      </c>
      <c r="I1696" s="9" t="n">
        <v>-323</v>
      </c>
      <c r="J1696" s="9" t="s">
        <v>240</v>
      </c>
      <c r="K1696" s="9" t="s">
        <v>15765</v>
      </c>
      <c r="L1696" s="9" t="s">
        <v>15766</v>
      </c>
      <c r="M1696" s="9" t="s">
        <v>15767</v>
      </c>
      <c r="N1696" s="9" t="s">
        <v>231</v>
      </c>
      <c r="O1696" s="9" t="s">
        <v>15768</v>
      </c>
      <c r="P1696" s="9" t="s">
        <v>15769</v>
      </c>
      <c r="Q1696" s="9" t="s">
        <v>234</v>
      </c>
      <c r="R1696" s="9" t="s">
        <v>15770</v>
      </c>
      <c r="S1696" s="9" t="s">
        <v>15</v>
      </c>
      <c r="T1696" s="9" t="s">
        <v>2217</v>
      </c>
      <c r="U1696" s="9" t="s">
        <v>222</v>
      </c>
      <c r="V1696" s="9" t="s">
        <v>15771</v>
      </c>
    </row>
    <row r="1697" customFormat="false" ht="15" hidden="false" customHeight="false" outlineLevel="0" collapsed="false">
      <c r="A1697" s="9" t="s">
        <v>15772</v>
      </c>
      <c r="B1697" s="9" t="s">
        <v>15773</v>
      </c>
      <c r="C1697" s="9" t="s">
        <v>15774</v>
      </c>
      <c r="D1697" s="9" t="s">
        <v>29</v>
      </c>
      <c r="E1697" s="9" t="s">
        <v>210</v>
      </c>
      <c r="F1697" s="9" t="s">
        <v>2507</v>
      </c>
      <c r="G1697" s="9" t="s">
        <v>15775</v>
      </c>
      <c r="H1697" s="9" t="n">
        <v>-323</v>
      </c>
      <c r="I1697" s="9" t="n">
        <v>-31</v>
      </c>
      <c r="J1697" s="9" t="s">
        <v>15776</v>
      </c>
      <c r="K1697" s="9" t="s">
        <v>15777</v>
      </c>
      <c r="L1697" s="9" t="s">
        <v>15778</v>
      </c>
      <c r="M1697" s="9" t="s">
        <v>15779</v>
      </c>
      <c r="N1697" s="9" t="s">
        <v>613</v>
      </c>
      <c r="O1697" s="9" t="s">
        <v>15780</v>
      </c>
      <c r="P1697" s="9" t="s">
        <v>15781</v>
      </c>
      <c r="Q1697" s="9" t="s">
        <v>234</v>
      </c>
      <c r="R1697" s="9" t="s">
        <v>15770</v>
      </c>
      <c r="S1697" s="9" t="s">
        <v>16</v>
      </c>
      <c r="T1697" s="9" t="s">
        <v>170</v>
      </c>
      <c r="U1697" s="9" t="s">
        <v>222</v>
      </c>
      <c r="V1697" s="9"/>
    </row>
    <row r="1698" customFormat="false" ht="15" hidden="false" customHeight="false" outlineLevel="0" collapsed="false">
      <c r="A1698" s="9" t="s">
        <v>15782</v>
      </c>
      <c r="B1698" s="9" t="s">
        <v>15783</v>
      </c>
      <c r="C1698" s="9" t="s">
        <v>15784</v>
      </c>
      <c r="D1698" s="9" t="s">
        <v>29</v>
      </c>
      <c r="E1698" s="9" t="s">
        <v>210</v>
      </c>
      <c r="F1698" s="9" t="s">
        <v>167</v>
      </c>
      <c r="G1698" s="9" t="s">
        <v>134</v>
      </c>
      <c r="H1698" s="9" t="n">
        <v>-200</v>
      </c>
      <c r="I1698" s="9" t="n">
        <v>79</v>
      </c>
      <c r="J1698" s="9" t="s">
        <v>15785</v>
      </c>
      <c r="K1698" s="9" t="s">
        <v>15786</v>
      </c>
      <c r="L1698" s="9" t="s">
        <v>15787</v>
      </c>
      <c r="M1698" s="9" t="s">
        <v>15788</v>
      </c>
      <c r="N1698" s="9" t="s">
        <v>432</v>
      </c>
      <c r="O1698" s="9" t="s">
        <v>15789</v>
      </c>
      <c r="P1698" s="9" t="s">
        <v>15790</v>
      </c>
      <c r="Q1698" s="9" t="s">
        <v>234</v>
      </c>
      <c r="R1698" s="9" t="s">
        <v>15791</v>
      </c>
      <c r="S1698" s="9" t="s">
        <v>16</v>
      </c>
      <c r="T1698" s="9" t="s">
        <v>2217</v>
      </c>
      <c r="U1698" s="9" t="s">
        <v>222</v>
      </c>
      <c r="V1698" s="9"/>
    </row>
    <row r="1699" customFormat="false" ht="15" hidden="false" customHeight="false" outlineLevel="0" collapsed="false">
      <c r="A1699" s="9" t="s">
        <v>15792</v>
      </c>
      <c r="B1699" s="9" t="s">
        <v>15793</v>
      </c>
      <c r="C1699" s="9" t="s">
        <v>15794</v>
      </c>
      <c r="D1699" s="9" t="s">
        <v>29</v>
      </c>
      <c r="E1699" s="9" t="s">
        <v>210</v>
      </c>
      <c r="F1699" s="9" t="s">
        <v>167</v>
      </c>
      <c r="G1699" s="9" t="s">
        <v>307</v>
      </c>
      <c r="H1699" s="9" t="n">
        <v>-450</v>
      </c>
      <c r="I1699" s="9" t="n">
        <v>-50</v>
      </c>
      <c r="J1699" s="9" t="s">
        <v>15795</v>
      </c>
      <c r="K1699" s="9" t="s">
        <v>15796</v>
      </c>
      <c r="L1699" s="9" t="s">
        <v>15797</v>
      </c>
      <c r="M1699" s="9" t="s">
        <v>15798</v>
      </c>
      <c r="N1699" s="9" t="s">
        <v>2639</v>
      </c>
      <c r="O1699" s="9" t="s">
        <v>15799</v>
      </c>
      <c r="P1699" s="9" t="s">
        <v>15800</v>
      </c>
      <c r="Q1699" s="9" t="s">
        <v>219</v>
      </c>
      <c r="R1699" s="9" t="s">
        <v>15801</v>
      </c>
      <c r="S1699" s="9" t="s">
        <v>16</v>
      </c>
      <c r="T1699" s="9" t="s">
        <v>5652</v>
      </c>
      <c r="U1699" s="9" t="s">
        <v>222</v>
      </c>
      <c r="V1699" s="9"/>
    </row>
    <row r="1700" customFormat="false" ht="15" hidden="false" customHeight="false" outlineLevel="0" collapsed="false">
      <c r="A1700" s="9" t="s">
        <v>15802</v>
      </c>
      <c r="B1700" s="9" t="s">
        <v>15803</v>
      </c>
      <c r="C1700" s="9" t="s">
        <v>15804</v>
      </c>
      <c r="D1700" s="9" t="s">
        <v>29</v>
      </c>
      <c r="E1700" s="9" t="s">
        <v>210</v>
      </c>
      <c r="F1700" s="9" t="s">
        <v>167</v>
      </c>
      <c r="G1700" s="9" t="s">
        <v>15805</v>
      </c>
      <c r="H1700" s="9" t="n">
        <v>400</v>
      </c>
      <c r="I1700" s="9" t="n">
        <v>750</v>
      </c>
      <c r="J1700" s="9" t="s">
        <v>15806</v>
      </c>
      <c r="K1700" s="9" t="s">
        <v>15807</v>
      </c>
      <c r="L1700" s="9" t="s">
        <v>15808</v>
      </c>
      <c r="M1700" s="9" t="s">
        <v>15809</v>
      </c>
      <c r="N1700" s="9" t="s">
        <v>15810</v>
      </c>
      <c r="O1700" s="9" t="s">
        <v>15811</v>
      </c>
      <c r="P1700" s="9" t="s">
        <v>15812</v>
      </c>
      <c r="Q1700" s="9" t="s">
        <v>219</v>
      </c>
      <c r="R1700" s="9" t="s">
        <v>15801</v>
      </c>
      <c r="S1700" s="9" t="s">
        <v>16</v>
      </c>
      <c r="T1700" s="9" t="s">
        <v>2217</v>
      </c>
      <c r="U1700" s="9" t="s">
        <v>222</v>
      </c>
      <c r="V1700" s="9" t="s">
        <v>15813</v>
      </c>
    </row>
    <row r="1701" customFormat="false" ht="15" hidden="false" customHeight="false" outlineLevel="0" collapsed="false">
      <c r="A1701" s="9" t="s">
        <v>15814</v>
      </c>
      <c r="B1701" s="9" t="s">
        <v>15815</v>
      </c>
      <c r="C1701" s="9" t="s">
        <v>15816</v>
      </c>
      <c r="D1701" s="9" t="s">
        <v>29</v>
      </c>
      <c r="E1701" s="9" t="s">
        <v>210</v>
      </c>
      <c r="F1701" s="9" t="s">
        <v>167</v>
      </c>
      <c r="G1701" s="9" t="s">
        <v>140</v>
      </c>
      <c r="H1701" s="9" t="n">
        <v>600</v>
      </c>
      <c r="I1701" s="9" t="n">
        <v>900</v>
      </c>
      <c r="J1701" s="9" t="s">
        <v>240</v>
      </c>
      <c r="K1701" s="9" t="s">
        <v>15817</v>
      </c>
      <c r="L1701" s="9" t="s">
        <v>15818</v>
      </c>
      <c r="M1701" s="9" t="s">
        <v>15819</v>
      </c>
      <c r="N1701" s="9" t="s">
        <v>15820</v>
      </c>
      <c r="O1701" s="9" t="s">
        <v>217</v>
      </c>
      <c r="P1701" s="9" t="s">
        <v>15821</v>
      </c>
      <c r="Q1701" s="9" t="s">
        <v>670</v>
      </c>
      <c r="R1701" s="9" t="s">
        <v>15822</v>
      </c>
      <c r="S1701" s="9" t="s">
        <v>16</v>
      </c>
      <c r="T1701" s="9" t="s">
        <v>7901</v>
      </c>
      <c r="U1701" s="9" t="s">
        <v>222</v>
      </c>
      <c r="V1701" s="9"/>
    </row>
    <row r="1702" customFormat="false" ht="15" hidden="false" customHeight="false" outlineLevel="0" collapsed="false">
      <c r="A1702" s="9" t="s">
        <v>15823</v>
      </c>
      <c r="B1702" s="9" t="s">
        <v>15824</v>
      </c>
      <c r="C1702" s="9" t="s">
        <v>15825</v>
      </c>
      <c r="D1702" s="9" t="s">
        <v>29</v>
      </c>
      <c r="E1702" s="9" t="s">
        <v>210</v>
      </c>
      <c r="F1702" s="9" t="s">
        <v>167</v>
      </c>
      <c r="G1702" s="9" t="s">
        <v>1156</v>
      </c>
      <c r="H1702" s="9" t="n">
        <v>1040</v>
      </c>
      <c r="I1702" s="9" t="n">
        <v>1150</v>
      </c>
      <c r="J1702" s="9" t="s">
        <v>240</v>
      </c>
      <c r="K1702" s="9" t="s">
        <v>15826</v>
      </c>
      <c r="L1702" s="9" t="s">
        <v>15827</v>
      </c>
      <c r="M1702" s="9" t="s">
        <v>15828</v>
      </c>
      <c r="N1702" s="9" t="s">
        <v>231</v>
      </c>
      <c r="O1702" s="9" t="s">
        <v>15829</v>
      </c>
      <c r="P1702" s="9" t="s">
        <v>15830</v>
      </c>
      <c r="Q1702" s="9" t="s">
        <v>670</v>
      </c>
      <c r="R1702" s="9" t="s">
        <v>15831</v>
      </c>
      <c r="S1702" s="9" t="s">
        <v>16</v>
      </c>
      <c r="T1702" s="9" t="s">
        <v>5652</v>
      </c>
      <c r="U1702" s="9" t="s">
        <v>222</v>
      </c>
      <c r="V1702" s="9"/>
    </row>
    <row r="1703" customFormat="false" ht="15" hidden="false" customHeight="false" outlineLevel="0" collapsed="false">
      <c r="A1703" s="9" t="s">
        <v>15832</v>
      </c>
      <c r="B1703" s="9" t="s">
        <v>15833</v>
      </c>
      <c r="C1703" s="9" t="s">
        <v>15834</v>
      </c>
      <c r="D1703" s="9" t="s">
        <v>29</v>
      </c>
      <c r="E1703" s="9" t="s">
        <v>210</v>
      </c>
      <c r="F1703" s="9" t="s">
        <v>167</v>
      </c>
      <c r="G1703" s="9" t="s">
        <v>138</v>
      </c>
      <c r="H1703" s="9" t="n">
        <v>780</v>
      </c>
      <c r="I1703" s="9" t="n">
        <v>900</v>
      </c>
      <c r="J1703" s="9" t="s">
        <v>240</v>
      </c>
      <c r="K1703" s="9" t="s">
        <v>15835</v>
      </c>
      <c r="L1703" s="9" t="s">
        <v>15836</v>
      </c>
      <c r="M1703" s="9" t="s">
        <v>15837</v>
      </c>
      <c r="N1703" s="9" t="s">
        <v>9212</v>
      </c>
      <c r="O1703" s="9" t="s">
        <v>217</v>
      </c>
      <c r="P1703" s="9" t="s">
        <v>15838</v>
      </c>
      <c r="Q1703" s="9" t="s">
        <v>670</v>
      </c>
      <c r="R1703" s="9" t="s">
        <v>15822</v>
      </c>
      <c r="S1703" s="9" t="s">
        <v>17</v>
      </c>
      <c r="T1703" s="9" t="s">
        <v>7901</v>
      </c>
      <c r="U1703" s="9" t="s">
        <v>222</v>
      </c>
      <c r="V1703" s="9"/>
    </row>
    <row r="1704" customFormat="false" ht="15" hidden="false" customHeight="false" outlineLevel="0" collapsed="false">
      <c r="A1704" s="9" t="s">
        <v>15839</v>
      </c>
      <c r="B1704" s="9" t="s">
        <v>15840</v>
      </c>
      <c r="C1704" s="9" t="s">
        <v>15841</v>
      </c>
      <c r="D1704" s="9" t="s">
        <v>29</v>
      </c>
      <c r="E1704" s="9" t="s">
        <v>210</v>
      </c>
      <c r="F1704" s="9" t="s">
        <v>167</v>
      </c>
      <c r="G1704" s="9" t="s">
        <v>15842</v>
      </c>
      <c r="H1704" s="9" t="n">
        <v>1000</v>
      </c>
      <c r="I1704" s="9" t="n">
        <v>1200</v>
      </c>
      <c r="J1704" s="9" t="s">
        <v>240</v>
      </c>
      <c r="K1704" s="9" t="s">
        <v>15843</v>
      </c>
      <c r="L1704" s="9" t="s">
        <v>15844</v>
      </c>
      <c r="M1704" s="9" t="s">
        <v>15845</v>
      </c>
      <c r="N1704" s="9" t="s">
        <v>6008</v>
      </c>
      <c r="O1704" s="9" t="s">
        <v>15846</v>
      </c>
      <c r="P1704" s="9" t="s">
        <v>15847</v>
      </c>
      <c r="Q1704" s="9" t="s">
        <v>670</v>
      </c>
      <c r="R1704" s="9" t="s">
        <v>15848</v>
      </c>
      <c r="S1704" s="9" t="s">
        <v>16</v>
      </c>
      <c r="T1704" s="9" t="s">
        <v>5652</v>
      </c>
      <c r="U1704" s="9" t="s">
        <v>222</v>
      </c>
      <c r="V1704" s="9"/>
    </row>
    <row r="1705" customFormat="false" ht="15" hidden="false" customHeight="false" outlineLevel="0" collapsed="false">
      <c r="A1705" s="9" t="s">
        <v>15849</v>
      </c>
      <c r="B1705" s="9" t="s">
        <v>15850</v>
      </c>
      <c r="C1705" s="9" t="s">
        <v>15851</v>
      </c>
      <c r="D1705" s="9" t="s">
        <v>29</v>
      </c>
      <c r="E1705" s="9" t="s">
        <v>210</v>
      </c>
      <c r="F1705" s="9" t="s">
        <v>167</v>
      </c>
      <c r="G1705" s="9" t="s">
        <v>15852</v>
      </c>
      <c r="H1705" s="9" t="n">
        <v>1140</v>
      </c>
      <c r="I1705" s="9" t="n">
        <v>1520</v>
      </c>
      <c r="J1705" s="9" t="s">
        <v>15853</v>
      </c>
      <c r="K1705" s="9" t="s">
        <v>15854</v>
      </c>
      <c r="L1705" s="9" t="s">
        <v>15855</v>
      </c>
      <c r="M1705" s="9" t="s">
        <v>15856</v>
      </c>
      <c r="N1705" s="9" t="s">
        <v>6008</v>
      </c>
      <c r="O1705" s="9" t="s">
        <v>15857</v>
      </c>
      <c r="P1705" s="9" t="s">
        <v>15858</v>
      </c>
      <c r="Q1705" s="9" t="s">
        <v>670</v>
      </c>
      <c r="R1705" s="9" t="s">
        <v>15848</v>
      </c>
      <c r="S1705" s="9" t="s">
        <v>15</v>
      </c>
      <c r="T1705" s="9" t="s">
        <v>2042</v>
      </c>
      <c r="U1705" s="9" t="s">
        <v>222</v>
      </c>
      <c r="V1705" s="9" t="s">
        <v>15859</v>
      </c>
    </row>
    <row r="1706" customFormat="false" ht="15" hidden="false" customHeight="false" outlineLevel="0" collapsed="false">
      <c r="A1706" s="9" t="s">
        <v>15860</v>
      </c>
      <c r="B1706" s="9" t="s">
        <v>15861</v>
      </c>
      <c r="C1706" s="9" t="s">
        <v>15862</v>
      </c>
      <c r="D1706" s="9" t="s">
        <v>29</v>
      </c>
      <c r="E1706" s="9" t="s">
        <v>210</v>
      </c>
      <c r="F1706" s="9" t="s">
        <v>167</v>
      </c>
      <c r="G1706" s="9" t="s">
        <v>6283</v>
      </c>
      <c r="H1706" s="9" t="n">
        <v>1200</v>
      </c>
      <c r="I1706" s="9" t="n">
        <v>1550</v>
      </c>
      <c r="J1706" s="9" t="s">
        <v>240</v>
      </c>
      <c r="K1706" s="9" t="s">
        <v>15863</v>
      </c>
      <c r="L1706" s="9" t="s">
        <v>15864</v>
      </c>
      <c r="M1706" s="9" t="s">
        <v>15865</v>
      </c>
      <c r="N1706" s="9" t="s">
        <v>432</v>
      </c>
      <c r="O1706" s="9" t="s">
        <v>15866</v>
      </c>
      <c r="P1706" s="9" t="s">
        <v>15867</v>
      </c>
      <c r="Q1706" s="9" t="s">
        <v>234</v>
      </c>
      <c r="R1706" s="9" t="s">
        <v>8347</v>
      </c>
      <c r="S1706" s="9" t="s">
        <v>17</v>
      </c>
      <c r="T1706" s="9" t="s">
        <v>170</v>
      </c>
      <c r="U1706" s="9" t="s">
        <v>222</v>
      </c>
      <c r="V1706" s="9"/>
    </row>
    <row r="1707" customFormat="false" ht="15" hidden="false" customHeight="false" outlineLevel="0" collapsed="false">
      <c r="A1707" s="9" t="s">
        <v>15868</v>
      </c>
      <c r="B1707" s="9" t="s">
        <v>15869</v>
      </c>
      <c r="C1707" s="9" t="s">
        <v>15870</v>
      </c>
      <c r="D1707" s="9" t="s">
        <v>29</v>
      </c>
      <c r="E1707" s="9" t="s">
        <v>210</v>
      </c>
      <c r="F1707" s="9" t="s">
        <v>15871</v>
      </c>
      <c r="G1707" s="9" t="s">
        <v>14247</v>
      </c>
      <c r="H1707" s="9" t="n">
        <v>1100</v>
      </c>
      <c r="I1707" s="9" t="n">
        <v>1700</v>
      </c>
      <c r="J1707" s="9" t="s">
        <v>15872</v>
      </c>
      <c r="K1707" s="9" t="s">
        <v>15873</v>
      </c>
      <c r="L1707" s="9" t="s">
        <v>15874</v>
      </c>
      <c r="M1707" s="9" t="s">
        <v>15875</v>
      </c>
      <c r="N1707" s="9" t="s">
        <v>15876</v>
      </c>
      <c r="O1707" s="9" t="s">
        <v>15877</v>
      </c>
      <c r="P1707" s="9" t="s">
        <v>15878</v>
      </c>
      <c r="Q1707" s="9" t="s">
        <v>234</v>
      </c>
      <c r="R1707" s="9" t="s">
        <v>15879</v>
      </c>
      <c r="S1707" s="9" t="s">
        <v>16</v>
      </c>
      <c r="T1707" s="9" t="s">
        <v>271</v>
      </c>
      <c r="U1707" s="9" t="s">
        <v>222</v>
      </c>
      <c r="V1707" s="9"/>
    </row>
    <row r="1708" customFormat="false" ht="15" hidden="false" customHeight="false" outlineLevel="0" collapsed="false">
      <c r="A1708" s="9" t="s">
        <v>15880</v>
      </c>
      <c r="B1708" s="9" t="s">
        <v>15881</v>
      </c>
      <c r="C1708" s="9" t="s">
        <v>15882</v>
      </c>
      <c r="D1708" s="9" t="s">
        <v>29</v>
      </c>
      <c r="E1708" s="9" t="s">
        <v>210</v>
      </c>
      <c r="F1708" s="9" t="s">
        <v>921</v>
      </c>
      <c r="G1708" s="9" t="s">
        <v>142</v>
      </c>
      <c r="H1708" s="9" t="n">
        <v>1490</v>
      </c>
      <c r="I1708" s="9" t="n">
        <v>1540</v>
      </c>
      <c r="J1708" s="9" t="s">
        <v>240</v>
      </c>
      <c r="K1708" s="9" t="s">
        <v>15883</v>
      </c>
      <c r="L1708" s="9" t="s">
        <v>15884</v>
      </c>
      <c r="M1708" s="9" t="s">
        <v>15885</v>
      </c>
      <c r="N1708" s="9" t="s">
        <v>613</v>
      </c>
      <c r="O1708" s="9" t="s">
        <v>15886</v>
      </c>
      <c r="P1708" s="9" t="s">
        <v>15887</v>
      </c>
      <c r="Q1708" s="9" t="s">
        <v>234</v>
      </c>
      <c r="R1708" s="9" t="s">
        <v>8347</v>
      </c>
      <c r="S1708" s="9" t="s">
        <v>17</v>
      </c>
      <c r="T1708" s="9" t="s">
        <v>170</v>
      </c>
      <c r="U1708" s="9" t="s">
        <v>222</v>
      </c>
      <c r="V1708" s="9"/>
    </row>
    <row r="1709" customFormat="false" ht="15" hidden="false" customHeight="false" outlineLevel="0" collapsed="false">
      <c r="A1709" s="9" t="s">
        <v>15888</v>
      </c>
      <c r="B1709" s="9" t="s">
        <v>15889</v>
      </c>
      <c r="C1709" s="9" t="s">
        <v>15890</v>
      </c>
      <c r="D1709" s="9" t="s">
        <v>29</v>
      </c>
      <c r="E1709" s="9" t="s">
        <v>210</v>
      </c>
      <c r="F1709" s="9" t="s">
        <v>337</v>
      </c>
      <c r="G1709" s="9" t="s">
        <v>14247</v>
      </c>
      <c r="H1709" s="9" t="n">
        <v>1490</v>
      </c>
      <c r="I1709" s="9" t="n">
        <v>1560</v>
      </c>
      <c r="J1709" s="9" t="s">
        <v>240</v>
      </c>
      <c r="K1709" s="9" t="s">
        <v>15891</v>
      </c>
      <c r="L1709" s="9" t="s">
        <v>15892</v>
      </c>
      <c r="M1709" s="9" t="s">
        <v>15893</v>
      </c>
      <c r="N1709" s="9" t="s">
        <v>613</v>
      </c>
      <c r="O1709" s="9" t="s">
        <v>15894</v>
      </c>
      <c r="P1709" s="9" t="s">
        <v>15895</v>
      </c>
      <c r="Q1709" s="9" t="s">
        <v>234</v>
      </c>
      <c r="R1709" s="9" t="s">
        <v>8347</v>
      </c>
      <c r="S1709" s="9" t="s">
        <v>17</v>
      </c>
      <c r="T1709" s="9"/>
      <c r="U1709" s="9" t="s">
        <v>222</v>
      </c>
      <c r="V1709" s="9"/>
    </row>
    <row r="1710" customFormat="false" ht="15" hidden="false" customHeight="false" outlineLevel="0" collapsed="false">
      <c r="A1710" s="9" t="s">
        <v>15896</v>
      </c>
      <c r="B1710" s="9" t="s">
        <v>15897</v>
      </c>
      <c r="C1710" s="9" t="s">
        <v>15898</v>
      </c>
      <c r="D1710" s="9" t="s">
        <v>29</v>
      </c>
      <c r="E1710" s="9" t="s">
        <v>210</v>
      </c>
      <c r="F1710" s="9" t="s">
        <v>337</v>
      </c>
      <c r="G1710" s="9" t="s">
        <v>14247</v>
      </c>
      <c r="H1710" s="9" t="n">
        <v>1680</v>
      </c>
      <c r="I1710" s="9" t="n">
        <v>1780</v>
      </c>
      <c r="J1710" s="9" t="s">
        <v>240</v>
      </c>
      <c r="K1710" s="9" t="s">
        <v>15899</v>
      </c>
      <c r="L1710" s="9" t="s">
        <v>15900</v>
      </c>
      <c r="M1710" s="9" t="s">
        <v>15901</v>
      </c>
      <c r="N1710" s="9" t="s">
        <v>179</v>
      </c>
      <c r="O1710" s="9" t="s">
        <v>15902</v>
      </c>
      <c r="P1710" s="9" t="s">
        <v>15903</v>
      </c>
      <c r="Q1710" s="9" t="s">
        <v>670</v>
      </c>
      <c r="R1710" s="9" t="s">
        <v>8347</v>
      </c>
      <c r="S1710" s="9" t="s">
        <v>17</v>
      </c>
      <c r="T1710" s="9"/>
      <c r="U1710" s="9" t="s">
        <v>222</v>
      </c>
      <c r="V1710" s="9"/>
    </row>
    <row r="1711" customFormat="false" ht="15" hidden="false" customHeight="false" outlineLevel="0" collapsed="false">
      <c r="A1711" s="9" t="s">
        <v>15904</v>
      </c>
      <c r="B1711" s="9" t="s">
        <v>15905</v>
      </c>
      <c r="C1711" s="9" t="s">
        <v>15906</v>
      </c>
      <c r="D1711" s="9" t="s">
        <v>29</v>
      </c>
      <c r="E1711" s="9" t="s">
        <v>210</v>
      </c>
      <c r="F1711" s="9" t="s">
        <v>167</v>
      </c>
      <c r="G1711" s="9" t="s">
        <v>138</v>
      </c>
      <c r="H1711" s="9" t="n">
        <v>1400</v>
      </c>
      <c r="I1711" s="9" t="n">
        <v>1550</v>
      </c>
      <c r="J1711" s="9" t="s">
        <v>240</v>
      </c>
      <c r="K1711" s="9" t="s">
        <v>15907</v>
      </c>
      <c r="L1711" s="9" t="s">
        <v>15908</v>
      </c>
      <c r="M1711" s="9" t="s">
        <v>15909</v>
      </c>
      <c r="N1711" s="9" t="s">
        <v>613</v>
      </c>
      <c r="O1711" s="9" t="s">
        <v>15910</v>
      </c>
      <c r="P1711" s="9" t="s">
        <v>15911</v>
      </c>
      <c r="Q1711" s="9" t="s">
        <v>234</v>
      </c>
      <c r="R1711" s="9" t="s">
        <v>15912</v>
      </c>
      <c r="S1711" s="9" t="s">
        <v>15</v>
      </c>
      <c r="T1711" s="9" t="s">
        <v>1012</v>
      </c>
      <c r="U1711" s="9" t="s">
        <v>222</v>
      </c>
      <c r="V1711" s="9" t="s">
        <v>15913</v>
      </c>
    </row>
    <row r="1712" customFormat="false" ht="15" hidden="false" customHeight="false" outlineLevel="0" collapsed="false">
      <c r="A1712" s="9" t="s">
        <v>15914</v>
      </c>
      <c r="B1712" s="9" t="s">
        <v>15915</v>
      </c>
      <c r="C1712" s="9" t="s">
        <v>15916</v>
      </c>
      <c r="D1712" s="9" t="s">
        <v>29</v>
      </c>
      <c r="E1712" s="9" t="s">
        <v>210</v>
      </c>
      <c r="F1712" s="9" t="s">
        <v>167</v>
      </c>
      <c r="G1712" s="9" t="s">
        <v>140</v>
      </c>
      <c r="H1712" s="9" t="n">
        <v>1420</v>
      </c>
      <c r="I1712" s="9" t="n">
        <v>1530</v>
      </c>
      <c r="J1712" s="9" t="s">
        <v>240</v>
      </c>
      <c r="K1712" s="9" t="s">
        <v>15917</v>
      </c>
      <c r="L1712" s="9" t="s">
        <v>15918</v>
      </c>
      <c r="M1712" s="9" t="s">
        <v>15919</v>
      </c>
      <c r="N1712" s="9" t="s">
        <v>231</v>
      </c>
      <c r="O1712" s="9" t="s">
        <v>15920</v>
      </c>
      <c r="P1712" s="9" t="s">
        <v>15921</v>
      </c>
      <c r="Q1712" s="9" t="s">
        <v>234</v>
      </c>
      <c r="R1712" s="9" t="s">
        <v>15922</v>
      </c>
      <c r="S1712" s="9" t="s">
        <v>16</v>
      </c>
      <c r="T1712" s="9"/>
      <c r="U1712" s="9" t="s">
        <v>222</v>
      </c>
      <c r="V1712" s="9"/>
    </row>
    <row r="1713" customFormat="false" ht="15" hidden="false" customHeight="false" outlineLevel="0" collapsed="false">
      <c r="A1713" s="9" t="s">
        <v>15923</v>
      </c>
      <c r="B1713" s="9" t="s">
        <v>15924</v>
      </c>
      <c r="C1713" s="9" t="s">
        <v>15925</v>
      </c>
      <c r="D1713" s="9" t="s">
        <v>29</v>
      </c>
      <c r="E1713" s="9" t="s">
        <v>210</v>
      </c>
      <c r="F1713" s="9" t="s">
        <v>167</v>
      </c>
      <c r="G1713" s="9" t="s">
        <v>307</v>
      </c>
      <c r="H1713" s="9" t="n">
        <v>1480</v>
      </c>
      <c r="I1713" s="9" t="n">
        <v>1580</v>
      </c>
      <c r="J1713" s="9" t="s">
        <v>240</v>
      </c>
      <c r="K1713" s="9" t="s">
        <v>15926</v>
      </c>
      <c r="L1713" s="9" t="s">
        <v>15927</v>
      </c>
      <c r="M1713" s="9" t="s">
        <v>15928</v>
      </c>
      <c r="N1713" s="9" t="s">
        <v>9212</v>
      </c>
      <c r="O1713" s="9" t="s">
        <v>217</v>
      </c>
      <c r="P1713" s="9" t="s">
        <v>15929</v>
      </c>
      <c r="Q1713" s="9" t="s">
        <v>234</v>
      </c>
      <c r="R1713" s="9" t="s">
        <v>15922</v>
      </c>
      <c r="S1713" s="9" t="s">
        <v>17</v>
      </c>
      <c r="T1713" s="9" t="s">
        <v>6011</v>
      </c>
      <c r="U1713" s="9" t="s">
        <v>222</v>
      </c>
      <c r="V1713" s="9"/>
    </row>
    <row r="1714" customFormat="false" ht="15" hidden="false" customHeight="false" outlineLevel="0" collapsed="false">
      <c r="A1714" s="9" t="s">
        <v>15930</v>
      </c>
      <c r="B1714" s="9" t="s">
        <v>15931</v>
      </c>
      <c r="C1714" s="9" t="s">
        <v>15932</v>
      </c>
      <c r="D1714" s="9" t="s">
        <v>39</v>
      </c>
      <c r="E1714" s="9" t="s">
        <v>210</v>
      </c>
      <c r="F1714" s="9" t="s">
        <v>167</v>
      </c>
      <c r="G1714" s="9" t="s">
        <v>138</v>
      </c>
      <c r="H1714" s="9" t="n">
        <v>1530</v>
      </c>
      <c r="I1714" s="9" t="n">
        <v>1610</v>
      </c>
      <c r="J1714" s="9" t="s">
        <v>240</v>
      </c>
      <c r="K1714" s="9" t="s">
        <v>15933</v>
      </c>
      <c r="L1714" s="9" t="s">
        <v>15934</v>
      </c>
      <c r="M1714" s="9" t="s">
        <v>15935</v>
      </c>
      <c r="N1714" s="9" t="s">
        <v>180</v>
      </c>
      <c r="O1714" s="9" t="s">
        <v>15936</v>
      </c>
      <c r="P1714" s="9" t="s">
        <v>15937</v>
      </c>
      <c r="Q1714" s="9" t="s">
        <v>234</v>
      </c>
      <c r="R1714" s="9" t="s">
        <v>15938</v>
      </c>
      <c r="S1714" s="9" t="s">
        <v>17</v>
      </c>
      <c r="T1714" s="9" t="s">
        <v>5643</v>
      </c>
      <c r="U1714" s="9" t="s">
        <v>222</v>
      </c>
      <c r="V1714" s="9"/>
    </row>
    <row r="1715" customFormat="false" ht="15" hidden="false" customHeight="false" outlineLevel="0" collapsed="false">
      <c r="A1715" s="9" t="s">
        <v>15939</v>
      </c>
      <c r="B1715" s="9" t="s">
        <v>15940</v>
      </c>
      <c r="C1715" s="9" t="s">
        <v>15941</v>
      </c>
      <c r="D1715" s="9" t="s">
        <v>29</v>
      </c>
      <c r="E1715" s="9" t="s">
        <v>210</v>
      </c>
      <c r="F1715" s="9" t="s">
        <v>14246</v>
      </c>
      <c r="G1715" s="9" t="s">
        <v>15942</v>
      </c>
      <c r="H1715" s="9" t="n">
        <v>1600</v>
      </c>
      <c r="I1715" s="9" t="n">
        <v>1750</v>
      </c>
      <c r="J1715" s="9" t="s">
        <v>240</v>
      </c>
      <c r="K1715" s="9" t="s">
        <v>15943</v>
      </c>
      <c r="L1715" s="9" t="s">
        <v>15944</v>
      </c>
      <c r="M1715" s="9" t="s">
        <v>15945</v>
      </c>
      <c r="N1715" s="9" t="s">
        <v>231</v>
      </c>
      <c r="O1715" s="9" t="s">
        <v>15946</v>
      </c>
      <c r="P1715" s="9" t="s">
        <v>15947</v>
      </c>
      <c r="Q1715" s="9" t="s">
        <v>670</v>
      </c>
      <c r="R1715" s="9" t="s">
        <v>15948</v>
      </c>
      <c r="S1715" s="9" t="s">
        <v>16</v>
      </c>
      <c r="T1715" s="9" t="s">
        <v>5643</v>
      </c>
      <c r="U1715" s="9" t="s">
        <v>222</v>
      </c>
      <c r="V1715" s="9"/>
    </row>
    <row r="1716" customFormat="false" ht="15" hidden="false" customHeight="false" outlineLevel="0" collapsed="false">
      <c r="A1716" s="9" t="s">
        <v>15949</v>
      </c>
      <c r="B1716" s="9" t="s">
        <v>15950</v>
      </c>
      <c r="C1716" s="9" t="s">
        <v>15951</v>
      </c>
      <c r="D1716" s="9" t="s">
        <v>29</v>
      </c>
      <c r="E1716" s="9" t="s">
        <v>210</v>
      </c>
      <c r="F1716" s="9" t="s">
        <v>167</v>
      </c>
      <c r="G1716" s="9" t="s">
        <v>5030</v>
      </c>
      <c r="H1716" s="9" t="n">
        <v>1600</v>
      </c>
      <c r="I1716" s="9" t="n">
        <v>1660</v>
      </c>
      <c r="J1716" s="9" t="s">
        <v>240</v>
      </c>
      <c r="K1716" s="9" t="s">
        <v>15952</v>
      </c>
      <c r="L1716" s="9" t="s">
        <v>15953</v>
      </c>
      <c r="M1716" s="9" t="s">
        <v>15954</v>
      </c>
      <c r="N1716" s="9" t="s">
        <v>180</v>
      </c>
      <c r="O1716" s="9" t="s">
        <v>15955</v>
      </c>
      <c r="P1716" s="9" t="s">
        <v>15956</v>
      </c>
      <c r="Q1716" s="9" t="s">
        <v>234</v>
      </c>
      <c r="R1716" s="9" t="s">
        <v>8433</v>
      </c>
      <c r="S1716" s="9" t="s">
        <v>17</v>
      </c>
      <c r="T1716" s="9" t="s">
        <v>5643</v>
      </c>
      <c r="U1716" s="9" t="s">
        <v>222</v>
      </c>
      <c r="V1716" s="9"/>
    </row>
    <row r="1717" customFormat="false" ht="15" hidden="false" customHeight="false" outlineLevel="0" collapsed="false">
      <c r="A1717" s="9" t="s">
        <v>15957</v>
      </c>
      <c r="B1717" s="9" t="s">
        <v>15958</v>
      </c>
      <c r="C1717" s="9" t="s">
        <v>15959</v>
      </c>
      <c r="D1717" s="9" t="s">
        <v>29</v>
      </c>
      <c r="E1717" s="9" t="s">
        <v>210</v>
      </c>
      <c r="F1717" s="9" t="s">
        <v>921</v>
      </c>
      <c r="G1717" s="9" t="s">
        <v>1025</v>
      </c>
      <c r="H1717" s="9" t="n">
        <v>1720</v>
      </c>
      <c r="I1717" s="9" t="n">
        <v>1770</v>
      </c>
      <c r="J1717" s="9" t="s">
        <v>240</v>
      </c>
      <c r="K1717" s="9" t="s">
        <v>15960</v>
      </c>
      <c r="L1717" s="9" t="s">
        <v>15961</v>
      </c>
      <c r="M1717" s="9" t="s">
        <v>15962</v>
      </c>
      <c r="N1717" s="9" t="s">
        <v>180</v>
      </c>
      <c r="O1717" s="9" t="s">
        <v>15963</v>
      </c>
      <c r="P1717" s="9" t="s">
        <v>15964</v>
      </c>
      <c r="Q1717" s="9" t="s">
        <v>234</v>
      </c>
      <c r="R1717" s="9" t="s">
        <v>15965</v>
      </c>
      <c r="S1717" s="9" t="s">
        <v>16</v>
      </c>
      <c r="T1717" s="9" t="s">
        <v>5643</v>
      </c>
      <c r="U1717" s="9" t="s">
        <v>222</v>
      </c>
      <c r="V1717" s="9"/>
    </row>
    <row r="1718" customFormat="false" ht="15" hidden="false" customHeight="false" outlineLevel="0" collapsed="false">
      <c r="A1718" s="9" t="s">
        <v>15966</v>
      </c>
      <c r="B1718" s="9" t="s">
        <v>15967</v>
      </c>
      <c r="C1718" s="9" t="s">
        <v>15968</v>
      </c>
      <c r="D1718" s="9" t="s">
        <v>29</v>
      </c>
      <c r="E1718" s="9" t="s">
        <v>210</v>
      </c>
      <c r="F1718" s="9" t="s">
        <v>337</v>
      </c>
      <c r="G1718" s="9" t="s">
        <v>15969</v>
      </c>
      <c r="H1718" s="9" t="n">
        <v>1570</v>
      </c>
      <c r="I1718" s="9" t="n">
        <v>1800</v>
      </c>
      <c r="J1718" s="9" t="s">
        <v>240</v>
      </c>
      <c r="K1718" s="9" t="s">
        <v>15970</v>
      </c>
      <c r="L1718" s="9" t="s">
        <v>15971</v>
      </c>
      <c r="M1718" s="9" t="s">
        <v>15972</v>
      </c>
      <c r="N1718" s="9" t="s">
        <v>432</v>
      </c>
      <c r="O1718" s="9" t="s">
        <v>15973</v>
      </c>
      <c r="P1718" s="9" t="s">
        <v>15974</v>
      </c>
      <c r="Q1718" s="9" t="s">
        <v>246</v>
      </c>
      <c r="R1718" s="9" t="s">
        <v>1967</v>
      </c>
      <c r="S1718" s="9" t="s">
        <v>17</v>
      </c>
      <c r="T1718" s="9" t="s">
        <v>13443</v>
      </c>
      <c r="U1718" s="9" t="s">
        <v>222</v>
      </c>
      <c r="V1718" s="9"/>
    </row>
    <row r="1719" customFormat="false" ht="15" hidden="false" customHeight="false" outlineLevel="0" collapsed="false">
      <c r="A1719" s="9" t="s">
        <v>15975</v>
      </c>
      <c r="B1719" s="9" t="s">
        <v>15976</v>
      </c>
      <c r="C1719" s="9" t="s">
        <v>15977</v>
      </c>
      <c r="D1719" s="9" t="s">
        <v>29</v>
      </c>
      <c r="E1719" s="9" t="s">
        <v>210</v>
      </c>
      <c r="F1719" s="9" t="s">
        <v>14246</v>
      </c>
      <c r="G1719" s="9" t="s">
        <v>15978</v>
      </c>
      <c r="H1719" s="9" t="n">
        <v>1750</v>
      </c>
      <c r="I1719" s="9" t="n">
        <v>1830</v>
      </c>
      <c r="J1719" s="9" t="s">
        <v>240</v>
      </c>
      <c r="K1719" s="9" t="s">
        <v>15979</v>
      </c>
      <c r="L1719" s="9" t="s">
        <v>15980</v>
      </c>
      <c r="M1719" s="9" t="s">
        <v>15981</v>
      </c>
      <c r="N1719" s="9" t="s">
        <v>180</v>
      </c>
      <c r="O1719" s="9" t="s">
        <v>15982</v>
      </c>
      <c r="P1719" s="9" t="s">
        <v>15983</v>
      </c>
      <c r="Q1719" s="9" t="s">
        <v>234</v>
      </c>
      <c r="R1719" s="9" t="s">
        <v>15984</v>
      </c>
      <c r="S1719" s="9" t="s">
        <v>16</v>
      </c>
      <c r="T1719" s="9" t="s">
        <v>7749</v>
      </c>
      <c r="U1719" s="9" t="s">
        <v>222</v>
      </c>
      <c r="V1719" s="9"/>
    </row>
    <row r="1720" customFormat="false" ht="15" hidden="false" customHeight="false" outlineLevel="0" collapsed="false">
      <c r="A1720" s="9" t="s">
        <v>15985</v>
      </c>
      <c r="B1720" s="9" t="s">
        <v>15986</v>
      </c>
      <c r="C1720" s="9" t="s">
        <v>15987</v>
      </c>
      <c r="D1720" s="9" t="s">
        <v>32</v>
      </c>
      <c r="E1720" s="9" t="s">
        <v>210</v>
      </c>
      <c r="F1720" s="9" t="s">
        <v>167</v>
      </c>
      <c r="G1720" s="9" t="s">
        <v>140</v>
      </c>
      <c r="H1720" s="9" t="n">
        <v>1848</v>
      </c>
      <c r="I1720" s="9" t="n">
        <v>1853</v>
      </c>
      <c r="J1720" s="9" t="s">
        <v>15988</v>
      </c>
      <c r="K1720" s="9" t="s">
        <v>15989</v>
      </c>
      <c r="L1720" s="9" t="s">
        <v>15990</v>
      </c>
      <c r="M1720" s="9" t="s">
        <v>15991</v>
      </c>
      <c r="N1720" s="9" t="s">
        <v>179</v>
      </c>
      <c r="O1720" s="9" t="s">
        <v>15992</v>
      </c>
      <c r="P1720" s="9" t="s">
        <v>15993</v>
      </c>
      <c r="Q1720" s="9" t="s">
        <v>234</v>
      </c>
      <c r="R1720" s="9" t="s">
        <v>15994</v>
      </c>
      <c r="S1720" s="9" t="s">
        <v>17</v>
      </c>
      <c r="T1720" s="9"/>
      <c r="U1720" s="9" t="s">
        <v>222</v>
      </c>
      <c r="V1720" s="9"/>
    </row>
    <row r="1721" customFormat="false" ht="15" hidden="false" customHeight="false" outlineLevel="0" collapsed="false">
      <c r="A1721" s="9" t="s">
        <v>15995</v>
      </c>
      <c r="B1721" s="9" t="s">
        <v>15996</v>
      </c>
      <c r="C1721" s="9" t="s">
        <v>15997</v>
      </c>
      <c r="D1721" s="9" t="s">
        <v>29</v>
      </c>
      <c r="E1721" s="9" t="s">
        <v>210</v>
      </c>
      <c r="F1721" s="9" t="s">
        <v>15998</v>
      </c>
      <c r="G1721" s="9" t="s">
        <v>15999</v>
      </c>
      <c r="H1721" s="9" t="n">
        <v>1740</v>
      </c>
      <c r="I1721" s="9" t="n">
        <v>1910</v>
      </c>
      <c r="J1721" s="9" t="s">
        <v>240</v>
      </c>
      <c r="K1721" s="9" t="s">
        <v>16000</v>
      </c>
      <c r="L1721" s="9" t="s">
        <v>16001</v>
      </c>
      <c r="M1721" s="9" t="s">
        <v>16002</v>
      </c>
      <c r="N1721" s="9" t="s">
        <v>15876</v>
      </c>
      <c r="O1721" s="9" t="s">
        <v>16003</v>
      </c>
      <c r="P1721" s="9" t="s">
        <v>16004</v>
      </c>
      <c r="Q1721" s="9" t="s">
        <v>234</v>
      </c>
      <c r="R1721" s="9" t="s">
        <v>16005</v>
      </c>
      <c r="S1721" s="9" t="s">
        <v>16</v>
      </c>
      <c r="T1721" s="9" t="s">
        <v>5643</v>
      </c>
      <c r="U1721" s="9" t="s">
        <v>222</v>
      </c>
      <c r="V1721" s="9"/>
    </row>
    <row r="1722" customFormat="false" ht="15" hidden="false" customHeight="false" outlineLevel="0" collapsed="false">
      <c r="A1722" s="9" t="s">
        <v>16006</v>
      </c>
      <c r="B1722" s="9" t="s">
        <v>16007</v>
      </c>
      <c r="C1722" s="9" t="s">
        <v>16008</v>
      </c>
      <c r="D1722" s="9" t="s">
        <v>29</v>
      </c>
      <c r="E1722" s="9" t="s">
        <v>210</v>
      </c>
      <c r="F1722" s="9" t="s">
        <v>16009</v>
      </c>
      <c r="G1722" s="9" t="s">
        <v>16010</v>
      </c>
      <c r="H1722" s="9" t="n">
        <v>1798</v>
      </c>
      <c r="I1722" s="9" t="n">
        <v>1850</v>
      </c>
      <c r="J1722" s="9" t="s">
        <v>16011</v>
      </c>
      <c r="K1722" s="9" t="s">
        <v>16012</v>
      </c>
      <c r="L1722" s="9" t="s">
        <v>16013</v>
      </c>
      <c r="M1722" s="9" t="s">
        <v>16014</v>
      </c>
      <c r="N1722" s="9" t="s">
        <v>180</v>
      </c>
      <c r="O1722" s="9" t="s">
        <v>354</v>
      </c>
      <c r="P1722" s="9" t="s">
        <v>16015</v>
      </c>
      <c r="Q1722" s="9" t="s">
        <v>2391</v>
      </c>
      <c r="R1722" s="9" t="s">
        <v>16016</v>
      </c>
      <c r="S1722" s="9" t="s">
        <v>17</v>
      </c>
      <c r="T1722" s="9" t="s">
        <v>10556</v>
      </c>
      <c r="U1722" s="9" t="s">
        <v>222</v>
      </c>
      <c r="V1722" s="9"/>
    </row>
    <row r="1723" customFormat="false" ht="15" hidden="false" customHeight="false" outlineLevel="0" collapsed="false">
      <c r="A1723" s="9" t="s">
        <v>16017</v>
      </c>
      <c r="B1723" s="9" t="s">
        <v>16018</v>
      </c>
      <c r="C1723" s="9" t="s">
        <v>16019</v>
      </c>
      <c r="D1723" s="9" t="s">
        <v>29</v>
      </c>
      <c r="E1723" s="9" t="s">
        <v>210</v>
      </c>
      <c r="F1723" s="9" t="s">
        <v>9303</v>
      </c>
      <c r="G1723" s="9" t="s">
        <v>16020</v>
      </c>
      <c r="H1723" s="9" t="n">
        <v>1650</v>
      </c>
      <c r="I1723" s="9" t="n">
        <v>1800</v>
      </c>
      <c r="J1723" s="9" t="s">
        <v>16021</v>
      </c>
      <c r="K1723" s="9" t="s">
        <v>16022</v>
      </c>
      <c r="L1723" s="9" t="s">
        <v>16023</v>
      </c>
      <c r="M1723" s="9" t="s">
        <v>16024</v>
      </c>
      <c r="N1723" s="9" t="s">
        <v>180</v>
      </c>
      <c r="O1723" s="9" t="s">
        <v>16025</v>
      </c>
      <c r="P1723" s="9" t="s">
        <v>16026</v>
      </c>
      <c r="Q1723" s="9" t="s">
        <v>234</v>
      </c>
      <c r="R1723" s="9" t="s">
        <v>15965</v>
      </c>
      <c r="S1723" s="9" t="s">
        <v>16</v>
      </c>
      <c r="T1723" s="9" t="s">
        <v>4022</v>
      </c>
      <c r="U1723" s="9" t="s">
        <v>222</v>
      </c>
      <c r="V1723" s="9"/>
    </row>
    <row r="1724" customFormat="false" ht="15" hidden="false" customHeight="false" outlineLevel="0" collapsed="false">
      <c r="A1724" s="9" t="s">
        <v>16027</v>
      </c>
      <c r="B1724" s="9" t="s">
        <v>16028</v>
      </c>
      <c r="C1724" s="9" t="s">
        <v>16029</v>
      </c>
      <c r="D1724" s="9" t="s">
        <v>29</v>
      </c>
      <c r="E1724" s="9" t="s">
        <v>210</v>
      </c>
      <c r="F1724" s="9" t="s">
        <v>9303</v>
      </c>
      <c r="G1724" s="9" t="s">
        <v>16030</v>
      </c>
      <c r="H1724" s="9" t="n">
        <v>1860</v>
      </c>
      <c r="I1724" s="9" t="n">
        <v>1910</v>
      </c>
      <c r="J1724" s="9" t="s">
        <v>240</v>
      </c>
      <c r="K1724" s="9" t="s">
        <v>16031</v>
      </c>
      <c r="L1724" s="9" t="s">
        <v>16032</v>
      </c>
      <c r="M1724" s="9" t="s">
        <v>16033</v>
      </c>
      <c r="N1724" s="9" t="s">
        <v>180</v>
      </c>
      <c r="O1724" s="9" t="s">
        <v>16034</v>
      </c>
      <c r="P1724" s="9" t="s">
        <v>16035</v>
      </c>
      <c r="Q1724" s="9" t="s">
        <v>234</v>
      </c>
      <c r="R1724" s="9" t="s">
        <v>16036</v>
      </c>
      <c r="S1724" s="9" t="s">
        <v>16</v>
      </c>
      <c r="T1724" s="9" t="s">
        <v>4022</v>
      </c>
      <c r="U1724" s="9" t="s">
        <v>222</v>
      </c>
      <c r="V1724" s="9"/>
    </row>
    <row r="1725" customFormat="false" ht="15" hidden="false" customHeight="false" outlineLevel="0" collapsed="false">
      <c r="A1725" s="9" t="s">
        <v>16037</v>
      </c>
      <c r="B1725" s="9" t="s">
        <v>16038</v>
      </c>
      <c r="C1725" s="9" t="s">
        <v>16039</v>
      </c>
      <c r="D1725" s="9" t="s">
        <v>29</v>
      </c>
      <c r="E1725" s="9" t="s">
        <v>210</v>
      </c>
      <c r="F1725" s="9" t="s">
        <v>16040</v>
      </c>
      <c r="G1725" s="9" t="s">
        <v>16041</v>
      </c>
      <c r="H1725" s="9" t="n">
        <v>1800</v>
      </c>
      <c r="I1725" s="9" t="n">
        <v>1930</v>
      </c>
      <c r="J1725" s="9" t="s">
        <v>240</v>
      </c>
      <c r="K1725" s="9" t="s">
        <v>16042</v>
      </c>
      <c r="L1725" s="9" t="s">
        <v>16043</v>
      </c>
      <c r="M1725" s="9" t="s">
        <v>16044</v>
      </c>
      <c r="N1725" s="9" t="s">
        <v>180</v>
      </c>
      <c r="O1725" s="9" t="s">
        <v>16045</v>
      </c>
      <c r="P1725" s="9" t="s">
        <v>16046</v>
      </c>
      <c r="Q1725" s="9" t="s">
        <v>234</v>
      </c>
      <c r="R1725" s="9" t="s">
        <v>1967</v>
      </c>
      <c r="S1725" s="9" t="s">
        <v>16</v>
      </c>
      <c r="T1725" s="9" t="s">
        <v>16047</v>
      </c>
      <c r="U1725" s="9" t="s">
        <v>222</v>
      </c>
      <c r="V1725" s="9"/>
    </row>
    <row r="1726" customFormat="false" ht="15" hidden="false" customHeight="false" outlineLevel="0" collapsed="false">
      <c r="A1726" s="9" t="s">
        <v>16048</v>
      </c>
      <c r="B1726" s="9" t="s">
        <v>16049</v>
      </c>
      <c r="C1726" s="9" t="s">
        <v>16050</v>
      </c>
      <c r="D1726" s="9" t="s">
        <v>29</v>
      </c>
      <c r="E1726" s="9" t="s">
        <v>210</v>
      </c>
      <c r="F1726" s="9" t="s">
        <v>16051</v>
      </c>
      <c r="G1726" s="9" t="s">
        <v>16052</v>
      </c>
      <c r="H1726" s="9" t="n">
        <v>1830</v>
      </c>
      <c r="I1726" s="9" t="n">
        <v>1930</v>
      </c>
      <c r="J1726" s="9" t="s">
        <v>240</v>
      </c>
      <c r="K1726" s="9" t="s">
        <v>16053</v>
      </c>
      <c r="L1726" s="9" t="s">
        <v>16054</v>
      </c>
      <c r="M1726" s="9" t="s">
        <v>16055</v>
      </c>
      <c r="N1726" s="9" t="s">
        <v>613</v>
      </c>
      <c r="O1726" s="9" t="s">
        <v>354</v>
      </c>
      <c r="P1726" s="9" t="s">
        <v>16056</v>
      </c>
      <c r="Q1726" s="9" t="s">
        <v>234</v>
      </c>
      <c r="R1726" s="9" t="s">
        <v>16057</v>
      </c>
      <c r="S1726" s="9" t="s">
        <v>17</v>
      </c>
      <c r="T1726" s="9" t="s">
        <v>16058</v>
      </c>
      <c r="U1726" s="9" t="s">
        <v>222</v>
      </c>
      <c r="V1726" s="9"/>
    </row>
    <row r="1727" customFormat="false" ht="15" hidden="false" customHeight="false" outlineLevel="0" collapsed="false">
      <c r="A1727" s="9" t="s">
        <v>16059</v>
      </c>
      <c r="B1727" s="9" t="s">
        <v>16060</v>
      </c>
      <c r="C1727" s="9" t="s">
        <v>16061</v>
      </c>
      <c r="D1727" s="9" t="s">
        <v>29</v>
      </c>
      <c r="E1727" s="9" t="s">
        <v>210</v>
      </c>
      <c r="F1727" s="9" t="s">
        <v>9838</v>
      </c>
      <c r="G1727" s="9" t="s">
        <v>109</v>
      </c>
      <c r="H1727" s="9" t="n">
        <v>1860</v>
      </c>
      <c r="I1727" s="9" t="n">
        <v>1930</v>
      </c>
      <c r="J1727" s="9" t="s">
        <v>240</v>
      </c>
      <c r="K1727" s="9" t="s">
        <v>16062</v>
      </c>
      <c r="L1727" s="9" t="s">
        <v>16063</v>
      </c>
      <c r="M1727" s="9" t="s">
        <v>16064</v>
      </c>
      <c r="N1727" s="9" t="s">
        <v>5917</v>
      </c>
      <c r="O1727" s="9" t="s">
        <v>16065</v>
      </c>
      <c r="P1727" s="9" t="s">
        <v>16066</v>
      </c>
      <c r="Q1727" s="9" t="s">
        <v>234</v>
      </c>
      <c r="R1727" s="9" t="s">
        <v>16067</v>
      </c>
      <c r="S1727" s="9" t="s">
        <v>16</v>
      </c>
      <c r="T1727" s="9" t="s">
        <v>16068</v>
      </c>
      <c r="U1727" s="9" t="s">
        <v>222</v>
      </c>
      <c r="V1727" s="9"/>
    </row>
    <row r="1728" customFormat="false" ht="15" hidden="false" customHeight="false" outlineLevel="0" collapsed="false">
      <c r="A1728" s="9" t="s">
        <v>16069</v>
      </c>
      <c r="B1728" s="9" t="s">
        <v>16070</v>
      </c>
      <c r="C1728" s="9" t="s">
        <v>16071</v>
      </c>
      <c r="D1728" s="9" t="s">
        <v>29</v>
      </c>
      <c r="E1728" s="9" t="s">
        <v>210</v>
      </c>
      <c r="F1728" s="9" t="s">
        <v>14246</v>
      </c>
      <c r="G1728" s="9" t="s">
        <v>16072</v>
      </c>
      <c r="H1728" s="9" t="n">
        <v>1830</v>
      </c>
      <c r="I1728" s="9" t="n">
        <v>1930</v>
      </c>
      <c r="J1728" s="9" t="s">
        <v>240</v>
      </c>
      <c r="K1728" s="9" t="s">
        <v>16073</v>
      </c>
      <c r="L1728" s="9" t="s">
        <v>16074</v>
      </c>
      <c r="M1728" s="9" t="s">
        <v>16075</v>
      </c>
      <c r="N1728" s="9" t="s">
        <v>5917</v>
      </c>
      <c r="O1728" s="9" t="s">
        <v>16076</v>
      </c>
      <c r="P1728" s="9" t="s">
        <v>16077</v>
      </c>
      <c r="Q1728" s="9" t="s">
        <v>234</v>
      </c>
      <c r="R1728" s="9" t="s">
        <v>16078</v>
      </c>
      <c r="S1728" s="9" t="s">
        <v>17</v>
      </c>
      <c r="T1728" s="9" t="s">
        <v>357</v>
      </c>
      <c r="U1728" s="9" t="s">
        <v>222</v>
      </c>
      <c r="V1728" s="9"/>
    </row>
    <row r="1729" customFormat="false" ht="15" hidden="false" customHeight="false" outlineLevel="0" collapsed="false">
      <c r="A1729" s="9" t="s">
        <v>16079</v>
      </c>
      <c r="B1729" s="9" t="s">
        <v>16080</v>
      </c>
      <c r="C1729" s="9" t="s">
        <v>16081</v>
      </c>
      <c r="D1729" s="9" t="s">
        <v>32</v>
      </c>
      <c r="E1729" s="9" t="s">
        <v>210</v>
      </c>
      <c r="F1729" s="9" t="s">
        <v>167</v>
      </c>
      <c r="G1729" s="9" t="s">
        <v>144</v>
      </c>
      <c r="H1729" s="9" t="n">
        <v>1870</v>
      </c>
      <c r="I1729" s="9" t="n">
        <v>1923</v>
      </c>
      <c r="J1729" s="9" t="s">
        <v>240</v>
      </c>
      <c r="K1729" s="9" t="s">
        <v>16082</v>
      </c>
      <c r="L1729" s="9" t="s">
        <v>16083</v>
      </c>
      <c r="M1729" s="9" t="s">
        <v>5198</v>
      </c>
      <c r="N1729" s="9" t="s">
        <v>180</v>
      </c>
      <c r="O1729" s="9" t="s">
        <v>16084</v>
      </c>
      <c r="P1729" s="9" t="s">
        <v>16085</v>
      </c>
      <c r="Q1729" s="9" t="s">
        <v>234</v>
      </c>
      <c r="R1729" s="9" t="s">
        <v>628</v>
      </c>
      <c r="S1729" s="9" t="s">
        <v>17</v>
      </c>
      <c r="T1729" s="9" t="s">
        <v>5643</v>
      </c>
      <c r="U1729" s="9" t="s">
        <v>222</v>
      </c>
      <c r="V1729" s="9"/>
    </row>
    <row r="1730" customFormat="false" ht="15" hidden="false" customHeight="false" outlineLevel="0" collapsed="false">
      <c r="A1730" s="9" t="s">
        <v>16086</v>
      </c>
      <c r="B1730" s="9" t="s">
        <v>16087</v>
      </c>
      <c r="C1730" s="9" t="s">
        <v>16088</v>
      </c>
      <c r="D1730" s="9" t="s">
        <v>32</v>
      </c>
      <c r="E1730" s="9" t="s">
        <v>210</v>
      </c>
      <c r="F1730" s="9" t="s">
        <v>167</v>
      </c>
      <c r="G1730" s="9" t="s">
        <v>138</v>
      </c>
      <c r="H1730" s="9" t="n">
        <v>1874</v>
      </c>
      <c r="I1730" s="9" t="n">
        <v>1886</v>
      </c>
      <c r="J1730" s="9" t="s">
        <v>16089</v>
      </c>
      <c r="K1730" s="9" t="s">
        <v>16090</v>
      </c>
      <c r="L1730" s="9" t="s">
        <v>16091</v>
      </c>
      <c r="M1730" s="9" t="s">
        <v>9810</v>
      </c>
      <c r="N1730" s="9" t="s">
        <v>180</v>
      </c>
      <c r="O1730" s="9" t="s">
        <v>16092</v>
      </c>
      <c r="P1730" s="9" t="s">
        <v>16093</v>
      </c>
      <c r="Q1730" s="9" t="s">
        <v>234</v>
      </c>
      <c r="R1730" s="9" t="s">
        <v>16094</v>
      </c>
      <c r="S1730" s="9" t="s">
        <v>16</v>
      </c>
      <c r="T1730" s="9" t="s">
        <v>247</v>
      </c>
      <c r="U1730" s="9" t="s">
        <v>222</v>
      </c>
      <c r="V1730" s="9"/>
    </row>
    <row r="1731" customFormat="false" ht="15" hidden="false" customHeight="false" outlineLevel="0" collapsed="false">
      <c r="A1731" s="9" t="s">
        <v>16095</v>
      </c>
      <c r="B1731" s="9" t="s">
        <v>16096</v>
      </c>
      <c r="C1731" s="9" t="s">
        <v>16097</v>
      </c>
      <c r="D1731" s="9" t="s">
        <v>39</v>
      </c>
      <c r="E1731" s="9" t="s">
        <v>210</v>
      </c>
      <c r="F1731" s="9" t="s">
        <v>168</v>
      </c>
      <c r="G1731" s="9" t="s">
        <v>148</v>
      </c>
      <c r="H1731" s="9" t="n">
        <v>1886</v>
      </c>
      <c r="I1731" s="9" t="n">
        <v>1900</v>
      </c>
      <c r="J1731" s="9" t="s">
        <v>240</v>
      </c>
      <c r="K1731" s="9" t="s">
        <v>16098</v>
      </c>
      <c r="L1731" s="9" t="s">
        <v>16099</v>
      </c>
      <c r="M1731" s="9" t="s">
        <v>16100</v>
      </c>
      <c r="N1731" s="9" t="s">
        <v>180</v>
      </c>
      <c r="O1731" s="9" t="s">
        <v>16101</v>
      </c>
      <c r="P1731" s="9" t="s">
        <v>16102</v>
      </c>
      <c r="Q1731" s="9" t="s">
        <v>454</v>
      </c>
      <c r="R1731" s="9" t="s">
        <v>16103</v>
      </c>
      <c r="S1731" s="9" t="s">
        <v>17</v>
      </c>
      <c r="T1731" s="9" t="s">
        <v>235</v>
      </c>
      <c r="U1731" s="9" t="s">
        <v>222</v>
      </c>
      <c r="V1731" s="9"/>
    </row>
    <row r="1732" customFormat="false" ht="15" hidden="false" customHeight="false" outlineLevel="0" collapsed="false">
      <c r="A1732" s="9" t="s">
        <v>16104</v>
      </c>
      <c r="B1732" s="9" t="s">
        <v>16105</v>
      </c>
      <c r="C1732" s="9" t="s">
        <v>16106</v>
      </c>
      <c r="D1732" s="9" t="s">
        <v>32</v>
      </c>
      <c r="E1732" s="9" t="s">
        <v>210</v>
      </c>
      <c r="F1732" s="9" t="s">
        <v>921</v>
      </c>
      <c r="G1732" s="9" t="s">
        <v>140</v>
      </c>
      <c r="H1732" s="9" t="n">
        <v>1835</v>
      </c>
      <c r="I1732" s="9" t="n">
        <v>1865</v>
      </c>
      <c r="J1732" s="9" t="s">
        <v>16107</v>
      </c>
      <c r="K1732" s="9" t="s">
        <v>16108</v>
      </c>
      <c r="L1732" s="9" t="s">
        <v>16109</v>
      </c>
      <c r="M1732" s="9" t="s">
        <v>16110</v>
      </c>
      <c r="N1732" s="9" t="s">
        <v>180</v>
      </c>
      <c r="O1732" s="9" t="s">
        <v>16111</v>
      </c>
      <c r="P1732" s="9" t="s">
        <v>16112</v>
      </c>
      <c r="Q1732" s="9" t="s">
        <v>234</v>
      </c>
      <c r="R1732" s="9" t="s">
        <v>16113</v>
      </c>
      <c r="S1732" s="9" t="s">
        <v>15</v>
      </c>
      <c r="T1732" s="9" t="s">
        <v>13857</v>
      </c>
      <c r="U1732" s="9" t="s">
        <v>222</v>
      </c>
      <c r="V1732" s="9" t="s">
        <v>16114</v>
      </c>
    </row>
    <row r="1733" customFormat="false" ht="15" hidden="false" customHeight="false" outlineLevel="0" collapsed="false">
      <c r="A1733" s="9" t="s">
        <v>16115</v>
      </c>
      <c r="B1733" s="9" t="s">
        <v>16116</v>
      </c>
      <c r="C1733" s="9" t="s">
        <v>16117</v>
      </c>
      <c r="D1733" s="9" t="s">
        <v>32</v>
      </c>
      <c r="E1733" s="9" t="s">
        <v>210</v>
      </c>
      <c r="F1733" s="9" t="s">
        <v>14246</v>
      </c>
      <c r="G1733" s="9" t="s">
        <v>16118</v>
      </c>
      <c r="H1733" s="9" t="n">
        <v>1860</v>
      </c>
      <c r="I1733" s="9" t="n">
        <v>1920</v>
      </c>
      <c r="J1733" s="9" t="s">
        <v>16119</v>
      </c>
      <c r="K1733" s="9" t="s">
        <v>16120</v>
      </c>
      <c r="L1733" s="9" t="s">
        <v>16121</v>
      </c>
      <c r="M1733" s="9" t="s">
        <v>16122</v>
      </c>
      <c r="N1733" s="9" t="s">
        <v>16123</v>
      </c>
      <c r="O1733" s="9" t="s">
        <v>16124</v>
      </c>
      <c r="P1733" s="9" t="s">
        <v>16125</v>
      </c>
      <c r="Q1733" s="9" t="s">
        <v>234</v>
      </c>
      <c r="R1733" s="9" t="s">
        <v>16126</v>
      </c>
      <c r="S1733" s="9" t="s">
        <v>15</v>
      </c>
      <c r="T1733" s="9" t="s">
        <v>16127</v>
      </c>
      <c r="U1733" s="9" t="s">
        <v>222</v>
      </c>
      <c r="V1733" s="9"/>
    </row>
    <row r="1734" customFormat="false" ht="15" hidden="false" customHeight="false" outlineLevel="0" collapsed="false">
      <c r="A1734" s="9" t="s">
        <v>16128</v>
      </c>
      <c r="B1734" s="9" t="s">
        <v>16129</v>
      </c>
      <c r="C1734" s="9" t="s">
        <v>16130</v>
      </c>
      <c r="D1734" s="9" t="s">
        <v>32</v>
      </c>
      <c r="E1734" s="9" t="s">
        <v>210</v>
      </c>
      <c r="F1734" s="9" t="s">
        <v>337</v>
      </c>
      <c r="G1734" s="9" t="s">
        <v>16131</v>
      </c>
      <c r="H1734" s="9" t="n">
        <v>1860</v>
      </c>
      <c r="I1734" s="9" t="n">
        <v>1900</v>
      </c>
      <c r="J1734" s="9" t="s">
        <v>240</v>
      </c>
      <c r="K1734" s="9" t="s">
        <v>16132</v>
      </c>
      <c r="L1734" s="9" t="s">
        <v>16133</v>
      </c>
      <c r="M1734" s="9" t="s">
        <v>16134</v>
      </c>
      <c r="N1734" s="9" t="s">
        <v>432</v>
      </c>
      <c r="O1734" s="9" t="s">
        <v>16135</v>
      </c>
      <c r="P1734" s="9" t="s">
        <v>16136</v>
      </c>
      <c r="Q1734" s="9" t="s">
        <v>234</v>
      </c>
      <c r="R1734" s="9" t="s">
        <v>16137</v>
      </c>
      <c r="S1734" s="9" t="s">
        <v>17</v>
      </c>
      <c r="T1734" s="9" t="s">
        <v>1001</v>
      </c>
      <c r="U1734" s="9" t="s">
        <v>222</v>
      </c>
      <c r="V1734" s="9"/>
    </row>
    <row r="1735" customFormat="false" ht="15" hidden="false" customHeight="false" outlineLevel="0" collapsed="false">
      <c r="A1735" s="9" t="s">
        <v>16138</v>
      </c>
      <c r="B1735" s="9" t="s">
        <v>16139</v>
      </c>
      <c r="C1735" s="9" t="s">
        <v>16140</v>
      </c>
      <c r="D1735" s="9" t="s">
        <v>32</v>
      </c>
      <c r="E1735" s="9" t="s">
        <v>210</v>
      </c>
      <c r="F1735" s="9" t="s">
        <v>337</v>
      </c>
      <c r="G1735" s="9" t="s">
        <v>16131</v>
      </c>
      <c r="H1735" s="9" t="n">
        <v>1891</v>
      </c>
      <c r="I1735" s="9" t="n">
        <v>1940</v>
      </c>
      <c r="J1735" s="9" t="s">
        <v>16141</v>
      </c>
      <c r="K1735" s="9" t="s">
        <v>16142</v>
      </c>
      <c r="L1735" s="9" t="s">
        <v>16143</v>
      </c>
      <c r="M1735" s="9" t="s">
        <v>16144</v>
      </c>
      <c r="N1735" s="9" t="s">
        <v>177</v>
      </c>
      <c r="O1735" s="9" t="s">
        <v>15992</v>
      </c>
      <c r="P1735" s="9" t="s">
        <v>16145</v>
      </c>
      <c r="Q1735" s="9" t="s">
        <v>234</v>
      </c>
      <c r="R1735" s="9" t="s">
        <v>16146</v>
      </c>
      <c r="S1735" s="9" t="s">
        <v>17</v>
      </c>
      <c r="T1735" s="9" t="s">
        <v>7901</v>
      </c>
      <c r="U1735" s="9" t="s">
        <v>222</v>
      </c>
      <c r="V1735" s="9"/>
    </row>
    <row r="1736" customFormat="false" ht="15" hidden="false" customHeight="false" outlineLevel="0" collapsed="false">
      <c r="A1736" s="9" t="s">
        <v>16147</v>
      </c>
      <c r="B1736" s="9" t="s">
        <v>16148</v>
      </c>
      <c r="C1736" s="9" t="s">
        <v>16149</v>
      </c>
      <c r="D1736" s="9" t="s">
        <v>29</v>
      </c>
      <c r="E1736" s="9" t="s">
        <v>210</v>
      </c>
      <c r="F1736" s="9" t="s">
        <v>162</v>
      </c>
      <c r="G1736" s="9" t="s">
        <v>3871</v>
      </c>
      <c r="H1736" s="9" t="n">
        <v>1897</v>
      </c>
      <c r="I1736" s="9" t="n">
        <v>1920</v>
      </c>
      <c r="J1736" s="9" t="s">
        <v>240</v>
      </c>
      <c r="K1736" s="9" t="s">
        <v>16150</v>
      </c>
      <c r="L1736" s="9" t="s">
        <v>16151</v>
      </c>
      <c r="M1736" s="9" t="s">
        <v>16152</v>
      </c>
      <c r="N1736" s="9" t="s">
        <v>173</v>
      </c>
      <c r="O1736" s="9" t="s">
        <v>16153</v>
      </c>
      <c r="P1736" s="9" t="s">
        <v>16154</v>
      </c>
      <c r="Q1736" s="9" t="s">
        <v>234</v>
      </c>
      <c r="R1736" s="9" t="s">
        <v>16155</v>
      </c>
      <c r="S1736" s="9" t="s">
        <v>17</v>
      </c>
      <c r="T1736" s="9" t="s">
        <v>1001</v>
      </c>
      <c r="U1736" s="9" t="s">
        <v>222</v>
      </c>
      <c r="V1736" s="9"/>
    </row>
    <row r="1737" customFormat="false" ht="15" hidden="false" customHeight="false" outlineLevel="0" collapsed="false">
      <c r="A1737" s="9" t="s">
        <v>16156</v>
      </c>
      <c r="B1737" s="9" t="s">
        <v>16157</v>
      </c>
      <c r="C1737" s="9" t="s">
        <v>16158</v>
      </c>
      <c r="D1737" s="9" t="s">
        <v>29</v>
      </c>
      <c r="E1737" s="9" t="s">
        <v>210</v>
      </c>
      <c r="F1737" s="9" t="s">
        <v>921</v>
      </c>
      <c r="G1737" s="9" t="s">
        <v>2634</v>
      </c>
      <c r="H1737" s="9" t="n">
        <v>1890</v>
      </c>
      <c r="I1737" s="9" t="n">
        <v>1914</v>
      </c>
      <c r="J1737" s="9" t="s">
        <v>16159</v>
      </c>
      <c r="K1737" s="9" t="s">
        <v>16160</v>
      </c>
      <c r="L1737" s="9" t="s">
        <v>16161</v>
      </c>
      <c r="M1737" s="9" t="s">
        <v>16162</v>
      </c>
      <c r="N1737" s="9" t="s">
        <v>16163</v>
      </c>
      <c r="O1737" s="9" t="s">
        <v>16164</v>
      </c>
      <c r="P1737" s="9" t="s">
        <v>16165</v>
      </c>
      <c r="Q1737" s="9" t="s">
        <v>234</v>
      </c>
      <c r="R1737" s="9" t="s">
        <v>16166</v>
      </c>
      <c r="S1737" s="9" t="s">
        <v>15</v>
      </c>
      <c r="T1737" s="9" t="s">
        <v>16167</v>
      </c>
      <c r="U1737" s="9" t="s">
        <v>222</v>
      </c>
      <c r="V1737" s="9"/>
    </row>
    <row r="1738" customFormat="false" ht="15" hidden="false" customHeight="false" outlineLevel="0" collapsed="false">
      <c r="A1738" s="9" t="s">
        <v>16168</v>
      </c>
      <c r="B1738" s="9" t="s">
        <v>16169</v>
      </c>
      <c r="C1738" s="9" t="s">
        <v>16170</v>
      </c>
      <c r="D1738" s="9" t="s">
        <v>29</v>
      </c>
      <c r="E1738" s="9" t="s">
        <v>210</v>
      </c>
      <c r="F1738" s="9" t="s">
        <v>167</v>
      </c>
      <c r="G1738" s="9" t="s">
        <v>16171</v>
      </c>
      <c r="H1738" s="9" t="n">
        <v>1896</v>
      </c>
      <c r="I1738" s="9" t="n">
        <v>1914</v>
      </c>
      <c r="J1738" s="9" t="s">
        <v>16172</v>
      </c>
      <c r="K1738" s="9" t="s">
        <v>16173</v>
      </c>
      <c r="L1738" s="9" t="s">
        <v>16174</v>
      </c>
      <c r="M1738" s="9" t="s">
        <v>16175</v>
      </c>
      <c r="N1738" s="9" t="s">
        <v>255</v>
      </c>
      <c r="O1738" s="9" t="s">
        <v>16176</v>
      </c>
      <c r="P1738" s="9" t="s">
        <v>16177</v>
      </c>
      <c r="Q1738" s="9" t="s">
        <v>234</v>
      </c>
      <c r="R1738" s="9" t="s">
        <v>16178</v>
      </c>
      <c r="S1738" s="9" t="s">
        <v>17</v>
      </c>
      <c r="T1738" s="9"/>
      <c r="U1738" s="9" t="s">
        <v>222</v>
      </c>
      <c r="V1738" s="9"/>
    </row>
    <row r="1739" customFormat="false" ht="15" hidden="false" customHeight="false" outlineLevel="0" collapsed="false">
      <c r="A1739" s="9" t="s">
        <v>16179</v>
      </c>
      <c r="B1739" s="9" t="s">
        <v>16180</v>
      </c>
      <c r="C1739" s="9" t="s">
        <v>16181</v>
      </c>
      <c r="D1739" s="9" t="s">
        <v>32</v>
      </c>
      <c r="E1739" s="9" t="s">
        <v>210</v>
      </c>
      <c r="F1739" s="9" t="s">
        <v>167</v>
      </c>
      <c r="G1739" s="9" t="s">
        <v>142</v>
      </c>
      <c r="H1739" s="9" t="n">
        <v>1888</v>
      </c>
      <c r="I1739" s="9" t="n">
        <v>1911</v>
      </c>
      <c r="J1739" s="9" t="s">
        <v>240</v>
      </c>
      <c r="K1739" s="9" t="s">
        <v>16182</v>
      </c>
      <c r="L1739" s="9" t="s">
        <v>16183</v>
      </c>
      <c r="M1739" s="9" t="s">
        <v>16184</v>
      </c>
      <c r="N1739" s="9" t="s">
        <v>432</v>
      </c>
      <c r="O1739" s="9" t="s">
        <v>16185</v>
      </c>
      <c r="P1739" s="9" t="s">
        <v>16186</v>
      </c>
      <c r="Q1739" s="9" t="s">
        <v>234</v>
      </c>
      <c r="R1739" s="9" t="s">
        <v>8347</v>
      </c>
      <c r="S1739" s="9" t="s">
        <v>16</v>
      </c>
      <c r="T1739" s="9"/>
      <c r="U1739" s="9" t="s">
        <v>222</v>
      </c>
      <c r="V1739" s="9"/>
    </row>
    <row r="1740" customFormat="false" ht="15" hidden="false" customHeight="false" outlineLevel="0" collapsed="false">
      <c r="A1740" s="9" t="s">
        <v>16187</v>
      </c>
      <c r="B1740" s="9" t="s">
        <v>16188</v>
      </c>
      <c r="C1740" s="9" t="s">
        <v>16189</v>
      </c>
      <c r="D1740" s="9" t="s">
        <v>32</v>
      </c>
      <c r="E1740" s="9" t="s">
        <v>210</v>
      </c>
      <c r="F1740" s="9" t="s">
        <v>167</v>
      </c>
      <c r="G1740" s="9" t="s">
        <v>138</v>
      </c>
      <c r="H1740" s="9" t="n">
        <v>1897</v>
      </c>
      <c r="I1740" s="9" t="n">
        <v>1939</v>
      </c>
      <c r="J1740" s="9" t="s">
        <v>240</v>
      </c>
      <c r="K1740" s="9" t="s">
        <v>16190</v>
      </c>
      <c r="L1740" s="9" t="s">
        <v>16191</v>
      </c>
      <c r="M1740" s="9" t="s">
        <v>16192</v>
      </c>
      <c r="N1740" s="9" t="s">
        <v>180</v>
      </c>
      <c r="O1740" s="9" t="s">
        <v>16193</v>
      </c>
      <c r="P1740" s="9" t="s">
        <v>16194</v>
      </c>
      <c r="Q1740" s="9" t="s">
        <v>234</v>
      </c>
      <c r="R1740" s="9" t="s">
        <v>16195</v>
      </c>
      <c r="S1740" s="9" t="s">
        <v>17</v>
      </c>
      <c r="T1740" s="9" t="s">
        <v>5643</v>
      </c>
      <c r="U1740" s="9" t="s">
        <v>222</v>
      </c>
      <c r="V1740" s="9"/>
    </row>
    <row r="1741" customFormat="false" ht="15" hidden="false" customHeight="false" outlineLevel="0" collapsed="false">
      <c r="A1741" s="9" t="s">
        <v>16196</v>
      </c>
      <c r="B1741" s="9" t="s">
        <v>16197</v>
      </c>
      <c r="C1741" s="9" t="s">
        <v>16198</v>
      </c>
      <c r="D1741" s="9" t="s">
        <v>29</v>
      </c>
      <c r="E1741" s="9" t="s">
        <v>210</v>
      </c>
      <c r="F1741" s="9" t="s">
        <v>167</v>
      </c>
      <c r="G1741" s="9" t="s">
        <v>140</v>
      </c>
      <c r="H1741" s="9" t="n">
        <v>1890</v>
      </c>
      <c r="I1741" s="9" t="n">
        <v>1920</v>
      </c>
      <c r="J1741" s="9" t="s">
        <v>240</v>
      </c>
      <c r="K1741" s="9" t="s">
        <v>16199</v>
      </c>
      <c r="L1741" s="9" t="s">
        <v>16200</v>
      </c>
      <c r="M1741" s="9" t="s">
        <v>16201</v>
      </c>
      <c r="N1741" s="9" t="s">
        <v>432</v>
      </c>
      <c r="O1741" s="9" t="s">
        <v>354</v>
      </c>
      <c r="P1741" s="9" t="s">
        <v>16202</v>
      </c>
      <c r="Q1741" s="9" t="s">
        <v>234</v>
      </c>
      <c r="R1741" s="9" t="s">
        <v>799</v>
      </c>
      <c r="S1741" s="9" t="s">
        <v>17</v>
      </c>
      <c r="T1741" s="9" t="s">
        <v>3205</v>
      </c>
      <c r="U1741" s="9" t="s">
        <v>222</v>
      </c>
      <c r="V1741" s="9"/>
    </row>
    <row r="1742" customFormat="false" ht="15" hidden="false" customHeight="false" outlineLevel="0" collapsed="false">
      <c r="A1742" s="9" t="s">
        <v>16203</v>
      </c>
      <c r="B1742" s="9" t="s">
        <v>16204</v>
      </c>
      <c r="C1742" s="9" t="s">
        <v>16205</v>
      </c>
      <c r="D1742" s="9" t="s">
        <v>29</v>
      </c>
      <c r="E1742" s="9" t="s">
        <v>210</v>
      </c>
      <c r="F1742" s="9" t="s">
        <v>9097</v>
      </c>
      <c r="G1742" s="9" t="s">
        <v>14295</v>
      </c>
      <c r="H1742" s="9" t="n">
        <v>1892</v>
      </c>
      <c r="I1742" s="9" t="n">
        <v>1904</v>
      </c>
      <c r="J1742" s="9" t="s">
        <v>240</v>
      </c>
      <c r="K1742" s="9" t="s">
        <v>16206</v>
      </c>
      <c r="L1742" s="9" t="s">
        <v>16207</v>
      </c>
      <c r="M1742" s="9" t="s">
        <v>16208</v>
      </c>
      <c r="N1742" s="9" t="s">
        <v>15593</v>
      </c>
      <c r="O1742" s="9" t="s">
        <v>354</v>
      </c>
      <c r="P1742" s="9" t="s">
        <v>16209</v>
      </c>
      <c r="Q1742" s="9" t="s">
        <v>234</v>
      </c>
      <c r="R1742" s="9" t="s">
        <v>16210</v>
      </c>
      <c r="S1742" s="9" t="s">
        <v>17</v>
      </c>
      <c r="T1742" s="9" t="s">
        <v>16211</v>
      </c>
      <c r="U1742" s="9" t="s">
        <v>222</v>
      </c>
      <c r="V1742" s="9"/>
    </row>
    <row r="1743" customFormat="false" ht="15" hidden="false" customHeight="false" outlineLevel="0" collapsed="false">
      <c r="A1743" s="9" t="s">
        <v>16212</v>
      </c>
      <c r="B1743" s="9" t="s">
        <v>16213</v>
      </c>
      <c r="C1743" s="9" t="s">
        <v>16214</v>
      </c>
      <c r="D1743" s="9" t="s">
        <v>32</v>
      </c>
      <c r="E1743" s="9" t="s">
        <v>210</v>
      </c>
      <c r="F1743" s="9" t="s">
        <v>167</v>
      </c>
      <c r="G1743" s="9" t="s">
        <v>138</v>
      </c>
      <c r="H1743" s="9" t="n">
        <v>1901</v>
      </c>
      <c r="I1743" s="9" t="n">
        <v>1914</v>
      </c>
      <c r="J1743" s="9" t="s">
        <v>240</v>
      </c>
      <c r="K1743" s="9" t="s">
        <v>16215</v>
      </c>
      <c r="L1743" s="9" t="s">
        <v>16216</v>
      </c>
      <c r="M1743" s="9" t="s">
        <v>16217</v>
      </c>
      <c r="N1743" s="9" t="s">
        <v>432</v>
      </c>
      <c r="O1743" s="9" t="s">
        <v>16218</v>
      </c>
      <c r="P1743" s="9" t="s">
        <v>16219</v>
      </c>
      <c r="Q1743" s="9" t="s">
        <v>234</v>
      </c>
      <c r="R1743" s="9" t="s">
        <v>16220</v>
      </c>
      <c r="S1743" s="9" t="s">
        <v>17</v>
      </c>
      <c r="T1743" s="9" t="s">
        <v>247</v>
      </c>
      <c r="U1743" s="9" t="s">
        <v>222</v>
      </c>
      <c r="V1743" s="9"/>
    </row>
    <row r="1744" customFormat="false" ht="15" hidden="false" customHeight="false" outlineLevel="0" collapsed="false">
      <c r="A1744" s="9" t="s">
        <v>16221</v>
      </c>
      <c r="B1744" s="9" t="s">
        <v>16222</v>
      </c>
      <c r="C1744" s="9" t="s">
        <v>16223</v>
      </c>
      <c r="D1744" s="9" t="s">
        <v>29</v>
      </c>
      <c r="E1744" s="9" t="s">
        <v>210</v>
      </c>
      <c r="F1744" s="9" t="s">
        <v>167</v>
      </c>
      <c r="G1744" s="9" t="s">
        <v>146</v>
      </c>
      <c r="H1744" s="9" t="n">
        <v>1880</v>
      </c>
      <c r="I1744" s="9" t="n">
        <v>1915</v>
      </c>
      <c r="J1744" s="9" t="s">
        <v>240</v>
      </c>
      <c r="K1744" s="9" t="s">
        <v>16224</v>
      </c>
      <c r="L1744" s="9" t="s">
        <v>16225</v>
      </c>
      <c r="M1744" s="9" t="s">
        <v>16226</v>
      </c>
      <c r="N1744" s="9" t="s">
        <v>432</v>
      </c>
      <c r="O1744" s="9" t="s">
        <v>354</v>
      </c>
      <c r="P1744" s="9" t="s">
        <v>16227</v>
      </c>
      <c r="Q1744" s="9" t="s">
        <v>234</v>
      </c>
      <c r="R1744" s="9" t="s">
        <v>16228</v>
      </c>
      <c r="S1744" s="9" t="s">
        <v>17</v>
      </c>
      <c r="T1744" s="9"/>
      <c r="U1744" s="9" t="s">
        <v>222</v>
      </c>
      <c r="V1744" s="9"/>
    </row>
    <row r="1745" customFormat="false" ht="15" hidden="false" customHeight="false" outlineLevel="0" collapsed="false">
      <c r="A1745" s="9" t="s">
        <v>16229</v>
      </c>
      <c r="B1745" s="9" t="s">
        <v>16230</v>
      </c>
      <c r="C1745" s="9" t="s">
        <v>16231</v>
      </c>
      <c r="D1745" s="9" t="s">
        <v>29</v>
      </c>
      <c r="E1745" s="9" t="s">
        <v>210</v>
      </c>
      <c r="F1745" s="9" t="s">
        <v>167</v>
      </c>
      <c r="G1745" s="9" t="s">
        <v>144</v>
      </c>
      <c r="H1745" s="9" t="n">
        <v>1890</v>
      </c>
      <c r="I1745" s="9" t="n">
        <v>1914</v>
      </c>
      <c r="J1745" s="9" t="s">
        <v>240</v>
      </c>
      <c r="K1745" s="9" t="s">
        <v>16232</v>
      </c>
      <c r="L1745" s="9" t="s">
        <v>16233</v>
      </c>
      <c r="M1745" s="9" t="s">
        <v>16234</v>
      </c>
      <c r="N1745" s="9" t="s">
        <v>173</v>
      </c>
      <c r="O1745" s="9" t="s">
        <v>16235</v>
      </c>
      <c r="P1745" s="9" t="s">
        <v>16236</v>
      </c>
      <c r="Q1745" s="9" t="s">
        <v>234</v>
      </c>
      <c r="R1745" s="9" t="s">
        <v>8347</v>
      </c>
      <c r="S1745" s="9" t="s">
        <v>17</v>
      </c>
      <c r="T1745" s="9" t="s">
        <v>3391</v>
      </c>
      <c r="U1745" s="9" t="s">
        <v>222</v>
      </c>
      <c r="V1745" s="9"/>
    </row>
    <row r="1746" customFormat="false" ht="15" hidden="false" customHeight="false" outlineLevel="0" collapsed="false">
      <c r="A1746" s="9" t="s">
        <v>16237</v>
      </c>
      <c r="B1746" s="9" t="s">
        <v>10465</v>
      </c>
      <c r="C1746" s="9" t="s">
        <v>16238</v>
      </c>
      <c r="D1746" s="9" t="s">
        <v>32</v>
      </c>
      <c r="E1746" s="9" t="s">
        <v>210</v>
      </c>
      <c r="F1746" s="9" t="s">
        <v>167</v>
      </c>
      <c r="G1746" s="9" t="s">
        <v>138</v>
      </c>
      <c r="H1746" s="9" t="n">
        <v>1907</v>
      </c>
      <c r="I1746" s="9" t="n">
        <v>1934</v>
      </c>
      <c r="J1746" s="9" t="s">
        <v>16239</v>
      </c>
      <c r="K1746" s="9" t="s">
        <v>16240</v>
      </c>
      <c r="L1746" s="9" t="s">
        <v>16241</v>
      </c>
      <c r="M1746" s="9" t="s">
        <v>16242</v>
      </c>
      <c r="N1746" s="9" t="s">
        <v>16243</v>
      </c>
      <c r="O1746" s="9" t="s">
        <v>16244</v>
      </c>
      <c r="P1746" s="9" t="s">
        <v>16245</v>
      </c>
      <c r="Q1746" s="9" t="s">
        <v>234</v>
      </c>
      <c r="R1746" s="9" t="s">
        <v>16246</v>
      </c>
      <c r="S1746" s="9" t="s">
        <v>15</v>
      </c>
      <c r="T1746" s="9" t="s">
        <v>1031</v>
      </c>
      <c r="U1746" s="9" t="s">
        <v>222</v>
      </c>
      <c r="V1746" s="9" t="s">
        <v>16247</v>
      </c>
    </row>
    <row r="1747" customFormat="false" ht="15" hidden="false" customHeight="false" outlineLevel="0" collapsed="false">
      <c r="A1747" s="9" t="s">
        <v>16248</v>
      </c>
      <c r="B1747" s="9" t="s">
        <v>16249</v>
      </c>
      <c r="C1747" s="9" t="s">
        <v>16250</v>
      </c>
      <c r="D1747" s="9" t="s">
        <v>32</v>
      </c>
      <c r="E1747" s="9" t="s">
        <v>210</v>
      </c>
      <c r="F1747" s="9" t="s">
        <v>167</v>
      </c>
      <c r="G1747" s="9" t="s">
        <v>6189</v>
      </c>
      <c r="H1747" s="9" t="n">
        <v>1907</v>
      </c>
      <c r="I1747" s="9" t="n">
        <v>1925</v>
      </c>
      <c r="J1747" s="9" t="s">
        <v>240</v>
      </c>
      <c r="K1747" s="9" t="s">
        <v>16251</v>
      </c>
      <c r="L1747" s="9" t="s">
        <v>16252</v>
      </c>
      <c r="M1747" s="9" t="s">
        <v>16253</v>
      </c>
      <c r="N1747" s="9" t="s">
        <v>180</v>
      </c>
      <c r="O1747" s="9" t="s">
        <v>16254</v>
      </c>
      <c r="P1747" s="9" t="s">
        <v>16255</v>
      </c>
      <c r="Q1747" s="9" t="s">
        <v>234</v>
      </c>
      <c r="R1747" s="9" t="s">
        <v>15938</v>
      </c>
      <c r="S1747" s="9" t="s">
        <v>17</v>
      </c>
      <c r="T1747" s="9" t="s">
        <v>3322</v>
      </c>
      <c r="U1747" s="9" t="s">
        <v>222</v>
      </c>
      <c r="V1747" s="9"/>
    </row>
    <row r="1748" customFormat="false" ht="15" hidden="false" customHeight="false" outlineLevel="0" collapsed="false">
      <c r="A1748" s="9" t="s">
        <v>16256</v>
      </c>
      <c r="B1748" s="9" t="s">
        <v>16257</v>
      </c>
      <c r="C1748" s="9" t="s">
        <v>16258</v>
      </c>
      <c r="D1748" s="9" t="s">
        <v>32</v>
      </c>
      <c r="E1748" s="9" t="s">
        <v>210</v>
      </c>
      <c r="F1748" s="9" t="s">
        <v>167</v>
      </c>
      <c r="G1748" s="9" t="s">
        <v>138</v>
      </c>
      <c r="H1748" s="9" t="n">
        <v>1909</v>
      </c>
      <c r="I1748" s="9" t="n">
        <v>1944</v>
      </c>
      <c r="J1748" s="9" t="s">
        <v>240</v>
      </c>
      <c r="K1748" s="9" t="s">
        <v>16259</v>
      </c>
      <c r="L1748" s="9" t="s">
        <v>16260</v>
      </c>
      <c r="M1748" s="9" t="s">
        <v>16261</v>
      </c>
      <c r="N1748" s="9" t="s">
        <v>11590</v>
      </c>
      <c r="O1748" s="9" t="s">
        <v>16262</v>
      </c>
      <c r="P1748" s="9" t="s">
        <v>16263</v>
      </c>
      <c r="Q1748" s="9" t="s">
        <v>234</v>
      </c>
      <c r="R1748" s="9" t="s">
        <v>13027</v>
      </c>
      <c r="S1748" s="9" t="s">
        <v>16</v>
      </c>
      <c r="T1748" s="9" t="s">
        <v>313</v>
      </c>
      <c r="U1748" s="9" t="s">
        <v>222</v>
      </c>
      <c r="V1748" s="9"/>
    </row>
    <row r="1749" customFormat="false" ht="15" hidden="false" customHeight="false" outlineLevel="0" collapsed="false">
      <c r="A1749" s="9" t="s">
        <v>16264</v>
      </c>
      <c r="B1749" s="9" t="s">
        <v>16265</v>
      </c>
      <c r="C1749" s="9" t="s">
        <v>16266</v>
      </c>
      <c r="D1749" s="9" t="s">
        <v>32</v>
      </c>
      <c r="E1749" s="9" t="s">
        <v>210</v>
      </c>
      <c r="F1749" s="9" t="s">
        <v>337</v>
      </c>
      <c r="G1749" s="9" t="s">
        <v>338</v>
      </c>
      <c r="H1749" s="9" t="n">
        <v>1916</v>
      </c>
      <c r="I1749" s="9" t="n">
        <v>1924</v>
      </c>
      <c r="J1749" s="9" t="s">
        <v>240</v>
      </c>
      <c r="K1749" s="9" t="s">
        <v>16267</v>
      </c>
      <c r="L1749" s="9" t="s">
        <v>16268</v>
      </c>
      <c r="M1749" s="9" t="s">
        <v>16269</v>
      </c>
      <c r="N1749" s="9" t="s">
        <v>177</v>
      </c>
      <c r="O1749" s="9" t="s">
        <v>15992</v>
      </c>
      <c r="P1749" s="9" t="s">
        <v>16270</v>
      </c>
      <c r="Q1749" s="9" t="s">
        <v>234</v>
      </c>
      <c r="R1749" s="9" t="s">
        <v>16271</v>
      </c>
      <c r="S1749" s="9" t="s">
        <v>17</v>
      </c>
      <c r="T1749" s="9" t="s">
        <v>10980</v>
      </c>
      <c r="U1749" s="9" t="s">
        <v>222</v>
      </c>
      <c r="V1749" s="9"/>
    </row>
    <row r="1750" customFormat="false" ht="15" hidden="false" customHeight="false" outlineLevel="0" collapsed="false">
      <c r="A1750" s="9" t="s">
        <v>16272</v>
      </c>
      <c r="B1750" s="9" t="s">
        <v>16273</v>
      </c>
      <c r="C1750" s="9" t="s">
        <v>16274</v>
      </c>
      <c r="D1750" s="9" t="s">
        <v>32</v>
      </c>
      <c r="E1750" s="9" t="s">
        <v>210</v>
      </c>
      <c r="F1750" s="9" t="s">
        <v>16275</v>
      </c>
      <c r="G1750" s="9" t="s">
        <v>16276</v>
      </c>
      <c r="H1750" s="9" t="n">
        <v>1924</v>
      </c>
      <c r="I1750" s="9" t="n">
        <v>1966</v>
      </c>
      <c r="J1750" s="9" t="s">
        <v>16277</v>
      </c>
      <c r="K1750" s="9" t="s">
        <v>16278</v>
      </c>
      <c r="L1750" s="9" t="s">
        <v>16279</v>
      </c>
      <c r="M1750" s="9" t="s">
        <v>16280</v>
      </c>
      <c r="N1750" s="9" t="s">
        <v>179</v>
      </c>
      <c r="O1750" s="9" t="s">
        <v>16281</v>
      </c>
      <c r="P1750" s="9" t="s">
        <v>16282</v>
      </c>
      <c r="Q1750" s="9" t="s">
        <v>234</v>
      </c>
      <c r="R1750" s="9" t="s">
        <v>16271</v>
      </c>
      <c r="S1750" s="9" t="s">
        <v>17</v>
      </c>
      <c r="T1750" s="9" t="s">
        <v>3322</v>
      </c>
      <c r="U1750" s="9" t="s">
        <v>222</v>
      </c>
      <c r="V1750" s="9"/>
    </row>
    <row r="1751" customFormat="false" ht="15" hidden="false" customHeight="false" outlineLevel="0" collapsed="false">
      <c r="A1751" s="9" t="s">
        <v>16283</v>
      </c>
      <c r="B1751" s="9" t="s">
        <v>16284</v>
      </c>
      <c r="C1751" s="9" t="s">
        <v>16285</v>
      </c>
      <c r="D1751" s="9" t="s">
        <v>32</v>
      </c>
      <c r="E1751" s="9" t="s">
        <v>210</v>
      </c>
      <c r="F1751" s="9" t="s">
        <v>167</v>
      </c>
      <c r="G1751" s="9" t="s">
        <v>1025</v>
      </c>
      <c r="H1751" s="9" t="n">
        <v>1923</v>
      </c>
      <c r="I1751" s="9" t="n">
        <v>1935</v>
      </c>
      <c r="J1751" s="9" t="s">
        <v>240</v>
      </c>
      <c r="K1751" s="9" t="s">
        <v>16286</v>
      </c>
      <c r="L1751" s="9" t="s">
        <v>16287</v>
      </c>
      <c r="M1751" s="9" t="s">
        <v>16288</v>
      </c>
      <c r="N1751" s="9" t="s">
        <v>177</v>
      </c>
      <c r="O1751" s="9" t="s">
        <v>16289</v>
      </c>
      <c r="P1751" s="9" t="s">
        <v>16290</v>
      </c>
      <c r="Q1751" s="9" t="s">
        <v>234</v>
      </c>
      <c r="R1751" s="9" t="s">
        <v>16291</v>
      </c>
      <c r="S1751" s="9" t="s">
        <v>16</v>
      </c>
      <c r="T1751" s="9" t="s">
        <v>313</v>
      </c>
      <c r="U1751" s="9" t="s">
        <v>222</v>
      </c>
      <c r="V1751" s="9"/>
    </row>
    <row r="1752" customFormat="false" ht="15" hidden="false" customHeight="false" outlineLevel="0" collapsed="false">
      <c r="A1752" s="9" t="s">
        <v>16292</v>
      </c>
      <c r="B1752" s="9" t="s">
        <v>16293</v>
      </c>
      <c r="C1752" s="9" t="s">
        <v>16294</v>
      </c>
      <c r="D1752" s="9" t="s">
        <v>32</v>
      </c>
      <c r="E1752" s="9" t="s">
        <v>210</v>
      </c>
      <c r="F1752" s="9" t="s">
        <v>167</v>
      </c>
      <c r="G1752" s="9" t="s">
        <v>144</v>
      </c>
      <c r="H1752" s="9" t="n">
        <v>1915</v>
      </c>
      <c r="I1752" s="9" t="n">
        <v>1925</v>
      </c>
      <c r="J1752" s="9" t="s">
        <v>16295</v>
      </c>
      <c r="K1752" s="9" t="s">
        <v>16296</v>
      </c>
      <c r="L1752" s="9" t="s">
        <v>16297</v>
      </c>
      <c r="M1752" s="9" t="s">
        <v>16298</v>
      </c>
      <c r="N1752" s="9" t="s">
        <v>180</v>
      </c>
      <c r="O1752" s="9" t="s">
        <v>16299</v>
      </c>
      <c r="P1752" s="9" t="s">
        <v>16300</v>
      </c>
      <c r="Q1752" s="9" t="s">
        <v>234</v>
      </c>
      <c r="R1752" s="9" t="s">
        <v>16271</v>
      </c>
      <c r="S1752" s="9" t="s">
        <v>17</v>
      </c>
      <c r="T1752" s="9" t="s">
        <v>313</v>
      </c>
      <c r="U1752" s="9" t="s">
        <v>222</v>
      </c>
      <c r="V1752" s="9"/>
    </row>
    <row r="1753" customFormat="false" ht="15" hidden="false" customHeight="false" outlineLevel="0" collapsed="false">
      <c r="A1753" s="9" t="s">
        <v>16301</v>
      </c>
      <c r="B1753" s="9" t="s">
        <v>16302</v>
      </c>
      <c r="C1753" s="9" t="s">
        <v>16303</v>
      </c>
      <c r="D1753" s="9" t="s">
        <v>32</v>
      </c>
      <c r="E1753" s="9" t="s">
        <v>210</v>
      </c>
      <c r="F1753" s="9" t="s">
        <v>167</v>
      </c>
      <c r="G1753" s="9" t="s">
        <v>144</v>
      </c>
      <c r="H1753" s="9" t="n">
        <v>1919</v>
      </c>
      <c r="I1753" s="9" t="n">
        <v>1922</v>
      </c>
      <c r="J1753" s="9" t="s">
        <v>16304</v>
      </c>
      <c r="K1753" s="9" t="s">
        <v>16305</v>
      </c>
      <c r="L1753" s="9" t="s">
        <v>16306</v>
      </c>
      <c r="M1753" s="9" t="s">
        <v>16307</v>
      </c>
      <c r="N1753" s="9" t="s">
        <v>177</v>
      </c>
      <c r="O1753" s="9" t="s">
        <v>16308</v>
      </c>
      <c r="P1753" s="9" t="s">
        <v>16309</v>
      </c>
      <c r="Q1753" s="9" t="s">
        <v>234</v>
      </c>
      <c r="R1753" s="9" t="s">
        <v>16271</v>
      </c>
      <c r="S1753" s="9" t="s">
        <v>17</v>
      </c>
      <c r="T1753" s="9" t="s">
        <v>3205</v>
      </c>
      <c r="U1753" s="9" t="s">
        <v>378</v>
      </c>
      <c r="V1753" s="9"/>
    </row>
    <row r="1754" customFormat="false" ht="15" hidden="false" customHeight="false" outlineLevel="0" collapsed="false">
      <c r="A1754" s="9" t="s">
        <v>16310</v>
      </c>
      <c r="B1754" s="9" t="s">
        <v>16311</v>
      </c>
      <c r="C1754" s="9" t="s">
        <v>16312</v>
      </c>
      <c r="D1754" s="9" t="s">
        <v>32</v>
      </c>
      <c r="E1754" s="9" t="s">
        <v>210</v>
      </c>
      <c r="F1754" s="9" t="s">
        <v>167</v>
      </c>
      <c r="G1754" s="9" t="s">
        <v>144</v>
      </c>
      <c r="H1754" s="9" t="n">
        <v>1921</v>
      </c>
      <c r="I1754" s="9" t="n">
        <v>1932</v>
      </c>
      <c r="J1754" s="9" t="s">
        <v>240</v>
      </c>
      <c r="K1754" s="9" t="s">
        <v>16313</v>
      </c>
      <c r="L1754" s="9" t="s">
        <v>16314</v>
      </c>
      <c r="M1754" s="9" t="s">
        <v>16315</v>
      </c>
      <c r="N1754" s="9" t="s">
        <v>16316</v>
      </c>
      <c r="O1754" s="9" t="s">
        <v>16317</v>
      </c>
      <c r="P1754" s="9" t="s">
        <v>16318</v>
      </c>
      <c r="Q1754" s="9" t="s">
        <v>234</v>
      </c>
      <c r="R1754" s="9" t="s">
        <v>16271</v>
      </c>
      <c r="S1754" s="9" t="s">
        <v>15</v>
      </c>
      <c r="T1754" s="9" t="s">
        <v>1031</v>
      </c>
      <c r="U1754" s="9" t="s">
        <v>222</v>
      </c>
      <c r="V1754" s="9" t="s">
        <v>16319</v>
      </c>
    </row>
    <row r="1755" customFormat="false" ht="15" hidden="false" customHeight="false" outlineLevel="0" collapsed="false">
      <c r="A1755" s="9" t="s">
        <v>16320</v>
      </c>
      <c r="B1755" s="9" t="s">
        <v>16321</v>
      </c>
      <c r="C1755" s="9" t="s">
        <v>16322</v>
      </c>
      <c r="D1755" s="9" t="s">
        <v>32</v>
      </c>
      <c r="E1755" s="9" t="s">
        <v>210</v>
      </c>
      <c r="F1755" s="9" t="s">
        <v>167</v>
      </c>
      <c r="G1755" s="9" t="s">
        <v>140</v>
      </c>
      <c r="H1755" s="9" t="n">
        <v>1917</v>
      </c>
      <c r="I1755" s="9" t="n">
        <v>1931</v>
      </c>
      <c r="J1755" s="9" t="s">
        <v>240</v>
      </c>
      <c r="K1755" s="9" t="s">
        <v>16323</v>
      </c>
      <c r="L1755" s="9" t="s">
        <v>16324</v>
      </c>
      <c r="M1755" s="9" t="s">
        <v>16325</v>
      </c>
      <c r="N1755" s="9" t="s">
        <v>16326</v>
      </c>
      <c r="O1755" s="9" t="s">
        <v>16327</v>
      </c>
      <c r="P1755" s="9" t="s">
        <v>16328</v>
      </c>
      <c r="Q1755" s="9" t="s">
        <v>234</v>
      </c>
      <c r="R1755" s="9" t="s">
        <v>16329</v>
      </c>
      <c r="S1755" s="9" t="s">
        <v>16</v>
      </c>
      <c r="T1755" s="9" t="s">
        <v>313</v>
      </c>
      <c r="U1755" s="9" t="s">
        <v>222</v>
      </c>
      <c r="V1755" s="9"/>
    </row>
    <row r="1756" customFormat="false" ht="15" hidden="false" customHeight="false" outlineLevel="0" collapsed="false">
      <c r="A1756" s="9" t="s">
        <v>16330</v>
      </c>
      <c r="B1756" s="9" t="s">
        <v>16331</v>
      </c>
      <c r="C1756" s="9" t="s">
        <v>16332</v>
      </c>
      <c r="D1756" s="9" t="s">
        <v>29</v>
      </c>
      <c r="E1756" s="9" t="s">
        <v>210</v>
      </c>
      <c r="F1756" s="9" t="s">
        <v>14246</v>
      </c>
      <c r="G1756" s="9" t="s">
        <v>16333</v>
      </c>
      <c r="H1756" s="9" t="n">
        <v>1920</v>
      </c>
      <c r="I1756" s="9" t="n">
        <v>1940</v>
      </c>
      <c r="J1756" s="9" t="s">
        <v>16334</v>
      </c>
      <c r="K1756" s="9" t="s">
        <v>16335</v>
      </c>
      <c r="L1756" s="9" t="s">
        <v>16336</v>
      </c>
      <c r="M1756" s="9" t="s">
        <v>16337</v>
      </c>
      <c r="N1756" s="9" t="s">
        <v>16338</v>
      </c>
      <c r="O1756" s="9" t="s">
        <v>16339</v>
      </c>
      <c r="P1756" s="9" t="s">
        <v>16340</v>
      </c>
      <c r="Q1756" s="9" t="s">
        <v>234</v>
      </c>
      <c r="R1756" s="9" t="s">
        <v>16341</v>
      </c>
      <c r="S1756" s="9" t="s">
        <v>16</v>
      </c>
      <c r="T1756" s="9" t="s">
        <v>10687</v>
      </c>
      <c r="U1756" s="9" t="s">
        <v>222</v>
      </c>
      <c r="V1756" s="9"/>
    </row>
    <row r="1757" customFormat="false" ht="15" hidden="false" customHeight="false" outlineLevel="0" collapsed="false">
      <c r="A1757" s="9" t="s">
        <v>16342</v>
      </c>
      <c r="B1757" s="9" t="s">
        <v>16343</v>
      </c>
      <c r="C1757" s="9" t="s">
        <v>16344</v>
      </c>
      <c r="D1757" s="9" t="s">
        <v>29</v>
      </c>
      <c r="E1757" s="9" t="s">
        <v>210</v>
      </c>
      <c r="F1757" s="9" t="s">
        <v>9177</v>
      </c>
      <c r="G1757" s="9" t="s">
        <v>3871</v>
      </c>
      <c r="H1757" s="9" t="n">
        <v>1930</v>
      </c>
      <c r="I1757" s="9" t="n">
        <v>1945</v>
      </c>
      <c r="J1757" s="9" t="s">
        <v>240</v>
      </c>
      <c r="K1757" s="9" t="s">
        <v>16345</v>
      </c>
      <c r="L1757" s="9" t="s">
        <v>16346</v>
      </c>
      <c r="M1757" s="9" t="s">
        <v>16347</v>
      </c>
      <c r="N1757" s="9" t="s">
        <v>12050</v>
      </c>
      <c r="O1757" s="9" t="s">
        <v>16348</v>
      </c>
      <c r="P1757" s="9" t="s">
        <v>16349</v>
      </c>
      <c r="Q1757" s="9" t="s">
        <v>234</v>
      </c>
      <c r="R1757" s="9" t="s">
        <v>16350</v>
      </c>
      <c r="S1757" s="9" t="s">
        <v>16</v>
      </c>
      <c r="T1757" s="9" t="s">
        <v>520</v>
      </c>
      <c r="U1757" s="9" t="s">
        <v>222</v>
      </c>
      <c r="V1757" s="9"/>
    </row>
    <row r="1758" customFormat="false" ht="15" hidden="false" customHeight="false" outlineLevel="0" collapsed="false">
      <c r="A1758" s="9" t="s">
        <v>16351</v>
      </c>
      <c r="B1758" s="9" t="s">
        <v>16352</v>
      </c>
      <c r="C1758" s="9" t="s">
        <v>16353</v>
      </c>
      <c r="D1758" s="9" t="s">
        <v>29</v>
      </c>
      <c r="E1758" s="9" t="s">
        <v>210</v>
      </c>
      <c r="F1758" s="9" t="s">
        <v>14246</v>
      </c>
      <c r="G1758" s="9" t="s">
        <v>472</v>
      </c>
      <c r="H1758" s="9" t="n">
        <v>1920</v>
      </c>
      <c r="I1758" s="9" t="n">
        <v>1970</v>
      </c>
      <c r="J1758" s="9" t="s">
        <v>240</v>
      </c>
      <c r="K1758" s="9" t="s">
        <v>16354</v>
      </c>
      <c r="L1758" s="9" t="s">
        <v>16355</v>
      </c>
      <c r="M1758" s="9" t="s">
        <v>16356</v>
      </c>
      <c r="N1758" s="9" t="s">
        <v>173</v>
      </c>
      <c r="O1758" s="9" t="s">
        <v>16357</v>
      </c>
      <c r="P1758" s="9" t="s">
        <v>16358</v>
      </c>
      <c r="Q1758" s="9" t="s">
        <v>234</v>
      </c>
      <c r="R1758" s="9" t="s">
        <v>16359</v>
      </c>
      <c r="S1758" s="9" t="s">
        <v>16</v>
      </c>
      <c r="T1758" s="9" t="s">
        <v>282</v>
      </c>
      <c r="U1758" s="9" t="s">
        <v>222</v>
      </c>
      <c r="V1758" s="9"/>
    </row>
    <row r="1759" customFormat="false" ht="15" hidden="false" customHeight="false" outlineLevel="0" collapsed="false">
      <c r="A1759" s="9" t="s">
        <v>16360</v>
      </c>
      <c r="B1759" s="9" t="s">
        <v>16361</v>
      </c>
      <c r="C1759" s="9" t="s">
        <v>16362</v>
      </c>
      <c r="D1759" s="9" t="s">
        <v>32</v>
      </c>
      <c r="E1759" s="9" t="s">
        <v>210</v>
      </c>
      <c r="F1759" s="9" t="s">
        <v>167</v>
      </c>
      <c r="G1759" s="9" t="s">
        <v>138</v>
      </c>
      <c r="H1759" s="9" t="n">
        <v>1926</v>
      </c>
      <c r="I1759" s="9" t="n">
        <v>1943</v>
      </c>
      <c r="J1759" s="9" t="s">
        <v>240</v>
      </c>
      <c r="K1759" s="9" t="s">
        <v>16363</v>
      </c>
      <c r="L1759" s="9" t="s">
        <v>16364</v>
      </c>
      <c r="M1759" s="9" t="s">
        <v>16365</v>
      </c>
      <c r="N1759" s="9" t="s">
        <v>432</v>
      </c>
      <c r="O1759" s="9" t="s">
        <v>16366</v>
      </c>
      <c r="P1759" s="9" t="s">
        <v>16367</v>
      </c>
      <c r="Q1759" s="9" t="s">
        <v>234</v>
      </c>
      <c r="R1759" s="9" t="s">
        <v>628</v>
      </c>
      <c r="S1759" s="9" t="s">
        <v>17</v>
      </c>
      <c r="T1759" s="9" t="s">
        <v>313</v>
      </c>
      <c r="U1759" s="9" t="s">
        <v>222</v>
      </c>
      <c r="V1759" s="9"/>
    </row>
    <row r="1760" customFormat="false" ht="15" hidden="false" customHeight="false" outlineLevel="0" collapsed="false">
      <c r="A1760" s="9" t="s">
        <v>16368</v>
      </c>
      <c r="B1760" s="9" t="s">
        <v>16369</v>
      </c>
      <c r="C1760" s="9" t="s">
        <v>16370</v>
      </c>
      <c r="D1760" s="9" t="s">
        <v>29</v>
      </c>
      <c r="E1760" s="9" t="s">
        <v>210</v>
      </c>
      <c r="F1760" s="9" t="s">
        <v>16371</v>
      </c>
      <c r="G1760" s="9" t="s">
        <v>16372</v>
      </c>
      <c r="H1760" s="9" t="n">
        <v>1932</v>
      </c>
      <c r="I1760" s="9" t="n">
        <v>1991</v>
      </c>
      <c r="J1760" s="9" t="s">
        <v>16373</v>
      </c>
      <c r="K1760" s="9" t="s">
        <v>16374</v>
      </c>
      <c r="L1760" s="9" t="s">
        <v>16375</v>
      </c>
      <c r="M1760" s="9" t="s">
        <v>16376</v>
      </c>
      <c r="N1760" s="9" t="s">
        <v>180</v>
      </c>
      <c r="O1760" s="9" t="s">
        <v>16377</v>
      </c>
      <c r="P1760" s="9" t="s">
        <v>16378</v>
      </c>
      <c r="Q1760" s="9" t="s">
        <v>234</v>
      </c>
      <c r="R1760" s="9" t="s">
        <v>16271</v>
      </c>
      <c r="S1760" s="9" t="s">
        <v>16</v>
      </c>
      <c r="T1760" s="9" t="s">
        <v>367</v>
      </c>
      <c r="U1760" s="9" t="s">
        <v>222</v>
      </c>
      <c r="V1760" s="9"/>
    </row>
    <row r="1761" customFormat="false" ht="15" hidden="false" customHeight="false" outlineLevel="0" collapsed="false">
      <c r="A1761" s="9" t="s">
        <v>16379</v>
      </c>
      <c r="B1761" s="9" t="s">
        <v>16380</v>
      </c>
      <c r="C1761" s="9" t="s">
        <v>16381</v>
      </c>
      <c r="D1761" s="9" t="s">
        <v>29</v>
      </c>
      <c r="E1761" s="9" t="s">
        <v>210</v>
      </c>
      <c r="F1761" s="9" t="s">
        <v>5135</v>
      </c>
      <c r="G1761" s="9" t="s">
        <v>16382</v>
      </c>
      <c r="H1761" s="9" t="n">
        <v>1933</v>
      </c>
      <c r="I1761" s="9" t="n">
        <v>1955</v>
      </c>
      <c r="J1761" s="9" t="s">
        <v>240</v>
      </c>
      <c r="K1761" s="9" t="s">
        <v>16383</v>
      </c>
      <c r="L1761" s="9" t="s">
        <v>16384</v>
      </c>
      <c r="M1761" s="9" t="s">
        <v>16385</v>
      </c>
      <c r="N1761" s="9" t="s">
        <v>432</v>
      </c>
      <c r="O1761" s="9" t="s">
        <v>354</v>
      </c>
      <c r="P1761" s="9" t="s">
        <v>16386</v>
      </c>
      <c r="Q1761" s="9" t="s">
        <v>246</v>
      </c>
      <c r="R1761" s="9" t="s">
        <v>628</v>
      </c>
      <c r="S1761" s="9" t="s">
        <v>17</v>
      </c>
      <c r="T1761" s="9" t="s">
        <v>2953</v>
      </c>
      <c r="U1761" s="9" t="s">
        <v>222</v>
      </c>
      <c r="V1761" s="9"/>
    </row>
    <row r="1762" customFormat="false" ht="15" hidden="false" customHeight="false" outlineLevel="0" collapsed="false">
      <c r="A1762" s="9" t="s">
        <v>16387</v>
      </c>
      <c r="B1762" s="9" t="s">
        <v>16388</v>
      </c>
      <c r="C1762" s="9" t="s">
        <v>16389</v>
      </c>
      <c r="D1762" s="9" t="s">
        <v>32</v>
      </c>
      <c r="E1762" s="9" t="s">
        <v>210</v>
      </c>
      <c r="F1762" s="9" t="s">
        <v>167</v>
      </c>
      <c r="G1762" s="9" t="s">
        <v>307</v>
      </c>
      <c r="H1762" s="9" t="n">
        <v>1925</v>
      </c>
      <c r="I1762" s="9" t="n">
        <v>1971</v>
      </c>
      <c r="J1762" s="9" t="s">
        <v>16390</v>
      </c>
      <c r="K1762" s="9" t="s">
        <v>16391</v>
      </c>
      <c r="L1762" s="9" t="s">
        <v>16392</v>
      </c>
      <c r="M1762" s="9" t="s">
        <v>16393</v>
      </c>
      <c r="N1762" s="9" t="s">
        <v>16394</v>
      </c>
      <c r="O1762" s="9" t="s">
        <v>15992</v>
      </c>
      <c r="P1762" s="9" t="s">
        <v>16395</v>
      </c>
      <c r="Q1762" s="9" t="s">
        <v>234</v>
      </c>
      <c r="R1762" s="9" t="s">
        <v>16396</v>
      </c>
      <c r="S1762" s="9" t="s">
        <v>16</v>
      </c>
      <c r="T1762" s="9" t="s">
        <v>3205</v>
      </c>
      <c r="U1762" s="9" t="s">
        <v>222</v>
      </c>
      <c r="V1762" s="9"/>
    </row>
    <row r="1763" customFormat="false" ht="15" hidden="false" customHeight="false" outlineLevel="0" collapsed="false">
      <c r="A1763" s="9" t="s">
        <v>16397</v>
      </c>
      <c r="B1763" s="9" t="s">
        <v>16398</v>
      </c>
      <c r="C1763" s="9" t="s">
        <v>16399</v>
      </c>
      <c r="D1763" s="9" t="s">
        <v>39</v>
      </c>
      <c r="E1763" s="9" t="s">
        <v>210</v>
      </c>
      <c r="F1763" s="9" t="s">
        <v>167</v>
      </c>
      <c r="G1763" s="9" t="s">
        <v>144</v>
      </c>
      <c r="H1763" s="9" t="n">
        <v>1950</v>
      </c>
      <c r="I1763" s="9" t="n">
        <v>1980</v>
      </c>
      <c r="J1763" s="9" t="s">
        <v>240</v>
      </c>
      <c r="K1763" s="9" t="s">
        <v>16400</v>
      </c>
      <c r="L1763" s="9" t="s">
        <v>16401</v>
      </c>
      <c r="M1763" s="9" t="s">
        <v>16402</v>
      </c>
      <c r="N1763" s="9" t="s">
        <v>15453</v>
      </c>
      <c r="O1763" s="9" t="s">
        <v>16403</v>
      </c>
      <c r="P1763" s="9" t="s">
        <v>16404</v>
      </c>
      <c r="Q1763" s="9" t="s">
        <v>234</v>
      </c>
      <c r="R1763" s="9" t="s">
        <v>13134</v>
      </c>
      <c r="S1763" s="9" t="s">
        <v>17</v>
      </c>
      <c r="T1763" s="9" t="s">
        <v>4084</v>
      </c>
      <c r="U1763" s="9" t="s">
        <v>222</v>
      </c>
      <c r="V1763" s="9"/>
    </row>
    <row r="1764" customFormat="false" ht="15" hidden="false" customHeight="false" outlineLevel="0" collapsed="false">
      <c r="A1764" s="9" t="s">
        <v>16405</v>
      </c>
      <c r="B1764" s="9" t="s">
        <v>16406</v>
      </c>
      <c r="C1764" s="9" t="s">
        <v>16407</v>
      </c>
      <c r="D1764" s="9" t="s">
        <v>29</v>
      </c>
      <c r="E1764" s="9" t="s">
        <v>210</v>
      </c>
      <c r="F1764" s="9" t="s">
        <v>921</v>
      </c>
      <c r="G1764" s="9" t="s">
        <v>417</v>
      </c>
      <c r="H1764" s="9" t="n">
        <v>1950</v>
      </c>
      <c r="I1764" s="9" t="n">
        <v>1980</v>
      </c>
      <c r="J1764" s="9" t="s">
        <v>240</v>
      </c>
      <c r="K1764" s="9" t="s">
        <v>16408</v>
      </c>
      <c r="L1764" s="9" t="s">
        <v>16409</v>
      </c>
      <c r="M1764" s="9" t="s">
        <v>16410</v>
      </c>
      <c r="N1764" s="9" t="s">
        <v>16394</v>
      </c>
      <c r="O1764" s="9" t="s">
        <v>16411</v>
      </c>
      <c r="P1764" s="9" t="s">
        <v>16412</v>
      </c>
      <c r="Q1764" s="9" t="s">
        <v>234</v>
      </c>
      <c r="R1764" s="9" t="s">
        <v>16413</v>
      </c>
      <c r="S1764" s="9" t="s">
        <v>16</v>
      </c>
      <c r="T1764" s="9" t="s">
        <v>313</v>
      </c>
      <c r="U1764" s="9" t="s">
        <v>222</v>
      </c>
      <c r="V1764" s="9"/>
    </row>
    <row r="1765" customFormat="false" ht="15" hidden="false" customHeight="false" outlineLevel="0" collapsed="false">
      <c r="A1765" s="9" t="s">
        <v>16414</v>
      </c>
      <c r="B1765" s="9" t="s">
        <v>16415</v>
      </c>
      <c r="C1765" s="9" t="s">
        <v>16416</v>
      </c>
      <c r="D1765" s="9" t="s">
        <v>32</v>
      </c>
      <c r="E1765" s="9" t="s">
        <v>210</v>
      </c>
      <c r="F1765" s="9" t="s">
        <v>921</v>
      </c>
      <c r="G1765" s="9" t="s">
        <v>10483</v>
      </c>
      <c r="H1765" s="9" t="n">
        <v>1898</v>
      </c>
      <c r="I1765" s="9" t="n">
        <v>1940</v>
      </c>
      <c r="J1765" s="9" t="s">
        <v>240</v>
      </c>
      <c r="K1765" s="9" t="s">
        <v>16417</v>
      </c>
      <c r="L1765" s="9" t="s">
        <v>16418</v>
      </c>
      <c r="M1765" s="9" t="s">
        <v>16419</v>
      </c>
      <c r="N1765" s="9" t="s">
        <v>173</v>
      </c>
      <c r="O1765" s="9" t="s">
        <v>16420</v>
      </c>
      <c r="P1765" s="9" t="s">
        <v>16421</v>
      </c>
      <c r="Q1765" s="9" t="s">
        <v>234</v>
      </c>
      <c r="R1765" s="9" t="s">
        <v>16422</v>
      </c>
      <c r="S1765" s="9" t="s">
        <v>17</v>
      </c>
      <c r="T1765" s="9"/>
      <c r="U1765" s="9" t="s">
        <v>222</v>
      </c>
      <c r="V1765" s="9"/>
    </row>
    <row r="1766" customFormat="false" ht="15" hidden="false" customHeight="false" outlineLevel="0" collapsed="false">
      <c r="A1766" s="9" t="s">
        <v>16423</v>
      </c>
      <c r="B1766" s="9" t="s">
        <v>16424</v>
      </c>
      <c r="C1766" s="9" t="s">
        <v>16425</v>
      </c>
      <c r="D1766" s="9" t="s">
        <v>29</v>
      </c>
      <c r="E1766" s="9" t="s">
        <v>210</v>
      </c>
      <c r="F1766" s="9" t="s">
        <v>921</v>
      </c>
      <c r="G1766" s="9" t="s">
        <v>146</v>
      </c>
      <c r="H1766" s="9" t="n">
        <v>1930</v>
      </c>
      <c r="I1766" s="9" t="n">
        <v>1970</v>
      </c>
      <c r="J1766" s="9" t="s">
        <v>16426</v>
      </c>
      <c r="K1766" s="9" t="s">
        <v>16427</v>
      </c>
      <c r="L1766" s="9" t="s">
        <v>16428</v>
      </c>
      <c r="M1766" s="9" t="s">
        <v>16429</v>
      </c>
      <c r="N1766" s="9" t="s">
        <v>5795</v>
      </c>
      <c r="O1766" s="9" t="s">
        <v>16430</v>
      </c>
      <c r="P1766" s="9" t="s">
        <v>16431</v>
      </c>
      <c r="Q1766" s="9" t="s">
        <v>234</v>
      </c>
      <c r="R1766" s="9" t="s">
        <v>16432</v>
      </c>
      <c r="S1766" s="9" t="s">
        <v>16</v>
      </c>
      <c r="T1766" s="9" t="s">
        <v>15595</v>
      </c>
      <c r="U1766" s="9" t="s">
        <v>222</v>
      </c>
      <c r="V1766" s="9"/>
    </row>
    <row r="1767" customFormat="false" ht="15" hidden="false" customHeight="false" outlineLevel="0" collapsed="false">
      <c r="A1767" s="9" t="s">
        <v>16433</v>
      </c>
      <c r="B1767" s="9" t="s">
        <v>16434</v>
      </c>
      <c r="C1767" s="9" t="s">
        <v>16435</v>
      </c>
      <c r="D1767" s="9" t="s">
        <v>29</v>
      </c>
      <c r="E1767" s="9" t="s">
        <v>210</v>
      </c>
      <c r="F1767" s="9" t="s">
        <v>9177</v>
      </c>
      <c r="G1767" s="9" t="s">
        <v>3871</v>
      </c>
      <c r="H1767" s="9" t="n">
        <v>1945</v>
      </c>
      <c r="I1767" s="9" t="n">
        <v>1970</v>
      </c>
      <c r="J1767" s="9" t="s">
        <v>16436</v>
      </c>
      <c r="K1767" s="9" t="s">
        <v>16437</v>
      </c>
      <c r="L1767" s="9" t="s">
        <v>16438</v>
      </c>
      <c r="M1767" s="9" t="s">
        <v>16439</v>
      </c>
      <c r="N1767" s="9" t="s">
        <v>173</v>
      </c>
      <c r="O1767" s="9" t="s">
        <v>16440</v>
      </c>
      <c r="P1767" s="9" t="s">
        <v>16441</v>
      </c>
      <c r="Q1767" s="9" t="s">
        <v>234</v>
      </c>
      <c r="R1767" s="9" t="s">
        <v>16442</v>
      </c>
      <c r="S1767" s="9" t="s">
        <v>17</v>
      </c>
      <c r="T1767" s="9" t="s">
        <v>15667</v>
      </c>
      <c r="U1767" s="9" t="s">
        <v>222</v>
      </c>
      <c r="V1767" s="9"/>
    </row>
    <row r="1768" customFormat="false" ht="15" hidden="false" customHeight="false" outlineLevel="0" collapsed="false">
      <c r="A1768" s="9" t="s">
        <v>16443</v>
      </c>
      <c r="B1768" s="9" t="s">
        <v>16444</v>
      </c>
      <c r="C1768" s="9" t="s">
        <v>16445</v>
      </c>
      <c r="D1768" s="9" t="s">
        <v>32</v>
      </c>
      <c r="E1768" s="9" t="s">
        <v>210</v>
      </c>
      <c r="F1768" s="9" t="s">
        <v>9177</v>
      </c>
      <c r="G1768" s="9" t="s">
        <v>88</v>
      </c>
      <c r="H1768" s="9" t="n">
        <v>1950</v>
      </c>
      <c r="I1768" s="9" t="n">
        <v>1955</v>
      </c>
      <c r="J1768" s="9" t="s">
        <v>240</v>
      </c>
      <c r="K1768" s="9" t="s">
        <v>16446</v>
      </c>
      <c r="L1768" s="9" t="s">
        <v>16447</v>
      </c>
      <c r="M1768" s="9" t="s">
        <v>16448</v>
      </c>
      <c r="N1768" s="9" t="s">
        <v>175</v>
      </c>
      <c r="O1768" s="9" t="s">
        <v>16449</v>
      </c>
      <c r="P1768" s="9" t="s">
        <v>16450</v>
      </c>
      <c r="Q1768" s="9" t="s">
        <v>234</v>
      </c>
      <c r="R1768" s="9" t="s">
        <v>12866</v>
      </c>
      <c r="S1768" s="9" t="s">
        <v>17</v>
      </c>
      <c r="T1768" s="9" t="s">
        <v>16451</v>
      </c>
      <c r="U1768" s="9" t="s">
        <v>222</v>
      </c>
      <c r="V1768" s="9"/>
    </row>
    <row r="1769" customFormat="false" ht="15" hidden="false" customHeight="false" outlineLevel="0" collapsed="false">
      <c r="A1769" s="9" t="s">
        <v>16452</v>
      </c>
      <c r="B1769" s="9" t="s">
        <v>16453</v>
      </c>
      <c r="C1769" s="9" t="s">
        <v>16454</v>
      </c>
      <c r="D1769" s="9" t="s">
        <v>32</v>
      </c>
      <c r="E1769" s="9" t="s">
        <v>210</v>
      </c>
      <c r="F1769" s="9" t="s">
        <v>167</v>
      </c>
      <c r="G1769" s="9" t="s">
        <v>138</v>
      </c>
      <c r="H1769" s="9" t="n">
        <v>1949</v>
      </c>
      <c r="I1769" s="9" t="n">
        <v>1970</v>
      </c>
      <c r="J1769" s="9" t="s">
        <v>240</v>
      </c>
      <c r="K1769" s="9" t="s">
        <v>16455</v>
      </c>
      <c r="L1769" s="9" t="s">
        <v>16456</v>
      </c>
      <c r="M1769" s="9" t="s">
        <v>16457</v>
      </c>
      <c r="N1769" s="9" t="s">
        <v>5580</v>
      </c>
      <c r="O1769" s="9" t="s">
        <v>16458</v>
      </c>
      <c r="P1769" s="9" t="s">
        <v>16459</v>
      </c>
      <c r="Q1769" s="9" t="s">
        <v>234</v>
      </c>
      <c r="R1769" s="9" t="s">
        <v>16413</v>
      </c>
      <c r="S1769" s="9" t="s">
        <v>17</v>
      </c>
      <c r="T1769" s="9" t="s">
        <v>313</v>
      </c>
      <c r="U1769" s="9" t="s">
        <v>222</v>
      </c>
      <c r="V1769" s="9"/>
    </row>
    <row r="1770" customFormat="false" ht="15" hidden="false" customHeight="false" outlineLevel="0" collapsed="false">
      <c r="A1770" s="9" t="s">
        <v>16460</v>
      </c>
      <c r="B1770" s="9" t="s">
        <v>16461</v>
      </c>
      <c r="C1770" s="9" t="s">
        <v>16462</v>
      </c>
      <c r="D1770" s="9" t="s">
        <v>29</v>
      </c>
      <c r="E1770" s="9" t="s">
        <v>210</v>
      </c>
      <c r="F1770" s="9" t="s">
        <v>921</v>
      </c>
      <c r="G1770" s="9" t="s">
        <v>16463</v>
      </c>
      <c r="H1770" s="9" t="n">
        <v>1950</v>
      </c>
      <c r="I1770" s="9" t="n">
        <v>1980</v>
      </c>
      <c r="J1770" s="9" t="s">
        <v>16464</v>
      </c>
      <c r="K1770" s="9" t="s">
        <v>16465</v>
      </c>
      <c r="L1770" s="9" t="s">
        <v>16466</v>
      </c>
      <c r="M1770" s="9" t="s">
        <v>16467</v>
      </c>
      <c r="N1770" s="9" t="s">
        <v>173</v>
      </c>
      <c r="O1770" s="9" t="s">
        <v>16468</v>
      </c>
      <c r="P1770" s="9" t="s">
        <v>16469</v>
      </c>
      <c r="Q1770" s="9" t="s">
        <v>234</v>
      </c>
      <c r="R1770" s="9" t="s">
        <v>13027</v>
      </c>
      <c r="S1770" s="9" t="s">
        <v>16</v>
      </c>
      <c r="T1770" s="9" t="s">
        <v>313</v>
      </c>
      <c r="U1770" s="9" t="s">
        <v>222</v>
      </c>
      <c r="V1770" s="9"/>
    </row>
    <row r="1771" customFormat="false" ht="15" hidden="false" customHeight="false" outlineLevel="0" collapsed="false">
      <c r="A1771" s="9" t="s">
        <v>16470</v>
      </c>
      <c r="B1771" s="9" t="s">
        <v>16471</v>
      </c>
      <c r="C1771" s="9" t="s">
        <v>16472</v>
      </c>
      <c r="D1771" s="9" t="s">
        <v>32</v>
      </c>
      <c r="E1771" s="9" t="s">
        <v>210</v>
      </c>
      <c r="F1771" s="9" t="s">
        <v>163</v>
      </c>
      <c r="G1771" s="9" t="s">
        <v>107</v>
      </c>
      <c r="H1771" s="9" t="n">
        <v>1960</v>
      </c>
      <c r="I1771" s="9" t="n">
        <v>1975</v>
      </c>
      <c r="J1771" s="9" t="s">
        <v>16473</v>
      </c>
      <c r="K1771" s="9" t="s">
        <v>16474</v>
      </c>
      <c r="L1771" s="9" t="s">
        <v>16475</v>
      </c>
      <c r="M1771" s="9" t="s">
        <v>16476</v>
      </c>
      <c r="N1771" s="9" t="s">
        <v>173</v>
      </c>
      <c r="O1771" s="9" t="s">
        <v>16477</v>
      </c>
      <c r="P1771" s="9" t="s">
        <v>16478</v>
      </c>
      <c r="Q1771" s="9" t="s">
        <v>234</v>
      </c>
      <c r="R1771" s="9" t="s">
        <v>16271</v>
      </c>
      <c r="S1771" s="9" t="s">
        <v>16</v>
      </c>
      <c r="T1771" s="9" t="s">
        <v>313</v>
      </c>
      <c r="U1771" s="9" t="s">
        <v>222</v>
      </c>
      <c r="V1771" s="9"/>
    </row>
    <row r="1772" customFormat="false" ht="15" hidden="false" customHeight="false" outlineLevel="0" collapsed="false">
      <c r="A1772" s="9" t="s">
        <v>16479</v>
      </c>
      <c r="B1772" s="9" t="s">
        <v>16480</v>
      </c>
      <c r="C1772" s="9" t="s">
        <v>16481</v>
      </c>
      <c r="D1772" s="9" t="s">
        <v>32</v>
      </c>
      <c r="E1772" s="9" t="s">
        <v>210</v>
      </c>
      <c r="F1772" s="9" t="s">
        <v>167</v>
      </c>
      <c r="G1772" s="9" t="s">
        <v>140</v>
      </c>
      <c r="H1772" s="9" t="n">
        <v>1961</v>
      </c>
      <c r="I1772" s="9" t="n">
        <v>1974</v>
      </c>
      <c r="J1772" s="9" t="s">
        <v>240</v>
      </c>
      <c r="K1772" s="9" t="s">
        <v>16482</v>
      </c>
      <c r="L1772" s="9" t="s">
        <v>16483</v>
      </c>
      <c r="M1772" s="9" t="s">
        <v>16484</v>
      </c>
      <c r="N1772" s="9" t="s">
        <v>173</v>
      </c>
      <c r="O1772" s="9" t="s">
        <v>15992</v>
      </c>
      <c r="P1772" s="9" t="s">
        <v>16485</v>
      </c>
      <c r="Q1772" s="9" t="s">
        <v>234</v>
      </c>
      <c r="R1772" s="9" t="s">
        <v>12866</v>
      </c>
      <c r="S1772" s="9" t="s">
        <v>17</v>
      </c>
      <c r="T1772" s="9" t="s">
        <v>313</v>
      </c>
      <c r="U1772" s="9" t="s">
        <v>222</v>
      </c>
      <c r="V1772" s="9"/>
    </row>
    <row r="1773" customFormat="false" ht="15" hidden="false" customHeight="false" outlineLevel="0" collapsed="false">
      <c r="A1773" s="9" t="s">
        <v>16486</v>
      </c>
      <c r="B1773" s="9" t="s">
        <v>16487</v>
      </c>
      <c r="C1773" s="9" t="s">
        <v>16488</v>
      </c>
      <c r="D1773" s="9" t="s">
        <v>32</v>
      </c>
      <c r="E1773" s="9" t="s">
        <v>210</v>
      </c>
      <c r="F1773" s="9" t="s">
        <v>167</v>
      </c>
      <c r="G1773" s="9" t="s">
        <v>138</v>
      </c>
      <c r="H1773" s="9" t="n">
        <v>1966</v>
      </c>
      <c r="I1773" s="9" t="n">
        <v>1976</v>
      </c>
      <c r="J1773" s="9" t="s">
        <v>240</v>
      </c>
      <c r="K1773" s="9" t="s">
        <v>16489</v>
      </c>
      <c r="L1773" s="9" t="s">
        <v>16490</v>
      </c>
      <c r="M1773" s="9" t="s">
        <v>16491</v>
      </c>
      <c r="N1773" s="9" t="s">
        <v>173</v>
      </c>
      <c r="O1773" s="9" t="s">
        <v>16492</v>
      </c>
      <c r="P1773" s="9" t="s">
        <v>16493</v>
      </c>
      <c r="Q1773" s="9" t="s">
        <v>234</v>
      </c>
      <c r="R1773" s="9" t="s">
        <v>12866</v>
      </c>
      <c r="S1773" s="9" t="s">
        <v>17</v>
      </c>
      <c r="T1773" s="9" t="s">
        <v>313</v>
      </c>
      <c r="U1773" s="9" t="s">
        <v>222</v>
      </c>
      <c r="V1773" s="9"/>
    </row>
    <row r="1774" customFormat="false" ht="15" hidden="false" customHeight="false" outlineLevel="0" collapsed="false">
      <c r="A1774" s="9" t="s">
        <v>16494</v>
      </c>
      <c r="B1774" s="9" t="s">
        <v>16495</v>
      </c>
      <c r="C1774" s="9" t="s">
        <v>16496</v>
      </c>
      <c r="D1774" s="9" t="s">
        <v>32</v>
      </c>
      <c r="E1774" s="9" t="s">
        <v>210</v>
      </c>
      <c r="F1774" s="9" t="s">
        <v>167</v>
      </c>
      <c r="G1774" s="9" t="s">
        <v>138</v>
      </c>
      <c r="H1774" s="9" t="n">
        <v>1981</v>
      </c>
      <c r="I1774" s="9" t="n">
        <v>1988</v>
      </c>
      <c r="J1774" s="9" t="s">
        <v>240</v>
      </c>
      <c r="K1774" s="9" t="s">
        <v>16497</v>
      </c>
      <c r="L1774" s="9" t="s">
        <v>16498</v>
      </c>
      <c r="M1774" s="9" t="s">
        <v>16499</v>
      </c>
      <c r="N1774" s="9" t="s">
        <v>173</v>
      </c>
      <c r="O1774" s="9" t="s">
        <v>15992</v>
      </c>
      <c r="P1774" s="9" t="s">
        <v>16500</v>
      </c>
      <c r="Q1774" s="9" t="s">
        <v>234</v>
      </c>
      <c r="R1774" s="9" t="s">
        <v>14001</v>
      </c>
      <c r="S1774" s="9" t="s">
        <v>16</v>
      </c>
      <c r="T1774" s="9" t="s">
        <v>15595</v>
      </c>
      <c r="U1774" s="9" t="s">
        <v>222</v>
      </c>
      <c r="V1774" s="9"/>
    </row>
    <row r="1775" customFormat="false" ht="15" hidden="false" customHeight="false" outlineLevel="0" collapsed="false">
      <c r="A1775" s="9" t="s">
        <v>16501</v>
      </c>
      <c r="B1775" s="9" t="s">
        <v>16502</v>
      </c>
      <c r="C1775" s="9" t="s">
        <v>16503</v>
      </c>
      <c r="D1775" s="9" t="s">
        <v>29</v>
      </c>
      <c r="E1775" s="9" t="s">
        <v>210</v>
      </c>
      <c r="F1775" s="9" t="s">
        <v>9177</v>
      </c>
      <c r="G1775" s="9" t="s">
        <v>392</v>
      </c>
      <c r="H1775" s="9" t="n">
        <v>1966</v>
      </c>
      <c r="I1775" s="9" t="n">
        <v>1995</v>
      </c>
      <c r="J1775" s="9" t="s">
        <v>16504</v>
      </c>
      <c r="K1775" s="9" t="s">
        <v>16505</v>
      </c>
      <c r="L1775" s="9" t="s">
        <v>16506</v>
      </c>
      <c r="M1775" s="9" t="s">
        <v>16507</v>
      </c>
      <c r="N1775" s="9" t="s">
        <v>173</v>
      </c>
      <c r="O1775" s="9" t="s">
        <v>16508</v>
      </c>
      <c r="P1775" s="9" t="s">
        <v>16509</v>
      </c>
      <c r="Q1775" s="9" t="s">
        <v>234</v>
      </c>
      <c r="R1775" s="9" t="s">
        <v>14001</v>
      </c>
      <c r="S1775" s="9" t="s">
        <v>16</v>
      </c>
      <c r="T1775" s="9" t="s">
        <v>5191</v>
      </c>
      <c r="U1775" s="9" t="s">
        <v>222</v>
      </c>
      <c r="V1775" s="9"/>
    </row>
    <row r="1776" customFormat="false" ht="15" hidden="false" customHeight="false" outlineLevel="0" collapsed="false">
      <c r="A1776" s="9" t="s">
        <v>16510</v>
      </c>
      <c r="B1776" s="9" t="s">
        <v>16511</v>
      </c>
      <c r="C1776" s="9" t="s">
        <v>16512</v>
      </c>
      <c r="D1776" s="9" t="s">
        <v>29</v>
      </c>
      <c r="E1776" s="9" t="s">
        <v>210</v>
      </c>
      <c r="F1776" s="9" t="s">
        <v>337</v>
      </c>
      <c r="G1776" s="9" t="s">
        <v>338</v>
      </c>
      <c r="H1776" s="9" t="n">
        <v>1988</v>
      </c>
      <c r="I1776" s="9" t="n">
        <v>2005</v>
      </c>
      <c r="J1776" s="9" t="s">
        <v>240</v>
      </c>
      <c r="K1776" s="9" t="s">
        <v>16513</v>
      </c>
      <c r="L1776" s="9" t="s">
        <v>16514</v>
      </c>
      <c r="M1776" s="9" t="s">
        <v>16515</v>
      </c>
      <c r="N1776" s="9" t="s">
        <v>173</v>
      </c>
      <c r="O1776" s="9" t="s">
        <v>16516</v>
      </c>
      <c r="P1776" s="9" t="s">
        <v>16517</v>
      </c>
      <c r="Q1776" s="9" t="s">
        <v>234</v>
      </c>
      <c r="R1776" s="9" t="s">
        <v>12866</v>
      </c>
      <c r="S1776" s="9" t="s">
        <v>17</v>
      </c>
      <c r="T1776" s="9" t="s">
        <v>2643</v>
      </c>
      <c r="U1776" s="9" t="s">
        <v>222</v>
      </c>
      <c r="V1776" s="9"/>
    </row>
    <row r="1777" customFormat="false" ht="15" hidden="false" customHeight="false" outlineLevel="0" collapsed="false">
      <c r="A1777" s="9" t="s">
        <v>16518</v>
      </c>
      <c r="B1777" s="9" t="s">
        <v>16519</v>
      </c>
      <c r="C1777" s="9" t="s">
        <v>16520</v>
      </c>
      <c r="D1777" s="9" t="s">
        <v>29</v>
      </c>
      <c r="E1777" s="9" t="s">
        <v>210</v>
      </c>
      <c r="F1777" s="9" t="s">
        <v>170</v>
      </c>
      <c r="G1777" s="9" t="s">
        <v>472</v>
      </c>
      <c r="H1777" s="9" t="n">
        <v>1981</v>
      </c>
      <c r="I1777" s="9"/>
      <c r="J1777" s="9" t="s">
        <v>240</v>
      </c>
      <c r="K1777" s="9" t="s">
        <v>16521</v>
      </c>
      <c r="L1777" s="9" t="s">
        <v>16522</v>
      </c>
      <c r="M1777" s="9" t="s">
        <v>16523</v>
      </c>
      <c r="N1777" s="9" t="s">
        <v>173</v>
      </c>
      <c r="O1777" s="9" t="s">
        <v>16524</v>
      </c>
      <c r="P1777" s="9" t="s">
        <v>16525</v>
      </c>
      <c r="Q1777" s="9" t="s">
        <v>234</v>
      </c>
      <c r="R1777" s="9" t="s">
        <v>12866</v>
      </c>
      <c r="S1777" s="9" t="s">
        <v>17</v>
      </c>
      <c r="T1777" s="9" t="s">
        <v>313</v>
      </c>
      <c r="U1777" s="9" t="s">
        <v>222</v>
      </c>
      <c r="V1777" s="9"/>
    </row>
    <row r="1778" customFormat="false" ht="15" hidden="false" customHeight="false" outlineLevel="0" collapsed="false">
      <c r="A1778" s="9" t="s">
        <v>16526</v>
      </c>
      <c r="B1778" s="9" t="s">
        <v>16527</v>
      </c>
      <c r="C1778" s="9" t="s">
        <v>16528</v>
      </c>
      <c r="D1778" s="9" t="s">
        <v>29</v>
      </c>
      <c r="E1778" s="9" t="s">
        <v>210</v>
      </c>
      <c r="F1778" s="9" t="s">
        <v>16529</v>
      </c>
      <c r="G1778" s="9" t="s">
        <v>16530</v>
      </c>
      <c r="H1778" s="9" t="n">
        <v>1945</v>
      </c>
      <c r="I1778" s="9"/>
      <c r="J1778" s="9" t="s">
        <v>16531</v>
      </c>
      <c r="K1778" s="9" t="s">
        <v>16532</v>
      </c>
      <c r="L1778" s="9" t="s">
        <v>16533</v>
      </c>
      <c r="M1778" s="9" t="s">
        <v>16534</v>
      </c>
      <c r="N1778" s="9" t="s">
        <v>173</v>
      </c>
      <c r="O1778" s="9" t="s">
        <v>16535</v>
      </c>
      <c r="P1778" s="9" t="s">
        <v>16536</v>
      </c>
      <c r="Q1778" s="9" t="s">
        <v>234</v>
      </c>
      <c r="R1778" s="9" t="s">
        <v>16537</v>
      </c>
      <c r="S1778" s="9" t="s">
        <v>16</v>
      </c>
      <c r="T1778" s="9" t="s">
        <v>1269</v>
      </c>
      <c r="U1778" s="9" t="s">
        <v>222</v>
      </c>
      <c r="V1778" s="9"/>
    </row>
    <row r="1779" customFormat="false" ht="15" hidden="false" customHeight="false" outlineLevel="0" collapsed="false">
      <c r="A1779" s="9" t="s">
        <v>16538</v>
      </c>
      <c r="B1779" s="9" t="s">
        <v>16539</v>
      </c>
      <c r="C1779" s="9" t="s">
        <v>16540</v>
      </c>
      <c r="D1779" s="9" t="s">
        <v>29</v>
      </c>
      <c r="E1779" s="9" t="s">
        <v>210</v>
      </c>
      <c r="F1779" s="9" t="s">
        <v>16529</v>
      </c>
      <c r="G1779" s="9" t="s">
        <v>16541</v>
      </c>
      <c r="H1779" s="9" t="n">
        <v>1945</v>
      </c>
      <c r="I1779" s="9" t="n">
        <v>1975</v>
      </c>
      <c r="J1779" s="9" t="s">
        <v>240</v>
      </c>
      <c r="K1779" s="9" t="s">
        <v>16542</v>
      </c>
      <c r="L1779" s="9" t="s">
        <v>16543</v>
      </c>
      <c r="M1779" s="9" t="s">
        <v>16544</v>
      </c>
      <c r="N1779" s="9" t="s">
        <v>173</v>
      </c>
      <c r="O1779" s="9" t="s">
        <v>16545</v>
      </c>
      <c r="P1779" s="9" t="s">
        <v>16546</v>
      </c>
      <c r="Q1779" s="9" t="s">
        <v>234</v>
      </c>
      <c r="R1779" s="9" t="s">
        <v>16271</v>
      </c>
      <c r="S1779" s="9" t="s">
        <v>16</v>
      </c>
      <c r="T1779" s="9" t="s">
        <v>313</v>
      </c>
      <c r="U1779" s="9" t="s">
        <v>222</v>
      </c>
      <c r="V1779" s="9"/>
    </row>
    <row r="1780" customFormat="false" ht="15" hidden="false" customHeight="false" outlineLevel="0" collapsed="false">
      <c r="A1780" s="9" t="s">
        <v>16547</v>
      </c>
      <c r="B1780" s="9" t="s">
        <v>16548</v>
      </c>
      <c r="C1780" s="9" t="s">
        <v>16549</v>
      </c>
      <c r="D1780" s="9" t="s">
        <v>29</v>
      </c>
      <c r="E1780" s="9" t="s">
        <v>210</v>
      </c>
      <c r="F1780" s="9" t="s">
        <v>164</v>
      </c>
      <c r="G1780" s="9" t="s">
        <v>109</v>
      </c>
      <c r="H1780" s="9" t="n">
        <v>1951</v>
      </c>
      <c r="I1780" s="9" t="n">
        <v>1965</v>
      </c>
      <c r="J1780" s="9" t="s">
        <v>240</v>
      </c>
      <c r="K1780" s="9" t="s">
        <v>16550</v>
      </c>
      <c r="L1780" s="9" t="s">
        <v>16551</v>
      </c>
      <c r="M1780" s="9" t="s">
        <v>16552</v>
      </c>
      <c r="N1780" s="9" t="s">
        <v>173</v>
      </c>
      <c r="O1780" s="9" t="s">
        <v>354</v>
      </c>
      <c r="P1780" s="9" t="s">
        <v>16553</v>
      </c>
      <c r="Q1780" s="9" t="s">
        <v>234</v>
      </c>
      <c r="R1780" s="9" t="s">
        <v>16271</v>
      </c>
      <c r="S1780" s="9" t="s">
        <v>16</v>
      </c>
      <c r="T1780" s="9" t="s">
        <v>14473</v>
      </c>
      <c r="U1780" s="9" t="s">
        <v>222</v>
      </c>
      <c r="V1780" s="9"/>
    </row>
    <row r="1781" customFormat="false" ht="15" hidden="false" customHeight="false" outlineLevel="0" collapsed="false">
      <c r="A1781" s="9" t="s">
        <v>16554</v>
      </c>
      <c r="B1781" s="9" t="s">
        <v>16555</v>
      </c>
      <c r="C1781" s="9" t="s">
        <v>16556</v>
      </c>
      <c r="D1781" s="9" t="s">
        <v>29</v>
      </c>
      <c r="E1781" s="9" t="s">
        <v>210</v>
      </c>
      <c r="F1781" s="9" t="s">
        <v>170</v>
      </c>
      <c r="G1781" s="9" t="s">
        <v>472</v>
      </c>
      <c r="H1781" s="9" t="n">
        <v>2008</v>
      </c>
      <c r="I1781" s="9"/>
      <c r="J1781" s="9" t="s">
        <v>240</v>
      </c>
      <c r="K1781" s="9" t="s">
        <v>16557</v>
      </c>
      <c r="L1781" s="9" t="s">
        <v>16558</v>
      </c>
      <c r="M1781" s="9" t="s">
        <v>14325</v>
      </c>
      <c r="N1781" s="9" t="s">
        <v>173</v>
      </c>
      <c r="O1781" s="9" t="s">
        <v>16559</v>
      </c>
      <c r="P1781" s="9" t="s">
        <v>16560</v>
      </c>
      <c r="Q1781" s="9" t="s">
        <v>234</v>
      </c>
      <c r="R1781" s="9" t="s">
        <v>12866</v>
      </c>
      <c r="S1781" s="9" t="s">
        <v>17</v>
      </c>
      <c r="T1781" s="9" t="s">
        <v>1001</v>
      </c>
      <c r="U1781" s="9" t="s">
        <v>378</v>
      </c>
      <c r="V1781" s="9"/>
    </row>
    <row r="1782" customFormat="false" ht="15" hidden="false" customHeight="false" outlineLevel="0" collapsed="false">
      <c r="A1782" s="9" t="s">
        <v>16561</v>
      </c>
      <c r="B1782" s="9" t="s">
        <v>16562</v>
      </c>
      <c r="C1782" s="9" t="s">
        <v>16563</v>
      </c>
      <c r="D1782" s="9" t="s">
        <v>32</v>
      </c>
      <c r="E1782" s="9" t="s">
        <v>210</v>
      </c>
      <c r="F1782" s="9" t="s">
        <v>167</v>
      </c>
      <c r="G1782" s="9" t="s">
        <v>140</v>
      </c>
      <c r="H1782" s="9" t="n">
        <v>1993</v>
      </c>
      <c r="I1782" s="9"/>
      <c r="J1782" s="9" t="s">
        <v>240</v>
      </c>
      <c r="K1782" s="9" t="s">
        <v>16564</v>
      </c>
      <c r="L1782" s="9" t="s">
        <v>16565</v>
      </c>
      <c r="M1782" s="9" t="s">
        <v>16566</v>
      </c>
      <c r="N1782" s="9" t="s">
        <v>173</v>
      </c>
      <c r="O1782" s="9" t="s">
        <v>16567</v>
      </c>
      <c r="P1782" s="9" t="s">
        <v>16568</v>
      </c>
      <c r="Q1782" s="9" t="s">
        <v>234</v>
      </c>
      <c r="R1782" s="9" t="s">
        <v>12866</v>
      </c>
      <c r="S1782" s="9" t="s">
        <v>17</v>
      </c>
      <c r="T1782" s="9" t="s">
        <v>388</v>
      </c>
      <c r="U1782" s="9" t="s">
        <v>222</v>
      </c>
      <c r="V1782" s="9"/>
    </row>
    <row r="1783" customFormat="false" ht="15" hidden="false" customHeight="false" outlineLevel="0" collapsed="false">
      <c r="A1783" s="9" t="s">
        <v>16569</v>
      </c>
      <c r="B1783" s="9" t="s">
        <v>16570</v>
      </c>
      <c r="C1783" s="9" t="s">
        <v>16570</v>
      </c>
      <c r="D1783" s="9" t="s">
        <v>32</v>
      </c>
      <c r="E1783" s="9" t="s">
        <v>210</v>
      </c>
      <c r="F1783" s="9" t="s">
        <v>167</v>
      </c>
      <c r="G1783" s="9" t="s">
        <v>140</v>
      </c>
      <c r="H1783" s="9" t="n">
        <v>1999</v>
      </c>
      <c r="I1783" s="9"/>
      <c r="J1783" s="9" t="s">
        <v>240</v>
      </c>
      <c r="K1783" s="9" t="s">
        <v>16571</v>
      </c>
      <c r="L1783" s="9" t="s">
        <v>16572</v>
      </c>
      <c r="M1783" s="9" t="s">
        <v>16573</v>
      </c>
      <c r="N1783" s="9" t="s">
        <v>180</v>
      </c>
      <c r="O1783" s="9" t="s">
        <v>16574</v>
      </c>
      <c r="P1783" s="9" t="s">
        <v>16575</v>
      </c>
      <c r="Q1783" s="9" t="s">
        <v>234</v>
      </c>
      <c r="R1783" s="9" t="s">
        <v>12866</v>
      </c>
      <c r="S1783" s="9" t="s">
        <v>17</v>
      </c>
      <c r="T1783" s="9" t="s">
        <v>388</v>
      </c>
      <c r="U1783" s="9" t="s">
        <v>222</v>
      </c>
      <c r="V1783" s="9"/>
    </row>
    <row r="1784" customFormat="false" ht="15" hidden="false" customHeight="false" outlineLevel="0" collapsed="false">
      <c r="A1784" s="9" t="s">
        <v>16576</v>
      </c>
      <c r="B1784" s="9" t="s">
        <v>16577</v>
      </c>
      <c r="C1784" s="9" t="s">
        <v>16578</v>
      </c>
      <c r="D1784" s="9" t="s">
        <v>32</v>
      </c>
      <c r="E1784" s="9" t="s">
        <v>210</v>
      </c>
      <c r="F1784" s="9" t="s">
        <v>921</v>
      </c>
      <c r="G1784" s="9" t="s">
        <v>10483</v>
      </c>
      <c r="H1784" s="9" t="n">
        <v>2013</v>
      </c>
      <c r="I1784" s="9"/>
      <c r="J1784" s="9" t="s">
        <v>240</v>
      </c>
      <c r="K1784" s="9" t="s">
        <v>16579</v>
      </c>
      <c r="L1784" s="9" t="s">
        <v>16580</v>
      </c>
      <c r="M1784" s="9" t="s">
        <v>16573</v>
      </c>
      <c r="N1784" s="9" t="s">
        <v>180</v>
      </c>
      <c r="O1784" s="9" t="s">
        <v>16581</v>
      </c>
      <c r="P1784" s="9" t="s">
        <v>16582</v>
      </c>
      <c r="Q1784" s="9" t="s">
        <v>234</v>
      </c>
      <c r="R1784" s="9" t="s">
        <v>12866</v>
      </c>
      <c r="S1784" s="9" t="s">
        <v>17</v>
      </c>
      <c r="T1784" s="9" t="s">
        <v>388</v>
      </c>
      <c r="U1784" s="9" t="s">
        <v>222</v>
      </c>
      <c r="V1784" s="9"/>
    </row>
    <row r="1785" customFormat="false" ht="15" hidden="false" customHeight="false" outlineLevel="0" collapsed="false">
      <c r="A1785" s="9" t="s">
        <v>16583</v>
      </c>
      <c r="B1785" s="9" t="s">
        <v>16584</v>
      </c>
      <c r="C1785" s="9" t="s">
        <v>16585</v>
      </c>
      <c r="D1785" s="9" t="s">
        <v>32</v>
      </c>
      <c r="E1785" s="9" t="s">
        <v>210</v>
      </c>
      <c r="F1785" s="9" t="s">
        <v>337</v>
      </c>
      <c r="G1785" s="9" t="s">
        <v>16586</v>
      </c>
      <c r="H1785" s="9" t="n">
        <v>1970</v>
      </c>
      <c r="I1785" s="9" t="n">
        <v>1990</v>
      </c>
      <c r="J1785" s="9" t="s">
        <v>240</v>
      </c>
      <c r="K1785" s="9" t="s">
        <v>16587</v>
      </c>
      <c r="L1785" s="9" t="s">
        <v>16588</v>
      </c>
      <c r="M1785" s="9" t="s">
        <v>16589</v>
      </c>
      <c r="N1785" s="9" t="s">
        <v>177</v>
      </c>
      <c r="O1785" s="9" t="s">
        <v>16590</v>
      </c>
      <c r="P1785" s="9" t="s">
        <v>16591</v>
      </c>
      <c r="Q1785" s="9" t="s">
        <v>234</v>
      </c>
      <c r="R1785" s="9" t="s">
        <v>14001</v>
      </c>
      <c r="S1785" s="9" t="s">
        <v>17</v>
      </c>
      <c r="T1785" s="9" t="s">
        <v>1001</v>
      </c>
      <c r="U1785" s="9" t="s">
        <v>222</v>
      </c>
      <c r="V1785" s="9"/>
    </row>
    <row r="1786" customFormat="false" ht="15" hidden="false" customHeight="false" outlineLevel="0" collapsed="false">
      <c r="A1786" s="9" t="s">
        <v>16592</v>
      </c>
      <c r="B1786" s="9" t="s">
        <v>16593</v>
      </c>
      <c r="C1786" s="9" t="s">
        <v>16594</v>
      </c>
      <c r="D1786" s="9" t="s">
        <v>32</v>
      </c>
      <c r="E1786" s="9" t="s">
        <v>210</v>
      </c>
      <c r="F1786" s="9" t="s">
        <v>337</v>
      </c>
      <c r="G1786" s="9" t="s">
        <v>16131</v>
      </c>
      <c r="H1786" s="9" t="n">
        <v>1976</v>
      </c>
      <c r="I1786" s="9" t="n">
        <v>1985</v>
      </c>
      <c r="J1786" s="9" t="s">
        <v>240</v>
      </c>
      <c r="K1786" s="9" t="s">
        <v>16595</v>
      </c>
      <c r="L1786" s="9" t="s">
        <v>16596</v>
      </c>
      <c r="M1786" s="9" t="s">
        <v>16597</v>
      </c>
      <c r="N1786" s="9" t="s">
        <v>902</v>
      </c>
      <c r="O1786" s="9" t="s">
        <v>16598</v>
      </c>
      <c r="P1786" s="9" t="s">
        <v>16599</v>
      </c>
      <c r="Q1786" s="9" t="s">
        <v>234</v>
      </c>
      <c r="R1786" s="9" t="s">
        <v>12866</v>
      </c>
      <c r="S1786" s="9" t="s">
        <v>17</v>
      </c>
      <c r="T1786" s="9" t="s">
        <v>397</v>
      </c>
      <c r="U1786" s="9" t="s">
        <v>222</v>
      </c>
      <c r="V1786" s="9"/>
    </row>
    <row r="1787" customFormat="false" ht="15" hidden="false" customHeight="false" outlineLevel="0" collapsed="false">
      <c r="A1787" s="9" t="s">
        <v>16600</v>
      </c>
      <c r="B1787" s="9" t="s">
        <v>16601</v>
      </c>
      <c r="C1787" s="9" t="s">
        <v>16602</v>
      </c>
      <c r="D1787" s="9" t="s">
        <v>32</v>
      </c>
      <c r="E1787" s="9" t="s">
        <v>210</v>
      </c>
      <c r="F1787" s="9" t="s">
        <v>921</v>
      </c>
      <c r="G1787" s="9" t="s">
        <v>16603</v>
      </c>
      <c r="H1787" s="9" t="n">
        <v>1994</v>
      </c>
      <c r="I1787" s="9" t="n">
        <v>2000</v>
      </c>
      <c r="J1787" s="9" t="s">
        <v>240</v>
      </c>
      <c r="K1787" s="9" t="s">
        <v>16604</v>
      </c>
      <c r="L1787" s="9" t="s">
        <v>16605</v>
      </c>
      <c r="M1787" s="9" t="s">
        <v>16606</v>
      </c>
      <c r="N1787" s="9" t="s">
        <v>177</v>
      </c>
      <c r="O1787" s="9" t="s">
        <v>16607</v>
      </c>
      <c r="P1787" s="9" t="s">
        <v>16608</v>
      </c>
      <c r="Q1787" s="9" t="s">
        <v>234</v>
      </c>
      <c r="R1787" s="9" t="s">
        <v>12866</v>
      </c>
      <c r="S1787" s="9" t="s">
        <v>17</v>
      </c>
      <c r="T1787" s="9" t="s">
        <v>397</v>
      </c>
      <c r="U1787" s="9" t="s">
        <v>222</v>
      </c>
      <c r="V1787" s="9"/>
    </row>
    <row r="1788" customFormat="false" ht="15" hidden="false" customHeight="false" outlineLevel="0" collapsed="false">
      <c r="A1788" s="9" t="s">
        <v>16609</v>
      </c>
      <c r="B1788" s="9" t="s">
        <v>16610</v>
      </c>
      <c r="C1788" s="9" t="s">
        <v>16611</v>
      </c>
      <c r="D1788" s="9" t="s">
        <v>29</v>
      </c>
      <c r="E1788" s="9" t="s">
        <v>210</v>
      </c>
      <c r="F1788" s="9" t="s">
        <v>170</v>
      </c>
      <c r="G1788" s="9" t="s">
        <v>472</v>
      </c>
      <c r="H1788" s="9" t="n">
        <v>1994</v>
      </c>
      <c r="I1788" s="9" t="n">
        <v>2009</v>
      </c>
      <c r="J1788" s="9" t="s">
        <v>16612</v>
      </c>
      <c r="K1788" s="9" t="s">
        <v>16613</v>
      </c>
      <c r="L1788" s="9" t="s">
        <v>16614</v>
      </c>
      <c r="M1788" s="9" t="s">
        <v>16615</v>
      </c>
      <c r="N1788" s="9" t="s">
        <v>15482</v>
      </c>
      <c r="O1788" s="9" t="s">
        <v>16616</v>
      </c>
      <c r="P1788" s="9" t="s">
        <v>16617</v>
      </c>
      <c r="Q1788" s="9" t="s">
        <v>234</v>
      </c>
      <c r="R1788" s="9" t="s">
        <v>12866</v>
      </c>
      <c r="S1788" s="9" t="s">
        <v>17</v>
      </c>
      <c r="T1788" s="9" t="s">
        <v>16618</v>
      </c>
      <c r="U1788" s="9" t="s">
        <v>378</v>
      </c>
      <c r="V1788" s="9"/>
    </row>
    <row r="1789" customFormat="false" ht="15" hidden="false" customHeight="false" outlineLevel="0" collapsed="false">
      <c r="A1789" s="9" t="s">
        <v>16619</v>
      </c>
      <c r="B1789" s="9" t="s">
        <v>16620</v>
      </c>
      <c r="C1789" s="9" t="s">
        <v>16621</v>
      </c>
      <c r="D1789" s="9" t="s">
        <v>29</v>
      </c>
      <c r="E1789" s="9" t="s">
        <v>210</v>
      </c>
      <c r="F1789" s="9" t="s">
        <v>170</v>
      </c>
      <c r="G1789" s="9" t="s">
        <v>472</v>
      </c>
      <c r="H1789" s="9" t="n">
        <v>2010</v>
      </c>
      <c r="I1789" s="9"/>
      <c r="J1789" s="9" t="s">
        <v>16622</v>
      </c>
      <c r="K1789" s="9" t="s">
        <v>16623</v>
      </c>
      <c r="L1789" s="9" t="s">
        <v>16624</v>
      </c>
      <c r="M1789" s="9" t="s">
        <v>16625</v>
      </c>
      <c r="N1789" s="9" t="s">
        <v>176</v>
      </c>
      <c r="O1789" s="9" t="s">
        <v>16626</v>
      </c>
      <c r="P1789" s="9" t="s">
        <v>16627</v>
      </c>
      <c r="Q1789" s="9" t="s">
        <v>234</v>
      </c>
      <c r="R1789" s="9" t="s">
        <v>12866</v>
      </c>
      <c r="S1789" s="9" t="s">
        <v>17</v>
      </c>
      <c r="T1789" s="9" t="s">
        <v>1001</v>
      </c>
      <c r="U1789" s="9" t="s">
        <v>222</v>
      </c>
      <c r="V1789" s="9"/>
    </row>
    <row r="1790" customFormat="false" ht="15" hidden="false" customHeight="false" outlineLevel="0" collapsed="false">
      <c r="A1790" s="9" t="s">
        <v>16628</v>
      </c>
      <c r="B1790" s="9" t="s">
        <v>16629</v>
      </c>
      <c r="C1790" s="9" t="s">
        <v>16629</v>
      </c>
      <c r="D1790" s="9" t="s">
        <v>29</v>
      </c>
      <c r="E1790" s="9" t="s">
        <v>210</v>
      </c>
      <c r="F1790" s="9" t="s">
        <v>170</v>
      </c>
      <c r="G1790" s="9" t="s">
        <v>472</v>
      </c>
      <c r="H1790" s="9" t="n">
        <v>2014</v>
      </c>
      <c r="I1790" s="9"/>
      <c r="J1790" s="9" t="s">
        <v>240</v>
      </c>
      <c r="K1790" s="9" t="s">
        <v>16630</v>
      </c>
      <c r="L1790" s="9" t="s">
        <v>16631</v>
      </c>
      <c r="M1790" s="9" t="s">
        <v>16632</v>
      </c>
      <c r="N1790" s="9" t="s">
        <v>176</v>
      </c>
      <c r="O1790" s="9" t="s">
        <v>16633</v>
      </c>
      <c r="P1790" s="9" t="s">
        <v>16634</v>
      </c>
      <c r="Q1790" s="9" t="s">
        <v>234</v>
      </c>
      <c r="R1790" s="9" t="s">
        <v>12866</v>
      </c>
      <c r="S1790" s="9" t="s">
        <v>17</v>
      </c>
      <c r="T1790" s="9" t="s">
        <v>1001</v>
      </c>
      <c r="U1790" s="9" t="s">
        <v>222</v>
      </c>
      <c r="V1790" s="9"/>
    </row>
    <row r="1791" customFormat="false" ht="15" hidden="false" customHeight="false" outlineLevel="0" collapsed="false">
      <c r="A1791" s="9" t="s">
        <v>16635</v>
      </c>
      <c r="B1791" s="9" t="s">
        <v>16636</v>
      </c>
      <c r="C1791" s="9" t="s">
        <v>16637</v>
      </c>
      <c r="D1791" s="9" t="s">
        <v>32</v>
      </c>
      <c r="E1791" s="9" t="s">
        <v>210</v>
      </c>
      <c r="F1791" s="9" t="s">
        <v>337</v>
      </c>
      <c r="G1791" s="9" t="s">
        <v>338</v>
      </c>
      <c r="H1791" s="9" t="n">
        <v>1965</v>
      </c>
      <c r="I1791" s="9"/>
      <c r="J1791" s="9" t="s">
        <v>16638</v>
      </c>
      <c r="K1791" s="9" t="s">
        <v>16639</v>
      </c>
      <c r="L1791" s="9" t="s">
        <v>16640</v>
      </c>
      <c r="M1791" s="9" t="s">
        <v>16641</v>
      </c>
      <c r="N1791" s="9" t="s">
        <v>177</v>
      </c>
      <c r="O1791" s="9" t="s">
        <v>16642</v>
      </c>
      <c r="P1791" s="9" t="s">
        <v>16643</v>
      </c>
      <c r="Q1791" s="9" t="s">
        <v>234</v>
      </c>
      <c r="R1791" s="9" t="s">
        <v>16271</v>
      </c>
      <c r="S1791" s="9" t="s">
        <v>17</v>
      </c>
      <c r="T1791" s="9" t="s">
        <v>1001</v>
      </c>
      <c r="U1791" s="9" t="s">
        <v>222</v>
      </c>
      <c r="V1791" s="9"/>
    </row>
    <row r="1792" customFormat="false" ht="15" hidden="false" customHeight="false" outlineLevel="0" collapsed="false">
      <c r="A1792" s="9" t="s">
        <v>16644</v>
      </c>
      <c r="B1792" s="9" t="s">
        <v>16645</v>
      </c>
      <c r="C1792" s="9" t="s">
        <v>16646</v>
      </c>
      <c r="D1792" s="9" t="s">
        <v>32</v>
      </c>
      <c r="E1792" s="9" t="s">
        <v>210</v>
      </c>
      <c r="F1792" s="9" t="s">
        <v>167</v>
      </c>
      <c r="G1792" s="9" t="s">
        <v>16647</v>
      </c>
      <c r="H1792" s="9" t="n">
        <v>1961</v>
      </c>
      <c r="I1792" s="9" t="n">
        <v>1973</v>
      </c>
      <c r="J1792" s="9" t="s">
        <v>240</v>
      </c>
      <c r="K1792" s="9" t="s">
        <v>16648</v>
      </c>
      <c r="L1792" s="9" t="s">
        <v>16649</v>
      </c>
      <c r="M1792" s="9" t="s">
        <v>16650</v>
      </c>
      <c r="N1792" s="9" t="s">
        <v>180</v>
      </c>
      <c r="O1792" s="9" t="s">
        <v>16651</v>
      </c>
      <c r="P1792" s="9" t="s">
        <v>16652</v>
      </c>
      <c r="Q1792" s="9" t="s">
        <v>234</v>
      </c>
      <c r="R1792" s="9" t="s">
        <v>12866</v>
      </c>
      <c r="S1792" s="9" t="s">
        <v>17</v>
      </c>
      <c r="T1792" s="9" t="s">
        <v>313</v>
      </c>
      <c r="U1792" s="9" t="s">
        <v>222</v>
      </c>
      <c r="V1792" s="9"/>
    </row>
    <row r="1793" customFormat="false" ht="15" hidden="false" customHeight="false" outlineLevel="0" collapsed="false">
      <c r="A1793" s="9" t="s">
        <v>16653</v>
      </c>
      <c r="B1793" s="9" t="s">
        <v>16654</v>
      </c>
      <c r="C1793" s="9" t="s">
        <v>16654</v>
      </c>
      <c r="D1793" s="9" t="s">
        <v>32</v>
      </c>
      <c r="E1793" s="9" t="s">
        <v>210</v>
      </c>
      <c r="F1793" s="9" t="s">
        <v>337</v>
      </c>
      <c r="G1793" s="9" t="s">
        <v>16655</v>
      </c>
      <c r="H1793" s="9" t="n">
        <v>1955</v>
      </c>
      <c r="I1793" s="9" t="n">
        <v>1975</v>
      </c>
      <c r="J1793" s="9" t="s">
        <v>16656</v>
      </c>
      <c r="K1793" s="9" t="s">
        <v>16657</v>
      </c>
      <c r="L1793" s="9" t="s">
        <v>16658</v>
      </c>
      <c r="M1793" s="9" t="s">
        <v>16659</v>
      </c>
      <c r="N1793" s="9" t="s">
        <v>182</v>
      </c>
      <c r="O1793" s="9" t="s">
        <v>16660</v>
      </c>
      <c r="P1793" s="9" t="s">
        <v>16661</v>
      </c>
      <c r="Q1793" s="9" t="s">
        <v>234</v>
      </c>
      <c r="R1793" s="9" t="s">
        <v>12866</v>
      </c>
      <c r="S1793" s="9" t="s">
        <v>17</v>
      </c>
      <c r="T1793" s="9" t="s">
        <v>313</v>
      </c>
      <c r="U1793" s="9" t="s">
        <v>222</v>
      </c>
      <c r="V1793" s="9"/>
    </row>
    <row r="1794" customFormat="false" ht="15" hidden="false" customHeight="false" outlineLevel="0" collapsed="false">
      <c r="A1794" s="9" t="s">
        <v>16662</v>
      </c>
      <c r="B1794" s="9" t="s">
        <v>16663</v>
      </c>
      <c r="C1794" s="9" t="s">
        <v>16664</v>
      </c>
      <c r="D1794" s="9" t="s">
        <v>32</v>
      </c>
      <c r="E1794" s="9" t="s">
        <v>210</v>
      </c>
      <c r="F1794" s="9" t="s">
        <v>337</v>
      </c>
      <c r="G1794" s="9" t="s">
        <v>16131</v>
      </c>
      <c r="H1794" s="9" t="n">
        <v>1955</v>
      </c>
      <c r="I1794" s="9" t="n">
        <v>1975</v>
      </c>
      <c r="J1794" s="9" t="s">
        <v>16665</v>
      </c>
      <c r="K1794" s="9" t="s">
        <v>16666</v>
      </c>
      <c r="L1794" s="9" t="s">
        <v>16667</v>
      </c>
      <c r="M1794" s="9" t="s">
        <v>12987</v>
      </c>
      <c r="N1794" s="9" t="s">
        <v>178</v>
      </c>
      <c r="O1794" s="9" t="s">
        <v>16668</v>
      </c>
      <c r="P1794" s="9" t="s">
        <v>16669</v>
      </c>
      <c r="Q1794" s="9" t="s">
        <v>234</v>
      </c>
      <c r="R1794" s="9" t="s">
        <v>12866</v>
      </c>
      <c r="S1794" s="9" t="s">
        <v>17</v>
      </c>
      <c r="T1794" s="9" t="s">
        <v>1001</v>
      </c>
      <c r="U1794" s="9" t="s">
        <v>222</v>
      </c>
      <c r="V1794" s="9"/>
    </row>
    <row r="1795" customFormat="false" ht="15" hidden="false" customHeight="false" outlineLevel="0" collapsed="false">
      <c r="A1795" s="9" t="s">
        <v>16670</v>
      </c>
      <c r="B1795" s="9" t="s">
        <v>16671</v>
      </c>
      <c r="C1795" s="9" t="s">
        <v>16672</v>
      </c>
      <c r="D1795" s="9" t="s">
        <v>32</v>
      </c>
      <c r="E1795" s="9" t="s">
        <v>210</v>
      </c>
      <c r="F1795" s="9" t="s">
        <v>167</v>
      </c>
      <c r="G1795" s="9" t="s">
        <v>138</v>
      </c>
      <c r="H1795" s="9" t="n">
        <v>1967</v>
      </c>
      <c r="I1795" s="9" t="n">
        <v>1972</v>
      </c>
      <c r="J1795" s="9" t="s">
        <v>240</v>
      </c>
      <c r="K1795" s="9" t="s">
        <v>16673</v>
      </c>
      <c r="L1795" s="9" t="s">
        <v>16674</v>
      </c>
      <c r="M1795" s="9" t="s">
        <v>16675</v>
      </c>
      <c r="N1795" s="9" t="s">
        <v>180</v>
      </c>
      <c r="O1795" s="9" t="s">
        <v>16676</v>
      </c>
      <c r="P1795" s="9" t="s">
        <v>16677</v>
      </c>
      <c r="Q1795" s="9" t="s">
        <v>234</v>
      </c>
      <c r="R1795" s="9" t="s">
        <v>12866</v>
      </c>
      <c r="S1795" s="9" t="s">
        <v>17</v>
      </c>
      <c r="T1795" s="9" t="s">
        <v>388</v>
      </c>
      <c r="U1795" s="9" t="s">
        <v>222</v>
      </c>
      <c r="V1795" s="9"/>
    </row>
    <row r="1796" customFormat="false" ht="15" hidden="false" customHeight="false" outlineLevel="0" collapsed="false">
      <c r="A1796" s="9" t="s">
        <v>16678</v>
      </c>
      <c r="B1796" s="9" t="s">
        <v>16679</v>
      </c>
      <c r="C1796" s="9" t="s">
        <v>16680</v>
      </c>
      <c r="D1796" s="9" t="s">
        <v>32</v>
      </c>
      <c r="E1796" s="9" t="s">
        <v>210</v>
      </c>
      <c r="F1796" s="9" t="s">
        <v>9303</v>
      </c>
      <c r="G1796" s="9" t="s">
        <v>16681</v>
      </c>
      <c r="H1796" s="9" t="n">
        <v>1920</v>
      </c>
      <c r="I1796" s="9"/>
      <c r="J1796" s="9" t="s">
        <v>16682</v>
      </c>
      <c r="K1796" s="9" t="s">
        <v>16683</v>
      </c>
      <c r="L1796" s="9" t="s">
        <v>16684</v>
      </c>
      <c r="M1796" s="9" t="s">
        <v>16685</v>
      </c>
      <c r="N1796" s="9" t="s">
        <v>175</v>
      </c>
      <c r="O1796" s="9" t="s">
        <v>16686</v>
      </c>
      <c r="P1796" s="9" t="s">
        <v>16687</v>
      </c>
      <c r="Q1796" s="9" t="s">
        <v>234</v>
      </c>
      <c r="R1796" s="9" t="s">
        <v>16271</v>
      </c>
      <c r="S1796" s="9" t="s">
        <v>16</v>
      </c>
      <c r="T1796" s="9" t="s">
        <v>4022</v>
      </c>
      <c r="U1796" s="9" t="s">
        <v>222</v>
      </c>
      <c r="V1796" s="9"/>
    </row>
    <row r="1797" customFormat="false" ht="15" hidden="false" customHeight="false" outlineLevel="0" collapsed="false">
      <c r="A1797" s="9" t="s">
        <v>16688</v>
      </c>
      <c r="B1797" s="9" t="s">
        <v>16689</v>
      </c>
      <c r="C1797" s="9" t="s">
        <v>16690</v>
      </c>
      <c r="D1797" s="9" t="s">
        <v>32</v>
      </c>
      <c r="E1797" s="9" t="s">
        <v>210</v>
      </c>
      <c r="F1797" s="9" t="s">
        <v>9177</v>
      </c>
      <c r="G1797" s="9" t="s">
        <v>16691</v>
      </c>
      <c r="H1797" s="9" t="n">
        <v>1945</v>
      </c>
      <c r="I1797" s="9"/>
      <c r="J1797" s="9" t="s">
        <v>240</v>
      </c>
      <c r="K1797" s="9" t="s">
        <v>16692</v>
      </c>
      <c r="L1797" s="9" t="s">
        <v>16693</v>
      </c>
      <c r="M1797" s="9" t="s">
        <v>16694</v>
      </c>
      <c r="N1797" s="9" t="s">
        <v>16695</v>
      </c>
      <c r="O1797" s="9" t="s">
        <v>16696</v>
      </c>
      <c r="P1797" s="9" t="s">
        <v>16697</v>
      </c>
      <c r="Q1797" s="9" t="s">
        <v>234</v>
      </c>
      <c r="R1797" s="9" t="s">
        <v>13159</v>
      </c>
      <c r="S1797" s="9" t="s">
        <v>16</v>
      </c>
      <c r="T1797" s="9" t="s">
        <v>247</v>
      </c>
      <c r="U1797" s="9" t="s">
        <v>222</v>
      </c>
      <c r="V1797" s="9"/>
    </row>
    <row r="1798" customFormat="false" ht="15" hidden="false" customHeight="false" outlineLevel="0" collapsed="false">
      <c r="A1798" s="9" t="s">
        <v>16698</v>
      </c>
      <c r="B1798" s="9" t="s">
        <v>16699</v>
      </c>
      <c r="C1798" s="9" t="s">
        <v>16700</v>
      </c>
      <c r="D1798" s="9" t="s">
        <v>32</v>
      </c>
      <c r="E1798" s="9" t="s">
        <v>210</v>
      </c>
      <c r="F1798" s="9" t="s">
        <v>9177</v>
      </c>
      <c r="G1798" s="9" t="s">
        <v>16701</v>
      </c>
      <c r="H1798" s="9" t="n">
        <v>1962</v>
      </c>
      <c r="I1798" s="9"/>
      <c r="J1798" s="9" t="s">
        <v>16702</v>
      </c>
      <c r="K1798" s="9" t="s">
        <v>16703</v>
      </c>
      <c r="L1798" s="9" t="s">
        <v>16704</v>
      </c>
      <c r="M1798" s="9" t="s">
        <v>16705</v>
      </c>
      <c r="N1798" s="9" t="s">
        <v>180</v>
      </c>
      <c r="O1798" s="9" t="s">
        <v>16706</v>
      </c>
      <c r="P1798" s="9" t="s">
        <v>16707</v>
      </c>
      <c r="Q1798" s="9" t="s">
        <v>234</v>
      </c>
      <c r="R1798" s="9" t="s">
        <v>14001</v>
      </c>
      <c r="S1798" s="9" t="s">
        <v>17</v>
      </c>
      <c r="T1798" s="9"/>
      <c r="U1798" s="9" t="s">
        <v>222</v>
      </c>
      <c r="V1798" s="9"/>
    </row>
    <row r="1799" customFormat="false" ht="15" hidden="false" customHeight="false" outlineLevel="0" collapsed="false">
      <c r="A1799" s="9" t="s">
        <v>16708</v>
      </c>
      <c r="B1799" s="9" t="s">
        <v>16709</v>
      </c>
      <c r="C1799" s="9" t="s">
        <v>16710</v>
      </c>
      <c r="D1799" s="9" t="s">
        <v>32</v>
      </c>
      <c r="E1799" s="9" t="s">
        <v>210</v>
      </c>
      <c r="F1799" s="9" t="s">
        <v>337</v>
      </c>
      <c r="G1799" s="9" t="s">
        <v>16711</v>
      </c>
      <c r="H1799" s="9" t="n">
        <v>1962</v>
      </c>
      <c r="I1799" s="9" t="n">
        <v>1995</v>
      </c>
      <c r="J1799" s="9" t="s">
        <v>16712</v>
      </c>
      <c r="K1799" s="9" t="s">
        <v>16713</v>
      </c>
      <c r="L1799" s="9" t="s">
        <v>16714</v>
      </c>
      <c r="M1799" s="9" t="s">
        <v>16715</v>
      </c>
      <c r="N1799" s="9" t="s">
        <v>180</v>
      </c>
      <c r="O1799" s="9" t="s">
        <v>16716</v>
      </c>
      <c r="P1799" s="9" t="s">
        <v>16717</v>
      </c>
      <c r="Q1799" s="9" t="s">
        <v>234</v>
      </c>
      <c r="R1799" s="9" t="s">
        <v>12866</v>
      </c>
      <c r="S1799" s="9" t="s">
        <v>16</v>
      </c>
      <c r="T1799" s="9" t="s">
        <v>2848</v>
      </c>
      <c r="U1799" s="9" t="s">
        <v>222</v>
      </c>
      <c r="V1799" s="9"/>
    </row>
    <row r="1800" customFormat="false" ht="15" hidden="false" customHeight="false" outlineLevel="0" collapsed="false">
      <c r="A1800" s="9" t="s">
        <v>16718</v>
      </c>
      <c r="B1800" s="9" t="s">
        <v>16719</v>
      </c>
      <c r="C1800" s="9" t="s">
        <v>16719</v>
      </c>
      <c r="D1800" s="9" t="s">
        <v>32</v>
      </c>
      <c r="E1800" s="9" t="s">
        <v>210</v>
      </c>
      <c r="F1800" s="9" t="s">
        <v>14246</v>
      </c>
      <c r="G1800" s="9" t="s">
        <v>472</v>
      </c>
      <c r="H1800" s="9" t="n">
        <v>2003</v>
      </c>
      <c r="I1800" s="9"/>
      <c r="J1800" s="9" t="s">
        <v>16720</v>
      </c>
      <c r="K1800" s="9" t="s">
        <v>16721</v>
      </c>
      <c r="L1800" s="9" t="s">
        <v>16722</v>
      </c>
      <c r="M1800" s="9" t="s">
        <v>16723</v>
      </c>
      <c r="N1800" s="9" t="s">
        <v>7883</v>
      </c>
      <c r="O1800" s="9" t="s">
        <v>16724</v>
      </c>
      <c r="P1800" s="9" t="s">
        <v>16725</v>
      </c>
      <c r="Q1800" s="9" t="s">
        <v>234</v>
      </c>
      <c r="R1800" s="9" t="s">
        <v>12866</v>
      </c>
      <c r="S1800" s="9" t="s">
        <v>17</v>
      </c>
      <c r="T1800" s="9" t="s">
        <v>2848</v>
      </c>
      <c r="U1800" s="9" t="s">
        <v>222</v>
      </c>
      <c r="V1800" s="9"/>
    </row>
    <row r="1801" customFormat="false" ht="15" hidden="false" customHeight="false" outlineLevel="0" collapsed="false">
      <c r="A1801" s="9" t="s">
        <v>16726</v>
      </c>
      <c r="B1801" s="9" t="s">
        <v>16727</v>
      </c>
      <c r="C1801" s="9" t="s">
        <v>16728</v>
      </c>
      <c r="D1801" s="9" t="s">
        <v>32</v>
      </c>
      <c r="E1801" s="9" t="s">
        <v>210</v>
      </c>
      <c r="F1801" s="9" t="s">
        <v>921</v>
      </c>
      <c r="G1801" s="9" t="s">
        <v>472</v>
      </c>
      <c r="H1801" s="9" t="n">
        <v>1966</v>
      </c>
      <c r="I1801" s="9"/>
      <c r="J1801" s="9" t="s">
        <v>16729</v>
      </c>
      <c r="K1801" s="9" t="s">
        <v>16730</v>
      </c>
      <c r="L1801" s="9" t="s">
        <v>16731</v>
      </c>
      <c r="M1801" s="9" t="s">
        <v>16732</v>
      </c>
      <c r="N1801" s="9" t="s">
        <v>5580</v>
      </c>
      <c r="O1801" s="9" t="s">
        <v>16733</v>
      </c>
      <c r="P1801" s="9" t="s">
        <v>16734</v>
      </c>
      <c r="Q1801" s="9" t="s">
        <v>234</v>
      </c>
      <c r="R1801" s="9" t="s">
        <v>12866</v>
      </c>
      <c r="S1801" s="9" t="s">
        <v>17</v>
      </c>
      <c r="T1801" s="9" t="s">
        <v>11382</v>
      </c>
      <c r="U1801" s="9" t="s">
        <v>222</v>
      </c>
      <c r="V1801" s="9"/>
    </row>
    <row r="1802" customFormat="false" ht="15" hidden="false" customHeight="false" outlineLevel="0" collapsed="false">
      <c r="A1802" s="9" t="s">
        <v>16735</v>
      </c>
      <c r="B1802" s="9" t="s">
        <v>16736</v>
      </c>
      <c r="C1802" s="9" t="s">
        <v>16737</v>
      </c>
      <c r="D1802" s="9" t="s">
        <v>32</v>
      </c>
      <c r="E1802" s="9" t="s">
        <v>210</v>
      </c>
      <c r="F1802" s="9" t="s">
        <v>9177</v>
      </c>
      <c r="G1802" s="9" t="s">
        <v>15577</v>
      </c>
      <c r="H1802" s="9" t="n">
        <v>1985</v>
      </c>
      <c r="I1802" s="9"/>
      <c r="J1802" s="9" t="s">
        <v>16738</v>
      </c>
      <c r="K1802" s="9" t="s">
        <v>16739</v>
      </c>
      <c r="L1802" s="9" t="s">
        <v>16740</v>
      </c>
      <c r="M1802" s="9" t="s">
        <v>16741</v>
      </c>
      <c r="N1802" s="9" t="s">
        <v>183</v>
      </c>
      <c r="O1802" s="9" t="s">
        <v>16742</v>
      </c>
      <c r="P1802" s="9" t="s">
        <v>16743</v>
      </c>
      <c r="Q1802" s="9" t="s">
        <v>234</v>
      </c>
      <c r="R1802" s="9" t="s">
        <v>12866</v>
      </c>
      <c r="S1802" s="9" t="s">
        <v>17</v>
      </c>
      <c r="T1802" s="9" t="s">
        <v>554</v>
      </c>
      <c r="U1802" s="9" t="s">
        <v>222</v>
      </c>
      <c r="V1802" s="9"/>
    </row>
    <row r="1803" customFormat="false" ht="15" hidden="false" customHeight="false" outlineLevel="0" collapsed="false">
      <c r="A1803" s="9" t="s">
        <v>16744</v>
      </c>
      <c r="B1803" s="9" t="s">
        <v>16745</v>
      </c>
      <c r="C1803" s="9" t="s">
        <v>16746</v>
      </c>
      <c r="D1803" s="9" t="s">
        <v>32</v>
      </c>
      <c r="E1803" s="9" t="s">
        <v>210</v>
      </c>
      <c r="F1803" s="9" t="s">
        <v>167</v>
      </c>
      <c r="G1803" s="9" t="s">
        <v>146</v>
      </c>
      <c r="H1803" s="9" t="n">
        <v>1970</v>
      </c>
      <c r="I1803" s="9"/>
      <c r="J1803" s="9" t="s">
        <v>16747</v>
      </c>
      <c r="K1803" s="9" t="s">
        <v>16748</v>
      </c>
      <c r="L1803" s="9" t="s">
        <v>16749</v>
      </c>
      <c r="M1803" s="9" t="s">
        <v>16750</v>
      </c>
      <c r="N1803" s="9" t="s">
        <v>176</v>
      </c>
      <c r="O1803" s="9" t="s">
        <v>16751</v>
      </c>
      <c r="P1803" s="9" t="s">
        <v>16752</v>
      </c>
      <c r="Q1803" s="9" t="s">
        <v>234</v>
      </c>
      <c r="R1803" s="9" t="s">
        <v>12866</v>
      </c>
      <c r="S1803" s="9" t="s">
        <v>17</v>
      </c>
      <c r="T1803" s="9" t="s">
        <v>8727</v>
      </c>
      <c r="U1803" s="9" t="s">
        <v>222</v>
      </c>
      <c r="V1803" s="9"/>
    </row>
    <row r="1804" customFormat="false" ht="15" hidden="false" customHeight="false" outlineLevel="0" collapsed="false">
      <c r="A1804" s="9" t="s">
        <v>16753</v>
      </c>
      <c r="B1804" s="9" t="s">
        <v>16754</v>
      </c>
      <c r="C1804" s="9" t="s">
        <v>16755</v>
      </c>
      <c r="D1804" s="9" t="s">
        <v>32</v>
      </c>
      <c r="E1804" s="9" t="s">
        <v>210</v>
      </c>
      <c r="F1804" s="9" t="s">
        <v>170</v>
      </c>
      <c r="G1804" s="9" t="s">
        <v>472</v>
      </c>
      <c r="H1804" s="9" t="n">
        <v>2005</v>
      </c>
      <c r="I1804" s="9"/>
      <c r="J1804" s="9" t="s">
        <v>16756</v>
      </c>
      <c r="K1804" s="9" t="s">
        <v>16757</v>
      </c>
      <c r="L1804" s="9" t="s">
        <v>16758</v>
      </c>
      <c r="M1804" s="9" t="s">
        <v>16759</v>
      </c>
      <c r="N1804" s="9" t="s">
        <v>176</v>
      </c>
      <c r="O1804" s="9" t="s">
        <v>16760</v>
      </c>
      <c r="P1804" s="9" t="s">
        <v>16761</v>
      </c>
      <c r="Q1804" s="9" t="s">
        <v>234</v>
      </c>
      <c r="R1804" s="9" t="s">
        <v>12866</v>
      </c>
      <c r="S1804" s="9" t="s">
        <v>17</v>
      </c>
      <c r="T1804" s="9" t="s">
        <v>1001</v>
      </c>
      <c r="U1804" s="9" t="s">
        <v>222</v>
      </c>
      <c r="V1804" s="9"/>
    </row>
    <row r="1805" customFormat="false" ht="15" hidden="false" customHeight="false" outlineLevel="0" collapsed="false">
      <c r="A1805" s="9" t="s">
        <v>16762</v>
      </c>
      <c r="B1805" s="9" t="s">
        <v>16763</v>
      </c>
      <c r="C1805" s="9" t="s">
        <v>16764</v>
      </c>
      <c r="D1805" s="9" t="s">
        <v>32</v>
      </c>
      <c r="E1805" s="9" t="s">
        <v>210</v>
      </c>
      <c r="F1805" s="9" t="s">
        <v>170</v>
      </c>
      <c r="G1805" s="9" t="s">
        <v>472</v>
      </c>
      <c r="H1805" s="9" t="n">
        <v>1971</v>
      </c>
      <c r="I1805" s="9"/>
      <c r="J1805" s="9" t="s">
        <v>16765</v>
      </c>
      <c r="K1805" s="9" t="s">
        <v>16766</v>
      </c>
      <c r="L1805" s="9" t="s">
        <v>16767</v>
      </c>
      <c r="M1805" s="9" t="s">
        <v>16768</v>
      </c>
      <c r="N1805" s="9" t="s">
        <v>13497</v>
      </c>
      <c r="O1805" s="9" t="s">
        <v>16769</v>
      </c>
      <c r="P1805" s="9" t="s">
        <v>16770</v>
      </c>
      <c r="Q1805" s="9" t="s">
        <v>234</v>
      </c>
      <c r="R1805" s="9" t="s">
        <v>12866</v>
      </c>
      <c r="S1805" s="9" t="s">
        <v>17</v>
      </c>
      <c r="T1805" s="9" t="s">
        <v>388</v>
      </c>
      <c r="U1805" s="9" t="s">
        <v>222</v>
      </c>
      <c r="V1805" s="9"/>
    </row>
    <row r="1806" customFormat="false" ht="15" hidden="false" customHeight="false" outlineLevel="0" collapsed="false">
      <c r="A1806" s="9" t="s">
        <v>16771</v>
      </c>
      <c r="B1806" s="9" t="s">
        <v>16772</v>
      </c>
      <c r="C1806" s="9" t="s">
        <v>16773</v>
      </c>
      <c r="D1806" s="9" t="s">
        <v>32</v>
      </c>
      <c r="E1806" s="9" t="s">
        <v>210</v>
      </c>
      <c r="F1806" s="9" t="s">
        <v>170</v>
      </c>
      <c r="G1806" s="9" t="s">
        <v>472</v>
      </c>
      <c r="H1806" s="9" t="n">
        <v>2002</v>
      </c>
      <c r="I1806" s="9"/>
      <c r="J1806" s="9" t="s">
        <v>16774</v>
      </c>
      <c r="K1806" s="9" t="s">
        <v>16775</v>
      </c>
      <c r="L1806" s="9" t="s">
        <v>16776</v>
      </c>
      <c r="M1806" s="9" t="s">
        <v>16777</v>
      </c>
      <c r="N1806" s="9" t="s">
        <v>5580</v>
      </c>
      <c r="O1806" s="9" t="s">
        <v>16778</v>
      </c>
      <c r="P1806" s="9" t="s">
        <v>16779</v>
      </c>
      <c r="Q1806" s="9" t="s">
        <v>234</v>
      </c>
      <c r="R1806" s="9" t="s">
        <v>12866</v>
      </c>
      <c r="S1806" s="9" t="s">
        <v>17</v>
      </c>
      <c r="T1806" s="9" t="s">
        <v>11382</v>
      </c>
      <c r="U1806" s="9" t="s">
        <v>222</v>
      </c>
      <c r="V1806" s="9"/>
    </row>
    <row r="1807" customFormat="false" ht="15" hidden="false" customHeight="false" outlineLevel="0" collapsed="false">
      <c r="A1807" s="9" t="s">
        <v>16780</v>
      </c>
      <c r="B1807" s="9" t="s">
        <v>16781</v>
      </c>
      <c r="C1807" s="9" t="s">
        <v>16782</v>
      </c>
      <c r="D1807" s="9" t="s">
        <v>32</v>
      </c>
      <c r="E1807" s="9" t="s">
        <v>210</v>
      </c>
      <c r="F1807" s="9" t="s">
        <v>170</v>
      </c>
      <c r="G1807" s="9" t="s">
        <v>472</v>
      </c>
      <c r="H1807" s="9" t="n">
        <v>2016</v>
      </c>
      <c r="I1807" s="9"/>
      <c r="J1807" s="9" t="s">
        <v>16783</v>
      </c>
      <c r="K1807" s="9" t="s">
        <v>16784</v>
      </c>
      <c r="L1807" s="9" t="s">
        <v>16785</v>
      </c>
      <c r="M1807" s="9" t="s">
        <v>16786</v>
      </c>
      <c r="N1807" s="9" t="s">
        <v>183</v>
      </c>
      <c r="O1807" s="9" t="s">
        <v>16787</v>
      </c>
      <c r="P1807" s="9" t="s">
        <v>16788</v>
      </c>
      <c r="Q1807" s="9" t="s">
        <v>234</v>
      </c>
      <c r="R1807" s="9" t="s">
        <v>13246</v>
      </c>
      <c r="S1807" s="9" t="s">
        <v>17</v>
      </c>
      <c r="T1807" s="9" t="s">
        <v>282</v>
      </c>
      <c r="U1807" s="9" t="s">
        <v>378</v>
      </c>
      <c r="V1807" s="9"/>
    </row>
    <row r="1808" customFormat="false" ht="15" hidden="false" customHeight="false" outlineLevel="0" collapsed="false">
      <c r="A1808" s="9" t="s">
        <v>16789</v>
      </c>
      <c r="B1808" s="9" t="s">
        <v>16790</v>
      </c>
      <c r="C1808" s="9" t="s">
        <v>16790</v>
      </c>
      <c r="D1808" s="9" t="s">
        <v>29</v>
      </c>
      <c r="E1808" s="9" t="s">
        <v>210</v>
      </c>
      <c r="F1808" s="9" t="s">
        <v>170</v>
      </c>
      <c r="G1808" s="9" t="s">
        <v>472</v>
      </c>
      <c r="H1808" s="9" t="n">
        <v>2012</v>
      </c>
      <c r="I1808" s="9"/>
      <c r="J1808" s="9" t="s">
        <v>240</v>
      </c>
      <c r="K1808" s="9" t="s">
        <v>16791</v>
      </c>
      <c r="L1808" s="9" t="s">
        <v>16792</v>
      </c>
      <c r="M1808" s="9" t="s">
        <v>16793</v>
      </c>
      <c r="N1808" s="9" t="s">
        <v>176</v>
      </c>
      <c r="O1808" s="9" t="s">
        <v>16794</v>
      </c>
      <c r="P1808" s="9" t="s">
        <v>16795</v>
      </c>
      <c r="Q1808" s="9" t="s">
        <v>234</v>
      </c>
      <c r="R1808" s="9" t="s">
        <v>12866</v>
      </c>
      <c r="S1808" s="9" t="s">
        <v>17</v>
      </c>
      <c r="T1808" s="9" t="s">
        <v>388</v>
      </c>
      <c r="U1808" s="9" t="s">
        <v>378</v>
      </c>
      <c r="V1808" s="9"/>
    </row>
    <row r="1809" customFormat="false" ht="15" hidden="false" customHeight="false" outlineLevel="0" collapsed="false">
      <c r="A1809" s="9" t="s">
        <v>16796</v>
      </c>
      <c r="B1809" s="9" t="s">
        <v>16797</v>
      </c>
      <c r="C1809" s="9" t="s">
        <v>16797</v>
      </c>
      <c r="D1809" s="9" t="s">
        <v>32</v>
      </c>
      <c r="E1809" s="9" t="s">
        <v>210</v>
      </c>
      <c r="F1809" s="9" t="s">
        <v>16798</v>
      </c>
      <c r="G1809" s="9" t="s">
        <v>16799</v>
      </c>
      <c r="H1809" s="9" t="n">
        <v>1993</v>
      </c>
      <c r="I1809" s="9"/>
      <c r="J1809" s="9" t="s">
        <v>16800</v>
      </c>
      <c r="K1809" s="9" t="s">
        <v>16801</v>
      </c>
      <c r="L1809" s="9" t="s">
        <v>16802</v>
      </c>
      <c r="M1809" s="9" t="s">
        <v>16803</v>
      </c>
      <c r="N1809" s="9" t="s">
        <v>15009</v>
      </c>
      <c r="O1809" s="9" t="s">
        <v>16804</v>
      </c>
      <c r="P1809" s="9" t="s">
        <v>16805</v>
      </c>
      <c r="Q1809" s="9" t="s">
        <v>234</v>
      </c>
      <c r="R1809" s="9" t="s">
        <v>12866</v>
      </c>
      <c r="S1809" s="9" t="s">
        <v>17</v>
      </c>
      <c r="T1809" s="9" t="s">
        <v>16806</v>
      </c>
      <c r="U1809" s="9" t="s">
        <v>222</v>
      </c>
      <c r="V1809" s="9"/>
    </row>
    <row r="1810" customFormat="false" ht="15" hidden="false" customHeight="false" outlineLevel="0" collapsed="false">
      <c r="A1810" s="9" t="s">
        <v>16807</v>
      </c>
      <c r="B1810" s="9" t="s">
        <v>16808</v>
      </c>
      <c r="C1810" s="9" t="s">
        <v>16809</v>
      </c>
      <c r="D1810" s="9" t="s">
        <v>32</v>
      </c>
      <c r="E1810" s="9" t="s">
        <v>210</v>
      </c>
      <c r="F1810" s="9" t="s">
        <v>16810</v>
      </c>
      <c r="G1810" s="9" t="s">
        <v>16811</v>
      </c>
      <c r="H1810" s="9" t="n">
        <v>2012</v>
      </c>
      <c r="I1810" s="9"/>
      <c r="J1810" s="9" t="s">
        <v>16812</v>
      </c>
      <c r="K1810" s="9" t="s">
        <v>16813</v>
      </c>
      <c r="L1810" s="9" t="s">
        <v>16814</v>
      </c>
      <c r="M1810" s="9" t="s">
        <v>16815</v>
      </c>
      <c r="N1810" s="9" t="s">
        <v>1380</v>
      </c>
      <c r="O1810" s="9" t="s">
        <v>16816</v>
      </c>
      <c r="P1810" s="9" t="s">
        <v>16817</v>
      </c>
      <c r="Q1810" s="9" t="s">
        <v>454</v>
      </c>
      <c r="R1810" s="9" t="s">
        <v>12838</v>
      </c>
      <c r="S1810" s="9" t="s">
        <v>17</v>
      </c>
      <c r="T1810" s="9" t="s">
        <v>16806</v>
      </c>
      <c r="U1810" s="9" t="s">
        <v>378</v>
      </c>
      <c r="V1810" s="9"/>
    </row>
    <row r="1811" customFormat="false" ht="15" hidden="false" customHeight="false" outlineLevel="0" collapsed="false">
      <c r="A1811" s="9" t="s">
        <v>16818</v>
      </c>
      <c r="B1811" s="9" t="s">
        <v>16819</v>
      </c>
      <c r="C1811" s="9" t="s">
        <v>16819</v>
      </c>
      <c r="D1811" s="9" t="s">
        <v>32</v>
      </c>
      <c r="E1811" s="9" t="s">
        <v>210</v>
      </c>
      <c r="F1811" s="9" t="s">
        <v>166</v>
      </c>
      <c r="G1811" s="9" t="s">
        <v>128</v>
      </c>
      <c r="H1811" s="9" t="n">
        <v>2012</v>
      </c>
      <c r="I1811" s="9"/>
      <c r="J1811" s="9" t="s">
        <v>240</v>
      </c>
      <c r="K1811" s="9" t="s">
        <v>16820</v>
      </c>
      <c r="L1811" s="9" t="s">
        <v>16821</v>
      </c>
      <c r="M1811" s="9" t="s">
        <v>16822</v>
      </c>
      <c r="N1811" s="9" t="s">
        <v>180</v>
      </c>
      <c r="O1811" s="9" t="s">
        <v>16823</v>
      </c>
      <c r="P1811" s="9" t="s">
        <v>16824</v>
      </c>
      <c r="Q1811" s="9" t="s">
        <v>234</v>
      </c>
      <c r="R1811" s="9" t="s">
        <v>12866</v>
      </c>
      <c r="S1811" s="9" t="s">
        <v>17</v>
      </c>
      <c r="T1811" s="9" t="s">
        <v>9203</v>
      </c>
      <c r="U1811" s="9" t="s">
        <v>378</v>
      </c>
      <c r="V1811" s="9" t="s">
        <v>16825</v>
      </c>
    </row>
    <row r="1812" customFormat="false" ht="15" hidden="false" customHeight="false" outlineLevel="0" collapsed="false">
      <c r="A1812" s="9" t="s">
        <v>16826</v>
      </c>
      <c r="B1812" s="9" t="s">
        <v>16827</v>
      </c>
      <c r="C1812" s="9" t="s">
        <v>16828</v>
      </c>
      <c r="D1812" s="9" t="s">
        <v>29</v>
      </c>
      <c r="E1812" s="9" t="s">
        <v>210</v>
      </c>
      <c r="F1812" s="9" t="s">
        <v>16829</v>
      </c>
      <c r="G1812" s="9" t="s">
        <v>16830</v>
      </c>
      <c r="H1812" s="9" t="n">
        <v>1900</v>
      </c>
      <c r="I1812" s="9" t="n">
        <v>1940</v>
      </c>
      <c r="J1812" s="9" t="s">
        <v>16831</v>
      </c>
      <c r="K1812" s="9" t="s">
        <v>16832</v>
      </c>
      <c r="L1812" s="9" t="s">
        <v>16833</v>
      </c>
      <c r="M1812" s="9" t="s">
        <v>9223</v>
      </c>
      <c r="N1812" s="9" t="s">
        <v>179</v>
      </c>
      <c r="O1812" s="9" t="s">
        <v>16834</v>
      </c>
      <c r="P1812" s="9" t="s">
        <v>16835</v>
      </c>
      <c r="Q1812" s="9" t="s">
        <v>670</v>
      </c>
      <c r="R1812" s="9" t="s">
        <v>16271</v>
      </c>
      <c r="S1812" s="9" t="s">
        <v>15</v>
      </c>
      <c r="T1812" s="9" t="s">
        <v>16047</v>
      </c>
      <c r="U1812" s="9" t="s">
        <v>222</v>
      </c>
      <c r="V1812" s="9" t="s">
        <v>16836</v>
      </c>
    </row>
    <row r="1813" customFormat="false" ht="15" hidden="false" customHeight="false" outlineLevel="0" collapsed="false">
      <c r="A1813" s="9" t="s">
        <v>16837</v>
      </c>
      <c r="B1813" s="9" t="s">
        <v>16838</v>
      </c>
      <c r="C1813" s="9" t="s">
        <v>16839</v>
      </c>
      <c r="D1813" s="9" t="s">
        <v>29</v>
      </c>
      <c r="E1813" s="9" t="s">
        <v>210</v>
      </c>
      <c r="F1813" s="9" t="s">
        <v>162</v>
      </c>
      <c r="G1813" s="9" t="s">
        <v>90</v>
      </c>
      <c r="H1813" s="9" t="n">
        <v>-1200</v>
      </c>
      <c r="I1813" s="9" t="n">
        <v>-400</v>
      </c>
      <c r="J1813" s="9" t="s">
        <v>240</v>
      </c>
      <c r="K1813" s="9" t="s">
        <v>16840</v>
      </c>
      <c r="L1813" s="9" t="s">
        <v>16841</v>
      </c>
      <c r="M1813" s="9" t="s">
        <v>16842</v>
      </c>
      <c r="N1813" s="9" t="s">
        <v>231</v>
      </c>
      <c r="O1813" s="9" t="s">
        <v>16843</v>
      </c>
      <c r="P1813" s="9" t="s">
        <v>16844</v>
      </c>
      <c r="Q1813" s="9" t="s">
        <v>869</v>
      </c>
      <c r="R1813" s="9" t="s">
        <v>1348</v>
      </c>
      <c r="S1813" s="9" t="s">
        <v>16</v>
      </c>
      <c r="T1813" s="9" t="s">
        <v>2276</v>
      </c>
      <c r="U1813" s="9" t="s">
        <v>378</v>
      </c>
      <c r="V1813" s="9" t="s">
        <v>16845</v>
      </c>
    </row>
    <row r="1814" customFormat="false" ht="15" hidden="false" customHeight="false" outlineLevel="0" collapsed="false">
      <c r="A1814" s="9" t="s">
        <v>16846</v>
      </c>
      <c r="B1814" s="9" t="s">
        <v>16847</v>
      </c>
      <c r="C1814" s="9" t="s">
        <v>7506</v>
      </c>
      <c r="D1814" s="9" t="s">
        <v>29</v>
      </c>
      <c r="E1814" s="9" t="s">
        <v>210</v>
      </c>
      <c r="F1814" s="9" t="s">
        <v>162</v>
      </c>
      <c r="G1814" s="9" t="s">
        <v>96</v>
      </c>
      <c r="H1814" s="9" t="n">
        <v>-900</v>
      </c>
      <c r="I1814" s="9" t="n">
        <v>-200</v>
      </c>
      <c r="J1814" s="9" t="s">
        <v>240</v>
      </c>
      <c r="K1814" s="9" t="s">
        <v>16848</v>
      </c>
      <c r="L1814" s="9" t="s">
        <v>16849</v>
      </c>
      <c r="M1814" s="9" t="s">
        <v>16850</v>
      </c>
      <c r="N1814" s="9" t="s">
        <v>179</v>
      </c>
      <c r="O1814" s="9" t="s">
        <v>16851</v>
      </c>
      <c r="P1814" s="9" t="s">
        <v>16852</v>
      </c>
      <c r="Q1814" s="9" t="s">
        <v>869</v>
      </c>
      <c r="R1814" s="9" t="s">
        <v>1348</v>
      </c>
      <c r="S1814" s="9" t="s">
        <v>16</v>
      </c>
      <c r="T1814" s="9" t="s">
        <v>5652</v>
      </c>
      <c r="U1814" s="9" t="s">
        <v>222</v>
      </c>
      <c r="V1814" s="9"/>
    </row>
    <row r="1815" customFormat="false" ht="15" hidden="false" customHeight="false" outlineLevel="0" collapsed="false">
      <c r="A1815" s="9" t="s">
        <v>16853</v>
      </c>
      <c r="B1815" s="9" t="s">
        <v>16854</v>
      </c>
      <c r="C1815" s="9" t="s">
        <v>16855</v>
      </c>
      <c r="D1815" s="9" t="s">
        <v>29</v>
      </c>
      <c r="E1815" s="9" t="s">
        <v>210</v>
      </c>
      <c r="F1815" s="9" t="s">
        <v>162</v>
      </c>
      <c r="G1815" s="9" t="s">
        <v>96</v>
      </c>
      <c r="H1815" s="9" t="n">
        <v>600</v>
      </c>
      <c r="I1815" s="9" t="n">
        <v>1000</v>
      </c>
      <c r="J1815" s="9" t="s">
        <v>240</v>
      </c>
      <c r="K1815" s="9" t="s">
        <v>16856</v>
      </c>
      <c r="L1815" s="9" t="s">
        <v>16857</v>
      </c>
      <c r="M1815" s="9" t="s">
        <v>16858</v>
      </c>
      <c r="N1815" s="9" t="s">
        <v>593</v>
      </c>
      <c r="O1815" s="9" t="s">
        <v>16859</v>
      </c>
      <c r="P1815" s="9" t="s">
        <v>16860</v>
      </c>
      <c r="Q1815" s="9" t="s">
        <v>454</v>
      </c>
      <c r="R1815" s="9" t="s">
        <v>1348</v>
      </c>
      <c r="S1815" s="9" t="s">
        <v>16</v>
      </c>
      <c r="T1815" s="9" t="s">
        <v>16861</v>
      </c>
      <c r="U1815" s="9" t="s">
        <v>222</v>
      </c>
      <c r="V1815" s="9"/>
    </row>
    <row r="1816" customFormat="false" ht="15" hidden="false" customHeight="false" outlineLevel="0" collapsed="false">
      <c r="A1816" s="9" t="s">
        <v>16862</v>
      </c>
      <c r="B1816" s="9" t="s">
        <v>16863</v>
      </c>
      <c r="C1816" s="9" t="s">
        <v>16864</v>
      </c>
      <c r="D1816" s="9" t="s">
        <v>29</v>
      </c>
      <c r="E1816" s="9" t="s">
        <v>210</v>
      </c>
      <c r="F1816" s="9" t="s">
        <v>162</v>
      </c>
      <c r="G1816" s="9" t="s">
        <v>96</v>
      </c>
      <c r="H1816" s="9" t="n">
        <v>1438</v>
      </c>
      <c r="I1816" s="9" t="n">
        <v>1533</v>
      </c>
      <c r="J1816" s="9" t="s">
        <v>240</v>
      </c>
      <c r="K1816" s="9" t="s">
        <v>16865</v>
      </c>
      <c r="L1816" s="9" t="s">
        <v>16866</v>
      </c>
      <c r="M1816" s="9" t="s">
        <v>16867</v>
      </c>
      <c r="N1816" s="9" t="s">
        <v>593</v>
      </c>
      <c r="O1816" s="9" t="s">
        <v>16868</v>
      </c>
      <c r="P1816" s="9" t="s">
        <v>16869</v>
      </c>
      <c r="Q1816" s="9" t="s">
        <v>454</v>
      </c>
      <c r="R1816" s="9" t="s">
        <v>1348</v>
      </c>
      <c r="S1816" s="9" t="s">
        <v>16</v>
      </c>
      <c r="T1816" s="9" t="s">
        <v>2848</v>
      </c>
      <c r="U1816" s="9" t="s">
        <v>222</v>
      </c>
      <c r="V1816" s="9"/>
    </row>
    <row r="1817" customFormat="false" ht="15" hidden="false" customHeight="false" outlineLevel="0" collapsed="false">
      <c r="A1817" s="9" t="s">
        <v>16870</v>
      </c>
      <c r="B1817" s="9" t="s">
        <v>16871</v>
      </c>
      <c r="C1817" s="9" t="s">
        <v>16872</v>
      </c>
      <c r="D1817" s="9" t="s">
        <v>29</v>
      </c>
      <c r="E1817" s="9" t="s">
        <v>210</v>
      </c>
      <c r="F1817" s="9" t="s">
        <v>162</v>
      </c>
      <c r="G1817" s="9" t="s">
        <v>90</v>
      </c>
      <c r="H1817" s="9" t="n">
        <v>1200</v>
      </c>
      <c r="I1817" s="9" t="n">
        <v>1520</v>
      </c>
      <c r="J1817" s="9" t="s">
        <v>240</v>
      </c>
      <c r="K1817" s="9" t="s">
        <v>16873</v>
      </c>
      <c r="L1817" s="9" t="s">
        <v>16874</v>
      </c>
      <c r="M1817" s="9" t="s">
        <v>16875</v>
      </c>
      <c r="N1817" s="9" t="s">
        <v>9212</v>
      </c>
      <c r="O1817" s="9" t="s">
        <v>16876</v>
      </c>
      <c r="P1817" s="9" t="s">
        <v>16877</v>
      </c>
      <c r="Q1817" s="9" t="s">
        <v>869</v>
      </c>
      <c r="R1817" s="9" t="s">
        <v>16078</v>
      </c>
      <c r="S1817" s="9" t="s">
        <v>16</v>
      </c>
      <c r="T1817" s="9" t="s">
        <v>6041</v>
      </c>
      <c r="U1817" s="9" t="s">
        <v>222</v>
      </c>
      <c r="V1817" s="9"/>
    </row>
    <row r="1818" customFormat="false" ht="15" hidden="false" customHeight="false" outlineLevel="0" collapsed="false">
      <c r="A1818" s="9" t="s">
        <v>16878</v>
      </c>
      <c r="B1818" s="9" t="s">
        <v>16879</v>
      </c>
      <c r="C1818" s="9" t="s">
        <v>16880</v>
      </c>
      <c r="D1818" s="9" t="s">
        <v>29</v>
      </c>
      <c r="E1818" s="9" t="s">
        <v>210</v>
      </c>
      <c r="F1818" s="9" t="s">
        <v>162</v>
      </c>
      <c r="G1818" s="9" t="s">
        <v>90</v>
      </c>
      <c r="H1818" s="9" t="n">
        <v>600</v>
      </c>
      <c r="I1818" s="9" t="n">
        <v>1000</v>
      </c>
      <c r="J1818" s="9" t="s">
        <v>240</v>
      </c>
      <c r="K1818" s="9" t="s">
        <v>16881</v>
      </c>
      <c r="L1818" s="9" t="s">
        <v>16882</v>
      </c>
      <c r="M1818" s="9" t="s">
        <v>16883</v>
      </c>
      <c r="N1818" s="9" t="s">
        <v>432</v>
      </c>
      <c r="O1818" s="9" t="s">
        <v>16884</v>
      </c>
      <c r="P1818" s="9" t="s">
        <v>16885</v>
      </c>
      <c r="Q1818" s="9" t="s">
        <v>454</v>
      </c>
      <c r="R1818" s="9" t="s">
        <v>628</v>
      </c>
      <c r="S1818" s="9" t="s">
        <v>17</v>
      </c>
      <c r="T1818" s="9" t="s">
        <v>357</v>
      </c>
      <c r="U1818" s="9" t="s">
        <v>222</v>
      </c>
      <c r="V1818" s="9"/>
    </row>
    <row r="1819" customFormat="false" ht="15" hidden="false" customHeight="false" outlineLevel="0" collapsed="false">
      <c r="A1819" s="9" t="s">
        <v>16886</v>
      </c>
      <c r="B1819" s="9" t="s">
        <v>16887</v>
      </c>
      <c r="C1819" s="9" t="s">
        <v>7561</v>
      </c>
      <c r="D1819" s="9" t="s">
        <v>29</v>
      </c>
      <c r="E1819" s="9" t="s">
        <v>210</v>
      </c>
      <c r="F1819" s="9" t="s">
        <v>162</v>
      </c>
      <c r="G1819" s="9" t="s">
        <v>88</v>
      </c>
      <c r="H1819" s="9" t="n">
        <v>1100</v>
      </c>
      <c r="I1819" s="9" t="n">
        <v>1450</v>
      </c>
      <c r="J1819" s="9" t="s">
        <v>240</v>
      </c>
      <c r="K1819" s="9" t="s">
        <v>16888</v>
      </c>
      <c r="L1819" s="9" t="s">
        <v>16889</v>
      </c>
      <c r="M1819" s="9" t="s">
        <v>16890</v>
      </c>
      <c r="N1819" s="9" t="s">
        <v>179</v>
      </c>
      <c r="O1819" s="9" t="s">
        <v>16891</v>
      </c>
      <c r="P1819" s="9" t="s">
        <v>16892</v>
      </c>
      <c r="Q1819" s="9" t="s">
        <v>869</v>
      </c>
      <c r="R1819" s="9" t="s">
        <v>13168</v>
      </c>
      <c r="S1819" s="9" t="s">
        <v>17</v>
      </c>
      <c r="T1819" s="9" t="s">
        <v>672</v>
      </c>
      <c r="U1819" s="9" t="s">
        <v>378</v>
      </c>
      <c r="V1819" s="9" t="s">
        <v>16893</v>
      </c>
    </row>
    <row r="1820" customFormat="false" ht="15" hidden="false" customHeight="false" outlineLevel="0" collapsed="false">
      <c r="A1820" s="9" t="s">
        <v>16894</v>
      </c>
      <c r="B1820" s="9" t="s">
        <v>16895</v>
      </c>
      <c r="C1820" s="9" t="s">
        <v>16896</v>
      </c>
      <c r="D1820" s="9" t="s">
        <v>29</v>
      </c>
      <c r="E1820" s="9" t="s">
        <v>210</v>
      </c>
      <c r="F1820" s="9" t="s">
        <v>162</v>
      </c>
      <c r="G1820" s="9" t="s">
        <v>98</v>
      </c>
      <c r="H1820" s="9" t="n">
        <v>400</v>
      </c>
      <c r="I1820" s="9" t="n">
        <v>1400</v>
      </c>
      <c r="J1820" s="9" t="s">
        <v>240</v>
      </c>
      <c r="K1820" s="9" t="s">
        <v>16897</v>
      </c>
      <c r="L1820" s="9" t="s">
        <v>16898</v>
      </c>
      <c r="M1820" s="9" t="s">
        <v>16899</v>
      </c>
      <c r="N1820" s="9" t="s">
        <v>179</v>
      </c>
      <c r="O1820" s="9" t="s">
        <v>16900</v>
      </c>
      <c r="P1820" s="9" t="s">
        <v>16901</v>
      </c>
      <c r="Q1820" s="9" t="s">
        <v>6943</v>
      </c>
      <c r="R1820" s="9" t="s">
        <v>13027</v>
      </c>
      <c r="S1820" s="9" t="s">
        <v>17</v>
      </c>
      <c r="T1820" s="9" t="s">
        <v>672</v>
      </c>
      <c r="U1820" s="9" t="s">
        <v>378</v>
      </c>
      <c r="V1820" s="9"/>
    </row>
    <row r="1821" customFormat="false" ht="15" hidden="false" customHeight="false" outlineLevel="0" collapsed="false">
      <c r="A1821" s="9" t="s">
        <v>16902</v>
      </c>
      <c r="B1821" s="9" t="s">
        <v>16903</v>
      </c>
      <c r="C1821" s="9" t="s">
        <v>16904</v>
      </c>
      <c r="D1821" s="9" t="s">
        <v>29</v>
      </c>
      <c r="E1821" s="9" t="s">
        <v>210</v>
      </c>
      <c r="F1821" s="9" t="s">
        <v>162</v>
      </c>
      <c r="G1821" s="9" t="s">
        <v>98</v>
      </c>
      <c r="H1821" s="9" t="n">
        <v>1600</v>
      </c>
      <c r="I1821" s="9"/>
      <c r="J1821" s="9" t="s">
        <v>16905</v>
      </c>
      <c r="K1821" s="9" t="s">
        <v>16906</v>
      </c>
      <c r="L1821" s="9" t="s">
        <v>16907</v>
      </c>
      <c r="M1821" s="9" t="s">
        <v>16908</v>
      </c>
      <c r="N1821" s="9" t="s">
        <v>9411</v>
      </c>
      <c r="O1821" s="9" t="s">
        <v>16909</v>
      </c>
      <c r="P1821" s="9" t="s">
        <v>16910</v>
      </c>
      <c r="Q1821" s="9" t="s">
        <v>2073</v>
      </c>
      <c r="R1821" s="9" t="s">
        <v>12838</v>
      </c>
      <c r="S1821" s="9" t="s">
        <v>17</v>
      </c>
      <c r="T1821" s="9" t="s">
        <v>16911</v>
      </c>
      <c r="U1821" s="9" t="s">
        <v>378</v>
      </c>
      <c r="V1821" s="9" t="s">
        <v>16912</v>
      </c>
    </row>
    <row r="1822" customFormat="false" ht="15" hidden="false" customHeight="false" outlineLevel="0" collapsed="false">
      <c r="A1822" s="9" t="s">
        <v>16913</v>
      </c>
      <c r="B1822" s="9" t="s">
        <v>16914</v>
      </c>
      <c r="C1822" s="9" t="s">
        <v>16915</v>
      </c>
      <c r="D1822" s="9" t="s">
        <v>29</v>
      </c>
      <c r="E1822" s="9" t="s">
        <v>210</v>
      </c>
      <c r="F1822" s="9" t="s">
        <v>162</v>
      </c>
      <c r="G1822" s="9" t="s">
        <v>100</v>
      </c>
      <c r="H1822" s="9" t="n">
        <v>1530</v>
      </c>
      <c r="I1822" s="9" t="n">
        <v>1600</v>
      </c>
      <c r="J1822" s="9" t="s">
        <v>240</v>
      </c>
      <c r="K1822" s="9" t="s">
        <v>16916</v>
      </c>
      <c r="L1822" s="9" t="s">
        <v>16917</v>
      </c>
      <c r="M1822" s="9" t="s">
        <v>16918</v>
      </c>
      <c r="N1822" s="9" t="s">
        <v>179</v>
      </c>
      <c r="O1822" s="9" t="s">
        <v>16919</v>
      </c>
      <c r="P1822" s="9" t="s">
        <v>16920</v>
      </c>
      <c r="Q1822" s="9" t="s">
        <v>670</v>
      </c>
      <c r="R1822" s="9" t="s">
        <v>628</v>
      </c>
      <c r="S1822" s="9" t="s">
        <v>17</v>
      </c>
      <c r="T1822" s="9" t="s">
        <v>4022</v>
      </c>
      <c r="U1822" s="9" t="s">
        <v>222</v>
      </c>
      <c r="V1822" s="9"/>
    </row>
    <row r="1823" customFormat="false" ht="15" hidden="false" customHeight="false" outlineLevel="0" collapsed="false">
      <c r="A1823" s="9" t="s">
        <v>16921</v>
      </c>
      <c r="B1823" s="9" t="s">
        <v>16922</v>
      </c>
      <c r="C1823" s="9" t="s">
        <v>16923</v>
      </c>
      <c r="D1823" s="9" t="s">
        <v>39</v>
      </c>
      <c r="E1823" s="9" t="s">
        <v>210</v>
      </c>
      <c r="F1823" s="9" t="s">
        <v>162</v>
      </c>
      <c r="G1823" s="9" t="s">
        <v>4123</v>
      </c>
      <c r="H1823" s="9" t="n">
        <v>1650</v>
      </c>
      <c r="I1823" s="9" t="n">
        <v>1800</v>
      </c>
      <c r="J1823" s="9" t="s">
        <v>16924</v>
      </c>
      <c r="K1823" s="9" t="s">
        <v>16925</v>
      </c>
      <c r="L1823" s="9" t="s">
        <v>16926</v>
      </c>
      <c r="M1823" s="9" t="s">
        <v>16927</v>
      </c>
      <c r="N1823" s="9" t="s">
        <v>179</v>
      </c>
      <c r="O1823" s="9" t="s">
        <v>217</v>
      </c>
      <c r="P1823" s="9" t="s">
        <v>16928</v>
      </c>
      <c r="Q1823" s="9" t="s">
        <v>670</v>
      </c>
      <c r="R1823" s="9" t="s">
        <v>13027</v>
      </c>
      <c r="S1823" s="9" t="s">
        <v>16</v>
      </c>
      <c r="T1823" s="9" t="s">
        <v>8727</v>
      </c>
      <c r="U1823" s="9" t="s">
        <v>222</v>
      </c>
      <c r="V1823" s="9"/>
    </row>
    <row r="1824" customFormat="false" ht="15" hidden="false" customHeight="false" outlineLevel="0" collapsed="false">
      <c r="A1824" s="9" t="s">
        <v>16929</v>
      </c>
      <c r="B1824" s="9" t="s">
        <v>16930</v>
      </c>
      <c r="C1824" s="9" t="s">
        <v>16931</v>
      </c>
      <c r="D1824" s="9" t="s">
        <v>39</v>
      </c>
      <c r="E1824" s="9" t="s">
        <v>210</v>
      </c>
      <c r="F1824" s="9" t="s">
        <v>162</v>
      </c>
      <c r="G1824" s="9" t="s">
        <v>4123</v>
      </c>
      <c r="H1824" s="9" t="n">
        <v>1600</v>
      </c>
      <c r="I1824" s="9" t="n">
        <v>1800</v>
      </c>
      <c r="J1824" s="9" t="s">
        <v>240</v>
      </c>
      <c r="K1824" s="9" t="s">
        <v>16932</v>
      </c>
      <c r="L1824" s="9" t="s">
        <v>16933</v>
      </c>
      <c r="M1824" s="9" t="s">
        <v>16934</v>
      </c>
      <c r="N1824" s="9" t="s">
        <v>179</v>
      </c>
      <c r="O1824" s="9" t="s">
        <v>217</v>
      </c>
      <c r="P1824" s="9" t="s">
        <v>16935</v>
      </c>
      <c r="Q1824" s="9" t="s">
        <v>670</v>
      </c>
      <c r="R1824" s="9" t="s">
        <v>13027</v>
      </c>
      <c r="S1824" s="9" t="s">
        <v>17</v>
      </c>
      <c r="T1824" s="9" t="s">
        <v>357</v>
      </c>
      <c r="U1824" s="9" t="s">
        <v>222</v>
      </c>
      <c r="V1824" s="9"/>
    </row>
    <row r="1825" customFormat="false" ht="15" hidden="false" customHeight="false" outlineLevel="0" collapsed="false">
      <c r="A1825" s="9" t="s">
        <v>16936</v>
      </c>
      <c r="B1825" s="9" t="s">
        <v>16937</v>
      </c>
      <c r="C1825" s="9" t="s">
        <v>16938</v>
      </c>
      <c r="D1825" s="9" t="s">
        <v>29</v>
      </c>
      <c r="E1825" s="9" t="s">
        <v>210</v>
      </c>
      <c r="F1825" s="9" t="s">
        <v>162</v>
      </c>
      <c r="G1825" s="9" t="s">
        <v>96</v>
      </c>
      <c r="H1825" s="9" t="n">
        <v>1650</v>
      </c>
      <c r="I1825" s="9" t="n">
        <v>1780</v>
      </c>
      <c r="J1825" s="9" t="s">
        <v>240</v>
      </c>
      <c r="K1825" s="9" t="s">
        <v>16939</v>
      </c>
      <c r="L1825" s="9" t="s">
        <v>9769</v>
      </c>
      <c r="M1825" s="9" t="s">
        <v>16940</v>
      </c>
      <c r="N1825" s="9" t="s">
        <v>179</v>
      </c>
      <c r="O1825" s="9" t="s">
        <v>16941</v>
      </c>
      <c r="P1825" s="9" t="s">
        <v>16942</v>
      </c>
      <c r="Q1825" s="9" t="s">
        <v>670</v>
      </c>
      <c r="R1825" s="9" t="s">
        <v>628</v>
      </c>
      <c r="S1825" s="9" t="s">
        <v>17</v>
      </c>
      <c r="T1825" s="9" t="s">
        <v>3322</v>
      </c>
      <c r="U1825" s="9" t="s">
        <v>378</v>
      </c>
      <c r="V1825" s="9"/>
    </row>
    <row r="1826" customFormat="false" ht="15" hidden="false" customHeight="false" outlineLevel="0" collapsed="false">
      <c r="A1826" s="9" t="s">
        <v>16943</v>
      </c>
      <c r="B1826" s="9" t="s">
        <v>16944</v>
      </c>
      <c r="C1826" s="9" t="s">
        <v>16945</v>
      </c>
      <c r="D1826" s="9" t="s">
        <v>29</v>
      </c>
      <c r="E1826" s="9" t="s">
        <v>210</v>
      </c>
      <c r="F1826" s="9" t="s">
        <v>164</v>
      </c>
      <c r="G1826" s="9" t="s">
        <v>116</v>
      </c>
      <c r="H1826" s="9" t="n">
        <v>1600</v>
      </c>
      <c r="I1826" s="9" t="n">
        <v>1800</v>
      </c>
      <c r="J1826" s="9" t="s">
        <v>240</v>
      </c>
      <c r="K1826" s="9" t="s">
        <v>16946</v>
      </c>
      <c r="L1826" s="9" t="s">
        <v>16947</v>
      </c>
      <c r="M1826" s="9" t="s">
        <v>16948</v>
      </c>
      <c r="N1826" s="9" t="s">
        <v>1327</v>
      </c>
      <c r="O1826" s="9" t="s">
        <v>16949</v>
      </c>
      <c r="P1826" s="9" t="s">
        <v>16950</v>
      </c>
      <c r="Q1826" s="9" t="s">
        <v>246</v>
      </c>
      <c r="R1826" s="9" t="s">
        <v>628</v>
      </c>
      <c r="S1826" s="9" t="s">
        <v>17</v>
      </c>
      <c r="T1826" s="9" t="s">
        <v>388</v>
      </c>
      <c r="U1826" s="9" t="s">
        <v>378</v>
      </c>
      <c r="V1826" s="9" t="s">
        <v>16951</v>
      </c>
    </row>
    <row r="1827" customFormat="false" ht="15" hidden="false" customHeight="false" outlineLevel="0" collapsed="false">
      <c r="A1827" s="9" t="s">
        <v>16952</v>
      </c>
      <c r="B1827" s="9" t="s">
        <v>16953</v>
      </c>
      <c r="C1827" s="9" t="s">
        <v>16954</v>
      </c>
      <c r="D1827" s="9" t="s">
        <v>39</v>
      </c>
      <c r="E1827" s="9" t="s">
        <v>210</v>
      </c>
      <c r="F1827" s="9" t="s">
        <v>162</v>
      </c>
      <c r="G1827" s="9" t="s">
        <v>100</v>
      </c>
      <c r="H1827" s="9" t="n">
        <v>1923</v>
      </c>
      <c r="I1827" s="9" t="n">
        <v>1930</v>
      </c>
      <c r="J1827" s="9" t="s">
        <v>240</v>
      </c>
      <c r="K1827" s="9" t="s">
        <v>16955</v>
      </c>
      <c r="L1827" s="9" t="s">
        <v>16956</v>
      </c>
      <c r="M1827" s="9" t="s">
        <v>16957</v>
      </c>
      <c r="N1827" s="9" t="s">
        <v>183</v>
      </c>
      <c r="O1827" s="9" t="s">
        <v>16958</v>
      </c>
      <c r="P1827" s="9" t="s">
        <v>16959</v>
      </c>
      <c r="Q1827" s="9" t="s">
        <v>234</v>
      </c>
      <c r="R1827" s="9" t="s">
        <v>14366</v>
      </c>
      <c r="S1827" s="9" t="s">
        <v>17</v>
      </c>
      <c r="T1827" s="9" t="s">
        <v>5643</v>
      </c>
      <c r="U1827" s="9" t="s">
        <v>378</v>
      </c>
      <c r="V1827" s="9"/>
    </row>
    <row r="1828" customFormat="false" ht="15" hidden="false" customHeight="false" outlineLevel="0" collapsed="false">
      <c r="A1828" s="9" t="s">
        <v>16960</v>
      </c>
      <c r="B1828" s="9" t="s">
        <v>16961</v>
      </c>
      <c r="C1828" s="9" t="s">
        <v>16962</v>
      </c>
      <c r="D1828" s="9" t="s">
        <v>32</v>
      </c>
      <c r="E1828" s="9" t="s">
        <v>210</v>
      </c>
      <c r="F1828" s="9" t="s">
        <v>162</v>
      </c>
      <c r="G1828" s="9" t="s">
        <v>100</v>
      </c>
      <c r="H1828" s="9" t="n">
        <v>1920</v>
      </c>
      <c r="I1828" s="9" t="n">
        <v>1970</v>
      </c>
      <c r="J1828" s="9" t="s">
        <v>240</v>
      </c>
      <c r="K1828" s="9" t="s">
        <v>16963</v>
      </c>
      <c r="L1828" s="9" t="s">
        <v>16964</v>
      </c>
      <c r="M1828" s="9" t="s">
        <v>16965</v>
      </c>
      <c r="N1828" s="9" t="s">
        <v>7873</v>
      </c>
      <c r="O1828" s="9" t="s">
        <v>16966</v>
      </c>
      <c r="P1828" s="9" t="s">
        <v>16967</v>
      </c>
      <c r="Q1828" s="9" t="s">
        <v>234</v>
      </c>
      <c r="R1828" s="9" t="s">
        <v>16271</v>
      </c>
      <c r="S1828" s="9" t="s">
        <v>15</v>
      </c>
      <c r="T1828" s="9" t="s">
        <v>1051</v>
      </c>
      <c r="U1828" s="9" t="s">
        <v>222</v>
      </c>
      <c r="V1828" s="9"/>
    </row>
    <row r="1829" customFormat="false" ht="15" hidden="false" customHeight="false" outlineLevel="0" collapsed="false">
      <c r="A1829" s="9" t="s">
        <v>16968</v>
      </c>
      <c r="B1829" s="9" t="s">
        <v>16969</v>
      </c>
      <c r="C1829" s="9" t="s">
        <v>16970</v>
      </c>
      <c r="D1829" s="9" t="s">
        <v>32</v>
      </c>
      <c r="E1829" s="9" t="s">
        <v>210</v>
      </c>
      <c r="F1829" s="9" t="s">
        <v>162</v>
      </c>
      <c r="G1829" s="9" t="s">
        <v>100</v>
      </c>
      <c r="H1829" s="9" t="n">
        <v>1921</v>
      </c>
      <c r="I1829" s="9" t="n">
        <v>1927</v>
      </c>
      <c r="J1829" s="9" t="s">
        <v>240</v>
      </c>
      <c r="K1829" s="9" t="s">
        <v>16971</v>
      </c>
      <c r="L1829" s="9" t="s">
        <v>16972</v>
      </c>
      <c r="M1829" s="9" t="s">
        <v>16973</v>
      </c>
      <c r="N1829" s="9" t="s">
        <v>177</v>
      </c>
      <c r="O1829" s="9" t="s">
        <v>16974</v>
      </c>
      <c r="P1829" s="9" t="s">
        <v>16975</v>
      </c>
      <c r="Q1829" s="9" t="s">
        <v>234</v>
      </c>
      <c r="R1829" s="9" t="s">
        <v>12866</v>
      </c>
      <c r="S1829" s="9" t="s">
        <v>17</v>
      </c>
      <c r="T1829" s="9" t="s">
        <v>313</v>
      </c>
      <c r="U1829" s="9" t="s">
        <v>222</v>
      </c>
      <c r="V1829" s="9"/>
    </row>
    <row r="1830" customFormat="false" ht="15" hidden="false" customHeight="false" outlineLevel="0" collapsed="false">
      <c r="A1830" s="9" t="s">
        <v>16976</v>
      </c>
      <c r="B1830" s="9" t="s">
        <v>16977</v>
      </c>
      <c r="C1830" s="9" t="s">
        <v>16978</v>
      </c>
      <c r="D1830" s="9" t="s">
        <v>32</v>
      </c>
      <c r="E1830" s="9" t="s">
        <v>210</v>
      </c>
      <c r="F1830" s="9" t="s">
        <v>162</v>
      </c>
      <c r="G1830" s="9" t="s">
        <v>4123</v>
      </c>
      <c r="H1830" s="9" t="n">
        <v>1920</v>
      </c>
      <c r="I1830" s="9" t="n">
        <v>1950</v>
      </c>
      <c r="J1830" s="9" t="s">
        <v>240</v>
      </c>
      <c r="K1830" s="9" t="s">
        <v>16979</v>
      </c>
      <c r="L1830" s="9" t="s">
        <v>16980</v>
      </c>
      <c r="M1830" s="9" t="s">
        <v>9810</v>
      </c>
      <c r="N1830" s="9" t="s">
        <v>180</v>
      </c>
      <c r="O1830" s="9" t="s">
        <v>15992</v>
      </c>
      <c r="P1830" s="9" t="s">
        <v>16981</v>
      </c>
      <c r="Q1830" s="9" t="s">
        <v>454</v>
      </c>
      <c r="R1830" s="9" t="s">
        <v>12866</v>
      </c>
      <c r="S1830" s="9" t="s">
        <v>17</v>
      </c>
      <c r="T1830" s="9" t="s">
        <v>3322</v>
      </c>
      <c r="U1830" s="9" t="s">
        <v>378</v>
      </c>
      <c r="V1830" s="9"/>
    </row>
    <row r="1831" customFormat="false" ht="15" hidden="false" customHeight="false" outlineLevel="0" collapsed="false">
      <c r="A1831" s="9" t="s">
        <v>16982</v>
      </c>
      <c r="B1831" s="9" t="s">
        <v>16983</v>
      </c>
      <c r="C1831" s="9" t="s">
        <v>16984</v>
      </c>
      <c r="D1831" s="9" t="s">
        <v>32</v>
      </c>
      <c r="E1831" s="9" t="s">
        <v>210</v>
      </c>
      <c r="F1831" s="9" t="s">
        <v>162</v>
      </c>
      <c r="G1831" s="9" t="s">
        <v>100</v>
      </c>
      <c r="H1831" s="9" t="n">
        <v>1922</v>
      </c>
      <c r="I1831" s="9" t="n">
        <v>1945</v>
      </c>
      <c r="J1831" s="9" t="s">
        <v>16985</v>
      </c>
      <c r="K1831" s="9" t="s">
        <v>16986</v>
      </c>
      <c r="L1831" s="9" t="s">
        <v>13326</v>
      </c>
      <c r="M1831" s="9" t="s">
        <v>16987</v>
      </c>
      <c r="N1831" s="9" t="s">
        <v>180</v>
      </c>
      <c r="O1831" s="9" t="s">
        <v>15992</v>
      </c>
      <c r="P1831" s="9" t="s">
        <v>16988</v>
      </c>
      <c r="Q1831" s="9" t="s">
        <v>234</v>
      </c>
      <c r="R1831" s="9" t="s">
        <v>12866</v>
      </c>
      <c r="S1831" s="9" t="s">
        <v>17</v>
      </c>
      <c r="T1831" s="9" t="s">
        <v>313</v>
      </c>
      <c r="U1831" s="9" t="s">
        <v>222</v>
      </c>
      <c r="V1831" s="9"/>
    </row>
    <row r="1832" customFormat="false" ht="15" hidden="false" customHeight="false" outlineLevel="0" collapsed="false">
      <c r="A1832" s="9" t="s">
        <v>16989</v>
      </c>
      <c r="B1832" s="9" t="s">
        <v>16990</v>
      </c>
      <c r="C1832" s="9" t="s">
        <v>16991</v>
      </c>
      <c r="D1832" s="9" t="s">
        <v>32</v>
      </c>
      <c r="E1832" s="9" t="s">
        <v>210</v>
      </c>
      <c r="F1832" s="9" t="s">
        <v>162</v>
      </c>
      <c r="G1832" s="9" t="s">
        <v>100</v>
      </c>
      <c r="H1832" s="9" t="n">
        <v>1928</v>
      </c>
      <c r="I1832" s="9" t="n">
        <v>1930</v>
      </c>
      <c r="J1832" s="9" t="s">
        <v>16992</v>
      </c>
      <c r="K1832" s="9" t="s">
        <v>16993</v>
      </c>
      <c r="L1832" s="9" t="s">
        <v>16994</v>
      </c>
      <c r="M1832" s="9" t="s">
        <v>16995</v>
      </c>
      <c r="N1832" s="9" t="s">
        <v>180</v>
      </c>
      <c r="O1832" s="9" t="s">
        <v>16996</v>
      </c>
      <c r="P1832" s="9" t="s">
        <v>16997</v>
      </c>
      <c r="Q1832" s="9" t="s">
        <v>234</v>
      </c>
      <c r="R1832" s="9" t="s">
        <v>12866</v>
      </c>
      <c r="S1832" s="9" t="s">
        <v>16</v>
      </c>
      <c r="T1832" s="9" t="s">
        <v>4022</v>
      </c>
      <c r="U1832" s="9" t="s">
        <v>222</v>
      </c>
      <c r="V1832" s="9"/>
    </row>
    <row r="1833" customFormat="false" ht="15" hidden="false" customHeight="false" outlineLevel="0" collapsed="false">
      <c r="A1833" s="9" t="s">
        <v>16998</v>
      </c>
      <c r="B1833" s="9" t="s">
        <v>16999</v>
      </c>
      <c r="C1833" s="9" t="s">
        <v>17000</v>
      </c>
      <c r="D1833" s="9" t="s">
        <v>29</v>
      </c>
      <c r="E1833" s="9" t="s">
        <v>210</v>
      </c>
      <c r="F1833" s="9" t="s">
        <v>162</v>
      </c>
      <c r="G1833" s="9" t="s">
        <v>100</v>
      </c>
      <c r="H1833" s="9" t="n">
        <v>1936</v>
      </c>
      <c r="I1833" s="9" t="n">
        <v>1965</v>
      </c>
      <c r="J1833" s="9" t="s">
        <v>240</v>
      </c>
      <c r="K1833" s="9" t="s">
        <v>17001</v>
      </c>
      <c r="L1833" s="9" t="s">
        <v>17002</v>
      </c>
      <c r="M1833" s="9" t="s">
        <v>17003</v>
      </c>
      <c r="N1833" s="9" t="s">
        <v>173</v>
      </c>
      <c r="O1833" s="9" t="s">
        <v>354</v>
      </c>
      <c r="P1833" s="9" t="s">
        <v>17004</v>
      </c>
      <c r="Q1833" s="9" t="s">
        <v>234</v>
      </c>
      <c r="R1833" s="9" t="s">
        <v>16271</v>
      </c>
      <c r="S1833" s="9" t="s">
        <v>17</v>
      </c>
      <c r="T1833" s="9" t="s">
        <v>313</v>
      </c>
      <c r="U1833" s="9" t="s">
        <v>222</v>
      </c>
      <c r="V1833" s="9"/>
    </row>
    <row r="1834" customFormat="false" ht="15" hidden="false" customHeight="false" outlineLevel="0" collapsed="false">
      <c r="A1834" s="9" t="s">
        <v>17005</v>
      </c>
      <c r="B1834" s="9" t="s">
        <v>17006</v>
      </c>
      <c r="C1834" s="9" t="s">
        <v>17007</v>
      </c>
      <c r="D1834" s="9" t="s">
        <v>32</v>
      </c>
      <c r="E1834" s="9" t="s">
        <v>210</v>
      </c>
      <c r="F1834" s="9" t="s">
        <v>162</v>
      </c>
      <c r="G1834" s="9" t="s">
        <v>100</v>
      </c>
      <c r="H1834" s="9" t="n">
        <v>1945</v>
      </c>
      <c r="I1834" s="9" t="n">
        <v>1955</v>
      </c>
      <c r="J1834" s="9" t="s">
        <v>240</v>
      </c>
      <c r="K1834" s="9" t="s">
        <v>17008</v>
      </c>
      <c r="L1834" s="9" t="s">
        <v>17009</v>
      </c>
      <c r="M1834" s="9" t="s">
        <v>17010</v>
      </c>
      <c r="N1834" s="9" t="s">
        <v>180</v>
      </c>
      <c r="O1834" s="9" t="s">
        <v>17011</v>
      </c>
      <c r="P1834" s="9" t="s">
        <v>17012</v>
      </c>
      <c r="Q1834" s="9" t="s">
        <v>234</v>
      </c>
      <c r="R1834" s="9" t="s">
        <v>12866</v>
      </c>
      <c r="S1834" s="9" t="s">
        <v>17</v>
      </c>
      <c r="T1834" s="9" t="s">
        <v>313</v>
      </c>
      <c r="U1834" s="9" t="s">
        <v>222</v>
      </c>
      <c r="V1834" s="9"/>
    </row>
    <row r="1835" customFormat="false" ht="15" hidden="false" customHeight="false" outlineLevel="0" collapsed="false">
      <c r="A1835" s="9" t="s">
        <v>17013</v>
      </c>
      <c r="B1835" s="9" t="s">
        <v>17014</v>
      </c>
      <c r="C1835" s="9" t="s">
        <v>17015</v>
      </c>
      <c r="D1835" s="9" t="s">
        <v>32</v>
      </c>
      <c r="E1835" s="9" t="s">
        <v>210</v>
      </c>
      <c r="F1835" s="9" t="s">
        <v>162</v>
      </c>
      <c r="G1835" s="9" t="s">
        <v>100</v>
      </c>
      <c r="H1835" s="9" t="n">
        <v>1946</v>
      </c>
      <c r="I1835" s="9" t="n">
        <v>1955</v>
      </c>
      <c r="J1835" s="9" t="s">
        <v>240</v>
      </c>
      <c r="K1835" s="9" t="s">
        <v>17016</v>
      </c>
      <c r="L1835" s="9" t="s">
        <v>17017</v>
      </c>
      <c r="M1835" s="9" t="s">
        <v>14488</v>
      </c>
      <c r="N1835" s="9" t="s">
        <v>182</v>
      </c>
      <c r="O1835" s="9" t="s">
        <v>17018</v>
      </c>
      <c r="P1835" s="9" t="s">
        <v>17019</v>
      </c>
      <c r="Q1835" s="9" t="s">
        <v>234</v>
      </c>
      <c r="R1835" s="9" t="s">
        <v>12866</v>
      </c>
      <c r="S1835" s="9" t="s">
        <v>17</v>
      </c>
      <c r="T1835" s="9" t="s">
        <v>313</v>
      </c>
      <c r="U1835" s="9" t="s">
        <v>222</v>
      </c>
      <c r="V1835" s="9"/>
    </row>
    <row r="1836" customFormat="false" ht="15" hidden="false" customHeight="false" outlineLevel="0" collapsed="false">
      <c r="A1836" s="9" t="s">
        <v>17020</v>
      </c>
      <c r="B1836" s="9" t="s">
        <v>17021</v>
      </c>
      <c r="C1836" s="9" t="s">
        <v>17022</v>
      </c>
      <c r="D1836" s="9" t="s">
        <v>39</v>
      </c>
      <c r="E1836" s="9" t="s">
        <v>210</v>
      </c>
      <c r="F1836" s="9" t="s">
        <v>162</v>
      </c>
      <c r="G1836" s="9" t="s">
        <v>100</v>
      </c>
      <c r="H1836" s="9" t="n">
        <v>1934</v>
      </c>
      <c r="I1836" s="9" t="n">
        <v>1962</v>
      </c>
      <c r="J1836" s="9" t="s">
        <v>240</v>
      </c>
      <c r="K1836" s="9" t="s">
        <v>17023</v>
      </c>
      <c r="L1836" s="9" t="s">
        <v>17024</v>
      </c>
      <c r="M1836" s="9" t="s">
        <v>17025</v>
      </c>
      <c r="N1836" s="9" t="s">
        <v>180</v>
      </c>
      <c r="O1836" s="9" t="s">
        <v>17026</v>
      </c>
      <c r="P1836" s="9" t="s">
        <v>17027</v>
      </c>
      <c r="Q1836" s="9" t="s">
        <v>234</v>
      </c>
      <c r="R1836" s="9" t="s">
        <v>12866</v>
      </c>
      <c r="S1836" s="9" t="s">
        <v>17</v>
      </c>
      <c r="T1836" s="9" t="s">
        <v>313</v>
      </c>
      <c r="U1836" s="9" t="s">
        <v>222</v>
      </c>
      <c r="V1836" s="9"/>
    </row>
    <row r="1837" customFormat="false" ht="15" hidden="false" customHeight="false" outlineLevel="0" collapsed="false">
      <c r="A1837" s="9" t="s">
        <v>17028</v>
      </c>
      <c r="B1837" s="9" t="s">
        <v>17029</v>
      </c>
      <c r="C1837" s="9" t="s">
        <v>17030</v>
      </c>
      <c r="D1837" s="9" t="s">
        <v>32</v>
      </c>
      <c r="E1837" s="9" t="s">
        <v>210</v>
      </c>
      <c r="F1837" s="9" t="s">
        <v>162</v>
      </c>
      <c r="G1837" s="9" t="s">
        <v>100</v>
      </c>
      <c r="H1837" s="9" t="n">
        <v>1952</v>
      </c>
      <c r="I1837" s="9" t="n">
        <v>1959</v>
      </c>
      <c r="J1837" s="9" t="s">
        <v>240</v>
      </c>
      <c r="K1837" s="9" t="s">
        <v>17031</v>
      </c>
      <c r="L1837" s="9" t="s">
        <v>17032</v>
      </c>
      <c r="M1837" s="9" t="s">
        <v>17033</v>
      </c>
      <c r="N1837" s="9" t="s">
        <v>177</v>
      </c>
      <c r="O1837" s="9" t="s">
        <v>17034</v>
      </c>
      <c r="P1837" s="9" t="s">
        <v>17035</v>
      </c>
      <c r="Q1837" s="9" t="s">
        <v>234</v>
      </c>
      <c r="R1837" s="9" t="s">
        <v>12866</v>
      </c>
      <c r="S1837" s="9" t="s">
        <v>17</v>
      </c>
      <c r="T1837" s="9" t="s">
        <v>313</v>
      </c>
      <c r="U1837" s="9" t="s">
        <v>222</v>
      </c>
      <c r="V1837" s="9"/>
    </row>
    <row r="1838" customFormat="false" ht="15" hidden="false" customHeight="false" outlineLevel="0" collapsed="false">
      <c r="A1838" s="9" t="s">
        <v>17036</v>
      </c>
      <c r="B1838" s="9" t="s">
        <v>17037</v>
      </c>
      <c r="C1838" s="9" t="s">
        <v>17038</v>
      </c>
      <c r="D1838" s="9" t="s">
        <v>32</v>
      </c>
      <c r="E1838" s="9" t="s">
        <v>210</v>
      </c>
      <c r="F1838" s="9" t="s">
        <v>162</v>
      </c>
      <c r="G1838" s="9" t="s">
        <v>100</v>
      </c>
      <c r="H1838" s="9" t="n">
        <v>1959</v>
      </c>
      <c r="I1838" s="9" t="n">
        <v>1961</v>
      </c>
      <c r="J1838" s="9" t="s">
        <v>240</v>
      </c>
      <c r="K1838" s="9" t="s">
        <v>17039</v>
      </c>
      <c r="L1838" s="9" t="s">
        <v>17040</v>
      </c>
      <c r="M1838" s="9" t="s">
        <v>17041</v>
      </c>
      <c r="N1838" s="9" t="s">
        <v>182</v>
      </c>
      <c r="O1838" s="9" t="s">
        <v>17042</v>
      </c>
      <c r="P1838" s="9" t="s">
        <v>17043</v>
      </c>
      <c r="Q1838" s="9" t="s">
        <v>234</v>
      </c>
      <c r="R1838" s="9" t="s">
        <v>12866</v>
      </c>
      <c r="S1838" s="9" t="s">
        <v>16</v>
      </c>
      <c r="T1838" s="9" t="s">
        <v>313</v>
      </c>
      <c r="U1838" s="9" t="s">
        <v>222</v>
      </c>
      <c r="V1838" s="9"/>
    </row>
    <row r="1839" customFormat="false" ht="15" hidden="false" customHeight="false" outlineLevel="0" collapsed="false">
      <c r="A1839" s="9" t="s">
        <v>17044</v>
      </c>
      <c r="B1839" s="9" t="s">
        <v>17045</v>
      </c>
      <c r="C1839" s="9" t="s">
        <v>17046</v>
      </c>
      <c r="D1839" s="9" t="s">
        <v>32</v>
      </c>
      <c r="E1839" s="9" t="s">
        <v>210</v>
      </c>
      <c r="F1839" s="9" t="s">
        <v>162</v>
      </c>
      <c r="G1839" s="9" t="s">
        <v>100</v>
      </c>
      <c r="H1839" s="9" t="n">
        <v>1967</v>
      </c>
      <c r="I1839" s="9" t="n">
        <v>1969</v>
      </c>
      <c r="J1839" s="9" t="s">
        <v>240</v>
      </c>
      <c r="K1839" s="9" t="s">
        <v>17047</v>
      </c>
      <c r="L1839" s="9" t="s">
        <v>17048</v>
      </c>
      <c r="M1839" s="9" t="s">
        <v>17049</v>
      </c>
      <c r="N1839" s="9" t="s">
        <v>182</v>
      </c>
      <c r="O1839" s="9" t="s">
        <v>17050</v>
      </c>
      <c r="P1839" s="9" t="s">
        <v>17051</v>
      </c>
      <c r="Q1839" s="9" t="s">
        <v>234</v>
      </c>
      <c r="R1839" s="9" t="s">
        <v>12866</v>
      </c>
      <c r="S1839" s="9" t="s">
        <v>17</v>
      </c>
      <c r="T1839" s="9" t="s">
        <v>4084</v>
      </c>
      <c r="U1839" s="9" t="s">
        <v>222</v>
      </c>
      <c r="V1839" s="9"/>
    </row>
    <row r="1840" customFormat="false" ht="15" hidden="false" customHeight="false" outlineLevel="0" collapsed="false">
      <c r="A1840" s="9" t="s">
        <v>17052</v>
      </c>
      <c r="B1840" s="9" t="s">
        <v>17053</v>
      </c>
      <c r="C1840" s="9" t="s">
        <v>17054</v>
      </c>
      <c r="D1840" s="9" t="s">
        <v>32</v>
      </c>
      <c r="E1840" s="9" t="s">
        <v>210</v>
      </c>
      <c r="F1840" s="9" t="s">
        <v>162</v>
      </c>
      <c r="G1840" s="9" t="s">
        <v>94</v>
      </c>
      <c r="H1840" s="9" t="n">
        <v>1972</v>
      </c>
      <c r="I1840" s="9" t="n">
        <v>1978</v>
      </c>
      <c r="J1840" s="9" t="s">
        <v>240</v>
      </c>
      <c r="K1840" s="9" t="s">
        <v>17055</v>
      </c>
      <c r="L1840" s="9" t="s">
        <v>9223</v>
      </c>
      <c r="M1840" s="9" t="s">
        <v>9223</v>
      </c>
      <c r="N1840" s="9" t="s">
        <v>179</v>
      </c>
      <c r="O1840" s="9" t="s">
        <v>17056</v>
      </c>
      <c r="P1840" s="9" t="s">
        <v>17057</v>
      </c>
      <c r="Q1840" s="9" t="s">
        <v>840</v>
      </c>
      <c r="R1840" s="9" t="s">
        <v>12866</v>
      </c>
      <c r="S1840" s="9" t="s">
        <v>17</v>
      </c>
      <c r="T1840" s="9" t="s">
        <v>672</v>
      </c>
      <c r="U1840" s="9" t="s">
        <v>378</v>
      </c>
      <c r="V1840" s="9"/>
    </row>
    <row r="1841" customFormat="false" ht="15" hidden="false" customHeight="false" outlineLevel="0" collapsed="false">
      <c r="A1841" s="9" t="s">
        <v>17058</v>
      </c>
      <c r="B1841" s="9" t="s">
        <v>17059</v>
      </c>
      <c r="C1841" s="9" t="s">
        <v>17060</v>
      </c>
      <c r="D1841" s="9" t="s">
        <v>32</v>
      </c>
      <c r="E1841" s="9" t="s">
        <v>210</v>
      </c>
      <c r="F1841" s="9" t="s">
        <v>9177</v>
      </c>
      <c r="G1841" s="9" t="s">
        <v>17061</v>
      </c>
      <c r="H1841" s="9" t="n">
        <v>1966</v>
      </c>
      <c r="I1841" s="9" t="n">
        <v>1972</v>
      </c>
      <c r="J1841" s="9" t="s">
        <v>240</v>
      </c>
      <c r="K1841" s="9" t="s">
        <v>17062</v>
      </c>
      <c r="L1841" s="9" t="s">
        <v>17063</v>
      </c>
      <c r="M1841" s="9" t="s">
        <v>17064</v>
      </c>
      <c r="N1841" s="9" t="s">
        <v>177</v>
      </c>
      <c r="O1841" s="9" t="s">
        <v>17065</v>
      </c>
      <c r="P1841" s="9" t="s">
        <v>17066</v>
      </c>
      <c r="Q1841" s="9" t="s">
        <v>234</v>
      </c>
      <c r="R1841" s="9" t="s">
        <v>12866</v>
      </c>
      <c r="S1841" s="9" t="s">
        <v>17</v>
      </c>
      <c r="T1841" s="9" t="s">
        <v>313</v>
      </c>
      <c r="U1841" s="9" t="s">
        <v>222</v>
      </c>
      <c r="V1841" s="9"/>
    </row>
    <row r="1842" customFormat="false" ht="15" hidden="false" customHeight="false" outlineLevel="0" collapsed="false">
      <c r="A1842" s="9" t="s">
        <v>17067</v>
      </c>
      <c r="B1842" s="9" t="s">
        <v>17068</v>
      </c>
      <c r="C1842" s="9" t="s">
        <v>17069</v>
      </c>
      <c r="D1842" s="9" t="s">
        <v>32</v>
      </c>
      <c r="E1842" s="9" t="s">
        <v>210</v>
      </c>
      <c r="F1842" s="9" t="s">
        <v>162</v>
      </c>
      <c r="G1842" s="9" t="s">
        <v>86</v>
      </c>
      <c r="H1842" s="9" t="n">
        <v>1965</v>
      </c>
      <c r="I1842" s="9" t="n">
        <v>1985</v>
      </c>
      <c r="J1842" s="9" t="s">
        <v>240</v>
      </c>
      <c r="K1842" s="9" t="s">
        <v>17070</v>
      </c>
      <c r="L1842" s="9" t="s">
        <v>17071</v>
      </c>
      <c r="M1842" s="9" t="s">
        <v>17072</v>
      </c>
      <c r="N1842" s="9" t="s">
        <v>7873</v>
      </c>
      <c r="O1842" s="9" t="s">
        <v>17073</v>
      </c>
      <c r="P1842" s="9" t="s">
        <v>17074</v>
      </c>
      <c r="Q1842" s="9" t="s">
        <v>234</v>
      </c>
      <c r="R1842" s="9" t="s">
        <v>17075</v>
      </c>
      <c r="S1842" s="9" t="s">
        <v>16</v>
      </c>
      <c r="T1842" s="9" t="s">
        <v>247</v>
      </c>
      <c r="U1842" s="9" t="s">
        <v>222</v>
      </c>
      <c r="V1842" s="9"/>
    </row>
    <row r="1843" customFormat="false" ht="15" hidden="false" customHeight="false" outlineLevel="0" collapsed="false">
      <c r="A1843" s="9" t="s">
        <v>17076</v>
      </c>
      <c r="B1843" s="9" t="s">
        <v>17077</v>
      </c>
      <c r="C1843" s="9" t="s">
        <v>17078</v>
      </c>
      <c r="D1843" s="9" t="s">
        <v>32</v>
      </c>
      <c r="E1843" s="9" t="s">
        <v>210</v>
      </c>
      <c r="F1843" s="9" t="s">
        <v>162</v>
      </c>
      <c r="G1843" s="9" t="s">
        <v>88</v>
      </c>
      <c r="H1843" s="9" t="n">
        <v>1918</v>
      </c>
      <c r="I1843" s="9" t="n">
        <v>1937</v>
      </c>
      <c r="J1843" s="9" t="s">
        <v>240</v>
      </c>
      <c r="K1843" s="9" t="s">
        <v>17079</v>
      </c>
      <c r="L1843" s="9" t="s">
        <v>17080</v>
      </c>
      <c r="M1843" s="9" t="s">
        <v>17081</v>
      </c>
      <c r="N1843" s="9" t="s">
        <v>255</v>
      </c>
      <c r="O1843" s="9" t="s">
        <v>17082</v>
      </c>
      <c r="P1843" s="9" t="s">
        <v>17083</v>
      </c>
      <c r="Q1843" s="9" t="s">
        <v>234</v>
      </c>
      <c r="R1843" s="9" t="s">
        <v>17084</v>
      </c>
      <c r="S1843" s="9" t="s">
        <v>16</v>
      </c>
      <c r="T1843" s="9" t="s">
        <v>313</v>
      </c>
      <c r="U1843" s="9" t="s">
        <v>222</v>
      </c>
      <c r="V1843" s="9"/>
    </row>
    <row r="1844" customFormat="false" ht="15" hidden="false" customHeight="false" outlineLevel="0" collapsed="false">
      <c r="A1844" s="9" t="s">
        <v>17085</v>
      </c>
      <c r="B1844" s="9" t="s">
        <v>17086</v>
      </c>
      <c r="C1844" s="9" t="s">
        <v>17087</v>
      </c>
      <c r="D1844" s="9" t="s">
        <v>32</v>
      </c>
      <c r="E1844" s="9" t="s">
        <v>210</v>
      </c>
      <c r="F1844" s="9" t="s">
        <v>162</v>
      </c>
      <c r="G1844" s="9" t="s">
        <v>3871</v>
      </c>
      <c r="H1844" s="9" t="n">
        <v>1965</v>
      </c>
      <c r="I1844" s="9" t="n">
        <v>1975</v>
      </c>
      <c r="J1844" s="9" t="s">
        <v>240</v>
      </c>
      <c r="K1844" s="9" t="s">
        <v>17088</v>
      </c>
      <c r="L1844" s="9" t="s">
        <v>17089</v>
      </c>
      <c r="M1844" s="9" t="s">
        <v>17090</v>
      </c>
      <c r="N1844" s="9" t="s">
        <v>177</v>
      </c>
      <c r="O1844" s="9" t="s">
        <v>17091</v>
      </c>
      <c r="P1844" s="9" t="s">
        <v>17092</v>
      </c>
      <c r="Q1844" s="9" t="s">
        <v>234</v>
      </c>
      <c r="R1844" s="9" t="s">
        <v>13134</v>
      </c>
      <c r="S1844" s="9" t="s">
        <v>17</v>
      </c>
      <c r="T1844" s="9" t="s">
        <v>247</v>
      </c>
      <c r="U1844" s="9" t="s">
        <v>222</v>
      </c>
      <c r="V1844" s="9"/>
    </row>
    <row r="1845" customFormat="false" ht="15" hidden="false" customHeight="false" outlineLevel="0" collapsed="false">
      <c r="A1845" s="9" t="s">
        <v>17093</v>
      </c>
      <c r="B1845" s="9" t="s">
        <v>17094</v>
      </c>
      <c r="C1845" s="9" t="s">
        <v>17095</v>
      </c>
      <c r="D1845" s="9" t="s">
        <v>32</v>
      </c>
      <c r="E1845" s="9" t="s">
        <v>210</v>
      </c>
      <c r="F1845" s="9" t="s">
        <v>162</v>
      </c>
      <c r="G1845" s="9" t="s">
        <v>88</v>
      </c>
      <c r="H1845" s="9" t="n">
        <v>1968</v>
      </c>
      <c r="I1845" s="9"/>
      <c r="J1845" s="9" t="s">
        <v>240</v>
      </c>
      <c r="K1845" s="9" t="s">
        <v>17096</v>
      </c>
      <c r="L1845" s="9" t="s">
        <v>17097</v>
      </c>
      <c r="M1845" s="9" t="s">
        <v>9557</v>
      </c>
      <c r="N1845" s="9" t="s">
        <v>177</v>
      </c>
      <c r="O1845" s="9" t="s">
        <v>17098</v>
      </c>
      <c r="P1845" s="9" t="s">
        <v>17099</v>
      </c>
      <c r="Q1845" s="9" t="s">
        <v>234</v>
      </c>
      <c r="R1845" s="9" t="s">
        <v>12866</v>
      </c>
      <c r="S1845" s="9" t="s">
        <v>17</v>
      </c>
      <c r="T1845" s="9" t="s">
        <v>247</v>
      </c>
      <c r="U1845" s="9" t="s">
        <v>222</v>
      </c>
      <c r="V1845" s="9"/>
    </row>
    <row r="1846" customFormat="false" ht="15" hidden="false" customHeight="false" outlineLevel="0" collapsed="false">
      <c r="A1846" s="9" t="s">
        <v>17100</v>
      </c>
      <c r="B1846" s="9" t="s">
        <v>17101</v>
      </c>
      <c r="C1846" s="9" t="s">
        <v>17102</v>
      </c>
      <c r="D1846" s="9" t="s">
        <v>29</v>
      </c>
      <c r="E1846" s="9" t="s">
        <v>210</v>
      </c>
      <c r="F1846" s="9" t="s">
        <v>162</v>
      </c>
      <c r="G1846" s="9" t="s">
        <v>84</v>
      </c>
      <c r="H1846" s="9" t="n">
        <v>1700</v>
      </c>
      <c r="I1846" s="9"/>
      <c r="J1846" s="9" t="s">
        <v>17103</v>
      </c>
      <c r="K1846" s="9" t="s">
        <v>17104</v>
      </c>
      <c r="L1846" s="9" t="s">
        <v>17105</v>
      </c>
      <c r="M1846" s="9" t="s">
        <v>17106</v>
      </c>
      <c r="N1846" s="9" t="s">
        <v>5704</v>
      </c>
      <c r="O1846" s="9" t="s">
        <v>17107</v>
      </c>
      <c r="P1846" s="9" t="s">
        <v>17108</v>
      </c>
      <c r="Q1846" s="9" t="s">
        <v>17109</v>
      </c>
      <c r="R1846" s="9" t="s">
        <v>17110</v>
      </c>
      <c r="S1846" s="9" t="s">
        <v>16</v>
      </c>
      <c r="T1846" s="9" t="s">
        <v>2018</v>
      </c>
      <c r="U1846" s="9" t="s">
        <v>222</v>
      </c>
      <c r="V1846" s="9" t="s">
        <v>17111</v>
      </c>
    </row>
    <row r="1847" customFormat="false" ht="15" hidden="false" customHeight="false" outlineLevel="0" collapsed="false">
      <c r="A1847" s="9" t="s">
        <v>17112</v>
      </c>
      <c r="B1847" s="9" t="s">
        <v>17113</v>
      </c>
      <c r="C1847" s="9" t="s">
        <v>17114</v>
      </c>
      <c r="D1847" s="9" t="s">
        <v>29</v>
      </c>
      <c r="E1847" s="9" t="s">
        <v>210</v>
      </c>
      <c r="F1847" s="9" t="s">
        <v>162</v>
      </c>
      <c r="G1847" s="9" t="s">
        <v>86</v>
      </c>
      <c r="H1847" s="9" t="n">
        <v>1895</v>
      </c>
      <c r="I1847" s="9"/>
      <c r="J1847" s="9" t="s">
        <v>17115</v>
      </c>
      <c r="K1847" s="9" t="s">
        <v>17116</v>
      </c>
      <c r="L1847" s="9" t="s">
        <v>17117</v>
      </c>
      <c r="M1847" s="9" t="s">
        <v>17118</v>
      </c>
      <c r="N1847" s="9" t="s">
        <v>976</v>
      </c>
      <c r="O1847" s="9" t="s">
        <v>17119</v>
      </c>
      <c r="P1847" s="9" t="s">
        <v>17120</v>
      </c>
      <c r="Q1847" s="9" t="s">
        <v>2073</v>
      </c>
      <c r="R1847" s="9" t="s">
        <v>13168</v>
      </c>
      <c r="S1847" s="9" t="s">
        <v>16</v>
      </c>
      <c r="T1847" s="9" t="s">
        <v>8277</v>
      </c>
      <c r="U1847" s="9" t="s">
        <v>222</v>
      </c>
      <c r="V1847" s="9"/>
    </row>
    <row r="1848" customFormat="false" ht="15" hidden="false" customHeight="false" outlineLevel="0" collapsed="false">
      <c r="A1848" s="9" t="s">
        <v>17121</v>
      </c>
      <c r="B1848" s="9" t="s">
        <v>17122</v>
      </c>
      <c r="C1848" s="9" t="s">
        <v>17123</v>
      </c>
      <c r="D1848" s="9" t="s">
        <v>29</v>
      </c>
      <c r="E1848" s="9" t="s">
        <v>210</v>
      </c>
      <c r="F1848" s="9" t="s">
        <v>162</v>
      </c>
      <c r="G1848" s="9" t="s">
        <v>86</v>
      </c>
      <c r="H1848" s="9" t="n">
        <v>1890</v>
      </c>
      <c r="I1848" s="9"/>
      <c r="J1848" s="9" t="s">
        <v>240</v>
      </c>
      <c r="K1848" s="9" t="s">
        <v>17124</v>
      </c>
      <c r="L1848" s="9" t="s">
        <v>17125</v>
      </c>
      <c r="M1848" s="9" t="s">
        <v>17126</v>
      </c>
      <c r="N1848" s="9" t="s">
        <v>452</v>
      </c>
      <c r="O1848" s="9" t="s">
        <v>17127</v>
      </c>
      <c r="P1848" s="9" t="s">
        <v>17128</v>
      </c>
      <c r="Q1848" s="9" t="s">
        <v>2073</v>
      </c>
      <c r="R1848" s="9" t="s">
        <v>13168</v>
      </c>
      <c r="S1848" s="9" t="s">
        <v>16</v>
      </c>
      <c r="T1848" s="9" t="s">
        <v>9456</v>
      </c>
      <c r="U1848" s="9" t="s">
        <v>222</v>
      </c>
      <c r="V1848" s="9"/>
    </row>
    <row r="1849" customFormat="false" ht="15" hidden="false" customHeight="false" outlineLevel="0" collapsed="false">
      <c r="A1849" s="9" t="s">
        <v>17129</v>
      </c>
      <c r="B1849" s="9" t="s">
        <v>17130</v>
      </c>
      <c r="C1849" s="9" t="s">
        <v>17131</v>
      </c>
      <c r="D1849" s="9" t="s">
        <v>39</v>
      </c>
      <c r="E1849" s="9" t="s">
        <v>210</v>
      </c>
      <c r="F1849" s="9" t="s">
        <v>162</v>
      </c>
      <c r="G1849" s="9" t="s">
        <v>86</v>
      </c>
      <c r="H1849" s="9" t="n">
        <v>1932</v>
      </c>
      <c r="I1849" s="9" t="n">
        <v>1962</v>
      </c>
      <c r="J1849" s="9" t="s">
        <v>240</v>
      </c>
      <c r="K1849" s="9" t="s">
        <v>17132</v>
      </c>
      <c r="L1849" s="9" t="s">
        <v>17133</v>
      </c>
      <c r="M1849" s="9" t="s">
        <v>5198</v>
      </c>
      <c r="N1849" s="9" t="s">
        <v>180</v>
      </c>
      <c r="O1849" s="9" t="s">
        <v>17134</v>
      </c>
      <c r="P1849" s="9" t="s">
        <v>17135</v>
      </c>
      <c r="Q1849" s="9" t="s">
        <v>454</v>
      </c>
      <c r="R1849" s="9" t="s">
        <v>13159</v>
      </c>
      <c r="S1849" s="9" t="s">
        <v>17</v>
      </c>
      <c r="T1849" s="9" t="s">
        <v>2300</v>
      </c>
      <c r="U1849" s="9" t="s">
        <v>222</v>
      </c>
      <c r="V1849" s="9"/>
    </row>
    <row r="1850" customFormat="false" ht="15" hidden="false" customHeight="false" outlineLevel="0" collapsed="false">
      <c r="A1850" s="9" t="s">
        <v>17136</v>
      </c>
      <c r="B1850" s="9" t="s">
        <v>17137</v>
      </c>
      <c r="C1850" s="9" t="s">
        <v>17138</v>
      </c>
      <c r="D1850" s="9" t="s">
        <v>39</v>
      </c>
      <c r="E1850" s="9" t="s">
        <v>210</v>
      </c>
      <c r="F1850" s="9" t="s">
        <v>162</v>
      </c>
      <c r="G1850" s="9" t="s">
        <v>86</v>
      </c>
      <c r="H1850" s="9" t="n">
        <v>1926</v>
      </c>
      <c r="I1850" s="9" t="n">
        <v>1935</v>
      </c>
      <c r="J1850" s="9" t="s">
        <v>240</v>
      </c>
      <c r="K1850" s="9" t="s">
        <v>17139</v>
      </c>
      <c r="L1850" s="9" t="s">
        <v>17133</v>
      </c>
      <c r="M1850" s="9" t="s">
        <v>5198</v>
      </c>
      <c r="N1850" s="9" t="s">
        <v>179</v>
      </c>
      <c r="O1850" s="9" t="s">
        <v>17140</v>
      </c>
      <c r="P1850" s="9" t="s">
        <v>17141</v>
      </c>
      <c r="Q1850" s="9" t="s">
        <v>454</v>
      </c>
      <c r="R1850" s="9" t="s">
        <v>13159</v>
      </c>
      <c r="S1850" s="9" t="s">
        <v>17</v>
      </c>
      <c r="T1850" s="9" t="s">
        <v>3205</v>
      </c>
      <c r="U1850" s="9" t="s">
        <v>222</v>
      </c>
      <c r="V1850" s="9"/>
    </row>
    <row r="1851" customFormat="false" ht="15" hidden="false" customHeight="false" outlineLevel="0" collapsed="false">
      <c r="A1851" s="9" t="s">
        <v>17142</v>
      </c>
      <c r="B1851" s="9" t="s">
        <v>17143</v>
      </c>
      <c r="C1851" s="9" t="s">
        <v>17143</v>
      </c>
      <c r="D1851" s="9" t="s">
        <v>29</v>
      </c>
      <c r="E1851" s="9" t="s">
        <v>210</v>
      </c>
      <c r="F1851" s="9" t="s">
        <v>162</v>
      </c>
      <c r="G1851" s="9" t="s">
        <v>88</v>
      </c>
      <c r="H1851" s="9" t="n">
        <v>1825</v>
      </c>
      <c r="I1851" s="9" t="n">
        <v>1875</v>
      </c>
      <c r="J1851" s="9" t="s">
        <v>240</v>
      </c>
      <c r="K1851" s="9" t="s">
        <v>17144</v>
      </c>
      <c r="L1851" s="9" t="s">
        <v>16083</v>
      </c>
      <c r="M1851" s="9" t="s">
        <v>16100</v>
      </c>
      <c r="N1851" s="9" t="s">
        <v>180</v>
      </c>
      <c r="O1851" s="9" t="s">
        <v>17145</v>
      </c>
      <c r="P1851" s="9" t="s">
        <v>17146</v>
      </c>
      <c r="Q1851" s="9" t="s">
        <v>454</v>
      </c>
      <c r="R1851" s="9" t="s">
        <v>15938</v>
      </c>
      <c r="S1851" s="9" t="s">
        <v>17</v>
      </c>
      <c r="T1851" s="9" t="s">
        <v>235</v>
      </c>
      <c r="U1851" s="9" t="s">
        <v>222</v>
      </c>
      <c r="V1851" s="9"/>
    </row>
    <row r="1852" customFormat="false" ht="15" hidden="false" customHeight="false" outlineLevel="0" collapsed="false">
      <c r="A1852" s="9" t="s">
        <v>17147</v>
      </c>
      <c r="B1852" s="9" t="s">
        <v>17148</v>
      </c>
      <c r="C1852" s="9" t="s">
        <v>17149</v>
      </c>
      <c r="D1852" s="9" t="s">
        <v>29</v>
      </c>
      <c r="E1852" s="9" t="s">
        <v>210</v>
      </c>
      <c r="F1852" s="9" t="s">
        <v>162</v>
      </c>
      <c r="G1852" s="9" t="s">
        <v>86</v>
      </c>
      <c r="H1852" s="9" t="n">
        <v>1890</v>
      </c>
      <c r="I1852" s="9" t="n">
        <v>1920</v>
      </c>
      <c r="J1852" s="9" t="s">
        <v>240</v>
      </c>
      <c r="K1852" s="9" t="s">
        <v>17150</v>
      </c>
      <c r="L1852" s="9" t="s">
        <v>17151</v>
      </c>
      <c r="M1852" s="9" t="s">
        <v>17152</v>
      </c>
      <c r="N1852" s="9" t="s">
        <v>173</v>
      </c>
      <c r="O1852" s="9" t="s">
        <v>354</v>
      </c>
      <c r="P1852" s="9" t="s">
        <v>17153</v>
      </c>
      <c r="Q1852" s="9" t="s">
        <v>454</v>
      </c>
      <c r="R1852" s="9" t="s">
        <v>17154</v>
      </c>
      <c r="S1852" s="9" t="s">
        <v>17</v>
      </c>
      <c r="T1852" s="9" t="s">
        <v>2953</v>
      </c>
      <c r="U1852" s="9" t="s">
        <v>222</v>
      </c>
      <c r="V1852" s="9"/>
    </row>
    <row r="1853" customFormat="false" ht="15" hidden="false" customHeight="false" outlineLevel="0" collapsed="false">
      <c r="A1853" s="9" t="s">
        <v>17155</v>
      </c>
      <c r="B1853" s="9" t="s">
        <v>17156</v>
      </c>
      <c r="C1853" s="9" t="s">
        <v>17157</v>
      </c>
      <c r="D1853" s="9" t="s">
        <v>29</v>
      </c>
      <c r="E1853" s="9" t="s">
        <v>210</v>
      </c>
      <c r="F1853" s="9" t="s">
        <v>161</v>
      </c>
      <c r="G1853" s="9" t="s">
        <v>2991</v>
      </c>
      <c r="H1853" s="9" t="n">
        <v>-7500</v>
      </c>
      <c r="I1853" s="9" t="n">
        <v>-5500</v>
      </c>
      <c r="J1853" s="9" t="s">
        <v>17158</v>
      </c>
      <c r="K1853" s="9" t="s">
        <v>17159</v>
      </c>
      <c r="L1853" s="9" t="s">
        <v>17160</v>
      </c>
      <c r="M1853" s="9" t="s">
        <v>17161</v>
      </c>
      <c r="N1853" s="9" t="s">
        <v>179</v>
      </c>
      <c r="O1853" s="9" t="s">
        <v>17162</v>
      </c>
      <c r="P1853" s="9" t="s">
        <v>17163</v>
      </c>
      <c r="Q1853" s="9" t="s">
        <v>670</v>
      </c>
      <c r="R1853" s="9" t="s">
        <v>13027</v>
      </c>
      <c r="S1853" s="9" t="s">
        <v>17</v>
      </c>
      <c r="T1853" s="9" t="s">
        <v>5652</v>
      </c>
      <c r="U1853" s="9" t="s">
        <v>443</v>
      </c>
      <c r="V1853" s="9" t="s">
        <v>17164</v>
      </c>
    </row>
    <row r="1854" customFormat="false" ht="15" hidden="false" customHeight="false" outlineLevel="0" collapsed="false">
      <c r="A1854" s="9" t="s">
        <v>17165</v>
      </c>
      <c r="B1854" s="9" t="s">
        <v>17166</v>
      </c>
      <c r="C1854" s="9" t="s">
        <v>17167</v>
      </c>
      <c r="D1854" s="9" t="s">
        <v>29</v>
      </c>
      <c r="E1854" s="9" t="s">
        <v>210</v>
      </c>
      <c r="F1854" s="9" t="s">
        <v>161</v>
      </c>
      <c r="G1854" s="9" t="s">
        <v>61</v>
      </c>
      <c r="H1854" s="9" t="n">
        <v>-1353</v>
      </c>
      <c r="I1854" s="9" t="n">
        <v>-1336</v>
      </c>
      <c r="J1854" s="9" t="s">
        <v>240</v>
      </c>
      <c r="K1854" s="9" t="s">
        <v>17168</v>
      </c>
      <c r="L1854" s="9" t="s">
        <v>17169</v>
      </c>
      <c r="M1854" s="9" t="s">
        <v>17170</v>
      </c>
      <c r="N1854" s="9" t="s">
        <v>613</v>
      </c>
      <c r="O1854" s="9" t="s">
        <v>7700</v>
      </c>
      <c r="P1854" s="9" t="s">
        <v>17171</v>
      </c>
      <c r="Q1854" s="9" t="s">
        <v>234</v>
      </c>
      <c r="R1854" s="9" t="s">
        <v>799</v>
      </c>
      <c r="S1854" s="9" t="s">
        <v>16</v>
      </c>
      <c r="T1854" s="9" t="s">
        <v>5652</v>
      </c>
      <c r="U1854" s="9" t="s">
        <v>222</v>
      </c>
      <c r="V1854" s="9"/>
    </row>
    <row r="1855" customFormat="false" ht="15" hidden="false" customHeight="false" outlineLevel="0" collapsed="false">
      <c r="A1855" s="9" t="s">
        <v>17172</v>
      </c>
      <c r="B1855" s="9" t="s">
        <v>17173</v>
      </c>
      <c r="C1855" s="9" t="s">
        <v>17174</v>
      </c>
      <c r="D1855" s="9" t="s">
        <v>29</v>
      </c>
      <c r="E1855" s="9" t="s">
        <v>210</v>
      </c>
      <c r="F1855" s="9" t="s">
        <v>161</v>
      </c>
      <c r="G1855" s="9" t="s">
        <v>61</v>
      </c>
      <c r="H1855" s="9" t="n">
        <v>300</v>
      </c>
      <c r="I1855" s="9" t="n">
        <v>900</v>
      </c>
      <c r="J1855" s="9" t="s">
        <v>240</v>
      </c>
      <c r="K1855" s="9" t="s">
        <v>17175</v>
      </c>
      <c r="L1855" s="9" t="s">
        <v>17176</v>
      </c>
      <c r="M1855" s="9" t="s">
        <v>17177</v>
      </c>
      <c r="N1855" s="9" t="s">
        <v>9411</v>
      </c>
      <c r="O1855" s="9" t="s">
        <v>217</v>
      </c>
      <c r="P1855" s="9" t="s">
        <v>17178</v>
      </c>
      <c r="Q1855" s="9" t="s">
        <v>219</v>
      </c>
      <c r="R1855" s="9" t="s">
        <v>1348</v>
      </c>
      <c r="S1855" s="9" t="s">
        <v>16</v>
      </c>
      <c r="T1855" s="9" t="s">
        <v>2848</v>
      </c>
      <c r="U1855" s="9" t="s">
        <v>222</v>
      </c>
      <c r="V1855" s="9" t="s">
        <v>17179</v>
      </c>
    </row>
    <row r="1856" customFormat="false" ht="15" hidden="false" customHeight="false" outlineLevel="0" collapsed="false">
      <c r="A1856" s="9" t="s">
        <v>17180</v>
      </c>
      <c r="B1856" s="9" t="s">
        <v>17181</v>
      </c>
      <c r="C1856" s="9" t="s">
        <v>17182</v>
      </c>
      <c r="D1856" s="9" t="s">
        <v>39</v>
      </c>
      <c r="E1856" s="9" t="s">
        <v>210</v>
      </c>
      <c r="F1856" s="9" t="s">
        <v>161</v>
      </c>
      <c r="G1856" s="9" t="s">
        <v>73</v>
      </c>
      <c r="H1856" s="9" t="n">
        <v>1636</v>
      </c>
      <c r="I1856" s="9" t="n">
        <v>1855</v>
      </c>
      <c r="J1856" s="9" t="s">
        <v>240</v>
      </c>
      <c r="K1856" s="9" t="s">
        <v>17183</v>
      </c>
      <c r="L1856" s="9" t="s">
        <v>17184</v>
      </c>
      <c r="M1856" s="9" t="s">
        <v>17185</v>
      </c>
      <c r="N1856" s="9" t="s">
        <v>179</v>
      </c>
      <c r="O1856" s="9" t="s">
        <v>17186</v>
      </c>
      <c r="P1856" s="9" t="s">
        <v>17187</v>
      </c>
      <c r="Q1856" s="9" t="s">
        <v>670</v>
      </c>
      <c r="R1856" s="9" t="s">
        <v>1280</v>
      </c>
      <c r="S1856" s="9" t="s">
        <v>17</v>
      </c>
      <c r="T1856" s="9" t="s">
        <v>7901</v>
      </c>
      <c r="U1856" s="9" t="s">
        <v>222</v>
      </c>
      <c r="V1856" s="9"/>
    </row>
    <row r="1857" customFormat="false" ht="15" hidden="false" customHeight="false" outlineLevel="0" collapsed="false">
      <c r="A1857" s="9" t="s">
        <v>17188</v>
      </c>
      <c r="B1857" s="9" t="s">
        <v>17189</v>
      </c>
      <c r="C1857" s="9" t="s">
        <v>17190</v>
      </c>
      <c r="D1857" s="9" t="s">
        <v>29</v>
      </c>
      <c r="E1857" s="9" t="s">
        <v>210</v>
      </c>
      <c r="F1857" s="9" t="s">
        <v>161</v>
      </c>
      <c r="G1857" s="9" t="s">
        <v>69</v>
      </c>
      <c r="H1857" s="9" t="n">
        <v>850</v>
      </c>
      <c r="I1857" s="9" t="n">
        <v>1000</v>
      </c>
      <c r="J1857" s="9" t="s">
        <v>17191</v>
      </c>
      <c r="K1857" s="9" t="s">
        <v>17192</v>
      </c>
      <c r="L1857" s="9" t="s">
        <v>17193</v>
      </c>
      <c r="M1857" s="9" t="s">
        <v>17194</v>
      </c>
      <c r="N1857" s="9" t="s">
        <v>231</v>
      </c>
      <c r="O1857" s="9" t="s">
        <v>17195</v>
      </c>
      <c r="P1857" s="9" t="s">
        <v>17196</v>
      </c>
      <c r="Q1857" s="9" t="s">
        <v>869</v>
      </c>
      <c r="R1857" s="9" t="s">
        <v>13027</v>
      </c>
      <c r="S1857" s="9" t="s">
        <v>17</v>
      </c>
      <c r="T1857" s="9" t="s">
        <v>3239</v>
      </c>
      <c r="U1857" s="9" t="s">
        <v>222</v>
      </c>
      <c r="V1857" s="9"/>
    </row>
    <row r="1858" customFormat="false" ht="15" hidden="false" customHeight="false" outlineLevel="0" collapsed="false">
      <c r="A1858" s="9" t="s">
        <v>17197</v>
      </c>
      <c r="B1858" s="9" t="s">
        <v>17198</v>
      </c>
      <c r="C1858" s="9" t="s">
        <v>17199</v>
      </c>
      <c r="D1858" s="9" t="s">
        <v>29</v>
      </c>
      <c r="E1858" s="9" t="s">
        <v>210</v>
      </c>
      <c r="F1858" s="9" t="s">
        <v>161</v>
      </c>
      <c r="G1858" s="9" t="s">
        <v>69</v>
      </c>
      <c r="H1858" s="9" t="n">
        <v>1100</v>
      </c>
      <c r="I1858" s="9" t="n">
        <v>1450</v>
      </c>
      <c r="J1858" s="9" t="s">
        <v>240</v>
      </c>
      <c r="K1858" s="9" t="s">
        <v>17200</v>
      </c>
      <c r="L1858" s="9" t="s">
        <v>17201</v>
      </c>
      <c r="M1858" s="9" t="s">
        <v>17202</v>
      </c>
      <c r="N1858" s="9" t="s">
        <v>613</v>
      </c>
      <c r="O1858" s="9" t="s">
        <v>17203</v>
      </c>
      <c r="P1858" s="9" t="s">
        <v>17204</v>
      </c>
      <c r="Q1858" s="9" t="s">
        <v>670</v>
      </c>
      <c r="R1858" s="9" t="s">
        <v>13027</v>
      </c>
      <c r="S1858" s="9" t="s">
        <v>16</v>
      </c>
      <c r="T1858" s="9" t="s">
        <v>258</v>
      </c>
      <c r="U1858" s="9" t="s">
        <v>222</v>
      </c>
      <c r="V1858" s="9"/>
    </row>
    <row r="1859" customFormat="false" ht="15" hidden="false" customHeight="false" outlineLevel="0" collapsed="false">
      <c r="A1859" s="9" t="s">
        <v>17205</v>
      </c>
      <c r="B1859" s="9" t="s">
        <v>17206</v>
      </c>
      <c r="C1859" s="9" t="s">
        <v>17207</v>
      </c>
      <c r="D1859" s="9" t="s">
        <v>29</v>
      </c>
      <c r="E1859" s="9" t="s">
        <v>210</v>
      </c>
      <c r="F1859" s="9" t="s">
        <v>161</v>
      </c>
      <c r="G1859" s="9" t="s">
        <v>69</v>
      </c>
      <c r="H1859" s="9" t="n">
        <v>1300</v>
      </c>
      <c r="I1859" s="9"/>
      <c r="J1859" s="9" t="s">
        <v>17208</v>
      </c>
      <c r="K1859" s="9" t="s">
        <v>17209</v>
      </c>
      <c r="L1859" s="9" t="s">
        <v>17210</v>
      </c>
      <c r="M1859" s="9" t="s">
        <v>17211</v>
      </c>
      <c r="N1859" s="9" t="s">
        <v>7873</v>
      </c>
      <c r="O1859" s="9" t="s">
        <v>17212</v>
      </c>
      <c r="P1859" s="9" t="s">
        <v>17213</v>
      </c>
      <c r="Q1859" s="9" t="s">
        <v>17214</v>
      </c>
      <c r="R1859" s="9" t="s">
        <v>13246</v>
      </c>
      <c r="S1859" s="9" t="s">
        <v>15</v>
      </c>
      <c r="T1859" s="9" t="s">
        <v>8027</v>
      </c>
      <c r="U1859" s="9" t="s">
        <v>222</v>
      </c>
      <c r="V1859" s="9" t="s">
        <v>17215</v>
      </c>
    </row>
    <row r="1860" customFormat="false" ht="15" hidden="false" customHeight="false" outlineLevel="0" collapsed="false">
      <c r="A1860" s="9" t="s">
        <v>17216</v>
      </c>
      <c r="B1860" s="9" t="s">
        <v>17217</v>
      </c>
      <c r="C1860" s="9" t="s">
        <v>17218</v>
      </c>
      <c r="D1860" s="9" t="s">
        <v>29</v>
      </c>
      <c r="E1860" s="9" t="s">
        <v>210</v>
      </c>
      <c r="F1860" s="9" t="s">
        <v>1897</v>
      </c>
      <c r="G1860" s="9" t="s">
        <v>69</v>
      </c>
      <c r="H1860" s="9" t="n">
        <v>1490</v>
      </c>
      <c r="I1860" s="9" t="n">
        <v>1540</v>
      </c>
      <c r="J1860" s="9" t="s">
        <v>240</v>
      </c>
      <c r="K1860" s="9" t="s">
        <v>17219</v>
      </c>
      <c r="L1860" s="9" t="s">
        <v>3246</v>
      </c>
      <c r="M1860" s="9" t="s">
        <v>17220</v>
      </c>
      <c r="N1860" s="9" t="s">
        <v>178</v>
      </c>
      <c r="O1860" s="9" t="s">
        <v>17221</v>
      </c>
      <c r="P1860" s="9" t="s">
        <v>17222</v>
      </c>
      <c r="Q1860" s="9" t="s">
        <v>234</v>
      </c>
      <c r="R1860" s="9" t="s">
        <v>17223</v>
      </c>
      <c r="S1860" s="9" t="s">
        <v>17</v>
      </c>
      <c r="T1860" s="9" t="s">
        <v>3250</v>
      </c>
      <c r="U1860" s="9" t="s">
        <v>222</v>
      </c>
      <c r="V1860" s="9"/>
    </row>
    <row r="1861" customFormat="false" ht="15" hidden="false" customHeight="false" outlineLevel="0" collapsed="false">
      <c r="A1861" s="9" t="s">
        <v>17224</v>
      </c>
      <c r="B1861" s="9" t="s">
        <v>17225</v>
      </c>
      <c r="C1861" s="9" t="s">
        <v>17226</v>
      </c>
      <c r="D1861" s="9" t="s">
        <v>29</v>
      </c>
      <c r="E1861" s="9" t="s">
        <v>210</v>
      </c>
      <c r="F1861" s="9" t="s">
        <v>161</v>
      </c>
      <c r="G1861" s="9" t="s">
        <v>69</v>
      </c>
      <c r="H1861" s="9" t="n">
        <v>1400</v>
      </c>
      <c r="I1861" s="9" t="n">
        <v>1900</v>
      </c>
      <c r="J1861" s="9" t="s">
        <v>240</v>
      </c>
      <c r="K1861" s="9" t="s">
        <v>17227</v>
      </c>
      <c r="L1861" s="9" t="s">
        <v>12105</v>
      </c>
      <c r="M1861" s="9" t="s">
        <v>17228</v>
      </c>
      <c r="N1861" s="9" t="s">
        <v>178</v>
      </c>
      <c r="O1861" s="9" t="s">
        <v>17229</v>
      </c>
      <c r="P1861" s="9" t="s">
        <v>17230</v>
      </c>
      <c r="Q1861" s="9" t="s">
        <v>234</v>
      </c>
      <c r="R1861" s="9" t="s">
        <v>799</v>
      </c>
      <c r="S1861" s="9" t="s">
        <v>16</v>
      </c>
      <c r="T1861" s="9" t="s">
        <v>3239</v>
      </c>
      <c r="U1861" s="9" t="s">
        <v>222</v>
      </c>
      <c r="V1861" s="9"/>
    </row>
    <row r="1862" customFormat="false" ht="15" hidden="false" customHeight="false" outlineLevel="0" collapsed="false">
      <c r="A1862" s="9" t="s">
        <v>17231</v>
      </c>
      <c r="B1862" s="9" t="s">
        <v>17232</v>
      </c>
      <c r="C1862" s="9" t="s">
        <v>17233</v>
      </c>
      <c r="D1862" s="9" t="s">
        <v>29</v>
      </c>
      <c r="E1862" s="9" t="s">
        <v>210</v>
      </c>
      <c r="F1862" s="9" t="s">
        <v>161</v>
      </c>
      <c r="G1862" s="9" t="s">
        <v>71</v>
      </c>
      <c r="H1862" s="9" t="n">
        <v>1600</v>
      </c>
      <c r="I1862" s="9"/>
      <c r="J1862" s="9" t="s">
        <v>12843</v>
      </c>
      <c r="K1862" s="9" t="s">
        <v>17234</v>
      </c>
      <c r="L1862" s="9" t="s">
        <v>17235</v>
      </c>
      <c r="M1862" s="9" t="s">
        <v>17236</v>
      </c>
      <c r="N1862" s="9" t="s">
        <v>452</v>
      </c>
      <c r="O1862" s="9" t="s">
        <v>17237</v>
      </c>
      <c r="P1862" s="9" t="s">
        <v>17238</v>
      </c>
      <c r="Q1862" s="9" t="s">
        <v>1267</v>
      </c>
      <c r="R1862" s="9" t="s">
        <v>799</v>
      </c>
      <c r="S1862" s="9" t="s">
        <v>16</v>
      </c>
      <c r="T1862" s="9" t="s">
        <v>2848</v>
      </c>
      <c r="U1862" s="9" t="s">
        <v>222</v>
      </c>
      <c r="V1862" s="9"/>
    </row>
    <row r="1863" customFormat="false" ht="15" hidden="false" customHeight="false" outlineLevel="0" collapsed="false">
      <c r="A1863" s="9" t="s">
        <v>17239</v>
      </c>
      <c r="B1863" s="9" t="s">
        <v>17240</v>
      </c>
      <c r="C1863" s="9" t="s">
        <v>17241</v>
      </c>
      <c r="D1863" s="9" t="s">
        <v>29</v>
      </c>
      <c r="E1863" s="9" t="s">
        <v>210</v>
      </c>
      <c r="F1863" s="9" t="s">
        <v>161</v>
      </c>
      <c r="G1863" s="9" t="s">
        <v>77</v>
      </c>
      <c r="H1863" s="9" t="n">
        <v>1940</v>
      </c>
      <c r="I1863" s="9"/>
      <c r="J1863" s="9" t="s">
        <v>240</v>
      </c>
      <c r="K1863" s="9" t="s">
        <v>17242</v>
      </c>
      <c r="L1863" s="9" t="s">
        <v>17243</v>
      </c>
      <c r="M1863" s="9" t="s">
        <v>17244</v>
      </c>
      <c r="N1863" s="9" t="s">
        <v>17245</v>
      </c>
      <c r="O1863" s="9" t="s">
        <v>17246</v>
      </c>
      <c r="P1863" s="9" t="s">
        <v>17247</v>
      </c>
      <c r="Q1863" s="9" t="s">
        <v>1267</v>
      </c>
      <c r="R1863" s="9" t="s">
        <v>13246</v>
      </c>
      <c r="S1863" s="9" t="s">
        <v>17</v>
      </c>
      <c r="T1863" s="9" t="s">
        <v>2848</v>
      </c>
      <c r="U1863" s="9" t="s">
        <v>222</v>
      </c>
      <c r="V1863" s="9"/>
    </row>
    <row r="1864" customFormat="false" ht="15" hidden="false" customHeight="false" outlineLevel="0" collapsed="false">
      <c r="A1864" s="9" t="s">
        <v>17248</v>
      </c>
      <c r="B1864" s="9" t="s">
        <v>17249</v>
      </c>
      <c r="C1864" s="9" t="s">
        <v>17250</v>
      </c>
      <c r="D1864" s="9" t="s">
        <v>29</v>
      </c>
      <c r="E1864" s="9" t="s">
        <v>210</v>
      </c>
      <c r="F1864" s="9" t="s">
        <v>161</v>
      </c>
      <c r="G1864" s="9" t="s">
        <v>75</v>
      </c>
      <c r="H1864" s="9" t="n">
        <v>1700</v>
      </c>
      <c r="I1864" s="9"/>
      <c r="J1864" s="9" t="s">
        <v>240</v>
      </c>
      <c r="K1864" s="9" t="s">
        <v>17251</v>
      </c>
      <c r="L1864" s="9" t="s">
        <v>17252</v>
      </c>
      <c r="M1864" s="9" t="s">
        <v>12957</v>
      </c>
      <c r="N1864" s="9" t="s">
        <v>432</v>
      </c>
      <c r="O1864" s="9" t="s">
        <v>354</v>
      </c>
      <c r="P1864" s="9" t="s">
        <v>12958</v>
      </c>
      <c r="Q1864" s="9" t="s">
        <v>234</v>
      </c>
      <c r="R1864" s="9" t="s">
        <v>13027</v>
      </c>
      <c r="S1864" s="9" t="s">
        <v>17</v>
      </c>
      <c r="T1864" s="9" t="s">
        <v>170</v>
      </c>
      <c r="U1864" s="9" t="s">
        <v>378</v>
      </c>
      <c r="V1864" s="9"/>
    </row>
    <row r="1865" customFormat="false" ht="15" hidden="false" customHeight="false" outlineLevel="0" collapsed="false">
      <c r="A1865" s="9" t="s">
        <v>17253</v>
      </c>
      <c r="B1865" s="9" t="s">
        <v>17254</v>
      </c>
      <c r="C1865" s="9" t="s">
        <v>17255</v>
      </c>
      <c r="D1865" s="9" t="s">
        <v>29</v>
      </c>
      <c r="E1865" s="9" t="s">
        <v>210</v>
      </c>
      <c r="F1865" s="9" t="s">
        <v>161</v>
      </c>
      <c r="G1865" s="9" t="s">
        <v>67</v>
      </c>
      <c r="H1865" s="9" t="n">
        <v>1900</v>
      </c>
      <c r="I1865" s="9"/>
      <c r="J1865" s="9" t="s">
        <v>240</v>
      </c>
      <c r="K1865" s="9" t="s">
        <v>17256</v>
      </c>
      <c r="L1865" s="9" t="s">
        <v>17257</v>
      </c>
      <c r="M1865" s="9" t="s">
        <v>5198</v>
      </c>
      <c r="N1865" s="9" t="s">
        <v>179</v>
      </c>
      <c r="O1865" s="9" t="s">
        <v>17258</v>
      </c>
      <c r="P1865" s="9" t="s">
        <v>17259</v>
      </c>
      <c r="Q1865" s="9" t="s">
        <v>234</v>
      </c>
      <c r="R1865" s="9" t="s">
        <v>12866</v>
      </c>
      <c r="S1865" s="9" t="s">
        <v>17</v>
      </c>
      <c r="T1865" s="9" t="s">
        <v>672</v>
      </c>
      <c r="U1865" s="9" t="s">
        <v>378</v>
      </c>
      <c r="V1865" s="9"/>
    </row>
    <row r="1866" customFormat="false" ht="15" hidden="false" customHeight="false" outlineLevel="0" collapsed="false">
      <c r="A1866" s="9" t="s">
        <v>17260</v>
      </c>
      <c r="B1866" s="9" t="s">
        <v>17261</v>
      </c>
      <c r="C1866" s="9" t="s">
        <v>17262</v>
      </c>
      <c r="D1866" s="9" t="s">
        <v>39</v>
      </c>
      <c r="E1866" s="9" t="s">
        <v>210</v>
      </c>
      <c r="F1866" s="9" t="s">
        <v>161</v>
      </c>
      <c r="G1866" s="9" t="s">
        <v>71</v>
      </c>
      <c r="H1866" s="9" t="n">
        <v>1946</v>
      </c>
      <c r="I1866" s="9" t="n">
        <v>1954</v>
      </c>
      <c r="J1866" s="9" t="s">
        <v>240</v>
      </c>
      <c r="K1866" s="9" t="s">
        <v>17263</v>
      </c>
      <c r="L1866" s="9" t="s">
        <v>17264</v>
      </c>
      <c r="M1866" s="9" t="s">
        <v>5198</v>
      </c>
      <c r="N1866" s="9" t="s">
        <v>180</v>
      </c>
      <c r="O1866" s="9" t="s">
        <v>17265</v>
      </c>
      <c r="P1866" s="9" t="s">
        <v>17266</v>
      </c>
      <c r="Q1866" s="9" t="s">
        <v>234</v>
      </c>
      <c r="R1866" s="9" t="s">
        <v>12866</v>
      </c>
      <c r="S1866" s="9" t="s">
        <v>17</v>
      </c>
      <c r="T1866" s="9" t="s">
        <v>235</v>
      </c>
      <c r="U1866" s="9" t="s">
        <v>378</v>
      </c>
      <c r="V1866" s="9"/>
    </row>
    <row r="1867" customFormat="false" ht="15" hidden="false" customHeight="false" outlineLevel="0" collapsed="false">
      <c r="A1867" s="9" t="s">
        <v>17267</v>
      </c>
      <c r="B1867" s="9" t="s">
        <v>17268</v>
      </c>
      <c r="C1867" s="9" t="s">
        <v>17269</v>
      </c>
      <c r="D1867" s="9" t="s">
        <v>39</v>
      </c>
      <c r="E1867" s="9" t="s">
        <v>210</v>
      </c>
      <c r="F1867" s="9" t="s">
        <v>161</v>
      </c>
      <c r="G1867" s="9" t="s">
        <v>71</v>
      </c>
      <c r="H1867" s="9" t="n">
        <v>1951</v>
      </c>
      <c r="I1867" s="9"/>
      <c r="J1867" s="9" t="s">
        <v>240</v>
      </c>
      <c r="K1867" s="9" t="s">
        <v>17270</v>
      </c>
      <c r="L1867" s="9" t="s">
        <v>17271</v>
      </c>
      <c r="M1867" s="9" t="s">
        <v>5198</v>
      </c>
      <c r="N1867" s="9" t="s">
        <v>180</v>
      </c>
      <c r="O1867" s="9" t="s">
        <v>17272</v>
      </c>
      <c r="P1867" s="9" t="s">
        <v>14161</v>
      </c>
      <c r="Q1867" s="9" t="s">
        <v>234</v>
      </c>
      <c r="R1867" s="9" t="s">
        <v>12866</v>
      </c>
      <c r="S1867" s="9" t="s">
        <v>17</v>
      </c>
      <c r="T1867" s="9" t="s">
        <v>235</v>
      </c>
      <c r="U1867" s="9" t="s">
        <v>378</v>
      </c>
      <c r="V1867" s="9"/>
    </row>
    <row r="1868" customFormat="false" ht="15" hidden="false" customHeight="false" outlineLevel="0" collapsed="false">
      <c r="A1868" s="9" t="s">
        <v>17273</v>
      </c>
      <c r="B1868" s="9" t="s">
        <v>17274</v>
      </c>
      <c r="C1868" s="9" t="s">
        <v>17275</v>
      </c>
      <c r="D1868" s="9" t="s">
        <v>39</v>
      </c>
      <c r="E1868" s="9" t="s">
        <v>210</v>
      </c>
      <c r="F1868" s="9" t="s">
        <v>161</v>
      </c>
      <c r="G1868" s="9" t="s">
        <v>75</v>
      </c>
      <c r="H1868" s="9" t="n">
        <v>1968</v>
      </c>
      <c r="I1868" s="9"/>
      <c r="J1868" s="9" t="s">
        <v>240</v>
      </c>
      <c r="K1868" s="9" t="s">
        <v>17276</v>
      </c>
      <c r="L1868" s="9" t="s">
        <v>17277</v>
      </c>
      <c r="M1868" s="9" t="s">
        <v>5198</v>
      </c>
      <c r="N1868" s="9" t="s">
        <v>180</v>
      </c>
      <c r="O1868" s="9" t="s">
        <v>17278</v>
      </c>
      <c r="P1868" s="9" t="s">
        <v>17279</v>
      </c>
      <c r="Q1868" s="9" t="s">
        <v>1267</v>
      </c>
      <c r="R1868" s="9" t="s">
        <v>12866</v>
      </c>
      <c r="S1868" s="9" t="s">
        <v>17</v>
      </c>
      <c r="T1868" s="9" t="s">
        <v>247</v>
      </c>
      <c r="U1868" s="9" t="s">
        <v>222</v>
      </c>
      <c r="V1868" s="9"/>
    </row>
    <row r="1869" customFormat="false" ht="15" hidden="false" customHeight="false" outlineLevel="0" collapsed="false">
      <c r="A1869" s="9" t="s">
        <v>17280</v>
      </c>
      <c r="B1869" s="9" t="s">
        <v>17281</v>
      </c>
      <c r="C1869" s="9" t="s">
        <v>17282</v>
      </c>
      <c r="D1869" s="9" t="s">
        <v>29</v>
      </c>
      <c r="E1869" s="9" t="s">
        <v>210</v>
      </c>
      <c r="F1869" s="9" t="s">
        <v>161</v>
      </c>
      <c r="G1869" s="9" t="s">
        <v>71</v>
      </c>
      <c r="H1869" s="9" t="n">
        <v>1970</v>
      </c>
      <c r="I1869" s="9"/>
      <c r="J1869" s="9" t="s">
        <v>240</v>
      </c>
      <c r="K1869" s="9" t="s">
        <v>17283</v>
      </c>
      <c r="L1869" s="9" t="s">
        <v>17284</v>
      </c>
      <c r="M1869" s="9" t="s">
        <v>5198</v>
      </c>
      <c r="N1869" s="9" t="s">
        <v>177</v>
      </c>
      <c r="O1869" s="9" t="s">
        <v>17285</v>
      </c>
      <c r="P1869" s="9" t="s">
        <v>17286</v>
      </c>
      <c r="Q1869" s="9" t="s">
        <v>234</v>
      </c>
      <c r="R1869" s="9" t="s">
        <v>12866</v>
      </c>
      <c r="S1869" s="9" t="s">
        <v>17</v>
      </c>
      <c r="T1869" s="9" t="s">
        <v>1001</v>
      </c>
      <c r="U1869" s="9" t="s">
        <v>378</v>
      </c>
      <c r="V1869" s="9"/>
    </row>
    <row r="1870" customFormat="false" ht="15" hidden="false" customHeight="false" outlineLevel="0" collapsed="false">
      <c r="A1870" s="9" t="s">
        <v>17287</v>
      </c>
      <c r="B1870" s="9" t="s">
        <v>17288</v>
      </c>
      <c r="C1870" s="9" t="s">
        <v>17289</v>
      </c>
      <c r="D1870" s="9" t="s">
        <v>39</v>
      </c>
      <c r="E1870" s="9" t="s">
        <v>210</v>
      </c>
      <c r="F1870" s="9" t="s">
        <v>161</v>
      </c>
      <c r="G1870" s="9" t="s">
        <v>69</v>
      </c>
      <c r="H1870" s="9" t="n">
        <v>1962</v>
      </c>
      <c r="I1870" s="9"/>
      <c r="J1870" s="9" t="s">
        <v>240</v>
      </c>
      <c r="K1870" s="9" t="s">
        <v>17290</v>
      </c>
      <c r="L1870" s="9" t="s">
        <v>17291</v>
      </c>
      <c r="M1870" s="9" t="s">
        <v>17292</v>
      </c>
      <c r="N1870" s="9" t="s">
        <v>179</v>
      </c>
      <c r="O1870" s="9" t="s">
        <v>17293</v>
      </c>
      <c r="P1870" s="9" t="s">
        <v>17294</v>
      </c>
      <c r="Q1870" s="9" t="s">
        <v>840</v>
      </c>
      <c r="R1870" s="9" t="s">
        <v>12866</v>
      </c>
      <c r="S1870" s="9" t="s">
        <v>17</v>
      </c>
      <c r="T1870" s="9" t="s">
        <v>247</v>
      </c>
      <c r="U1870" s="9" t="s">
        <v>222</v>
      </c>
      <c r="V1870" s="9"/>
    </row>
    <row r="1871" customFormat="false" ht="15" hidden="false" customHeight="false" outlineLevel="0" collapsed="false">
      <c r="A1871" s="9" t="s">
        <v>17295</v>
      </c>
      <c r="B1871" s="9" t="s">
        <v>17296</v>
      </c>
      <c r="C1871" s="9" t="s">
        <v>17297</v>
      </c>
      <c r="D1871" s="9" t="s">
        <v>32</v>
      </c>
      <c r="E1871" s="9" t="s">
        <v>210</v>
      </c>
      <c r="F1871" s="9" t="s">
        <v>161</v>
      </c>
      <c r="G1871" s="9" t="s">
        <v>69</v>
      </c>
      <c r="H1871" s="9" t="n">
        <v>1958</v>
      </c>
      <c r="I1871" s="9" t="n">
        <v>1961</v>
      </c>
      <c r="J1871" s="9" t="s">
        <v>240</v>
      </c>
      <c r="K1871" s="9" t="s">
        <v>17298</v>
      </c>
      <c r="L1871" s="9" t="s">
        <v>17299</v>
      </c>
      <c r="M1871" s="9" t="s">
        <v>5198</v>
      </c>
      <c r="N1871" s="9" t="s">
        <v>180</v>
      </c>
      <c r="O1871" s="9" t="s">
        <v>17300</v>
      </c>
      <c r="P1871" s="9" t="s">
        <v>17301</v>
      </c>
      <c r="Q1871" s="9" t="s">
        <v>234</v>
      </c>
      <c r="R1871" s="9" t="s">
        <v>12866</v>
      </c>
      <c r="S1871" s="9" t="s">
        <v>16</v>
      </c>
      <c r="T1871" s="9" t="s">
        <v>313</v>
      </c>
      <c r="U1871" s="9" t="s">
        <v>222</v>
      </c>
      <c r="V1871" s="9"/>
    </row>
    <row r="1872" customFormat="false" ht="15" hidden="false" customHeight="false" outlineLevel="0" collapsed="false">
      <c r="A1872" s="9" t="s">
        <v>17302</v>
      </c>
      <c r="B1872" s="9" t="s">
        <v>17303</v>
      </c>
      <c r="C1872" s="9" t="s">
        <v>17304</v>
      </c>
      <c r="D1872" s="9" t="s">
        <v>39</v>
      </c>
      <c r="E1872" s="9" t="s">
        <v>210</v>
      </c>
      <c r="F1872" s="9" t="s">
        <v>161</v>
      </c>
      <c r="G1872" s="9" t="s">
        <v>69</v>
      </c>
      <c r="H1872" s="9" t="n">
        <v>1970</v>
      </c>
      <c r="I1872" s="9"/>
      <c r="J1872" s="9" t="s">
        <v>240</v>
      </c>
      <c r="K1872" s="9" t="s">
        <v>17305</v>
      </c>
      <c r="L1872" s="9" t="s">
        <v>17306</v>
      </c>
      <c r="M1872" s="9" t="s">
        <v>9810</v>
      </c>
      <c r="N1872" s="9" t="s">
        <v>180</v>
      </c>
      <c r="O1872" s="9" t="s">
        <v>17307</v>
      </c>
      <c r="P1872" s="9" t="s">
        <v>17308</v>
      </c>
      <c r="Q1872" s="9" t="s">
        <v>234</v>
      </c>
      <c r="R1872" s="9" t="s">
        <v>12866</v>
      </c>
      <c r="S1872" s="9" t="s">
        <v>17</v>
      </c>
      <c r="T1872" s="9" t="s">
        <v>2848</v>
      </c>
      <c r="U1872" s="9" t="s">
        <v>222</v>
      </c>
      <c r="V1872" s="9"/>
    </row>
    <row r="1873" customFormat="false" ht="15" hidden="false" customHeight="false" outlineLevel="0" collapsed="false">
      <c r="A1873" s="9" t="s">
        <v>17309</v>
      </c>
      <c r="B1873" s="9" t="s">
        <v>17310</v>
      </c>
      <c r="C1873" s="9" t="s">
        <v>17311</v>
      </c>
      <c r="D1873" s="9" t="s">
        <v>39</v>
      </c>
      <c r="E1873" s="9" t="s">
        <v>210</v>
      </c>
      <c r="F1873" s="9" t="s">
        <v>161</v>
      </c>
      <c r="G1873" s="9" t="s">
        <v>67</v>
      </c>
      <c r="H1873" s="9" t="n">
        <v>1960</v>
      </c>
      <c r="I1873" s="9" t="n">
        <v>1980</v>
      </c>
      <c r="J1873" s="9" t="s">
        <v>240</v>
      </c>
      <c r="K1873" s="9" t="s">
        <v>17312</v>
      </c>
      <c r="L1873" s="9" t="s">
        <v>17313</v>
      </c>
      <c r="M1873" s="9" t="s">
        <v>17314</v>
      </c>
      <c r="N1873" s="9" t="s">
        <v>180</v>
      </c>
      <c r="O1873" s="9" t="s">
        <v>17315</v>
      </c>
      <c r="P1873" s="9" t="s">
        <v>17316</v>
      </c>
      <c r="Q1873" s="9" t="s">
        <v>234</v>
      </c>
      <c r="R1873" s="9" t="s">
        <v>12866</v>
      </c>
      <c r="S1873" s="9" t="s">
        <v>17</v>
      </c>
      <c r="T1873" s="9" t="s">
        <v>247</v>
      </c>
      <c r="U1873" s="9" t="s">
        <v>222</v>
      </c>
      <c r="V1873" s="9"/>
    </row>
    <row r="1874" customFormat="false" ht="15" hidden="false" customHeight="false" outlineLevel="0" collapsed="false">
      <c r="A1874" s="9" t="s">
        <v>17317</v>
      </c>
      <c r="B1874" s="9" t="s">
        <v>17318</v>
      </c>
      <c r="C1874" s="9" t="s">
        <v>17318</v>
      </c>
      <c r="D1874" s="9" t="s">
        <v>32</v>
      </c>
      <c r="E1874" s="9" t="s">
        <v>210</v>
      </c>
      <c r="F1874" s="9" t="s">
        <v>11424</v>
      </c>
      <c r="G1874" s="9" t="s">
        <v>17319</v>
      </c>
      <c r="H1874" s="9" t="n">
        <v>1935</v>
      </c>
      <c r="I1874" s="9" t="n">
        <v>1970</v>
      </c>
      <c r="J1874" s="9" t="s">
        <v>240</v>
      </c>
      <c r="K1874" s="9" t="s">
        <v>17320</v>
      </c>
      <c r="L1874" s="9" t="s">
        <v>17321</v>
      </c>
      <c r="M1874" s="9" t="s">
        <v>17322</v>
      </c>
      <c r="N1874" s="9" t="s">
        <v>177</v>
      </c>
      <c r="O1874" s="9" t="s">
        <v>17323</v>
      </c>
      <c r="P1874" s="9" t="s">
        <v>17324</v>
      </c>
      <c r="Q1874" s="9" t="s">
        <v>234</v>
      </c>
      <c r="R1874" s="9" t="s">
        <v>12866</v>
      </c>
      <c r="S1874" s="9" t="s">
        <v>17</v>
      </c>
      <c r="T1874" s="9" t="s">
        <v>313</v>
      </c>
      <c r="U1874" s="9" t="s">
        <v>222</v>
      </c>
      <c r="V1874" s="9"/>
    </row>
    <row r="1875" customFormat="false" ht="15" hidden="false" customHeight="false" outlineLevel="0" collapsed="false">
      <c r="A1875" s="9" t="s">
        <v>17325</v>
      </c>
      <c r="B1875" s="9" t="s">
        <v>17326</v>
      </c>
      <c r="C1875" s="9" t="s">
        <v>17327</v>
      </c>
      <c r="D1875" s="9" t="s">
        <v>39</v>
      </c>
      <c r="E1875" s="9" t="s">
        <v>210</v>
      </c>
      <c r="F1875" s="9" t="s">
        <v>1759</v>
      </c>
      <c r="G1875" s="9" t="s">
        <v>63</v>
      </c>
      <c r="H1875" s="9" t="n">
        <v>1960</v>
      </c>
      <c r="I1875" s="9"/>
      <c r="J1875" s="9" t="s">
        <v>240</v>
      </c>
      <c r="K1875" s="9" t="s">
        <v>17328</v>
      </c>
      <c r="L1875" s="9" t="s">
        <v>13017</v>
      </c>
      <c r="M1875" s="9" t="s">
        <v>5198</v>
      </c>
      <c r="N1875" s="9" t="s">
        <v>180</v>
      </c>
      <c r="O1875" s="9" t="s">
        <v>17329</v>
      </c>
      <c r="P1875" s="9" t="s">
        <v>17330</v>
      </c>
      <c r="Q1875" s="9" t="s">
        <v>234</v>
      </c>
      <c r="R1875" s="9" t="s">
        <v>12866</v>
      </c>
      <c r="S1875" s="9" t="s">
        <v>17</v>
      </c>
      <c r="T1875" s="9" t="s">
        <v>313</v>
      </c>
      <c r="U1875" s="9" t="s">
        <v>222</v>
      </c>
      <c r="V1875" s="9"/>
    </row>
    <row r="1876" customFormat="false" ht="15" hidden="false" customHeight="false" outlineLevel="0" collapsed="false">
      <c r="A1876" s="9" t="s">
        <v>17331</v>
      </c>
      <c r="B1876" s="9" t="s">
        <v>17332</v>
      </c>
      <c r="C1876" s="9" t="s">
        <v>17333</v>
      </c>
      <c r="D1876" s="9" t="s">
        <v>39</v>
      </c>
      <c r="E1876" s="9" t="s">
        <v>210</v>
      </c>
      <c r="F1876" s="9" t="s">
        <v>1759</v>
      </c>
      <c r="G1876" s="9" t="s">
        <v>65</v>
      </c>
      <c r="H1876" s="9" t="n">
        <v>1962</v>
      </c>
      <c r="I1876" s="9" t="n">
        <v>1975</v>
      </c>
      <c r="J1876" s="9" t="s">
        <v>240</v>
      </c>
      <c r="K1876" s="9" t="s">
        <v>17334</v>
      </c>
      <c r="L1876" s="9" t="s">
        <v>17335</v>
      </c>
      <c r="M1876" s="9" t="s">
        <v>17336</v>
      </c>
      <c r="N1876" s="9" t="s">
        <v>180</v>
      </c>
      <c r="O1876" s="9" t="s">
        <v>17337</v>
      </c>
      <c r="P1876" s="9" t="s">
        <v>17338</v>
      </c>
      <c r="Q1876" s="9" t="s">
        <v>234</v>
      </c>
      <c r="R1876" s="9" t="s">
        <v>12866</v>
      </c>
      <c r="S1876" s="9" t="s">
        <v>17</v>
      </c>
      <c r="T1876" s="9" t="s">
        <v>1115</v>
      </c>
      <c r="U1876" s="9" t="s">
        <v>222</v>
      </c>
      <c r="V1876" s="9"/>
    </row>
    <row r="1877" customFormat="false" ht="15" hidden="false" customHeight="false" outlineLevel="0" collapsed="false">
      <c r="A1877" s="9" t="s">
        <v>17339</v>
      </c>
      <c r="B1877" s="9" t="s">
        <v>17340</v>
      </c>
      <c r="C1877" s="9" t="s">
        <v>17341</v>
      </c>
      <c r="D1877" s="9" t="s">
        <v>32</v>
      </c>
      <c r="E1877" s="9" t="s">
        <v>210</v>
      </c>
      <c r="F1877" s="9" t="s">
        <v>1759</v>
      </c>
      <c r="G1877" s="9" t="s">
        <v>65</v>
      </c>
      <c r="H1877" s="9" t="n">
        <v>1967</v>
      </c>
      <c r="I1877" s="9" t="n">
        <v>1971</v>
      </c>
      <c r="J1877" s="9" t="s">
        <v>240</v>
      </c>
      <c r="K1877" s="9" t="s">
        <v>17342</v>
      </c>
      <c r="L1877" s="9" t="s">
        <v>5198</v>
      </c>
      <c r="M1877" s="9" t="s">
        <v>5198</v>
      </c>
      <c r="N1877" s="9" t="s">
        <v>180</v>
      </c>
      <c r="O1877" s="9" t="s">
        <v>17343</v>
      </c>
      <c r="P1877" s="9" t="s">
        <v>17344</v>
      </c>
      <c r="Q1877" s="9" t="s">
        <v>234</v>
      </c>
      <c r="R1877" s="9" t="s">
        <v>12866</v>
      </c>
      <c r="S1877" s="9" t="s">
        <v>17</v>
      </c>
      <c r="T1877" s="9" t="s">
        <v>5643</v>
      </c>
      <c r="U1877" s="9" t="s">
        <v>378</v>
      </c>
      <c r="V1877" s="9"/>
    </row>
    <row r="1878" customFormat="false" ht="15" hidden="false" customHeight="false" outlineLevel="0" collapsed="false">
      <c r="A1878" s="9" t="s">
        <v>17345</v>
      </c>
      <c r="B1878" s="9" t="s">
        <v>17346</v>
      </c>
      <c r="C1878" s="9" t="s">
        <v>17347</v>
      </c>
      <c r="D1878" s="9" t="s">
        <v>32</v>
      </c>
      <c r="E1878" s="9" t="s">
        <v>210</v>
      </c>
      <c r="F1878" s="9" t="s">
        <v>161</v>
      </c>
      <c r="G1878" s="9" t="s">
        <v>61</v>
      </c>
      <c r="H1878" s="9" t="n">
        <v>1938</v>
      </c>
      <c r="I1878" s="9" t="n">
        <v>1948</v>
      </c>
      <c r="J1878" s="9" t="s">
        <v>240</v>
      </c>
      <c r="K1878" s="9" t="s">
        <v>17348</v>
      </c>
      <c r="L1878" s="9" t="s">
        <v>17349</v>
      </c>
      <c r="M1878" s="9" t="s">
        <v>5198</v>
      </c>
      <c r="N1878" s="9" t="s">
        <v>180</v>
      </c>
      <c r="O1878" s="9" t="s">
        <v>17350</v>
      </c>
      <c r="P1878" s="9" t="s">
        <v>17351</v>
      </c>
      <c r="Q1878" s="9" t="s">
        <v>234</v>
      </c>
      <c r="R1878" s="9" t="s">
        <v>12866</v>
      </c>
      <c r="S1878" s="9" t="s">
        <v>17</v>
      </c>
      <c r="T1878" s="9" t="s">
        <v>313</v>
      </c>
      <c r="U1878" s="9" t="s">
        <v>222</v>
      </c>
      <c r="V1878" s="9"/>
    </row>
    <row r="1879" customFormat="false" ht="15" hidden="false" customHeight="false" outlineLevel="0" collapsed="false">
      <c r="A1879" s="9" t="s">
        <v>17352</v>
      </c>
      <c r="B1879" s="9" t="s">
        <v>17353</v>
      </c>
      <c r="C1879" s="9" t="s">
        <v>17353</v>
      </c>
      <c r="D1879" s="9" t="s">
        <v>29</v>
      </c>
      <c r="E1879" s="9" t="s">
        <v>210</v>
      </c>
      <c r="F1879" s="9" t="s">
        <v>161</v>
      </c>
      <c r="G1879" s="9" t="s">
        <v>77</v>
      </c>
      <c r="H1879" s="9" t="n">
        <v>1950</v>
      </c>
      <c r="I1879" s="9" t="n">
        <v>1990</v>
      </c>
      <c r="J1879" s="9" t="s">
        <v>240</v>
      </c>
      <c r="K1879" s="9" t="s">
        <v>17354</v>
      </c>
      <c r="L1879" s="9" t="s">
        <v>14224</v>
      </c>
      <c r="M1879" s="9" t="s">
        <v>9810</v>
      </c>
      <c r="N1879" s="9" t="s">
        <v>177</v>
      </c>
      <c r="O1879" s="9" t="s">
        <v>375</v>
      </c>
      <c r="P1879" s="9" t="s">
        <v>17355</v>
      </c>
      <c r="Q1879" s="9" t="s">
        <v>234</v>
      </c>
      <c r="R1879" s="9" t="s">
        <v>12866</v>
      </c>
      <c r="S1879" s="9" t="s">
        <v>17</v>
      </c>
      <c r="T1879" s="9" t="s">
        <v>2873</v>
      </c>
      <c r="U1879" s="9" t="s">
        <v>378</v>
      </c>
      <c r="V1879" s="9"/>
    </row>
    <row r="1880" customFormat="false" ht="15" hidden="false" customHeight="false" outlineLevel="0" collapsed="false">
      <c r="A1880" s="9" t="s">
        <v>17356</v>
      </c>
      <c r="B1880" s="9" t="s">
        <v>17357</v>
      </c>
      <c r="C1880" s="9" t="s">
        <v>17358</v>
      </c>
      <c r="D1880" s="9" t="s">
        <v>29</v>
      </c>
      <c r="E1880" s="9" t="s">
        <v>210</v>
      </c>
      <c r="F1880" s="9" t="s">
        <v>165</v>
      </c>
      <c r="G1880" s="9" t="s">
        <v>17359</v>
      </c>
      <c r="H1880" s="9" t="n">
        <v>-550</v>
      </c>
      <c r="I1880" s="9" t="n">
        <v>-330</v>
      </c>
      <c r="J1880" s="9" t="s">
        <v>240</v>
      </c>
      <c r="K1880" s="9" t="s">
        <v>17360</v>
      </c>
      <c r="L1880" s="9" t="s">
        <v>17361</v>
      </c>
      <c r="M1880" s="9" t="s">
        <v>17362</v>
      </c>
      <c r="N1880" s="9" t="s">
        <v>180</v>
      </c>
      <c r="O1880" s="9" t="s">
        <v>17363</v>
      </c>
      <c r="P1880" s="9" t="s">
        <v>17364</v>
      </c>
      <c r="Q1880" s="9" t="s">
        <v>234</v>
      </c>
      <c r="R1880" s="9" t="s">
        <v>799</v>
      </c>
      <c r="S1880" s="9" t="s">
        <v>16</v>
      </c>
      <c r="T1880" s="9" t="s">
        <v>8714</v>
      </c>
      <c r="U1880" s="9" t="s">
        <v>222</v>
      </c>
      <c r="V1880" s="9"/>
    </row>
    <row r="1881" customFormat="false" ht="15" hidden="false" customHeight="false" outlineLevel="0" collapsed="false">
      <c r="A1881" s="9" t="s">
        <v>17365</v>
      </c>
      <c r="B1881" s="9" t="s">
        <v>17366</v>
      </c>
      <c r="C1881" s="9" t="s">
        <v>17367</v>
      </c>
      <c r="D1881" s="9" t="s">
        <v>29</v>
      </c>
      <c r="E1881" s="9" t="s">
        <v>210</v>
      </c>
      <c r="F1881" s="9" t="s">
        <v>17368</v>
      </c>
      <c r="G1881" s="9" t="s">
        <v>17369</v>
      </c>
      <c r="H1881" s="9" t="n">
        <v>224</v>
      </c>
      <c r="I1881" s="9" t="n">
        <v>651</v>
      </c>
      <c r="J1881" s="9" t="s">
        <v>240</v>
      </c>
      <c r="K1881" s="9" t="s">
        <v>17370</v>
      </c>
      <c r="L1881" s="9" t="s">
        <v>17371</v>
      </c>
      <c r="M1881" s="9" t="s">
        <v>17372</v>
      </c>
      <c r="N1881" s="9" t="s">
        <v>180</v>
      </c>
      <c r="O1881" s="9" t="s">
        <v>354</v>
      </c>
      <c r="P1881" s="9" t="s">
        <v>17373</v>
      </c>
      <c r="Q1881" s="9" t="s">
        <v>234</v>
      </c>
      <c r="R1881" s="9" t="s">
        <v>1348</v>
      </c>
      <c r="S1881" s="9" t="s">
        <v>16</v>
      </c>
      <c r="T1881" s="9" t="s">
        <v>170</v>
      </c>
      <c r="U1881" s="9" t="s">
        <v>222</v>
      </c>
      <c r="V1881" s="9"/>
    </row>
    <row r="1882" customFormat="false" ht="15" hidden="false" customHeight="false" outlineLevel="0" collapsed="false">
      <c r="A1882" s="9" t="s">
        <v>17374</v>
      </c>
      <c r="B1882" s="9" t="s">
        <v>6064</v>
      </c>
      <c r="C1882" s="9" t="s">
        <v>17375</v>
      </c>
      <c r="D1882" s="9" t="s">
        <v>29</v>
      </c>
      <c r="E1882" s="9" t="s">
        <v>210</v>
      </c>
      <c r="F1882" s="9" t="s">
        <v>165</v>
      </c>
      <c r="G1882" s="9" t="s">
        <v>124</v>
      </c>
      <c r="H1882" s="9" t="n">
        <v>-1000</v>
      </c>
      <c r="I1882" s="9" t="n">
        <v>-650</v>
      </c>
      <c r="J1882" s="9" t="s">
        <v>8755</v>
      </c>
      <c r="K1882" s="9" t="s">
        <v>17376</v>
      </c>
      <c r="L1882" s="9" t="s">
        <v>6068</v>
      </c>
      <c r="M1882" s="9" t="s">
        <v>17377</v>
      </c>
      <c r="N1882" s="9" t="s">
        <v>17378</v>
      </c>
      <c r="O1882" s="9" t="s">
        <v>17379</v>
      </c>
      <c r="P1882" s="9" t="s">
        <v>17380</v>
      </c>
      <c r="Q1882" s="9" t="s">
        <v>2391</v>
      </c>
      <c r="R1882" s="9" t="s">
        <v>799</v>
      </c>
      <c r="S1882" s="9" t="s">
        <v>17</v>
      </c>
      <c r="T1882" s="9" t="s">
        <v>17381</v>
      </c>
      <c r="U1882" s="9" t="s">
        <v>378</v>
      </c>
      <c r="V1882" s="9"/>
    </row>
    <row r="1883" customFormat="false" ht="15" hidden="false" customHeight="false" outlineLevel="0" collapsed="false">
      <c r="A1883" s="9" t="s">
        <v>17382</v>
      </c>
      <c r="B1883" s="9" t="s">
        <v>17383</v>
      </c>
      <c r="C1883" s="9" t="s">
        <v>17384</v>
      </c>
      <c r="D1883" s="9" t="s">
        <v>29</v>
      </c>
      <c r="E1883" s="9" t="s">
        <v>210</v>
      </c>
      <c r="F1883" s="9" t="s">
        <v>169</v>
      </c>
      <c r="G1883" s="9" t="s">
        <v>7667</v>
      </c>
      <c r="H1883" s="9" t="n">
        <v>-900</v>
      </c>
      <c r="I1883" s="9" t="n">
        <v>-200</v>
      </c>
      <c r="J1883" s="9" t="s">
        <v>240</v>
      </c>
      <c r="K1883" s="9" t="s">
        <v>17385</v>
      </c>
      <c r="L1883" s="9" t="s">
        <v>17386</v>
      </c>
      <c r="M1883" s="9" t="s">
        <v>17387</v>
      </c>
      <c r="N1883" s="9" t="s">
        <v>17388</v>
      </c>
      <c r="O1883" s="9" t="s">
        <v>8545</v>
      </c>
      <c r="P1883" s="9" t="s">
        <v>17389</v>
      </c>
      <c r="Q1883" s="9" t="s">
        <v>219</v>
      </c>
      <c r="R1883" s="9" t="s">
        <v>799</v>
      </c>
      <c r="S1883" s="9" t="s">
        <v>16</v>
      </c>
      <c r="T1883" s="9" t="s">
        <v>170</v>
      </c>
      <c r="U1883" s="9" t="s">
        <v>222</v>
      </c>
      <c r="V1883" s="9"/>
    </row>
    <row r="1884" customFormat="false" ht="15" hidden="false" customHeight="false" outlineLevel="0" collapsed="false">
      <c r="A1884" s="9" t="s">
        <v>17390</v>
      </c>
      <c r="B1884" s="9" t="s">
        <v>17391</v>
      </c>
      <c r="C1884" s="9" t="s">
        <v>17392</v>
      </c>
      <c r="D1884" s="9" t="s">
        <v>29</v>
      </c>
      <c r="E1884" s="9" t="s">
        <v>210</v>
      </c>
      <c r="F1884" s="9" t="s">
        <v>166</v>
      </c>
      <c r="G1884" s="9" t="s">
        <v>17393</v>
      </c>
      <c r="H1884" s="9" t="n">
        <v>661</v>
      </c>
      <c r="I1884" s="9" t="n">
        <v>750</v>
      </c>
      <c r="J1884" s="9" t="s">
        <v>17394</v>
      </c>
      <c r="K1884" s="9" t="s">
        <v>17395</v>
      </c>
      <c r="L1884" s="9" t="s">
        <v>17396</v>
      </c>
      <c r="M1884" s="9" t="s">
        <v>17397</v>
      </c>
      <c r="N1884" s="9" t="s">
        <v>231</v>
      </c>
      <c r="O1884" s="9" t="s">
        <v>354</v>
      </c>
      <c r="P1884" s="9" t="s">
        <v>17398</v>
      </c>
      <c r="Q1884" s="9" t="s">
        <v>234</v>
      </c>
      <c r="R1884" s="9" t="s">
        <v>799</v>
      </c>
      <c r="S1884" s="9" t="s">
        <v>17</v>
      </c>
      <c r="T1884" s="9" t="s">
        <v>7813</v>
      </c>
      <c r="U1884" s="9" t="s">
        <v>222</v>
      </c>
      <c r="V1884" s="9"/>
    </row>
    <row r="1885" customFormat="false" ht="15" hidden="false" customHeight="false" outlineLevel="0" collapsed="false">
      <c r="A1885" s="9" t="s">
        <v>17399</v>
      </c>
      <c r="B1885" s="9" t="s">
        <v>17400</v>
      </c>
      <c r="C1885" s="9" t="s">
        <v>17401</v>
      </c>
      <c r="D1885" s="9" t="s">
        <v>29</v>
      </c>
      <c r="E1885" s="9" t="s">
        <v>210</v>
      </c>
      <c r="F1885" s="9" t="s">
        <v>166</v>
      </c>
      <c r="G1885" s="9" t="s">
        <v>122</v>
      </c>
      <c r="H1885" s="9" t="n">
        <v>836</v>
      </c>
      <c r="I1885" s="9" t="n">
        <v>892</v>
      </c>
      <c r="J1885" s="9" t="s">
        <v>240</v>
      </c>
      <c r="K1885" s="9" t="s">
        <v>17402</v>
      </c>
      <c r="L1885" s="9" t="s">
        <v>17403</v>
      </c>
      <c r="M1885" s="9" t="s">
        <v>17404</v>
      </c>
      <c r="N1885" s="9" t="s">
        <v>432</v>
      </c>
      <c r="O1885" s="9" t="s">
        <v>17405</v>
      </c>
      <c r="P1885" s="9" t="s">
        <v>17406</v>
      </c>
      <c r="Q1885" s="9" t="s">
        <v>234</v>
      </c>
      <c r="R1885" s="9" t="s">
        <v>799</v>
      </c>
      <c r="S1885" s="9" t="s">
        <v>17</v>
      </c>
      <c r="T1885" s="9" t="s">
        <v>10687</v>
      </c>
      <c r="U1885" s="9" t="s">
        <v>222</v>
      </c>
      <c r="V1885" s="9"/>
    </row>
    <row r="1886" customFormat="false" ht="15" hidden="false" customHeight="false" outlineLevel="0" collapsed="false">
      <c r="A1886" s="9" t="s">
        <v>17407</v>
      </c>
      <c r="B1886" s="9" t="s">
        <v>17408</v>
      </c>
      <c r="C1886" s="9" t="s">
        <v>17409</v>
      </c>
      <c r="D1886" s="9" t="s">
        <v>29</v>
      </c>
      <c r="E1886" s="9" t="s">
        <v>210</v>
      </c>
      <c r="F1886" s="9" t="s">
        <v>166</v>
      </c>
      <c r="G1886" s="9" t="s">
        <v>2839</v>
      </c>
      <c r="H1886" s="9" t="n">
        <v>909</v>
      </c>
      <c r="I1886" s="9" t="n">
        <v>1171</v>
      </c>
      <c r="J1886" s="9" t="s">
        <v>240</v>
      </c>
      <c r="K1886" s="9" t="s">
        <v>17410</v>
      </c>
      <c r="L1886" s="9" t="s">
        <v>17411</v>
      </c>
      <c r="M1886" s="9" t="s">
        <v>17412</v>
      </c>
      <c r="N1886" s="9" t="s">
        <v>180</v>
      </c>
      <c r="O1886" s="9" t="s">
        <v>354</v>
      </c>
      <c r="P1886" s="9" t="s">
        <v>17413</v>
      </c>
      <c r="Q1886" s="9" t="s">
        <v>234</v>
      </c>
      <c r="R1886" s="9" t="s">
        <v>1348</v>
      </c>
      <c r="S1886" s="9" t="s">
        <v>17</v>
      </c>
      <c r="T1886" s="9"/>
      <c r="U1886" s="9" t="s">
        <v>222</v>
      </c>
      <c r="V1886" s="9"/>
    </row>
    <row r="1887" customFormat="false" ht="15" hidden="false" customHeight="false" outlineLevel="0" collapsed="false">
      <c r="A1887" s="9" t="s">
        <v>17414</v>
      </c>
      <c r="B1887" s="9" t="s">
        <v>17415</v>
      </c>
      <c r="C1887" s="9" t="s">
        <v>17416</v>
      </c>
      <c r="D1887" s="9" t="s">
        <v>29</v>
      </c>
      <c r="E1887" s="9" t="s">
        <v>210</v>
      </c>
      <c r="F1887" s="9" t="s">
        <v>166</v>
      </c>
      <c r="G1887" s="9" t="s">
        <v>17417</v>
      </c>
      <c r="H1887" s="9" t="n">
        <v>1040</v>
      </c>
      <c r="I1887" s="9" t="n">
        <v>1300</v>
      </c>
      <c r="J1887" s="9" t="s">
        <v>240</v>
      </c>
      <c r="K1887" s="9" t="s">
        <v>17418</v>
      </c>
      <c r="L1887" s="9" t="s">
        <v>17419</v>
      </c>
      <c r="M1887" s="9" t="s">
        <v>17420</v>
      </c>
      <c r="N1887" s="9" t="s">
        <v>432</v>
      </c>
      <c r="O1887" s="9" t="s">
        <v>354</v>
      </c>
      <c r="P1887" s="9" t="s">
        <v>17421</v>
      </c>
      <c r="Q1887" s="9" t="s">
        <v>234</v>
      </c>
      <c r="R1887" s="9" t="s">
        <v>1348</v>
      </c>
      <c r="S1887" s="9" t="s">
        <v>17</v>
      </c>
      <c r="T1887" s="9" t="s">
        <v>170</v>
      </c>
      <c r="U1887" s="9" t="s">
        <v>222</v>
      </c>
      <c r="V1887" s="9"/>
    </row>
    <row r="1888" customFormat="false" ht="15" hidden="false" customHeight="false" outlineLevel="0" collapsed="false">
      <c r="A1888" s="9" t="s">
        <v>17422</v>
      </c>
      <c r="B1888" s="9" t="s">
        <v>17423</v>
      </c>
      <c r="C1888" s="9" t="s">
        <v>17424</v>
      </c>
      <c r="D1888" s="9" t="s">
        <v>29</v>
      </c>
      <c r="E1888" s="9" t="s">
        <v>210</v>
      </c>
      <c r="F1888" s="9" t="s">
        <v>8301</v>
      </c>
      <c r="G1888" s="9" t="s">
        <v>124</v>
      </c>
      <c r="H1888" s="9" t="n">
        <v>1256</v>
      </c>
      <c r="I1888" s="9" t="n">
        <v>1353</v>
      </c>
      <c r="J1888" s="9" t="s">
        <v>240</v>
      </c>
      <c r="K1888" s="9" t="s">
        <v>17425</v>
      </c>
      <c r="L1888" s="9" t="s">
        <v>17426</v>
      </c>
      <c r="M1888" s="9" t="s">
        <v>17427</v>
      </c>
      <c r="N1888" s="9" t="s">
        <v>255</v>
      </c>
      <c r="O1888" s="9" t="s">
        <v>354</v>
      </c>
      <c r="P1888" s="9" t="s">
        <v>17428</v>
      </c>
      <c r="Q1888" s="9" t="s">
        <v>246</v>
      </c>
      <c r="R1888" s="9" t="s">
        <v>799</v>
      </c>
      <c r="S1888" s="9" t="s">
        <v>17</v>
      </c>
      <c r="T1888" s="9" t="s">
        <v>170</v>
      </c>
      <c r="U1888" s="9" t="s">
        <v>222</v>
      </c>
      <c r="V1888" s="9"/>
    </row>
    <row r="1889" customFormat="false" ht="15" hidden="false" customHeight="false" outlineLevel="0" collapsed="false">
      <c r="A1889" s="9" t="s">
        <v>17429</v>
      </c>
      <c r="B1889" s="9" t="s">
        <v>17430</v>
      </c>
      <c r="C1889" s="9" t="s">
        <v>17431</v>
      </c>
      <c r="D1889" s="9" t="s">
        <v>29</v>
      </c>
      <c r="E1889" s="9" t="s">
        <v>210</v>
      </c>
      <c r="F1889" s="9" t="s">
        <v>166</v>
      </c>
      <c r="G1889" s="9" t="s">
        <v>2853</v>
      </c>
      <c r="H1889" s="9" t="n">
        <v>1250</v>
      </c>
      <c r="I1889" s="9" t="n">
        <v>1517</v>
      </c>
      <c r="J1889" s="9" t="s">
        <v>240</v>
      </c>
      <c r="K1889" s="9" t="s">
        <v>17432</v>
      </c>
      <c r="L1889" s="9" t="s">
        <v>17433</v>
      </c>
      <c r="M1889" s="9" t="s">
        <v>17434</v>
      </c>
      <c r="N1889" s="9" t="s">
        <v>231</v>
      </c>
      <c r="O1889" s="9" t="s">
        <v>354</v>
      </c>
      <c r="P1889" s="9" t="s">
        <v>17435</v>
      </c>
      <c r="Q1889" s="9" t="s">
        <v>246</v>
      </c>
      <c r="R1889" s="9" t="s">
        <v>1348</v>
      </c>
      <c r="S1889" s="9" t="s">
        <v>16</v>
      </c>
      <c r="T1889" s="9" t="s">
        <v>247</v>
      </c>
      <c r="U1889" s="9" t="s">
        <v>222</v>
      </c>
      <c r="V1889" s="9"/>
    </row>
    <row r="1890" customFormat="false" ht="15" hidden="false" customHeight="false" outlineLevel="0" collapsed="false">
      <c r="A1890" s="9" t="s">
        <v>17436</v>
      </c>
      <c r="B1890" s="9" t="s">
        <v>17437</v>
      </c>
      <c r="C1890" s="9" t="s">
        <v>17438</v>
      </c>
      <c r="D1890" s="9" t="s">
        <v>29</v>
      </c>
      <c r="E1890" s="9" t="s">
        <v>210</v>
      </c>
      <c r="F1890" s="9" t="s">
        <v>10472</v>
      </c>
      <c r="G1890" s="9" t="s">
        <v>142</v>
      </c>
      <c r="H1890" s="9" t="n">
        <v>1232</v>
      </c>
      <c r="I1890" s="9" t="n">
        <v>1492</v>
      </c>
      <c r="J1890" s="9" t="s">
        <v>240</v>
      </c>
      <c r="K1890" s="9" t="s">
        <v>17439</v>
      </c>
      <c r="L1890" s="9" t="s">
        <v>17440</v>
      </c>
      <c r="M1890" s="9" t="s">
        <v>17441</v>
      </c>
      <c r="N1890" s="9" t="s">
        <v>432</v>
      </c>
      <c r="O1890" s="9" t="s">
        <v>354</v>
      </c>
      <c r="P1890" s="9" t="s">
        <v>17442</v>
      </c>
      <c r="Q1890" s="9" t="s">
        <v>234</v>
      </c>
      <c r="R1890" s="9" t="s">
        <v>799</v>
      </c>
      <c r="S1890" s="9" t="s">
        <v>17</v>
      </c>
      <c r="T1890" s="9" t="s">
        <v>7813</v>
      </c>
      <c r="U1890" s="9" t="s">
        <v>222</v>
      </c>
      <c r="V1890" s="9"/>
    </row>
    <row r="1891" customFormat="false" ht="15" hidden="false" customHeight="false" outlineLevel="0" collapsed="false">
      <c r="A1891" s="9" t="s">
        <v>17443</v>
      </c>
      <c r="B1891" s="9" t="s">
        <v>17444</v>
      </c>
      <c r="C1891" s="9" t="s">
        <v>17445</v>
      </c>
      <c r="D1891" s="9" t="s">
        <v>29</v>
      </c>
      <c r="E1891" s="9" t="s">
        <v>210</v>
      </c>
      <c r="F1891" s="9" t="s">
        <v>8301</v>
      </c>
      <c r="G1891" s="9" t="s">
        <v>4751</v>
      </c>
      <c r="H1891" s="9" t="n">
        <v>1370</v>
      </c>
      <c r="I1891" s="9" t="n">
        <v>1507</v>
      </c>
      <c r="J1891" s="9" t="s">
        <v>240</v>
      </c>
      <c r="K1891" s="9" t="s">
        <v>17446</v>
      </c>
      <c r="L1891" s="9" t="s">
        <v>17447</v>
      </c>
      <c r="M1891" s="9" t="s">
        <v>17448</v>
      </c>
      <c r="N1891" s="9" t="s">
        <v>231</v>
      </c>
      <c r="O1891" s="9" t="s">
        <v>354</v>
      </c>
      <c r="P1891" s="9" t="s">
        <v>17449</v>
      </c>
      <c r="Q1891" s="9" t="s">
        <v>246</v>
      </c>
      <c r="R1891" s="9" t="s">
        <v>799</v>
      </c>
      <c r="S1891" s="9" t="s">
        <v>16</v>
      </c>
      <c r="T1891" s="9" t="s">
        <v>8714</v>
      </c>
      <c r="U1891" s="9" t="s">
        <v>222</v>
      </c>
      <c r="V1891" s="9"/>
    </row>
    <row r="1892" customFormat="false" ht="15" hidden="false" customHeight="false" outlineLevel="0" collapsed="false">
      <c r="A1892" s="9" t="s">
        <v>17450</v>
      </c>
      <c r="B1892" s="9" t="s">
        <v>17451</v>
      </c>
      <c r="C1892" s="9" t="s">
        <v>17452</v>
      </c>
      <c r="D1892" s="9" t="s">
        <v>39</v>
      </c>
      <c r="E1892" s="9" t="s">
        <v>210</v>
      </c>
      <c r="F1892" s="9" t="s">
        <v>8301</v>
      </c>
      <c r="G1892" s="9" t="s">
        <v>118</v>
      </c>
      <c r="H1892" s="9" t="n">
        <v>1400</v>
      </c>
      <c r="I1892" s="9" t="n">
        <v>1507</v>
      </c>
      <c r="J1892" s="9" t="s">
        <v>240</v>
      </c>
      <c r="K1892" s="9" t="s">
        <v>17453</v>
      </c>
      <c r="L1892" s="9" t="s">
        <v>17454</v>
      </c>
      <c r="M1892" s="9" t="s">
        <v>17455</v>
      </c>
      <c r="N1892" s="9" t="s">
        <v>177</v>
      </c>
      <c r="O1892" s="9" t="s">
        <v>354</v>
      </c>
      <c r="P1892" s="9" t="s">
        <v>10303</v>
      </c>
      <c r="Q1892" s="9" t="s">
        <v>234</v>
      </c>
      <c r="R1892" s="9" t="s">
        <v>799</v>
      </c>
      <c r="S1892" s="9" t="s">
        <v>17</v>
      </c>
      <c r="T1892" s="9" t="s">
        <v>7901</v>
      </c>
      <c r="U1892" s="9" t="s">
        <v>222</v>
      </c>
      <c r="V1892" s="9"/>
    </row>
    <row r="1893" customFormat="false" ht="15" hidden="false" customHeight="false" outlineLevel="0" collapsed="false">
      <c r="A1893" s="9" t="s">
        <v>17456</v>
      </c>
      <c r="B1893" s="9" t="s">
        <v>17457</v>
      </c>
      <c r="C1893" s="9" t="s">
        <v>17458</v>
      </c>
      <c r="D1893" s="9" t="s">
        <v>29</v>
      </c>
      <c r="E1893" s="9" t="s">
        <v>210</v>
      </c>
      <c r="F1893" s="9" t="s">
        <v>166</v>
      </c>
      <c r="G1893" s="9" t="s">
        <v>124</v>
      </c>
      <c r="H1893" s="9" t="n">
        <v>1501</v>
      </c>
      <c r="I1893" s="9" t="n">
        <v>1736</v>
      </c>
      <c r="J1893" s="9" t="s">
        <v>240</v>
      </c>
      <c r="K1893" s="9" t="s">
        <v>17459</v>
      </c>
      <c r="L1893" s="9" t="s">
        <v>17460</v>
      </c>
      <c r="M1893" s="9" t="s">
        <v>17461</v>
      </c>
      <c r="N1893" s="9" t="s">
        <v>180</v>
      </c>
      <c r="O1893" s="9" t="s">
        <v>354</v>
      </c>
      <c r="P1893" s="9" t="s">
        <v>17462</v>
      </c>
      <c r="Q1893" s="9" t="s">
        <v>234</v>
      </c>
      <c r="R1893" s="9" t="s">
        <v>1348</v>
      </c>
      <c r="S1893" s="9" t="s">
        <v>16</v>
      </c>
      <c r="T1893" s="9"/>
      <c r="U1893" s="9" t="s">
        <v>222</v>
      </c>
      <c r="V1893" s="9"/>
    </row>
    <row r="1894" customFormat="false" ht="15" hidden="false" customHeight="false" outlineLevel="0" collapsed="false">
      <c r="A1894" s="9" t="s">
        <v>17463</v>
      </c>
      <c r="B1894" s="9" t="s">
        <v>17464</v>
      </c>
      <c r="C1894" s="9" t="s">
        <v>17465</v>
      </c>
      <c r="D1894" s="9" t="s">
        <v>39</v>
      </c>
      <c r="E1894" s="9" t="s">
        <v>210</v>
      </c>
      <c r="F1894" s="9" t="s">
        <v>166</v>
      </c>
      <c r="G1894" s="9" t="s">
        <v>124</v>
      </c>
      <c r="H1894" s="9" t="n">
        <v>1501</v>
      </c>
      <c r="I1894" s="9" t="n">
        <v>1550</v>
      </c>
      <c r="J1894" s="9" t="s">
        <v>240</v>
      </c>
      <c r="K1894" s="9" t="s">
        <v>17466</v>
      </c>
      <c r="L1894" s="9" t="s">
        <v>17467</v>
      </c>
      <c r="M1894" s="9" t="s">
        <v>8910</v>
      </c>
      <c r="N1894" s="9" t="s">
        <v>177</v>
      </c>
      <c r="O1894" s="9" t="s">
        <v>354</v>
      </c>
      <c r="P1894" s="9" t="s">
        <v>17468</v>
      </c>
      <c r="Q1894" s="9" t="s">
        <v>234</v>
      </c>
      <c r="R1894" s="9" t="s">
        <v>799</v>
      </c>
      <c r="S1894" s="9" t="s">
        <v>17</v>
      </c>
      <c r="T1894" s="9" t="s">
        <v>247</v>
      </c>
      <c r="U1894" s="9" t="s">
        <v>222</v>
      </c>
      <c r="V1894" s="9"/>
    </row>
    <row r="1895" customFormat="false" ht="15" hidden="false" customHeight="false" outlineLevel="0" collapsed="false">
      <c r="A1895" s="9" t="s">
        <v>17469</v>
      </c>
      <c r="B1895" s="9" t="s">
        <v>17470</v>
      </c>
      <c r="C1895" s="9" t="s">
        <v>17471</v>
      </c>
      <c r="D1895" s="9" t="s">
        <v>39</v>
      </c>
      <c r="E1895" s="9" t="s">
        <v>210</v>
      </c>
      <c r="F1895" s="9" t="s">
        <v>166</v>
      </c>
      <c r="G1895" s="9" t="s">
        <v>124</v>
      </c>
      <c r="H1895" s="9" t="n">
        <v>1597</v>
      </c>
      <c r="I1895" s="9" t="n">
        <v>1700</v>
      </c>
      <c r="J1895" s="9" t="s">
        <v>240</v>
      </c>
      <c r="K1895" s="9" t="s">
        <v>17472</v>
      </c>
      <c r="L1895" s="9" t="s">
        <v>17473</v>
      </c>
      <c r="M1895" s="9" t="s">
        <v>17474</v>
      </c>
      <c r="N1895" s="9" t="s">
        <v>177</v>
      </c>
      <c r="O1895" s="9" t="s">
        <v>354</v>
      </c>
      <c r="P1895" s="9" t="s">
        <v>17475</v>
      </c>
      <c r="Q1895" s="9" t="s">
        <v>234</v>
      </c>
      <c r="R1895" s="9" t="s">
        <v>799</v>
      </c>
      <c r="S1895" s="9" t="s">
        <v>17</v>
      </c>
      <c r="T1895" s="9" t="s">
        <v>1001</v>
      </c>
      <c r="U1895" s="9" t="s">
        <v>222</v>
      </c>
      <c r="V1895" s="9"/>
    </row>
    <row r="1896" customFormat="false" ht="15" hidden="false" customHeight="false" outlineLevel="0" collapsed="false">
      <c r="A1896" s="9" t="s">
        <v>17476</v>
      </c>
      <c r="B1896" s="9" t="s">
        <v>17477</v>
      </c>
      <c r="C1896" s="9" t="s">
        <v>17478</v>
      </c>
      <c r="D1896" s="9" t="s">
        <v>29</v>
      </c>
      <c r="E1896" s="9" t="s">
        <v>210</v>
      </c>
      <c r="F1896" s="9" t="s">
        <v>166</v>
      </c>
      <c r="G1896" s="9" t="s">
        <v>124</v>
      </c>
      <c r="H1896" s="9" t="n">
        <v>1789</v>
      </c>
      <c r="I1896" s="9" t="n">
        <v>1925</v>
      </c>
      <c r="J1896" s="9" t="s">
        <v>240</v>
      </c>
      <c r="K1896" s="9" t="s">
        <v>17479</v>
      </c>
      <c r="L1896" s="9" t="s">
        <v>17480</v>
      </c>
      <c r="M1896" s="9" t="s">
        <v>17481</v>
      </c>
      <c r="N1896" s="9" t="s">
        <v>180</v>
      </c>
      <c r="O1896" s="9" t="s">
        <v>354</v>
      </c>
      <c r="P1896" s="9" t="s">
        <v>17482</v>
      </c>
      <c r="Q1896" s="9" t="s">
        <v>234</v>
      </c>
      <c r="R1896" s="9" t="s">
        <v>799</v>
      </c>
      <c r="S1896" s="9" t="s">
        <v>17</v>
      </c>
      <c r="T1896" s="9"/>
      <c r="U1896" s="9" t="s">
        <v>222</v>
      </c>
      <c r="V1896" s="9"/>
    </row>
    <row r="1897" customFormat="false" ht="15" hidden="false" customHeight="false" outlineLevel="0" collapsed="false">
      <c r="A1897" s="9" t="s">
        <v>17483</v>
      </c>
      <c r="B1897" s="9" t="s">
        <v>17484</v>
      </c>
      <c r="C1897" s="9" t="s">
        <v>17485</v>
      </c>
      <c r="D1897" s="9" t="s">
        <v>29</v>
      </c>
      <c r="E1897" s="9" t="s">
        <v>210</v>
      </c>
      <c r="F1897" s="9" t="s">
        <v>166</v>
      </c>
      <c r="G1897" s="9" t="s">
        <v>9828</v>
      </c>
      <c r="H1897" s="9" t="n">
        <v>1520</v>
      </c>
      <c r="I1897" s="9" t="n">
        <v>1600</v>
      </c>
      <c r="J1897" s="9" t="s">
        <v>240</v>
      </c>
      <c r="K1897" s="9" t="s">
        <v>17486</v>
      </c>
      <c r="L1897" s="9" t="s">
        <v>17487</v>
      </c>
      <c r="M1897" s="9" t="s">
        <v>17488</v>
      </c>
      <c r="N1897" s="9" t="s">
        <v>231</v>
      </c>
      <c r="O1897" s="9" t="s">
        <v>354</v>
      </c>
      <c r="P1897" s="9" t="s">
        <v>17489</v>
      </c>
      <c r="Q1897" s="9" t="s">
        <v>246</v>
      </c>
      <c r="R1897" s="9" t="s">
        <v>799</v>
      </c>
      <c r="S1897" s="9" t="s">
        <v>17</v>
      </c>
      <c r="T1897" s="9"/>
      <c r="U1897" s="9" t="s">
        <v>222</v>
      </c>
      <c r="V1897" s="9"/>
    </row>
    <row r="1898" customFormat="false" ht="15" hidden="false" customHeight="false" outlineLevel="0" collapsed="false">
      <c r="A1898" s="9" t="s">
        <v>17490</v>
      </c>
      <c r="B1898" s="9" t="s">
        <v>17491</v>
      </c>
      <c r="C1898" s="9" t="s">
        <v>17492</v>
      </c>
      <c r="D1898" s="9" t="s">
        <v>29</v>
      </c>
      <c r="E1898" s="9" t="s">
        <v>210</v>
      </c>
      <c r="F1898" s="9" t="s">
        <v>166</v>
      </c>
      <c r="G1898" s="9" t="s">
        <v>130</v>
      </c>
      <c r="H1898" s="9" t="n">
        <v>1540</v>
      </c>
      <c r="I1898" s="9" t="n">
        <v>1600</v>
      </c>
      <c r="J1898" s="9" t="s">
        <v>240</v>
      </c>
      <c r="K1898" s="9" t="s">
        <v>17493</v>
      </c>
      <c r="L1898" s="9" t="s">
        <v>17494</v>
      </c>
      <c r="M1898" s="9" t="s">
        <v>17495</v>
      </c>
      <c r="N1898" s="9" t="s">
        <v>180</v>
      </c>
      <c r="O1898" s="9" t="s">
        <v>354</v>
      </c>
      <c r="P1898" s="9" t="s">
        <v>17496</v>
      </c>
      <c r="Q1898" s="9" t="s">
        <v>234</v>
      </c>
      <c r="R1898" s="9" t="s">
        <v>799</v>
      </c>
      <c r="S1898" s="9" t="s">
        <v>17</v>
      </c>
      <c r="T1898" s="9" t="s">
        <v>5643</v>
      </c>
      <c r="U1898" s="9" t="s">
        <v>222</v>
      </c>
      <c r="V1898" s="9"/>
    </row>
    <row r="1899" customFormat="false" ht="15" hidden="false" customHeight="false" outlineLevel="0" collapsed="false">
      <c r="A1899" s="9" t="s">
        <v>17497</v>
      </c>
      <c r="B1899" s="9" t="s">
        <v>17498</v>
      </c>
      <c r="C1899" s="9" t="s">
        <v>17499</v>
      </c>
      <c r="D1899" s="9" t="s">
        <v>29</v>
      </c>
      <c r="E1899" s="9" t="s">
        <v>210</v>
      </c>
      <c r="F1899" s="9" t="s">
        <v>166</v>
      </c>
      <c r="G1899" s="9" t="s">
        <v>130</v>
      </c>
      <c r="H1899" s="9" t="n">
        <v>1718</v>
      </c>
      <c r="I1899" s="9" t="n">
        <v>1730</v>
      </c>
      <c r="J1899" s="9" t="s">
        <v>240</v>
      </c>
      <c r="K1899" s="9" t="s">
        <v>17500</v>
      </c>
      <c r="L1899" s="9" t="s">
        <v>17501</v>
      </c>
      <c r="M1899" s="9" t="s">
        <v>17502</v>
      </c>
      <c r="N1899" s="9" t="s">
        <v>180</v>
      </c>
      <c r="O1899" s="9" t="s">
        <v>17503</v>
      </c>
      <c r="P1899" s="9" t="s">
        <v>17504</v>
      </c>
      <c r="Q1899" s="9" t="s">
        <v>234</v>
      </c>
      <c r="R1899" s="9" t="s">
        <v>628</v>
      </c>
      <c r="S1899" s="9" t="s">
        <v>17</v>
      </c>
      <c r="T1899" s="9" t="s">
        <v>5652</v>
      </c>
      <c r="U1899" s="9" t="s">
        <v>378</v>
      </c>
      <c r="V1899" s="9"/>
    </row>
    <row r="1900" customFormat="false" ht="15" hidden="false" customHeight="false" outlineLevel="0" collapsed="false">
      <c r="A1900" s="9" t="s">
        <v>17505</v>
      </c>
      <c r="B1900" s="9" t="s">
        <v>17506</v>
      </c>
      <c r="C1900" s="9" t="s">
        <v>17506</v>
      </c>
      <c r="D1900" s="9" t="s">
        <v>29</v>
      </c>
      <c r="E1900" s="9" t="s">
        <v>210</v>
      </c>
      <c r="F1900" s="9" t="s">
        <v>166</v>
      </c>
      <c r="G1900" s="9" t="s">
        <v>130</v>
      </c>
      <c r="H1900" s="9" t="n">
        <v>1740</v>
      </c>
      <c r="I1900" s="9" t="n">
        <v>1800</v>
      </c>
      <c r="J1900" s="9" t="s">
        <v>240</v>
      </c>
      <c r="K1900" s="9" t="s">
        <v>17507</v>
      </c>
      <c r="L1900" s="9" t="s">
        <v>9769</v>
      </c>
      <c r="M1900" s="9" t="s">
        <v>17508</v>
      </c>
      <c r="N1900" s="9" t="s">
        <v>179</v>
      </c>
      <c r="O1900" s="9" t="s">
        <v>354</v>
      </c>
      <c r="P1900" s="9" t="s">
        <v>17509</v>
      </c>
      <c r="Q1900" s="9" t="s">
        <v>234</v>
      </c>
      <c r="R1900" s="9" t="s">
        <v>628</v>
      </c>
      <c r="S1900" s="9" t="s">
        <v>17</v>
      </c>
      <c r="T1900" s="9" t="s">
        <v>7813</v>
      </c>
      <c r="U1900" s="9" t="s">
        <v>378</v>
      </c>
      <c r="V1900" s="9"/>
    </row>
    <row r="1901" customFormat="false" ht="15" hidden="false" customHeight="false" outlineLevel="0" collapsed="false">
      <c r="A1901" s="9" t="s">
        <v>17510</v>
      </c>
      <c r="B1901" s="9" t="s">
        <v>17511</v>
      </c>
      <c r="C1901" s="9" t="s">
        <v>17512</v>
      </c>
      <c r="D1901" s="9" t="s">
        <v>32</v>
      </c>
      <c r="E1901" s="9" t="s">
        <v>210</v>
      </c>
      <c r="F1901" s="9" t="s">
        <v>10472</v>
      </c>
      <c r="G1901" s="9" t="s">
        <v>130</v>
      </c>
      <c r="H1901" s="9" t="n">
        <v>1908</v>
      </c>
      <c r="I1901" s="9" t="n">
        <v>1930</v>
      </c>
      <c r="J1901" s="9" t="s">
        <v>240</v>
      </c>
      <c r="K1901" s="9" t="s">
        <v>17513</v>
      </c>
      <c r="L1901" s="9" t="s">
        <v>17514</v>
      </c>
      <c r="M1901" s="9" t="s">
        <v>17515</v>
      </c>
      <c r="N1901" s="9" t="s">
        <v>173</v>
      </c>
      <c r="O1901" s="9" t="s">
        <v>17516</v>
      </c>
      <c r="P1901" s="9" t="s">
        <v>17517</v>
      </c>
      <c r="Q1901" s="9" t="s">
        <v>234</v>
      </c>
      <c r="R1901" s="9" t="s">
        <v>628</v>
      </c>
      <c r="S1901" s="9" t="s">
        <v>17</v>
      </c>
      <c r="T1901" s="9"/>
      <c r="U1901" s="9" t="s">
        <v>378</v>
      </c>
      <c r="V1901" s="9"/>
    </row>
    <row r="1902" customFormat="false" ht="15" hidden="false" customHeight="false" outlineLevel="0" collapsed="false">
      <c r="A1902" s="9" t="s">
        <v>17518</v>
      </c>
      <c r="B1902" s="9" t="s">
        <v>17519</v>
      </c>
      <c r="C1902" s="9" t="s">
        <v>17520</v>
      </c>
      <c r="D1902" s="9" t="s">
        <v>29</v>
      </c>
      <c r="E1902" s="9" t="s">
        <v>210</v>
      </c>
      <c r="F1902" s="9" t="s">
        <v>8841</v>
      </c>
      <c r="G1902" s="9" t="s">
        <v>109</v>
      </c>
      <c r="H1902" s="9" t="n">
        <v>1190</v>
      </c>
      <c r="I1902" s="9" t="n">
        <v>1850</v>
      </c>
      <c r="J1902" s="9" t="s">
        <v>240</v>
      </c>
      <c r="K1902" s="9" t="s">
        <v>17521</v>
      </c>
      <c r="L1902" s="9" t="s">
        <v>17522</v>
      </c>
      <c r="M1902" s="9" t="s">
        <v>17523</v>
      </c>
      <c r="N1902" s="9" t="s">
        <v>231</v>
      </c>
      <c r="O1902" s="9" t="s">
        <v>354</v>
      </c>
      <c r="P1902" s="9" t="s">
        <v>17524</v>
      </c>
      <c r="Q1902" s="9" t="s">
        <v>234</v>
      </c>
      <c r="R1902" s="9" t="s">
        <v>628</v>
      </c>
      <c r="S1902" s="9" t="s">
        <v>17</v>
      </c>
      <c r="T1902" s="9" t="s">
        <v>170</v>
      </c>
      <c r="U1902" s="9" t="s">
        <v>222</v>
      </c>
      <c r="V1902" s="9"/>
    </row>
    <row r="1903" customFormat="false" ht="15" hidden="false" customHeight="false" outlineLevel="0" collapsed="false">
      <c r="A1903" s="9" t="s">
        <v>17525</v>
      </c>
      <c r="B1903" s="9" t="s">
        <v>17526</v>
      </c>
      <c r="C1903" s="9" t="s">
        <v>17527</v>
      </c>
      <c r="D1903" s="9" t="s">
        <v>32</v>
      </c>
      <c r="E1903" s="9" t="s">
        <v>210</v>
      </c>
      <c r="F1903" s="9" t="s">
        <v>1091</v>
      </c>
      <c r="G1903" s="9" t="s">
        <v>17528</v>
      </c>
      <c r="H1903" s="9" t="n">
        <v>1950</v>
      </c>
      <c r="I1903" s="9"/>
      <c r="J1903" s="9" t="s">
        <v>240</v>
      </c>
      <c r="K1903" s="9" t="s">
        <v>17529</v>
      </c>
      <c r="L1903" s="9" t="s">
        <v>8823</v>
      </c>
      <c r="M1903" s="9" t="s">
        <v>9810</v>
      </c>
      <c r="N1903" s="9" t="s">
        <v>177</v>
      </c>
      <c r="O1903" s="9" t="s">
        <v>17530</v>
      </c>
      <c r="P1903" s="9" t="s">
        <v>17531</v>
      </c>
      <c r="Q1903" s="9" t="s">
        <v>234</v>
      </c>
      <c r="R1903" s="9" t="s">
        <v>12866</v>
      </c>
      <c r="S1903" s="9" t="s">
        <v>16</v>
      </c>
      <c r="T1903" s="9" t="s">
        <v>313</v>
      </c>
      <c r="U1903" s="9" t="s">
        <v>222</v>
      </c>
      <c r="V1903" s="9"/>
    </row>
    <row r="1904" customFormat="false" ht="15" hidden="false" customHeight="false" outlineLevel="0" collapsed="false">
      <c r="A1904" s="9" t="s">
        <v>17532</v>
      </c>
      <c r="B1904" s="9" t="s">
        <v>17533</v>
      </c>
      <c r="C1904" s="9" t="s">
        <v>17534</v>
      </c>
      <c r="D1904" s="9" t="s">
        <v>32</v>
      </c>
      <c r="E1904" s="9" t="s">
        <v>210</v>
      </c>
      <c r="F1904" s="9" t="s">
        <v>166</v>
      </c>
      <c r="G1904" s="9" t="s">
        <v>122</v>
      </c>
      <c r="H1904" s="9" t="n">
        <v>1951</v>
      </c>
      <c r="I1904" s="9" t="n">
        <v>1961</v>
      </c>
      <c r="J1904" s="9" t="s">
        <v>240</v>
      </c>
      <c r="K1904" s="9" t="s">
        <v>17535</v>
      </c>
      <c r="L1904" s="9" t="s">
        <v>9223</v>
      </c>
      <c r="M1904" s="9" t="s">
        <v>17536</v>
      </c>
      <c r="N1904" s="9" t="s">
        <v>180</v>
      </c>
      <c r="O1904" s="9" t="s">
        <v>15992</v>
      </c>
      <c r="P1904" s="9" t="s">
        <v>17537</v>
      </c>
      <c r="Q1904" s="9" t="s">
        <v>234</v>
      </c>
      <c r="R1904" s="9" t="s">
        <v>12866</v>
      </c>
      <c r="S1904" s="9" t="s">
        <v>17</v>
      </c>
      <c r="T1904" s="9" t="s">
        <v>313</v>
      </c>
      <c r="U1904" s="9" t="s">
        <v>222</v>
      </c>
      <c r="V1904" s="9"/>
    </row>
    <row r="1905" customFormat="false" ht="15" hidden="false" customHeight="false" outlineLevel="0" collapsed="false">
      <c r="A1905" s="9" t="s">
        <v>17538</v>
      </c>
      <c r="B1905" s="9" t="s">
        <v>17539</v>
      </c>
      <c r="C1905" s="9" t="s">
        <v>17540</v>
      </c>
      <c r="D1905" s="9" t="s">
        <v>32</v>
      </c>
      <c r="E1905" s="9" t="s">
        <v>210</v>
      </c>
      <c r="F1905" s="9" t="s">
        <v>166</v>
      </c>
      <c r="G1905" s="9" t="s">
        <v>124</v>
      </c>
      <c r="H1905" s="9" t="n">
        <v>1962</v>
      </c>
      <c r="I1905" s="9" t="n">
        <v>1975</v>
      </c>
      <c r="J1905" s="9" t="s">
        <v>240</v>
      </c>
      <c r="K1905" s="9" t="s">
        <v>17541</v>
      </c>
      <c r="L1905" s="9" t="s">
        <v>9223</v>
      </c>
      <c r="M1905" s="9" t="s">
        <v>5198</v>
      </c>
      <c r="N1905" s="9" t="s">
        <v>179</v>
      </c>
      <c r="O1905" s="9" t="s">
        <v>17542</v>
      </c>
      <c r="P1905" s="9" t="s">
        <v>17543</v>
      </c>
      <c r="Q1905" s="9" t="s">
        <v>234</v>
      </c>
      <c r="R1905" s="9" t="s">
        <v>12866</v>
      </c>
      <c r="S1905" s="9" t="s">
        <v>17</v>
      </c>
      <c r="T1905" s="9" t="s">
        <v>3322</v>
      </c>
      <c r="U1905" s="9" t="s">
        <v>222</v>
      </c>
      <c r="V1905" s="9"/>
    </row>
    <row r="1906" customFormat="false" ht="15" hidden="false" customHeight="false" outlineLevel="0" collapsed="false">
      <c r="A1906" s="9" t="s">
        <v>17544</v>
      </c>
      <c r="B1906" s="9" t="s">
        <v>17545</v>
      </c>
      <c r="C1906" s="9" t="s">
        <v>17546</v>
      </c>
      <c r="D1906" s="9" t="s">
        <v>32</v>
      </c>
      <c r="E1906" s="9" t="s">
        <v>210</v>
      </c>
      <c r="F1906" s="9" t="s">
        <v>166</v>
      </c>
      <c r="G1906" s="9" t="s">
        <v>126</v>
      </c>
      <c r="H1906" s="9" t="n">
        <v>1987</v>
      </c>
      <c r="I1906" s="9" t="n">
        <v>1990</v>
      </c>
      <c r="J1906" s="9" t="s">
        <v>240</v>
      </c>
      <c r="K1906" s="9" t="s">
        <v>17547</v>
      </c>
      <c r="L1906" s="9" t="s">
        <v>17548</v>
      </c>
      <c r="M1906" s="9" t="s">
        <v>13008</v>
      </c>
      <c r="N1906" s="9" t="s">
        <v>180</v>
      </c>
      <c r="O1906" s="9" t="s">
        <v>17549</v>
      </c>
      <c r="P1906" s="9" t="s">
        <v>17550</v>
      </c>
      <c r="Q1906" s="9" t="s">
        <v>234</v>
      </c>
      <c r="R1906" s="9" t="s">
        <v>12866</v>
      </c>
      <c r="S1906" s="9" t="s">
        <v>17</v>
      </c>
      <c r="T1906" s="9" t="s">
        <v>17551</v>
      </c>
      <c r="U1906" s="9" t="s">
        <v>378</v>
      </c>
      <c r="V1906" s="9"/>
    </row>
    <row r="1907" customFormat="false" ht="15" hidden="false" customHeight="false" outlineLevel="0" collapsed="false">
      <c r="A1907" s="9" t="s">
        <v>17552</v>
      </c>
      <c r="B1907" s="9" t="s">
        <v>17553</v>
      </c>
      <c r="C1907" s="9" t="s">
        <v>17554</v>
      </c>
      <c r="D1907" s="9" t="s">
        <v>29</v>
      </c>
      <c r="E1907" s="9" t="s">
        <v>210</v>
      </c>
      <c r="F1907" s="9" t="s">
        <v>166</v>
      </c>
      <c r="G1907" s="9" t="s">
        <v>17555</v>
      </c>
      <c r="H1907" s="9" t="n">
        <v>1950</v>
      </c>
      <c r="I1907" s="9"/>
      <c r="J1907" s="9" t="s">
        <v>240</v>
      </c>
      <c r="K1907" s="9" t="s">
        <v>17556</v>
      </c>
      <c r="L1907" s="9" t="s">
        <v>17557</v>
      </c>
      <c r="M1907" s="9" t="s">
        <v>17558</v>
      </c>
      <c r="N1907" s="9" t="s">
        <v>177</v>
      </c>
      <c r="O1907" s="9" t="s">
        <v>17559</v>
      </c>
      <c r="P1907" s="9" t="s">
        <v>17560</v>
      </c>
      <c r="Q1907" s="9" t="s">
        <v>234</v>
      </c>
      <c r="R1907" s="9" t="s">
        <v>12866</v>
      </c>
      <c r="S1907" s="9" t="s">
        <v>17</v>
      </c>
      <c r="T1907" s="9" t="s">
        <v>7901</v>
      </c>
      <c r="U1907" s="9" t="s">
        <v>443</v>
      </c>
      <c r="V1907" s="9" t="s">
        <v>17561</v>
      </c>
    </row>
    <row r="1908" customFormat="false" ht="15" hidden="false" customHeight="false" outlineLevel="0" collapsed="false">
      <c r="A1908" s="9" t="s">
        <v>17562</v>
      </c>
      <c r="B1908" s="9" t="s">
        <v>17563</v>
      </c>
      <c r="C1908" s="9" t="s">
        <v>17564</v>
      </c>
      <c r="D1908" s="9" t="s">
        <v>29</v>
      </c>
      <c r="E1908" s="9" t="s">
        <v>210</v>
      </c>
      <c r="F1908" s="9" t="s">
        <v>2336</v>
      </c>
      <c r="G1908" s="9" t="s">
        <v>2337</v>
      </c>
      <c r="H1908" s="9" t="n">
        <v>-100</v>
      </c>
      <c r="I1908" s="9" t="n">
        <v>500</v>
      </c>
      <c r="J1908" s="9" t="s">
        <v>240</v>
      </c>
      <c r="K1908" s="9" t="s">
        <v>17565</v>
      </c>
      <c r="L1908" s="9" t="s">
        <v>17566</v>
      </c>
      <c r="M1908" s="9" t="s">
        <v>17567</v>
      </c>
      <c r="N1908" s="9" t="s">
        <v>179</v>
      </c>
      <c r="O1908" s="9" t="s">
        <v>354</v>
      </c>
      <c r="P1908" s="9" t="s">
        <v>17568</v>
      </c>
      <c r="Q1908" s="9" t="s">
        <v>1358</v>
      </c>
      <c r="R1908" s="9" t="s">
        <v>1348</v>
      </c>
      <c r="S1908" s="9" t="s">
        <v>16</v>
      </c>
      <c r="T1908" s="9" t="s">
        <v>17569</v>
      </c>
      <c r="U1908" s="9" t="s">
        <v>222</v>
      </c>
      <c r="V1908" s="9"/>
    </row>
    <row r="1909" customFormat="false" ht="15" hidden="false" customHeight="false" outlineLevel="0" collapsed="false">
      <c r="A1909" s="9" t="s">
        <v>17570</v>
      </c>
      <c r="B1909" s="9" t="s">
        <v>17571</v>
      </c>
      <c r="C1909" s="9" t="s">
        <v>17572</v>
      </c>
      <c r="D1909" s="9" t="s">
        <v>29</v>
      </c>
      <c r="E1909" s="9" t="s">
        <v>210</v>
      </c>
      <c r="F1909" s="9" t="s">
        <v>164</v>
      </c>
      <c r="G1909" s="9" t="s">
        <v>109</v>
      </c>
      <c r="H1909" s="9" t="n">
        <v>-100</v>
      </c>
      <c r="I1909" s="9" t="n">
        <v>500</v>
      </c>
      <c r="J1909" s="9" t="s">
        <v>240</v>
      </c>
      <c r="K1909" s="9" t="s">
        <v>17573</v>
      </c>
      <c r="L1909" s="9" t="s">
        <v>17574</v>
      </c>
      <c r="M1909" s="9" t="s">
        <v>17575</v>
      </c>
      <c r="N1909" s="9" t="s">
        <v>179</v>
      </c>
      <c r="O1909" s="9" t="s">
        <v>354</v>
      </c>
      <c r="P1909" s="9" t="s">
        <v>17576</v>
      </c>
      <c r="Q1909" s="9" t="s">
        <v>670</v>
      </c>
      <c r="R1909" s="9" t="s">
        <v>799</v>
      </c>
      <c r="S1909" s="9" t="s">
        <v>17</v>
      </c>
      <c r="T1909" s="9" t="s">
        <v>672</v>
      </c>
      <c r="U1909" s="9" t="s">
        <v>222</v>
      </c>
      <c r="V1909" s="9"/>
    </row>
    <row r="1910" customFormat="false" ht="15" hidden="false" customHeight="false" outlineLevel="0" collapsed="false">
      <c r="A1910" s="9" t="s">
        <v>17577</v>
      </c>
      <c r="B1910" s="9" t="s">
        <v>17578</v>
      </c>
      <c r="C1910" s="9" t="s">
        <v>17579</v>
      </c>
      <c r="D1910" s="9" t="s">
        <v>29</v>
      </c>
      <c r="E1910" s="9" t="s">
        <v>210</v>
      </c>
      <c r="F1910" s="9" t="s">
        <v>164</v>
      </c>
      <c r="G1910" s="9" t="s">
        <v>109</v>
      </c>
      <c r="H1910" s="9" t="n">
        <v>-200</v>
      </c>
      <c r="I1910" s="9" t="n">
        <v>300</v>
      </c>
      <c r="J1910" s="9" t="s">
        <v>240</v>
      </c>
      <c r="K1910" s="9" t="s">
        <v>17580</v>
      </c>
      <c r="L1910" s="9" t="s">
        <v>17581</v>
      </c>
      <c r="M1910" s="9" t="s">
        <v>17582</v>
      </c>
      <c r="N1910" s="9" t="s">
        <v>179</v>
      </c>
      <c r="O1910" s="9" t="s">
        <v>354</v>
      </c>
      <c r="P1910" s="9" t="s">
        <v>17583</v>
      </c>
      <c r="Q1910" s="9" t="s">
        <v>670</v>
      </c>
      <c r="R1910" s="9" t="s">
        <v>628</v>
      </c>
      <c r="S1910" s="9" t="s">
        <v>17</v>
      </c>
      <c r="T1910" s="9" t="s">
        <v>3429</v>
      </c>
      <c r="U1910" s="9" t="s">
        <v>222</v>
      </c>
      <c r="V1910" s="9"/>
    </row>
    <row r="1911" customFormat="false" ht="15" hidden="false" customHeight="false" outlineLevel="0" collapsed="false">
      <c r="A1911" s="9" t="s">
        <v>17584</v>
      </c>
      <c r="B1911" s="9" t="s">
        <v>17585</v>
      </c>
      <c r="C1911" s="9" t="s">
        <v>17586</v>
      </c>
      <c r="D1911" s="9" t="s">
        <v>29</v>
      </c>
      <c r="E1911" s="9" t="s">
        <v>210</v>
      </c>
      <c r="F1911" s="9" t="s">
        <v>164</v>
      </c>
      <c r="G1911" s="9" t="s">
        <v>109</v>
      </c>
      <c r="H1911" s="9" t="n">
        <v>320</v>
      </c>
      <c r="I1911" s="9" t="n">
        <v>550</v>
      </c>
      <c r="J1911" s="9" t="s">
        <v>240</v>
      </c>
      <c r="K1911" s="9" t="s">
        <v>17587</v>
      </c>
      <c r="L1911" s="9" t="s">
        <v>17588</v>
      </c>
      <c r="M1911" s="9" t="s">
        <v>17589</v>
      </c>
      <c r="N1911" s="9" t="s">
        <v>179</v>
      </c>
      <c r="O1911" s="9" t="s">
        <v>354</v>
      </c>
      <c r="P1911" s="9" t="s">
        <v>17590</v>
      </c>
      <c r="Q1911" s="9" t="s">
        <v>670</v>
      </c>
      <c r="R1911" s="9" t="s">
        <v>1348</v>
      </c>
      <c r="S1911" s="9" t="s">
        <v>17</v>
      </c>
      <c r="T1911" s="9" t="s">
        <v>5652</v>
      </c>
      <c r="U1911" s="9" t="s">
        <v>222</v>
      </c>
      <c r="V1911" s="9"/>
    </row>
    <row r="1912" customFormat="false" ht="15" hidden="false" customHeight="false" outlineLevel="0" collapsed="false">
      <c r="A1912" s="9" t="s">
        <v>17591</v>
      </c>
      <c r="B1912" s="9" t="s">
        <v>17592</v>
      </c>
      <c r="C1912" s="9" t="s">
        <v>17593</v>
      </c>
      <c r="D1912" s="9" t="s">
        <v>29</v>
      </c>
      <c r="E1912" s="9" t="s">
        <v>210</v>
      </c>
      <c r="F1912" s="9" t="s">
        <v>164</v>
      </c>
      <c r="G1912" s="9" t="s">
        <v>1404</v>
      </c>
      <c r="H1912" s="9" t="n">
        <v>750</v>
      </c>
      <c r="I1912" s="9" t="n">
        <v>1200</v>
      </c>
      <c r="J1912" s="9" t="s">
        <v>240</v>
      </c>
      <c r="K1912" s="9" t="s">
        <v>17594</v>
      </c>
      <c r="L1912" s="9" t="s">
        <v>17595</v>
      </c>
      <c r="M1912" s="9" t="s">
        <v>17596</v>
      </c>
      <c r="N1912" s="9" t="s">
        <v>179</v>
      </c>
      <c r="O1912" s="9" t="s">
        <v>354</v>
      </c>
      <c r="P1912" s="9" t="s">
        <v>17597</v>
      </c>
      <c r="Q1912" s="9" t="s">
        <v>670</v>
      </c>
      <c r="R1912" s="9" t="s">
        <v>1348</v>
      </c>
      <c r="S1912" s="9" t="s">
        <v>17</v>
      </c>
      <c r="T1912" s="9" t="s">
        <v>170</v>
      </c>
      <c r="U1912" s="9" t="s">
        <v>222</v>
      </c>
      <c r="V1912" s="9"/>
    </row>
    <row r="1913" customFormat="false" ht="15" hidden="false" customHeight="false" outlineLevel="0" collapsed="false">
      <c r="A1913" s="9" t="s">
        <v>17598</v>
      </c>
      <c r="B1913" s="9" t="s">
        <v>17599</v>
      </c>
      <c r="C1913" s="9" t="s">
        <v>17600</v>
      </c>
      <c r="D1913" s="9" t="s">
        <v>29</v>
      </c>
      <c r="E1913" s="9" t="s">
        <v>210</v>
      </c>
      <c r="F1913" s="9" t="s">
        <v>164</v>
      </c>
      <c r="G1913" s="9" t="s">
        <v>109</v>
      </c>
      <c r="H1913" s="9" t="n">
        <v>850</v>
      </c>
      <c r="I1913" s="9" t="n">
        <v>1280</v>
      </c>
      <c r="J1913" s="9" t="s">
        <v>240</v>
      </c>
      <c r="K1913" s="9" t="s">
        <v>17601</v>
      </c>
      <c r="L1913" s="9" t="s">
        <v>12105</v>
      </c>
      <c r="M1913" s="9" t="s">
        <v>13488</v>
      </c>
      <c r="N1913" s="9" t="s">
        <v>179</v>
      </c>
      <c r="O1913" s="9" t="s">
        <v>17602</v>
      </c>
      <c r="P1913" s="9" t="s">
        <v>17603</v>
      </c>
      <c r="Q1913" s="9" t="s">
        <v>1358</v>
      </c>
      <c r="R1913" s="9" t="s">
        <v>1348</v>
      </c>
      <c r="S1913" s="9" t="s">
        <v>16</v>
      </c>
      <c r="T1913" s="9" t="s">
        <v>859</v>
      </c>
      <c r="U1913" s="9" t="s">
        <v>222</v>
      </c>
      <c r="V1913" s="9"/>
    </row>
    <row r="1914" customFormat="false" ht="15" hidden="false" customHeight="false" outlineLevel="0" collapsed="false">
      <c r="A1914" s="9" t="s">
        <v>17604</v>
      </c>
      <c r="B1914" s="9" t="s">
        <v>17605</v>
      </c>
      <c r="C1914" s="9" t="s">
        <v>17606</v>
      </c>
      <c r="D1914" s="9" t="s">
        <v>39</v>
      </c>
      <c r="E1914" s="9" t="s">
        <v>210</v>
      </c>
      <c r="F1914" s="9" t="s">
        <v>8841</v>
      </c>
      <c r="G1914" s="9" t="s">
        <v>109</v>
      </c>
      <c r="H1914" s="9" t="n">
        <v>1560</v>
      </c>
      <c r="I1914" s="9" t="n">
        <v>1858</v>
      </c>
      <c r="J1914" s="9" t="s">
        <v>240</v>
      </c>
      <c r="K1914" s="9" t="s">
        <v>17607</v>
      </c>
      <c r="L1914" s="9" t="s">
        <v>17608</v>
      </c>
      <c r="M1914" s="9" t="s">
        <v>17609</v>
      </c>
      <c r="N1914" s="9" t="s">
        <v>255</v>
      </c>
      <c r="O1914" s="9" t="s">
        <v>354</v>
      </c>
      <c r="P1914" s="9" t="s">
        <v>17610</v>
      </c>
      <c r="Q1914" s="9" t="s">
        <v>234</v>
      </c>
      <c r="R1914" s="9" t="s">
        <v>1348</v>
      </c>
      <c r="S1914" s="9" t="s">
        <v>15</v>
      </c>
      <c r="T1914" s="9" t="s">
        <v>13256</v>
      </c>
      <c r="U1914" s="9" t="s">
        <v>222</v>
      </c>
      <c r="V1914" s="9"/>
    </row>
    <row r="1915" customFormat="false" ht="15" hidden="false" customHeight="false" outlineLevel="0" collapsed="false">
      <c r="A1915" s="9" t="s">
        <v>17611</v>
      </c>
      <c r="B1915" s="9" t="s">
        <v>17612</v>
      </c>
      <c r="C1915" s="9" t="s">
        <v>17613</v>
      </c>
      <c r="D1915" s="9" t="s">
        <v>39</v>
      </c>
      <c r="E1915" s="9" t="s">
        <v>210</v>
      </c>
      <c r="F1915" s="9" t="s">
        <v>8841</v>
      </c>
      <c r="G1915" s="9" t="s">
        <v>109</v>
      </c>
      <c r="H1915" s="9" t="n">
        <v>1560</v>
      </c>
      <c r="I1915" s="9" t="n">
        <v>1700</v>
      </c>
      <c r="J1915" s="9" t="s">
        <v>240</v>
      </c>
      <c r="K1915" s="9" t="s">
        <v>17614</v>
      </c>
      <c r="L1915" s="9" t="s">
        <v>17615</v>
      </c>
      <c r="M1915" s="9" t="s">
        <v>5198</v>
      </c>
      <c r="N1915" s="9" t="s">
        <v>180</v>
      </c>
      <c r="O1915" s="9" t="s">
        <v>354</v>
      </c>
      <c r="P1915" s="9" t="s">
        <v>17616</v>
      </c>
      <c r="Q1915" s="9" t="s">
        <v>234</v>
      </c>
      <c r="R1915" s="9" t="s">
        <v>799</v>
      </c>
      <c r="S1915" s="9" t="s">
        <v>17</v>
      </c>
      <c r="T1915" s="9"/>
      <c r="U1915" s="9" t="s">
        <v>222</v>
      </c>
      <c r="V1915" s="9"/>
    </row>
    <row r="1916" customFormat="false" ht="15" hidden="false" customHeight="false" outlineLevel="0" collapsed="false">
      <c r="A1916" s="9" t="s">
        <v>17617</v>
      </c>
      <c r="B1916" s="9" t="s">
        <v>17618</v>
      </c>
      <c r="C1916" s="9" t="s">
        <v>17619</v>
      </c>
      <c r="D1916" s="9" t="s">
        <v>39</v>
      </c>
      <c r="E1916" s="9" t="s">
        <v>210</v>
      </c>
      <c r="F1916" s="9" t="s">
        <v>164</v>
      </c>
      <c r="G1916" s="9" t="s">
        <v>1404</v>
      </c>
      <c r="H1916" s="9" t="n">
        <v>1660</v>
      </c>
      <c r="I1916" s="9" t="n">
        <v>1730</v>
      </c>
      <c r="J1916" s="9" t="s">
        <v>240</v>
      </c>
      <c r="K1916" s="9" t="s">
        <v>17620</v>
      </c>
      <c r="L1916" s="9" t="s">
        <v>17621</v>
      </c>
      <c r="M1916" s="9" t="s">
        <v>5198</v>
      </c>
      <c r="N1916" s="9" t="s">
        <v>179</v>
      </c>
      <c r="O1916" s="9" t="s">
        <v>354</v>
      </c>
      <c r="P1916" s="9" t="s">
        <v>17622</v>
      </c>
      <c r="Q1916" s="9" t="s">
        <v>234</v>
      </c>
      <c r="R1916" s="9" t="s">
        <v>799</v>
      </c>
      <c r="S1916" s="9" t="s">
        <v>17</v>
      </c>
      <c r="T1916" s="9"/>
      <c r="U1916" s="9" t="s">
        <v>222</v>
      </c>
      <c r="V1916" s="9"/>
    </row>
    <row r="1917" customFormat="false" ht="15" hidden="false" customHeight="false" outlineLevel="0" collapsed="false">
      <c r="A1917" s="9" t="s">
        <v>17623</v>
      </c>
      <c r="B1917" s="9" t="s">
        <v>17624</v>
      </c>
      <c r="C1917" s="9" t="s">
        <v>17625</v>
      </c>
      <c r="D1917" s="9" t="s">
        <v>39</v>
      </c>
      <c r="E1917" s="9" t="s">
        <v>210</v>
      </c>
      <c r="F1917" s="9" t="s">
        <v>164</v>
      </c>
      <c r="G1917" s="9" t="s">
        <v>1404</v>
      </c>
      <c r="H1917" s="9" t="n">
        <v>1720</v>
      </c>
      <c r="I1917" s="9" t="n">
        <v>1830</v>
      </c>
      <c r="J1917" s="9" t="s">
        <v>240</v>
      </c>
      <c r="K1917" s="9" t="s">
        <v>17626</v>
      </c>
      <c r="L1917" s="9" t="s">
        <v>17627</v>
      </c>
      <c r="M1917" s="9" t="s">
        <v>5198</v>
      </c>
      <c r="N1917" s="9" t="s">
        <v>179</v>
      </c>
      <c r="O1917" s="9" t="s">
        <v>17628</v>
      </c>
      <c r="P1917" s="9" t="s">
        <v>17629</v>
      </c>
      <c r="Q1917" s="9" t="s">
        <v>234</v>
      </c>
      <c r="R1917" s="9" t="s">
        <v>1348</v>
      </c>
      <c r="S1917" s="9" t="s">
        <v>15</v>
      </c>
      <c r="T1917" s="9" t="s">
        <v>3571</v>
      </c>
      <c r="U1917" s="9" t="s">
        <v>222</v>
      </c>
      <c r="V1917" s="9"/>
    </row>
    <row r="1918" customFormat="false" ht="15" hidden="false" customHeight="false" outlineLevel="0" collapsed="false">
      <c r="A1918" s="9" t="s">
        <v>17630</v>
      </c>
      <c r="B1918" s="9" t="s">
        <v>17631</v>
      </c>
      <c r="C1918" s="9" t="s">
        <v>17632</v>
      </c>
      <c r="D1918" s="9" t="s">
        <v>39</v>
      </c>
      <c r="E1918" s="9" t="s">
        <v>210</v>
      </c>
      <c r="F1918" s="9" t="s">
        <v>164</v>
      </c>
      <c r="G1918" s="9" t="s">
        <v>1404</v>
      </c>
      <c r="H1918" s="9" t="n">
        <v>1775</v>
      </c>
      <c r="I1918" s="9" t="n">
        <v>1850</v>
      </c>
      <c r="J1918" s="9" t="s">
        <v>240</v>
      </c>
      <c r="K1918" s="9" t="s">
        <v>17633</v>
      </c>
      <c r="L1918" s="9" t="s">
        <v>17627</v>
      </c>
      <c r="M1918" s="9" t="s">
        <v>5198</v>
      </c>
      <c r="N1918" s="9" t="s">
        <v>179</v>
      </c>
      <c r="O1918" s="9" t="s">
        <v>354</v>
      </c>
      <c r="P1918" s="9" t="s">
        <v>17622</v>
      </c>
      <c r="Q1918" s="9" t="s">
        <v>234</v>
      </c>
      <c r="R1918" s="9" t="s">
        <v>1348</v>
      </c>
      <c r="S1918" s="9" t="s">
        <v>17</v>
      </c>
      <c r="T1918" s="9"/>
      <c r="U1918" s="9" t="s">
        <v>222</v>
      </c>
      <c r="V1918" s="9"/>
    </row>
    <row r="1919" customFormat="false" ht="15" hidden="false" customHeight="false" outlineLevel="0" collapsed="false">
      <c r="A1919" s="9" t="s">
        <v>17634</v>
      </c>
      <c r="B1919" s="9" t="s">
        <v>17635</v>
      </c>
      <c r="C1919" s="9" t="s">
        <v>17636</v>
      </c>
      <c r="D1919" s="9" t="s">
        <v>29</v>
      </c>
      <c r="E1919" s="9" t="s">
        <v>210</v>
      </c>
      <c r="F1919" s="9" t="s">
        <v>13512</v>
      </c>
      <c r="G1919" s="9" t="s">
        <v>17637</v>
      </c>
      <c r="H1919" s="9" t="n">
        <v>1760</v>
      </c>
      <c r="I1919" s="9" t="n">
        <v>1880</v>
      </c>
      <c r="J1919" s="9" t="s">
        <v>240</v>
      </c>
      <c r="K1919" s="9" t="s">
        <v>17638</v>
      </c>
      <c r="L1919" s="9" t="s">
        <v>17639</v>
      </c>
      <c r="M1919" s="9" t="s">
        <v>17640</v>
      </c>
      <c r="N1919" s="9" t="s">
        <v>177</v>
      </c>
      <c r="O1919" s="9" t="s">
        <v>354</v>
      </c>
      <c r="P1919" s="9" t="s">
        <v>17641</v>
      </c>
      <c r="Q1919" s="9" t="s">
        <v>234</v>
      </c>
      <c r="R1919" s="9" t="s">
        <v>17642</v>
      </c>
      <c r="S1919" s="9" t="s">
        <v>16</v>
      </c>
      <c r="T1919" s="9" t="s">
        <v>9127</v>
      </c>
      <c r="U1919" s="9" t="s">
        <v>222</v>
      </c>
      <c r="V1919" s="9"/>
    </row>
    <row r="1920" customFormat="false" ht="15" hidden="false" customHeight="false" outlineLevel="0" collapsed="false">
      <c r="A1920" s="9" t="s">
        <v>17643</v>
      </c>
      <c r="B1920" s="9" t="s">
        <v>17644</v>
      </c>
      <c r="C1920" s="9" t="s">
        <v>17645</v>
      </c>
      <c r="D1920" s="9" t="s">
        <v>29</v>
      </c>
      <c r="E1920" s="9" t="s">
        <v>210</v>
      </c>
      <c r="F1920" s="9" t="s">
        <v>164</v>
      </c>
      <c r="G1920" s="9" t="s">
        <v>109</v>
      </c>
      <c r="H1920" s="9" t="n">
        <v>1830</v>
      </c>
      <c r="I1920" s="9" t="n">
        <v>1930</v>
      </c>
      <c r="J1920" s="9" t="s">
        <v>240</v>
      </c>
      <c r="K1920" s="9" t="s">
        <v>17646</v>
      </c>
      <c r="L1920" s="9" t="s">
        <v>17647</v>
      </c>
      <c r="M1920" s="9" t="s">
        <v>5198</v>
      </c>
      <c r="N1920" s="9" t="s">
        <v>179</v>
      </c>
      <c r="O1920" s="9" t="s">
        <v>354</v>
      </c>
      <c r="P1920" s="9" t="s">
        <v>17648</v>
      </c>
      <c r="Q1920" s="9" t="s">
        <v>234</v>
      </c>
      <c r="R1920" s="9" t="s">
        <v>799</v>
      </c>
      <c r="S1920" s="9" t="s">
        <v>17</v>
      </c>
      <c r="T1920" s="9" t="s">
        <v>1001</v>
      </c>
      <c r="U1920" s="9" t="s">
        <v>222</v>
      </c>
      <c r="V1920" s="9"/>
    </row>
    <row r="1921" customFormat="false" ht="15" hidden="false" customHeight="false" outlineLevel="0" collapsed="false">
      <c r="A1921" s="9" t="s">
        <v>17649</v>
      </c>
      <c r="B1921" s="9" t="s">
        <v>17650</v>
      </c>
      <c r="C1921" s="9" t="s">
        <v>17651</v>
      </c>
      <c r="D1921" s="9" t="s">
        <v>29</v>
      </c>
      <c r="E1921" s="9" t="s">
        <v>210</v>
      </c>
      <c r="F1921" s="9" t="s">
        <v>164</v>
      </c>
      <c r="G1921" s="9" t="s">
        <v>109</v>
      </c>
      <c r="H1921" s="9" t="n">
        <v>1600</v>
      </c>
      <c r="I1921" s="9"/>
      <c r="J1921" s="9" t="s">
        <v>240</v>
      </c>
      <c r="K1921" s="9" t="s">
        <v>17652</v>
      </c>
      <c r="L1921" s="9" t="s">
        <v>17653</v>
      </c>
      <c r="M1921" s="9" t="s">
        <v>16927</v>
      </c>
      <c r="N1921" s="9" t="s">
        <v>179</v>
      </c>
      <c r="O1921" s="9" t="s">
        <v>354</v>
      </c>
      <c r="P1921" s="9" t="s">
        <v>17654</v>
      </c>
      <c r="Q1921" s="9" t="s">
        <v>840</v>
      </c>
      <c r="R1921" s="9" t="s">
        <v>628</v>
      </c>
      <c r="S1921" s="9" t="s">
        <v>17</v>
      </c>
      <c r="T1921" s="9"/>
      <c r="U1921" s="9" t="s">
        <v>378</v>
      </c>
      <c r="V1921" s="9"/>
    </row>
    <row r="1922" customFormat="false" ht="15" hidden="false" customHeight="false" outlineLevel="0" collapsed="false">
      <c r="A1922" s="9" t="s">
        <v>17655</v>
      </c>
      <c r="B1922" s="9" t="s">
        <v>17656</v>
      </c>
      <c r="C1922" s="9" t="s">
        <v>17657</v>
      </c>
      <c r="D1922" s="9" t="s">
        <v>29</v>
      </c>
      <c r="E1922" s="9" t="s">
        <v>210</v>
      </c>
      <c r="F1922" s="9" t="s">
        <v>164</v>
      </c>
      <c r="G1922" s="9" t="s">
        <v>109</v>
      </c>
      <c r="H1922" s="9" t="n">
        <v>1966</v>
      </c>
      <c r="I1922" s="9"/>
      <c r="J1922" s="9" t="s">
        <v>17658</v>
      </c>
      <c r="K1922" s="9" t="s">
        <v>17659</v>
      </c>
      <c r="L1922" s="9" t="s">
        <v>17660</v>
      </c>
      <c r="M1922" s="9" t="s">
        <v>5198</v>
      </c>
      <c r="N1922" s="9" t="s">
        <v>268</v>
      </c>
      <c r="O1922" s="9" t="s">
        <v>17661</v>
      </c>
      <c r="P1922" s="9" t="s">
        <v>17662</v>
      </c>
      <c r="Q1922" s="9" t="s">
        <v>1267</v>
      </c>
      <c r="R1922" s="9" t="s">
        <v>12866</v>
      </c>
      <c r="S1922" s="9" t="s">
        <v>16</v>
      </c>
      <c r="T1922" s="9" t="s">
        <v>16911</v>
      </c>
      <c r="U1922" s="9" t="s">
        <v>222</v>
      </c>
      <c r="V1922" s="9"/>
    </row>
    <row r="1923" customFormat="false" ht="15" hidden="false" customHeight="false" outlineLevel="0" collapsed="false">
      <c r="A1923" s="9" t="s">
        <v>17663</v>
      </c>
      <c r="B1923" s="9" t="s">
        <v>17664</v>
      </c>
      <c r="C1923" s="9" t="s">
        <v>17665</v>
      </c>
      <c r="D1923" s="9" t="s">
        <v>29</v>
      </c>
      <c r="E1923" s="9" t="s">
        <v>210</v>
      </c>
      <c r="F1923" s="9" t="s">
        <v>164</v>
      </c>
      <c r="G1923" s="9" t="s">
        <v>109</v>
      </c>
      <c r="H1923" s="9" t="n">
        <v>1970</v>
      </c>
      <c r="I1923" s="9"/>
      <c r="J1923" s="9" t="s">
        <v>240</v>
      </c>
      <c r="K1923" s="9" t="s">
        <v>17666</v>
      </c>
      <c r="L1923" s="9" t="s">
        <v>17667</v>
      </c>
      <c r="M1923" s="9" t="s">
        <v>5198</v>
      </c>
      <c r="N1923" s="9" t="s">
        <v>179</v>
      </c>
      <c r="O1923" s="9" t="s">
        <v>17668</v>
      </c>
      <c r="P1923" s="9" t="s">
        <v>17669</v>
      </c>
      <c r="Q1923" s="9" t="s">
        <v>2073</v>
      </c>
      <c r="R1923" s="9" t="s">
        <v>12866</v>
      </c>
      <c r="S1923" s="9" t="s">
        <v>17</v>
      </c>
      <c r="T1923" s="9" t="s">
        <v>3391</v>
      </c>
      <c r="U1923" s="9" t="s">
        <v>378</v>
      </c>
      <c r="V1923" s="9"/>
    </row>
    <row r="1924" customFormat="false" ht="15" hidden="false" customHeight="false" outlineLevel="0" collapsed="false">
      <c r="A1924" s="9" t="s">
        <v>17670</v>
      </c>
      <c r="B1924" s="9" t="s">
        <v>17671</v>
      </c>
      <c r="C1924" s="9" t="s">
        <v>17672</v>
      </c>
      <c r="D1924" s="9" t="s">
        <v>39</v>
      </c>
      <c r="E1924" s="9" t="s">
        <v>210</v>
      </c>
      <c r="F1924" s="9" t="s">
        <v>164</v>
      </c>
      <c r="G1924" s="9" t="s">
        <v>109</v>
      </c>
      <c r="H1924" s="9" t="n">
        <v>1981</v>
      </c>
      <c r="I1924" s="9"/>
      <c r="J1924" s="9" t="s">
        <v>240</v>
      </c>
      <c r="K1924" s="9" t="s">
        <v>17673</v>
      </c>
      <c r="L1924" s="9" t="s">
        <v>17674</v>
      </c>
      <c r="M1924" s="9" t="s">
        <v>5198</v>
      </c>
      <c r="N1924" s="9" t="s">
        <v>179</v>
      </c>
      <c r="O1924" s="9" t="s">
        <v>17675</v>
      </c>
      <c r="P1924" s="9" t="s">
        <v>17676</v>
      </c>
      <c r="Q1924" s="9" t="s">
        <v>2073</v>
      </c>
      <c r="R1924" s="9" t="s">
        <v>12866</v>
      </c>
      <c r="S1924" s="9" t="s">
        <v>17</v>
      </c>
      <c r="T1924" s="9" t="s">
        <v>3205</v>
      </c>
      <c r="U1924" s="9" t="s">
        <v>222</v>
      </c>
      <c r="V1924" s="9"/>
    </row>
    <row r="1925" customFormat="false" ht="15" hidden="false" customHeight="false" outlineLevel="0" collapsed="false">
      <c r="A1925" s="9" t="s">
        <v>17677</v>
      </c>
      <c r="B1925" s="9" t="s">
        <v>17678</v>
      </c>
      <c r="C1925" s="9" t="s">
        <v>17679</v>
      </c>
      <c r="D1925" s="9" t="s">
        <v>32</v>
      </c>
      <c r="E1925" s="9" t="s">
        <v>210</v>
      </c>
      <c r="F1925" s="9" t="s">
        <v>164</v>
      </c>
      <c r="G1925" s="9" t="s">
        <v>109</v>
      </c>
      <c r="H1925" s="9" t="n">
        <v>1905</v>
      </c>
      <c r="I1925" s="9" t="n">
        <v>1947</v>
      </c>
      <c r="J1925" s="9" t="s">
        <v>240</v>
      </c>
      <c r="K1925" s="9" t="s">
        <v>17680</v>
      </c>
      <c r="L1925" s="9" t="s">
        <v>17681</v>
      </c>
      <c r="M1925" s="9" t="s">
        <v>10519</v>
      </c>
      <c r="N1925" s="9" t="s">
        <v>452</v>
      </c>
      <c r="O1925" s="9" t="s">
        <v>17073</v>
      </c>
      <c r="P1925" s="9" t="s">
        <v>17682</v>
      </c>
      <c r="Q1925" s="9" t="s">
        <v>234</v>
      </c>
      <c r="R1925" s="9" t="s">
        <v>13027</v>
      </c>
      <c r="S1925" s="9" t="s">
        <v>15</v>
      </c>
      <c r="T1925" s="9" t="s">
        <v>17683</v>
      </c>
      <c r="U1925" s="9" t="s">
        <v>222</v>
      </c>
      <c r="V1925" s="9"/>
    </row>
    <row r="1926" customFormat="false" ht="15" hidden="false" customHeight="false" outlineLevel="0" collapsed="false">
      <c r="A1926" s="9" t="s">
        <v>17684</v>
      </c>
      <c r="B1926" s="9" t="s">
        <v>17685</v>
      </c>
      <c r="C1926" s="9" t="s">
        <v>17686</v>
      </c>
      <c r="D1926" s="9" t="s">
        <v>32</v>
      </c>
      <c r="E1926" s="9" t="s">
        <v>210</v>
      </c>
      <c r="F1926" s="9" t="s">
        <v>164</v>
      </c>
      <c r="G1926" s="9" t="s">
        <v>109</v>
      </c>
      <c r="H1926" s="9" t="n">
        <v>1905</v>
      </c>
      <c r="I1926" s="9" t="n">
        <v>1940</v>
      </c>
      <c r="J1926" s="9" t="s">
        <v>240</v>
      </c>
      <c r="K1926" s="9" t="s">
        <v>17687</v>
      </c>
      <c r="L1926" s="9" t="s">
        <v>17688</v>
      </c>
      <c r="M1926" s="9" t="s">
        <v>5198</v>
      </c>
      <c r="N1926" s="9" t="s">
        <v>180</v>
      </c>
      <c r="O1926" s="9" t="s">
        <v>17689</v>
      </c>
      <c r="P1926" s="9" t="s">
        <v>17690</v>
      </c>
      <c r="Q1926" s="9" t="s">
        <v>234</v>
      </c>
      <c r="R1926" s="9" t="s">
        <v>13027</v>
      </c>
      <c r="S1926" s="9" t="s">
        <v>16</v>
      </c>
      <c r="T1926" s="9" t="s">
        <v>313</v>
      </c>
      <c r="U1926" s="9" t="s">
        <v>222</v>
      </c>
      <c r="V1926" s="9"/>
    </row>
    <row r="1927" customFormat="false" ht="15" hidden="false" customHeight="false" outlineLevel="0" collapsed="false">
      <c r="A1927" s="9" t="s">
        <v>17691</v>
      </c>
      <c r="B1927" s="9" t="s">
        <v>17692</v>
      </c>
      <c r="C1927" s="9" t="s">
        <v>17693</v>
      </c>
      <c r="D1927" s="9" t="s">
        <v>39</v>
      </c>
      <c r="E1927" s="9" t="s">
        <v>210</v>
      </c>
      <c r="F1927" s="9" t="s">
        <v>164</v>
      </c>
      <c r="G1927" s="9" t="s">
        <v>109</v>
      </c>
      <c r="H1927" s="9" t="n">
        <v>1919</v>
      </c>
      <c r="I1927" s="9"/>
      <c r="J1927" s="9" t="s">
        <v>240</v>
      </c>
      <c r="K1927" s="9" t="s">
        <v>17694</v>
      </c>
      <c r="L1927" s="9" t="s">
        <v>13531</v>
      </c>
      <c r="M1927" s="9" t="s">
        <v>17695</v>
      </c>
      <c r="N1927" s="9" t="s">
        <v>180</v>
      </c>
      <c r="O1927" s="9" t="s">
        <v>17696</v>
      </c>
      <c r="P1927" s="9" t="s">
        <v>17697</v>
      </c>
      <c r="Q1927" s="9" t="s">
        <v>234</v>
      </c>
      <c r="R1927" s="9" t="s">
        <v>12866</v>
      </c>
      <c r="S1927" s="9" t="s">
        <v>16</v>
      </c>
      <c r="T1927" s="9" t="s">
        <v>313</v>
      </c>
      <c r="U1927" s="9" t="s">
        <v>222</v>
      </c>
      <c r="V1927" s="9"/>
    </row>
    <row r="1928" customFormat="false" ht="15" hidden="false" customHeight="false" outlineLevel="0" collapsed="false">
      <c r="A1928" s="9" t="s">
        <v>17698</v>
      </c>
      <c r="B1928" s="9" t="s">
        <v>17699</v>
      </c>
      <c r="C1928" s="9" t="s">
        <v>17700</v>
      </c>
      <c r="D1928" s="9" t="s">
        <v>32</v>
      </c>
      <c r="E1928" s="9" t="s">
        <v>210</v>
      </c>
      <c r="F1928" s="9" t="s">
        <v>164</v>
      </c>
      <c r="G1928" s="9" t="s">
        <v>109</v>
      </c>
      <c r="H1928" s="9" t="n">
        <v>1947</v>
      </c>
      <c r="I1928" s="9" t="n">
        <v>1956</v>
      </c>
      <c r="J1928" s="9" t="s">
        <v>240</v>
      </c>
      <c r="K1928" s="9" t="s">
        <v>17701</v>
      </c>
      <c r="L1928" s="9" t="s">
        <v>16083</v>
      </c>
      <c r="M1928" s="9" t="s">
        <v>5198</v>
      </c>
      <c r="N1928" s="9" t="s">
        <v>180</v>
      </c>
      <c r="O1928" s="9" t="s">
        <v>17702</v>
      </c>
      <c r="P1928" s="9" t="s">
        <v>17703</v>
      </c>
      <c r="Q1928" s="9" t="s">
        <v>234</v>
      </c>
      <c r="R1928" s="9" t="s">
        <v>12866</v>
      </c>
      <c r="S1928" s="9" t="s">
        <v>17</v>
      </c>
      <c r="T1928" s="9" t="s">
        <v>313</v>
      </c>
      <c r="U1928" s="9" t="s">
        <v>222</v>
      </c>
      <c r="V1928" s="9"/>
    </row>
    <row r="1929" customFormat="false" ht="15" hidden="false" customHeight="false" outlineLevel="0" collapsed="false">
      <c r="A1929" s="9" t="s">
        <v>17704</v>
      </c>
      <c r="B1929" s="9" t="s">
        <v>17705</v>
      </c>
      <c r="C1929" s="9" t="s">
        <v>17706</v>
      </c>
      <c r="D1929" s="9" t="s">
        <v>32</v>
      </c>
      <c r="E1929" s="9" t="s">
        <v>210</v>
      </c>
      <c r="F1929" s="9" t="s">
        <v>164</v>
      </c>
      <c r="G1929" s="9" t="s">
        <v>109</v>
      </c>
      <c r="H1929" s="9" t="n">
        <v>1960</v>
      </c>
      <c r="I1929" s="9" t="n">
        <v>1980</v>
      </c>
      <c r="J1929" s="9" t="s">
        <v>240</v>
      </c>
      <c r="K1929" s="9" t="s">
        <v>17707</v>
      </c>
      <c r="L1929" s="9" t="s">
        <v>17708</v>
      </c>
      <c r="M1929" s="9" t="s">
        <v>5198</v>
      </c>
      <c r="N1929" s="9" t="s">
        <v>178</v>
      </c>
      <c r="O1929" s="9" t="s">
        <v>17709</v>
      </c>
      <c r="P1929" s="9" t="s">
        <v>17710</v>
      </c>
      <c r="Q1929" s="9" t="s">
        <v>234</v>
      </c>
      <c r="R1929" s="9" t="s">
        <v>12866</v>
      </c>
      <c r="S1929" s="9" t="s">
        <v>17</v>
      </c>
      <c r="T1929" s="9" t="s">
        <v>247</v>
      </c>
      <c r="U1929" s="9" t="s">
        <v>222</v>
      </c>
      <c r="V1929" s="9"/>
    </row>
    <row r="1930" customFormat="false" ht="15" hidden="false" customHeight="false" outlineLevel="0" collapsed="false">
      <c r="A1930" s="9" t="s">
        <v>17711</v>
      </c>
      <c r="B1930" s="9" t="s">
        <v>17712</v>
      </c>
      <c r="C1930" s="9" t="s">
        <v>17713</v>
      </c>
      <c r="D1930" s="9" t="s">
        <v>39</v>
      </c>
      <c r="E1930" s="9" t="s">
        <v>210</v>
      </c>
      <c r="F1930" s="9" t="s">
        <v>164</v>
      </c>
      <c r="G1930" s="9" t="s">
        <v>109</v>
      </c>
      <c r="H1930" s="9" t="n">
        <v>1950</v>
      </c>
      <c r="I1930" s="9"/>
      <c r="J1930" s="9" t="s">
        <v>240</v>
      </c>
      <c r="K1930" s="9" t="s">
        <v>17714</v>
      </c>
      <c r="L1930" s="9" t="s">
        <v>9810</v>
      </c>
      <c r="M1930" s="9" t="s">
        <v>5198</v>
      </c>
      <c r="N1930" s="9" t="s">
        <v>180</v>
      </c>
      <c r="O1930" s="9" t="s">
        <v>354</v>
      </c>
      <c r="P1930" s="9" t="s">
        <v>17715</v>
      </c>
      <c r="Q1930" s="9" t="s">
        <v>234</v>
      </c>
      <c r="R1930" s="9" t="s">
        <v>12866</v>
      </c>
      <c r="S1930" s="9" t="s">
        <v>17</v>
      </c>
      <c r="T1930" s="9" t="s">
        <v>313</v>
      </c>
      <c r="U1930" s="9" t="s">
        <v>378</v>
      </c>
      <c r="V1930" s="9"/>
    </row>
    <row r="1931" customFormat="false" ht="15" hidden="false" customHeight="false" outlineLevel="0" collapsed="false">
      <c r="A1931" s="9" t="s">
        <v>17716</v>
      </c>
      <c r="B1931" s="9" t="s">
        <v>17717</v>
      </c>
      <c r="C1931" s="9" t="s">
        <v>17718</v>
      </c>
      <c r="D1931" s="9" t="s">
        <v>32</v>
      </c>
      <c r="E1931" s="9" t="s">
        <v>210</v>
      </c>
      <c r="F1931" s="9" t="s">
        <v>164</v>
      </c>
      <c r="G1931" s="9" t="s">
        <v>109</v>
      </c>
      <c r="H1931" s="9" t="n">
        <v>1943</v>
      </c>
      <c r="I1931" s="9" t="n">
        <v>1967</v>
      </c>
      <c r="J1931" s="9" t="s">
        <v>240</v>
      </c>
      <c r="K1931" s="9" t="s">
        <v>17719</v>
      </c>
      <c r="L1931" s="9" t="s">
        <v>5198</v>
      </c>
      <c r="M1931" s="9" t="s">
        <v>5198</v>
      </c>
      <c r="N1931" s="9" t="s">
        <v>180</v>
      </c>
      <c r="O1931" s="9" t="s">
        <v>15992</v>
      </c>
      <c r="P1931" s="9" t="s">
        <v>17720</v>
      </c>
      <c r="Q1931" s="9" t="s">
        <v>234</v>
      </c>
      <c r="R1931" s="9" t="s">
        <v>12866</v>
      </c>
      <c r="S1931" s="9" t="s">
        <v>17</v>
      </c>
      <c r="T1931" s="9" t="s">
        <v>313</v>
      </c>
      <c r="U1931" s="9" t="s">
        <v>222</v>
      </c>
      <c r="V1931" s="9"/>
    </row>
    <row r="1932" customFormat="false" ht="15" hidden="false" customHeight="false" outlineLevel="0" collapsed="false">
      <c r="A1932" s="9" t="s">
        <v>17721</v>
      </c>
      <c r="B1932" s="9" t="s">
        <v>17722</v>
      </c>
      <c r="C1932" s="9" t="s">
        <v>17723</v>
      </c>
      <c r="D1932" s="9" t="s">
        <v>32</v>
      </c>
      <c r="E1932" s="9" t="s">
        <v>210</v>
      </c>
      <c r="F1932" s="9" t="s">
        <v>164</v>
      </c>
      <c r="G1932" s="9" t="s">
        <v>109</v>
      </c>
      <c r="H1932" s="9" t="n">
        <v>1947</v>
      </c>
      <c r="I1932" s="9" t="n">
        <v>1975</v>
      </c>
      <c r="J1932" s="9" t="s">
        <v>240</v>
      </c>
      <c r="K1932" s="9" t="s">
        <v>17724</v>
      </c>
      <c r="L1932" s="9" t="s">
        <v>17725</v>
      </c>
      <c r="M1932" s="9" t="s">
        <v>13559</v>
      </c>
      <c r="N1932" s="9" t="s">
        <v>178</v>
      </c>
      <c r="O1932" s="9" t="s">
        <v>17073</v>
      </c>
      <c r="P1932" s="9" t="s">
        <v>17726</v>
      </c>
      <c r="Q1932" s="9" t="s">
        <v>234</v>
      </c>
      <c r="R1932" s="9" t="s">
        <v>12866</v>
      </c>
      <c r="S1932" s="9" t="s">
        <v>15</v>
      </c>
      <c r="T1932" s="9" t="s">
        <v>9456</v>
      </c>
      <c r="U1932" s="9" t="s">
        <v>222</v>
      </c>
      <c r="V1932" s="9"/>
    </row>
    <row r="1933" customFormat="false" ht="15" hidden="false" customHeight="false" outlineLevel="0" collapsed="false">
      <c r="A1933" s="9" t="s">
        <v>17727</v>
      </c>
      <c r="B1933" s="9" t="s">
        <v>17728</v>
      </c>
      <c r="C1933" s="9" t="s">
        <v>17729</v>
      </c>
      <c r="D1933" s="9" t="s">
        <v>39</v>
      </c>
      <c r="E1933" s="9" t="s">
        <v>210</v>
      </c>
      <c r="F1933" s="9" t="s">
        <v>164</v>
      </c>
      <c r="G1933" s="9" t="s">
        <v>111</v>
      </c>
      <c r="H1933" s="9" t="n">
        <v>1450</v>
      </c>
      <c r="I1933" s="9"/>
      <c r="J1933" s="9" t="s">
        <v>240</v>
      </c>
      <c r="K1933" s="9" t="s">
        <v>17730</v>
      </c>
      <c r="L1933" s="9" t="s">
        <v>17731</v>
      </c>
      <c r="M1933" s="9" t="s">
        <v>17732</v>
      </c>
      <c r="N1933" s="9" t="s">
        <v>179</v>
      </c>
      <c r="O1933" s="9" t="s">
        <v>17733</v>
      </c>
      <c r="P1933" s="9" t="s">
        <v>17734</v>
      </c>
      <c r="Q1933" s="9" t="s">
        <v>670</v>
      </c>
      <c r="R1933" s="9" t="s">
        <v>799</v>
      </c>
      <c r="S1933" s="9" t="s">
        <v>17</v>
      </c>
      <c r="T1933" s="9" t="s">
        <v>3205</v>
      </c>
      <c r="U1933" s="9" t="s">
        <v>222</v>
      </c>
      <c r="V1933" s="9"/>
    </row>
    <row r="1934" customFormat="false" ht="15" hidden="false" customHeight="false" outlineLevel="0" collapsed="false">
      <c r="A1934" s="9" t="s">
        <v>17735</v>
      </c>
      <c r="B1934" s="9" t="s">
        <v>17736</v>
      </c>
      <c r="C1934" s="9" t="s">
        <v>17737</v>
      </c>
      <c r="D1934" s="9" t="s">
        <v>39</v>
      </c>
      <c r="E1934" s="9" t="s">
        <v>210</v>
      </c>
      <c r="F1934" s="9" t="s">
        <v>164</v>
      </c>
      <c r="G1934" s="9" t="s">
        <v>111</v>
      </c>
      <c r="H1934" s="9" t="n">
        <v>1560</v>
      </c>
      <c r="I1934" s="9"/>
      <c r="J1934" s="9" t="s">
        <v>240</v>
      </c>
      <c r="K1934" s="9" t="s">
        <v>17738</v>
      </c>
      <c r="L1934" s="9" t="s">
        <v>17739</v>
      </c>
      <c r="M1934" s="9" t="s">
        <v>17732</v>
      </c>
      <c r="N1934" s="9" t="s">
        <v>179</v>
      </c>
      <c r="O1934" s="9" t="s">
        <v>17733</v>
      </c>
      <c r="P1934" s="9" t="s">
        <v>17734</v>
      </c>
      <c r="Q1934" s="9" t="s">
        <v>670</v>
      </c>
      <c r="R1934" s="9" t="s">
        <v>799</v>
      </c>
      <c r="S1934" s="9" t="s">
        <v>17</v>
      </c>
      <c r="T1934" s="9" t="s">
        <v>170</v>
      </c>
      <c r="U1934" s="9" t="s">
        <v>378</v>
      </c>
      <c r="V1934" s="9"/>
    </row>
    <row r="1935" customFormat="false" ht="15" hidden="false" customHeight="false" outlineLevel="0" collapsed="false">
      <c r="A1935" s="9" t="s">
        <v>17740</v>
      </c>
      <c r="B1935" s="9" t="s">
        <v>17741</v>
      </c>
      <c r="C1935" s="9" t="s">
        <v>17742</v>
      </c>
      <c r="D1935" s="9" t="s">
        <v>39</v>
      </c>
      <c r="E1935" s="9" t="s">
        <v>210</v>
      </c>
      <c r="F1935" s="9" t="s">
        <v>164</v>
      </c>
      <c r="G1935" s="9" t="s">
        <v>111</v>
      </c>
      <c r="H1935" s="9" t="n">
        <v>800</v>
      </c>
      <c r="I1935" s="9"/>
      <c r="J1935" s="9" t="s">
        <v>240</v>
      </c>
      <c r="K1935" s="9" t="s">
        <v>17743</v>
      </c>
      <c r="L1935" s="9" t="s">
        <v>17744</v>
      </c>
      <c r="M1935" s="9" t="s">
        <v>17745</v>
      </c>
      <c r="N1935" s="9" t="s">
        <v>179</v>
      </c>
      <c r="O1935" s="9" t="s">
        <v>17746</v>
      </c>
      <c r="P1935" s="9" t="s">
        <v>17747</v>
      </c>
      <c r="Q1935" s="9" t="s">
        <v>840</v>
      </c>
      <c r="R1935" s="9" t="s">
        <v>799</v>
      </c>
      <c r="S1935" s="9" t="s">
        <v>16</v>
      </c>
      <c r="T1935" s="9" t="s">
        <v>17748</v>
      </c>
      <c r="U1935" s="9" t="s">
        <v>222</v>
      </c>
      <c r="V1935" s="9"/>
    </row>
    <row r="1936" customFormat="false" ht="15" hidden="false" customHeight="false" outlineLevel="0" collapsed="false">
      <c r="A1936" s="9" t="s">
        <v>17749</v>
      </c>
      <c r="B1936" s="9" t="s">
        <v>17750</v>
      </c>
      <c r="C1936" s="9" t="s">
        <v>17751</v>
      </c>
      <c r="D1936" s="9" t="s">
        <v>29</v>
      </c>
      <c r="E1936" s="9" t="s">
        <v>210</v>
      </c>
      <c r="F1936" s="9" t="s">
        <v>164</v>
      </c>
      <c r="G1936" s="9" t="s">
        <v>114</v>
      </c>
      <c r="H1936" s="9" t="n">
        <v>600</v>
      </c>
      <c r="I1936" s="9" t="n">
        <v>1100</v>
      </c>
      <c r="J1936" s="9" t="s">
        <v>240</v>
      </c>
      <c r="K1936" s="9" t="s">
        <v>17752</v>
      </c>
      <c r="L1936" s="9" t="s">
        <v>17753</v>
      </c>
      <c r="M1936" s="9" t="s">
        <v>17754</v>
      </c>
      <c r="N1936" s="9" t="s">
        <v>179</v>
      </c>
      <c r="O1936" s="9" t="s">
        <v>354</v>
      </c>
      <c r="P1936" s="9" t="s">
        <v>17755</v>
      </c>
      <c r="Q1936" s="9" t="s">
        <v>670</v>
      </c>
      <c r="R1936" s="9" t="s">
        <v>628</v>
      </c>
      <c r="S1936" s="9" t="s">
        <v>17</v>
      </c>
      <c r="T1936" s="9"/>
      <c r="U1936" s="9" t="s">
        <v>378</v>
      </c>
      <c r="V1936" s="9"/>
    </row>
    <row r="1937" customFormat="false" ht="15" hidden="false" customHeight="false" outlineLevel="0" collapsed="false">
      <c r="A1937" s="9" t="s">
        <v>17756</v>
      </c>
      <c r="B1937" s="9" t="s">
        <v>17757</v>
      </c>
      <c r="C1937" s="9" t="s">
        <v>17758</v>
      </c>
      <c r="D1937" s="9" t="s">
        <v>29</v>
      </c>
      <c r="E1937" s="9" t="s">
        <v>210</v>
      </c>
      <c r="F1937" s="9" t="s">
        <v>164</v>
      </c>
      <c r="G1937" s="9" t="s">
        <v>116</v>
      </c>
      <c r="H1937" s="9" t="n">
        <v>750</v>
      </c>
      <c r="I1937" s="9" t="n">
        <v>930</v>
      </c>
      <c r="J1937" s="9" t="s">
        <v>240</v>
      </c>
      <c r="K1937" s="9" t="s">
        <v>17759</v>
      </c>
      <c r="L1937" s="9" t="s">
        <v>8184</v>
      </c>
      <c r="M1937" s="9" t="s">
        <v>17582</v>
      </c>
      <c r="N1937" s="9" t="s">
        <v>179</v>
      </c>
      <c r="O1937" s="9" t="s">
        <v>354</v>
      </c>
      <c r="P1937" s="9" t="s">
        <v>17760</v>
      </c>
      <c r="Q1937" s="9" t="s">
        <v>670</v>
      </c>
      <c r="R1937" s="9" t="s">
        <v>16210</v>
      </c>
      <c r="S1937" s="9" t="s">
        <v>16</v>
      </c>
      <c r="T1937" s="9"/>
      <c r="U1937" s="9" t="s">
        <v>222</v>
      </c>
      <c r="V1937" s="9"/>
    </row>
    <row r="1938" customFormat="false" ht="15" hidden="false" customHeight="false" outlineLevel="0" collapsed="false">
      <c r="A1938" s="9" t="s">
        <v>17761</v>
      </c>
      <c r="B1938" s="9" t="s">
        <v>17762</v>
      </c>
      <c r="C1938" s="9" t="s">
        <v>17763</v>
      </c>
      <c r="D1938" s="9" t="s">
        <v>29</v>
      </c>
      <c r="E1938" s="9" t="s">
        <v>210</v>
      </c>
      <c r="F1938" s="9" t="s">
        <v>164</v>
      </c>
      <c r="G1938" s="9" t="s">
        <v>116</v>
      </c>
      <c r="H1938" s="9" t="n">
        <v>930</v>
      </c>
      <c r="I1938" s="9" t="n">
        <v>1500</v>
      </c>
      <c r="J1938" s="9" t="s">
        <v>240</v>
      </c>
      <c r="K1938" s="9" t="s">
        <v>17764</v>
      </c>
      <c r="L1938" s="9" t="s">
        <v>17765</v>
      </c>
      <c r="M1938" s="9" t="s">
        <v>17766</v>
      </c>
      <c r="N1938" s="9" t="s">
        <v>179</v>
      </c>
      <c r="O1938" s="9" t="s">
        <v>354</v>
      </c>
      <c r="P1938" s="9" t="s">
        <v>17767</v>
      </c>
      <c r="Q1938" s="9" t="s">
        <v>670</v>
      </c>
      <c r="R1938" s="9" t="s">
        <v>17768</v>
      </c>
      <c r="S1938" s="9" t="s">
        <v>17</v>
      </c>
      <c r="T1938" s="9"/>
      <c r="U1938" s="9" t="s">
        <v>378</v>
      </c>
      <c r="V1938" s="9"/>
    </row>
    <row r="1939" customFormat="false" ht="15" hidden="false" customHeight="false" outlineLevel="0" collapsed="false">
      <c r="A1939" s="9" t="s">
        <v>17769</v>
      </c>
      <c r="B1939" s="9" t="s">
        <v>17770</v>
      </c>
      <c r="C1939" s="9" t="s">
        <v>17771</v>
      </c>
      <c r="D1939" s="9" t="s">
        <v>29</v>
      </c>
      <c r="E1939" s="9" t="s">
        <v>210</v>
      </c>
      <c r="F1939" s="9" t="s">
        <v>164</v>
      </c>
      <c r="G1939" s="9" t="s">
        <v>114</v>
      </c>
      <c r="H1939" s="9" t="n">
        <v>600</v>
      </c>
      <c r="I1939" s="9" t="n">
        <v>1432</v>
      </c>
      <c r="J1939" s="9" t="s">
        <v>240</v>
      </c>
      <c r="K1939" s="9" t="s">
        <v>17772</v>
      </c>
      <c r="L1939" s="9" t="s">
        <v>8062</v>
      </c>
      <c r="M1939" s="9" t="s">
        <v>9620</v>
      </c>
      <c r="N1939" s="9" t="s">
        <v>179</v>
      </c>
      <c r="O1939" s="9" t="s">
        <v>17773</v>
      </c>
      <c r="P1939" s="9" t="s">
        <v>17774</v>
      </c>
      <c r="Q1939" s="9" t="s">
        <v>1358</v>
      </c>
      <c r="R1939" s="9" t="s">
        <v>799</v>
      </c>
      <c r="S1939" s="9" t="s">
        <v>16</v>
      </c>
      <c r="T1939" s="9" t="s">
        <v>258</v>
      </c>
      <c r="U1939" s="9" t="s">
        <v>222</v>
      </c>
      <c r="V1939" s="9"/>
    </row>
    <row r="1940" customFormat="false" ht="15" hidden="false" customHeight="false" outlineLevel="0" collapsed="false">
      <c r="A1940" s="9" t="s">
        <v>17775</v>
      </c>
      <c r="B1940" s="9" t="s">
        <v>17776</v>
      </c>
      <c r="C1940" s="9" t="s">
        <v>17777</v>
      </c>
      <c r="D1940" s="9" t="s">
        <v>29</v>
      </c>
      <c r="E1940" s="9" t="s">
        <v>210</v>
      </c>
      <c r="F1940" s="9" t="s">
        <v>164</v>
      </c>
      <c r="G1940" s="9" t="s">
        <v>114</v>
      </c>
      <c r="H1940" s="9" t="n">
        <v>600</v>
      </c>
      <c r="I1940" s="9" t="n">
        <v>1471</v>
      </c>
      <c r="J1940" s="9" t="s">
        <v>240</v>
      </c>
      <c r="K1940" s="9" t="s">
        <v>17778</v>
      </c>
      <c r="L1940" s="9" t="s">
        <v>17779</v>
      </c>
      <c r="M1940" s="9" t="s">
        <v>10881</v>
      </c>
      <c r="N1940" s="9" t="s">
        <v>179</v>
      </c>
      <c r="O1940" s="9" t="s">
        <v>17780</v>
      </c>
      <c r="P1940" s="9" t="s">
        <v>17781</v>
      </c>
      <c r="Q1940" s="9" t="s">
        <v>670</v>
      </c>
      <c r="R1940" s="9" t="s">
        <v>628</v>
      </c>
      <c r="S1940" s="9" t="s">
        <v>17</v>
      </c>
      <c r="T1940" s="9"/>
      <c r="U1940" s="9" t="s">
        <v>378</v>
      </c>
      <c r="V1940" s="9"/>
    </row>
    <row r="1941" customFormat="false" ht="15" hidden="false" customHeight="false" outlineLevel="0" collapsed="false">
      <c r="A1941" s="9" t="s">
        <v>17782</v>
      </c>
      <c r="B1941" s="9" t="s">
        <v>17783</v>
      </c>
      <c r="C1941" s="9" t="s">
        <v>17784</v>
      </c>
      <c r="D1941" s="9" t="s">
        <v>29</v>
      </c>
      <c r="E1941" s="9" t="s">
        <v>210</v>
      </c>
      <c r="F1941" s="9" t="s">
        <v>164</v>
      </c>
      <c r="G1941" s="9" t="s">
        <v>114</v>
      </c>
      <c r="H1941" s="9" t="n">
        <v>1044</v>
      </c>
      <c r="I1941" s="9" t="n">
        <v>1287</v>
      </c>
      <c r="J1941" s="9" t="s">
        <v>240</v>
      </c>
      <c r="K1941" s="9" t="s">
        <v>17785</v>
      </c>
      <c r="L1941" s="9" t="s">
        <v>17786</v>
      </c>
      <c r="M1941" s="9" t="s">
        <v>10881</v>
      </c>
      <c r="N1941" s="9" t="s">
        <v>179</v>
      </c>
      <c r="O1941" s="9" t="s">
        <v>354</v>
      </c>
      <c r="P1941" s="9" t="s">
        <v>17787</v>
      </c>
      <c r="Q1941" s="9" t="s">
        <v>17788</v>
      </c>
      <c r="R1941" s="9" t="s">
        <v>628</v>
      </c>
      <c r="S1941" s="9" t="s">
        <v>17</v>
      </c>
      <c r="T1941" s="9"/>
      <c r="U1941" s="9" t="s">
        <v>222</v>
      </c>
      <c r="V1941" s="9"/>
    </row>
    <row r="1942" customFormat="false" ht="15" hidden="false" customHeight="false" outlineLevel="0" collapsed="false">
      <c r="A1942" s="9" t="s">
        <v>17789</v>
      </c>
      <c r="B1942" s="9" t="s">
        <v>17790</v>
      </c>
      <c r="C1942" s="9" t="s">
        <v>17791</v>
      </c>
      <c r="D1942" s="9" t="s">
        <v>29</v>
      </c>
      <c r="E1942" s="9" t="s">
        <v>210</v>
      </c>
      <c r="F1942" s="9" t="s">
        <v>164</v>
      </c>
      <c r="G1942" s="9" t="s">
        <v>114</v>
      </c>
      <c r="H1942" s="9" t="n">
        <v>1240</v>
      </c>
      <c r="I1942" s="9" t="n">
        <v>1438</v>
      </c>
      <c r="J1942" s="9" t="s">
        <v>240</v>
      </c>
      <c r="K1942" s="9" t="s">
        <v>17792</v>
      </c>
      <c r="L1942" s="9" t="s">
        <v>12775</v>
      </c>
      <c r="M1942" s="9" t="s">
        <v>17754</v>
      </c>
      <c r="N1942" s="9" t="s">
        <v>179</v>
      </c>
      <c r="O1942" s="9" t="s">
        <v>354</v>
      </c>
      <c r="P1942" s="9" t="s">
        <v>17793</v>
      </c>
      <c r="Q1942" s="9" t="s">
        <v>670</v>
      </c>
      <c r="R1942" s="9" t="s">
        <v>628</v>
      </c>
      <c r="S1942" s="9" t="s">
        <v>17</v>
      </c>
      <c r="T1942" s="9"/>
      <c r="U1942" s="9" t="s">
        <v>222</v>
      </c>
      <c r="V1942" s="9"/>
    </row>
    <row r="1943" customFormat="false" ht="15" hidden="false" customHeight="false" outlineLevel="0" collapsed="false">
      <c r="A1943" s="9" t="s">
        <v>17794</v>
      </c>
      <c r="B1943" s="9" t="s">
        <v>17795</v>
      </c>
      <c r="C1943" s="9" t="s">
        <v>17796</v>
      </c>
      <c r="D1943" s="9" t="s">
        <v>29</v>
      </c>
      <c r="E1943" s="9" t="s">
        <v>210</v>
      </c>
      <c r="F1943" s="9" t="s">
        <v>9838</v>
      </c>
      <c r="G1943" s="9" t="s">
        <v>116</v>
      </c>
      <c r="H1943" s="9" t="n">
        <v>1850</v>
      </c>
      <c r="I1943" s="9" t="n">
        <v>1940</v>
      </c>
      <c r="J1943" s="9" t="s">
        <v>240</v>
      </c>
      <c r="K1943" s="9" t="s">
        <v>17797</v>
      </c>
      <c r="L1943" s="9" t="s">
        <v>16083</v>
      </c>
      <c r="M1943" s="9" t="s">
        <v>16100</v>
      </c>
      <c r="N1943" s="9" t="s">
        <v>180</v>
      </c>
      <c r="O1943" s="9" t="s">
        <v>17798</v>
      </c>
      <c r="P1943" s="9" t="s">
        <v>17799</v>
      </c>
      <c r="Q1943" s="9" t="s">
        <v>234</v>
      </c>
      <c r="R1943" s="9" t="s">
        <v>17768</v>
      </c>
      <c r="S1943" s="9" t="s">
        <v>17</v>
      </c>
      <c r="T1943" s="9" t="s">
        <v>235</v>
      </c>
      <c r="U1943" s="9" t="s">
        <v>222</v>
      </c>
      <c r="V1943" s="9"/>
    </row>
    <row r="1944" customFormat="false" ht="15" hidden="false" customHeight="false" outlineLevel="0" collapsed="false">
      <c r="A1944" s="9" t="s">
        <v>17800</v>
      </c>
      <c r="B1944" s="9" t="s">
        <v>17801</v>
      </c>
      <c r="C1944" s="9" t="s">
        <v>17802</v>
      </c>
      <c r="D1944" s="9" t="s">
        <v>32</v>
      </c>
      <c r="E1944" s="9" t="s">
        <v>210</v>
      </c>
      <c r="F1944" s="9" t="s">
        <v>164</v>
      </c>
      <c r="G1944" s="9" t="s">
        <v>116</v>
      </c>
      <c r="H1944" s="9" t="n">
        <v>1938</v>
      </c>
      <c r="I1944" s="9" t="n">
        <v>1942</v>
      </c>
      <c r="J1944" s="9" t="s">
        <v>240</v>
      </c>
      <c r="K1944" s="9" t="s">
        <v>17803</v>
      </c>
      <c r="L1944" s="9" t="s">
        <v>5198</v>
      </c>
      <c r="M1944" s="9" t="s">
        <v>5198</v>
      </c>
      <c r="N1944" s="9" t="s">
        <v>180</v>
      </c>
      <c r="O1944" s="9" t="s">
        <v>17804</v>
      </c>
      <c r="P1944" s="9" t="s">
        <v>17710</v>
      </c>
      <c r="Q1944" s="9" t="s">
        <v>234</v>
      </c>
      <c r="R1944" s="9" t="s">
        <v>12866</v>
      </c>
      <c r="S1944" s="9" t="s">
        <v>17</v>
      </c>
      <c r="T1944" s="9" t="s">
        <v>313</v>
      </c>
      <c r="U1944" s="9" t="s">
        <v>222</v>
      </c>
      <c r="V1944" s="9"/>
    </row>
    <row r="1945" customFormat="false" ht="15" hidden="false" customHeight="false" outlineLevel="0" collapsed="false">
      <c r="A1945" s="9" t="s">
        <v>17805</v>
      </c>
      <c r="B1945" s="9" t="s">
        <v>17806</v>
      </c>
      <c r="C1945" s="9" t="s">
        <v>17806</v>
      </c>
      <c r="D1945" s="9" t="s">
        <v>32</v>
      </c>
      <c r="E1945" s="9" t="s">
        <v>210</v>
      </c>
      <c r="F1945" s="9" t="s">
        <v>164</v>
      </c>
      <c r="G1945" s="9" t="s">
        <v>116</v>
      </c>
      <c r="H1945" s="9" t="n">
        <v>1936</v>
      </c>
      <c r="I1945" s="9" t="n">
        <v>1942</v>
      </c>
      <c r="J1945" s="9" t="s">
        <v>240</v>
      </c>
      <c r="K1945" s="9" t="s">
        <v>17807</v>
      </c>
      <c r="L1945" s="9" t="s">
        <v>17808</v>
      </c>
      <c r="M1945" s="9" t="s">
        <v>5198</v>
      </c>
      <c r="N1945" s="9" t="s">
        <v>178</v>
      </c>
      <c r="O1945" s="9" t="s">
        <v>17809</v>
      </c>
      <c r="P1945" s="9" t="s">
        <v>17810</v>
      </c>
      <c r="Q1945" s="9" t="s">
        <v>234</v>
      </c>
      <c r="R1945" s="9" t="s">
        <v>12866</v>
      </c>
      <c r="S1945" s="9" t="s">
        <v>17</v>
      </c>
      <c r="T1945" s="9" t="s">
        <v>247</v>
      </c>
      <c r="U1945" s="9" t="s">
        <v>222</v>
      </c>
      <c r="V1945" s="9"/>
    </row>
    <row r="1946" customFormat="false" ht="15" hidden="false" customHeight="false" outlineLevel="0" collapsed="false">
      <c r="A1946" s="9" t="s">
        <v>17811</v>
      </c>
      <c r="B1946" s="9" t="s">
        <v>17812</v>
      </c>
      <c r="C1946" s="9" t="s">
        <v>17813</v>
      </c>
      <c r="D1946" s="9" t="s">
        <v>39</v>
      </c>
      <c r="E1946" s="9" t="s">
        <v>210</v>
      </c>
      <c r="F1946" s="9" t="s">
        <v>164</v>
      </c>
      <c r="G1946" s="9" t="s">
        <v>114</v>
      </c>
      <c r="H1946" s="9" t="n">
        <v>1930</v>
      </c>
      <c r="I1946" s="9"/>
      <c r="J1946" s="9" t="s">
        <v>240</v>
      </c>
      <c r="K1946" s="9" t="s">
        <v>17814</v>
      </c>
      <c r="L1946" s="9" t="s">
        <v>11723</v>
      </c>
      <c r="M1946" s="9" t="s">
        <v>5198</v>
      </c>
      <c r="N1946" s="9" t="s">
        <v>180</v>
      </c>
      <c r="O1946" s="9" t="s">
        <v>354</v>
      </c>
      <c r="P1946" s="9" t="s">
        <v>17815</v>
      </c>
      <c r="Q1946" s="9" t="s">
        <v>234</v>
      </c>
      <c r="R1946" s="9" t="s">
        <v>12866</v>
      </c>
      <c r="S1946" s="9" t="s">
        <v>17</v>
      </c>
      <c r="T1946" s="9" t="s">
        <v>313</v>
      </c>
      <c r="U1946" s="9" t="s">
        <v>222</v>
      </c>
      <c r="V1946" s="9"/>
    </row>
    <row r="1947" customFormat="false" ht="15" hidden="false" customHeight="false" outlineLevel="0" collapsed="false">
      <c r="A1947" s="9" t="s">
        <v>17816</v>
      </c>
      <c r="B1947" s="9" t="s">
        <v>17817</v>
      </c>
      <c r="C1947" s="9" t="s">
        <v>17818</v>
      </c>
      <c r="D1947" s="9" t="s">
        <v>29</v>
      </c>
      <c r="E1947" s="9" t="s">
        <v>210</v>
      </c>
      <c r="F1947" s="9" t="s">
        <v>164</v>
      </c>
      <c r="G1947" s="9" t="s">
        <v>116</v>
      </c>
      <c r="H1947" s="9" t="n">
        <v>1950</v>
      </c>
      <c r="I1947" s="9" t="n">
        <v>1970</v>
      </c>
      <c r="J1947" s="9" t="s">
        <v>240</v>
      </c>
      <c r="K1947" s="9" t="s">
        <v>17819</v>
      </c>
      <c r="L1947" s="9" t="s">
        <v>5198</v>
      </c>
      <c r="M1947" s="9" t="s">
        <v>5198</v>
      </c>
      <c r="N1947" s="9" t="s">
        <v>180</v>
      </c>
      <c r="O1947" s="9" t="s">
        <v>354</v>
      </c>
      <c r="P1947" s="9" t="s">
        <v>17820</v>
      </c>
      <c r="Q1947" s="9" t="s">
        <v>234</v>
      </c>
      <c r="R1947" s="9" t="s">
        <v>12866</v>
      </c>
      <c r="S1947" s="9" t="s">
        <v>17</v>
      </c>
      <c r="T1947" s="9" t="s">
        <v>170</v>
      </c>
      <c r="U1947" s="9" t="s">
        <v>378</v>
      </c>
      <c r="V1947" s="9"/>
    </row>
    <row r="1948" customFormat="false" ht="15" hidden="false" customHeight="false" outlineLevel="0" collapsed="false">
      <c r="A1948" s="9" t="s">
        <v>17821</v>
      </c>
      <c r="B1948" s="9" t="s">
        <v>17822</v>
      </c>
      <c r="C1948" s="9" t="s">
        <v>17823</v>
      </c>
      <c r="D1948" s="9" t="s">
        <v>32</v>
      </c>
      <c r="E1948" s="9" t="s">
        <v>210</v>
      </c>
      <c r="F1948" s="9" t="s">
        <v>164</v>
      </c>
      <c r="G1948" s="9" t="s">
        <v>116</v>
      </c>
      <c r="H1948" s="9" t="n">
        <v>1938</v>
      </c>
      <c r="I1948" s="9" t="n">
        <v>1950</v>
      </c>
      <c r="J1948" s="9" t="s">
        <v>240</v>
      </c>
      <c r="K1948" s="9" t="s">
        <v>17824</v>
      </c>
      <c r="L1948" s="9" t="s">
        <v>5198</v>
      </c>
      <c r="M1948" s="9" t="s">
        <v>5198</v>
      </c>
      <c r="N1948" s="9" t="s">
        <v>180</v>
      </c>
      <c r="O1948" s="9" t="s">
        <v>17825</v>
      </c>
      <c r="P1948" s="9" t="s">
        <v>17710</v>
      </c>
      <c r="Q1948" s="9" t="s">
        <v>234</v>
      </c>
      <c r="R1948" s="9" t="s">
        <v>12866</v>
      </c>
      <c r="S1948" s="9" t="s">
        <v>17</v>
      </c>
      <c r="T1948" s="9" t="s">
        <v>313</v>
      </c>
      <c r="U1948" s="9" t="s">
        <v>378</v>
      </c>
      <c r="V1948" s="9"/>
    </row>
    <row r="1949" customFormat="false" ht="15" hidden="false" customHeight="false" outlineLevel="0" collapsed="false">
      <c r="A1949" s="9" t="s">
        <v>17826</v>
      </c>
      <c r="B1949" s="9" t="s">
        <v>17827</v>
      </c>
      <c r="C1949" s="9" t="s">
        <v>17828</v>
      </c>
      <c r="D1949" s="9" t="s">
        <v>29</v>
      </c>
      <c r="E1949" s="9" t="s">
        <v>210</v>
      </c>
      <c r="F1949" s="9" t="s">
        <v>8659</v>
      </c>
      <c r="G1949" s="9" t="s">
        <v>17829</v>
      </c>
      <c r="H1949" s="9" t="n">
        <v>618</v>
      </c>
      <c r="I1949" s="9" t="n">
        <v>907</v>
      </c>
      <c r="J1949" s="9" t="s">
        <v>240</v>
      </c>
      <c r="K1949" s="9" t="s">
        <v>17830</v>
      </c>
      <c r="L1949" s="9" t="s">
        <v>17831</v>
      </c>
      <c r="M1949" s="9" t="s">
        <v>17832</v>
      </c>
      <c r="N1949" s="9" t="s">
        <v>5704</v>
      </c>
      <c r="O1949" s="9" t="s">
        <v>217</v>
      </c>
      <c r="P1949" s="9" t="s">
        <v>17833</v>
      </c>
      <c r="Q1949" s="9" t="s">
        <v>1163</v>
      </c>
      <c r="R1949" s="9" t="s">
        <v>1348</v>
      </c>
      <c r="S1949" s="9" t="s">
        <v>16</v>
      </c>
      <c r="T1949" s="9" t="s">
        <v>170</v>
      </c>
      <c r="U1949" s="9" t="s">
        <v>222</v>
      </c>
      <c r="V1949" s="9" t="s">
        <v>17834</v>
      </c>
    </row>
    <row r="1950" customFormat="false" ht="15" hidden="false" customHeight="false" outlineLevel="0" collapsed="false">
      <c r="A1950" s="9" t="s">
        <v>17835</v>
      </c>
      <c r="B1950" s="9" t="s">
        <v>17836</v>
      </c>
      <c r="C1950" s="9" t="s">
        <v>17837</v>
      </c>
      <c r="D1950" s="9" t="s">
        <v>29</v>
      </c>
      <c r="E1950" s="9" t="s">
        <v>210</v>
      </c>
      <c r="F1950" s="9" t="s">
        <v>163</v>
      </c>
      <c r="G1950" s="9" t="s">
        <v>103</v>
      </c>
      <c r="H1950" s="9" t="n">
        <v>1050</v>
      </c>
      <c r="I1950" s="9"/>
      <c r="J1950" s="9" t="s">
        <v>17838</v>
      </c>
      <c r="K1950" s="9" t="s">
        <v>17839</v>
      </c>
      <c r="L1950" s="9" t="s">
        <v>17840</v>
      </c>
      <c r="M1950" s="9" t="s">
        <v>17841</v>
      </c>
      <c r="N1950" s="9" t="s">
        <v>9212</v>
      </c>
      <c r="O1950" s="9" t="s">
        <v>17842</v>
      </c>
      <c r="P1950" s="9" t="s">
        <v>17843</v>
      </c>
      <c r="Q1950" s="9" t="s">
        <v>234</v>
      </c>
      <c r="R1950" s="9" t="s">
        <v>17844</v>
      </c>
      <c r="S1950" s="9" t="s">
        <v>15</v>
      </c>
      <c r="T1950" s="9" t="s">
        <v>1012</v>
      </c>
      <c r="U1950" s="9" t="s">
        <v>222</v>
      </c>
      <c r="V1950" s="9" t="s">
        <v>17845</v>
      </c>
    </row>
    <row r="1951" customFormat="false" ht="15" hidden="false" customHeight="false" outlineLevel="0" collapsed="false">
      <c r="A1951" s="9" t="s">
        <v>17846</v>
      </c>
      <c r="B1951" s="9" t="s">
        <v>17847</v>
      </c>
      <c r="C1951" s="9" t="s">
        <v>17848</v>
      </c>
      <c r="D1951" s="9" t="s">
        <v>39</v>
      </c>
      <c r="E1951" s="9" t="s">
        <v>210</v>
      </c>
      <c r="F1951" s="9" t="s">
        <v>163</v>
      </c>
      <c r="G1951" s="9" t="s">
        <v>103</v>
      </c>
      <c r="H1951" s="9" t="n">
        <v>1127</v>
      </c>
      <c r="I1951" s="9" t="n">
        <v>1279</v>
      </c>
      <c r="J1951" s="9" t="s">
        <v>240</v>
      </c>
      <c r="K1951" s="9" t="s">
        <v>17849</v>
      </c>
      <c r="L1951" s="9" t="s">
        <v>17850</v>
      </c>
      <c r="M1951" s="9" t="s">
        <v>17851</v>
      </c>
      <c r="N1951" s="9" t="s">
        <v>180</v>
      </c>
      <c r="O1951" s="9" t="s">
        <v>354</v>
      </c>
      <c r="P1951" s="9" t="s">
        <v>17852</v>
      </c>
      <c r="Q1951" s="9" t="s">
        <v>234</v>
      </c>
      <c r="R1951" s="9" t="s">
        <v>17844</v>
      </c>
      <c r="S1951" s="9" t="s">
        <v>17</v>
      </c>
      <c r="T1951" s="9" t="s">
        <v>170</v>
      </c>
      <c r="U1951" s="9" t="s">
        <v>222</v>
      </c>
      <c r="V1951" s="9"/>
    </row>
    <row r="1952" customFormat="false" ht="15" hidden="false" customHeight="false" outlineLevel="0" collapsed="false">
      <c r="A1952" s="9" t="s">
        <v>17853</v>
      </c>
      <c r="B1952" s="9" t="s">
        <v>17854</v>
      </c>
      <c r="C1952" s="9" t="s">
        <v>17855</v>
      </c>
      <c r="D1952" s="9" t="s">
        <v>39</v>
      </c>
      <c r="E1952" s="9" t="s">
        <v>210</v>
      </c>
      <c r="F1952" s="9" t="s">
        <v>163</v>
      </c>
      <c r="G1952" s="9" t="s">
        <v>103</v>
      </c>
      <c r="H1952" s="9" t="n">
        <v>1400</v>
      </c>
      <c r="I1952" s="9" t="n">
        <v>1550</v>
      </c>
      <c r="J1952" s="9" t="s">
        <v>240</v>
      </c>
      <c r="K1952" s="9" t="s">
        <v>17856</v>
      </c>
      <c r="L1952" s="9" t="s">
        <v>17857</v>
      </c>
      <c r="M1952" s="9" t="s">
        <v>17858</v>
      </c>
      <c r="N1952" s="9" t="s">
        <v>180</v>
      </c>
      <c r="O1952" s="9" t="s">
        <v>17859</v>
      </c>
      <c r="P1952" s="9" t="s">
        <v>17860</v>
      </c>
      <c r="Q1952" s="9" t="s">
        <v>234</v>
      </c>
      <c r="R1952" s="9" t="s">
        <v>1348</v>
      </c>
      <c r="S1952" s="9" t="s">
        <v>17</v>
      </c>
      <c r="T1952" s="9" t="s">
        <v>235</v>
      </c>
      <c r="U1952" s="9" t="s">
        <v>222</v>
      </c>
      <c r="V1952" s="9"/>
    </row>
    <row r="1953" customFormat="false" ht="15" hidden="false" customHeight="false" outlineLevel="0" collapsed="false">
      <c r="A1953" s="9" t="s">
        <v>17861</v>
      </c>
      <c r="B1953" s="9" t="s">
        <v>17862</v>
      </c>
      <c r="C1953" s="9" t="s">
        <v>17863</v>
      </c>
      <c r="D1953" s="9" t="s">
        <v>39</v>
      </c>
      <c r="E1953" s="9" t="s">
        <v>210</v>
      </c>
      <c r="F1953" s="9" t="s">
        <v>163</v>
      </c>
      <c r="G1953" s="9" t="s">
        <v>103</v>
      </c>
      <c r="H1953" s="9" t="n">
        <v>1700</v>
      </c>
      <c r="I1953" s="9" t="n">
        <v>1800</v>
      </c>
      <c r="J1953" s="9" t="s">
        <v>240</v>
      </c>
      <c r="K1953" s="9" t="s">
        <v>17864</v>
      </c>
      <c r="L1953" s="9" t="s">
        <v>17865</v>
      </c>
      <c r="M1953" s="9" t="s">
        <v>17858</v>
      </c>
      <c r="N1953" s="9" t="s">
        <v>178</v>
      </c>
      <c r="O1953" s="9" t="s">
        <v>354</v>
      </c>
      <c r="P1953" s="9" t="s">
        <v>17866</v>
      </c>
      <c r="Q1953" s="9" t="s">
        <v>234</v>
      </c>
      <c r="R1953" s="9" t="s">
        <v>1348</v>
      </c>
      <c r="S1953" s="9" t="s">
        <v>17</v>
      </c>
      <c r="T1953" s="9" t="s">
        <v>247</v>
      </c>
      <c r="U1953" s="9" t="s">
        <v>222</v>
      </c>
      <c r="V1953" s="9"/>
    </row>
    <row r="1954" customFormat="false" ht="15" hidden="false" customHeight="false" outlineLevel="0" collapsed="false">
      <c r="A1954" s="9" t="s">
        <v>17867</v>
      </c>
      <c r="B1954" s="9" t="s">
        <v>17868</v>
      </c>
      <c r="C1954" s="9" t="s">
        <v>17869</v>
      </c>
      <c r="D1954" s="9" t="s">
        <v>39</v>
      </c>
      <c r="E1954" s="9" t="s">
        <v>210</v>
      </c>
      <c r="F1954" s="9" t="s">
        <v>163</v>
      </c>
      <c r="G1954" s="9" t="s">
        <v>103</v>
      </c>
      <c r="H1954" s="9" t="n">
        <v>1850</v>
      </c>
      <c r="I1954" s="9" t="n">
        <v>1937</v>
      </c>
      <c r="J1954" s="9" t="s">
        <v>240</v>
      </c>
      <c r="K1954" s="9" t="s">
        <v>17870</v>
      </c>
      <c r="L1954" s="9" t="s">
        <v>17871</v>
      </c>
      <c r="M1954" s="9" t="s">
        <v>17872</v>
      </c>
      <c r="N1954" s="9" t="s">
        <v>178</v>
      </c>
      <c r="O1954" s="9" t="s">
        <v>354</v>
      </c>
      <c r="P1954" s="9" t="s">
        <v>17873</v>
      </c>
      <c r="Q1954" s="9" t="s">
        <v>234</v>
      </c>
      <c r="R1954" s="9" t="s">
        <v>17874</v>
      </c>
      <c r="S1954" s="9" t="s">
        <v>16</v>
      </c>
      <c r="T1954" s="9" t="s">
        <v>1001</v>
      </c>
      <c r="U1954" s="9" t="s">
        <v>222</v>
      </c>
      <c r="V1954" s="9"/>
    </row>
    <row r="1955" customFormat="false" ht="15" hidden="false" customHeight="false" outlineLevel="0" collapsed="false">
      <c r="A1955" s="9" t="s">
        <v>17875</v>
      </c>
      <c r="B1955" s="9" t="s">
        <v>17876</v>
      </c>
      <c r="C1955" s="9" t="s">
        <v>17877</v>
      </c>
      <c r="D1955" s="9" t="s">
        <v>39</v>
      </c>
      <c r="E1955" s="9" t="s">
        <v>210</v>
      </c>
      <c r="F1955" s="9" t="s">
        <v>163</v>
      </c>
      <c r="G1955" s="9" t="s">
        <v>103</v>
      </c>
      <c r="H1955" s="9" t="n">
        <v>1900</v>
      </c>
      <c r="I1955" s="9"/>
      <c r="J1955" s="9" t="s">
        <v>240</v>
      </c>
      <c r="K1955" s="9" t="s">
        <v>17878</v>
      </c>
      <c r="L1955" s="9" t="s">
        <v>13339</v>
      </c>
      <c r="M1955" s="9" t="s">
        <v>17858</v>
      </c>
      <c r="N1955" s="9" t="s">
        <v>180</v>
      </c>
      <c r="O1955" s="9" t="s">
        <v>17879</v>
      </c>
      <c r="P1955" s="9" t="s">
        <v>17880</v>
      </c>
      <c r="Q1955" s="9" t="s">
        <v>234</v>
      </c>
      <c r="R1955" s="9" t="s">
        <v>12866</v>
      </c>
      <c r="S1955" s="9" t="s">
        <v>17</v>
      </c>
      <c r="T1955" s="9" t="s">
        <v>17881</v>
      </c>
      <c r="U1955" s="9" t="s">
        <v>222</v>
      </c>
      <c r="V1955" s="9"/>
    </row>
    <row r="1956" customFormat="false" ht="15" hidden="false" customHeight="false" outlineLevel="0" collapsed="false">
      <c r="A1956" s="9" t="s">
        <v>17882</v>
      </c>
      <c r="B1956" s="9" t="s">
        <v>17883</v>
      </c>
      <c r="C1956" s="9" t="s">
        <v>17884</v>
      </c>
      <c r="D1956" s="9" t="s">
        <v>32</v>
      </c>
      <c r="E1956" s="9" t="s">
        <v>210</v>
      </c>
      <c r="F1956" s="9" t="s">
        <v>163</v>
      </c>
      <c r="G1956" s="9" t="s">
        <v>103</v>
      </c>
      <c r="H1956" s="9" t="n">
        <v>1931</v>
      </c>
      <c r="I1956" s="9" t="n">
        <v>1949</v>
      </c>
      <c r="J1956" s="9" t="s">
        <v>240</v>
      </c>
      <c r="K1956" s="9" t="s">
        <v>17885</v>
      </c>
      <c r="L1956" s="9" t="s">
        <v>17886</v>
      </c>
      <c r="M1956" s="9" t="s">
        <v>17887</v>
      </c>
      <c r="N1956" s="9" t="s">
        <v>177</v>
      </c>
      <c r="O1956" s="9" t="s">
        <v>17888</v>
      </c>
      <c r="P1956" s="9" t="s">
        <v>17889</v>
      </c>
      <c r="Q1956" s="9" t="s">
        <v>234</v>
      </c>
      <c r="R1956" s="9" t="s">
        <v>12866</v>
      </c>
      <c r="S1956" s="9" t="s">
        <v>16</v>
      </c>
      <c r="T1956" s="9" t="s">
        <v>10491</v>
      </c>
      <c r="U1956" s="9" t="s">
        <v>222</v>
      </c>
      <c r="V1956" s="9"/>
    </row>
    <row r="1957" customFormat="false" ht="15" hidden="false" customHeight="false" outlineLevel="0" collapsed="false">
      <c r="A1957" s="9" t="s">
        <v>17890</v>
      </c>
      <c r="B1957" s="9" t="s">
        <v>17891</v>
      </c>
      <c r="C1957" s="9" t="s">
        <v>17892</v>
      </c>
      <c r="D1957" s="9" t="s">
        <v>32</v>
      </c>
      <c r="E1957" s="9" t="s">
        <v>210</v>
      </c>
      <c r="F1957" s="9" t="s">
        <v>163</v>
      </c>
      <c r="G1957" s="9" t="s">
        <v>103</v>
      </c>
      <c r="H1957" s="9" t="n">
        <v>1985</v>
      </c>
      <c r="I1957" s="9" t="n">
        <v>1989</v>
      </c>
      <c r="J1957" s="9" t="s">
        <v>240</v>
      </c>
      <c r="K1957" s="9" t="s">
        <v>17893</v>
      </c>
      <c r="L1957" s="9" t="s">
        <v>17894</v>
      </c>
      <c r="M1957" s="9" t="s">
        <v>16675</v>
      </c>
      <c r="N1957" s="9" t="s">
        <v>180</v>
      </c>
      <c r="O1957" s="9" t="s">
        <v>17895</v>
      </c>
      <c r="P1957" s="9" t="s">
        <v>17710</v>
      </c>
      <c r="Q1957" s="9" t="s">
        <v>234</v>
      </c>
      <c r="R1957" s="9" t="s">
        <v>12866</v>
      </c>
      <c r="S1957" s="9" t="s">
        <v>17</v>
      </c>
      <c r="T1957" s="9" t="s">
        <v>313</v>
      </c>
      <c r="U1957" s="9" t="s">
        <v>222</v>
      </c>
      <c r="V1957" s="9"/>
    </row>
    <row r="1958" customFormat="false" ht="15" hidden="false" customHeight="false" outlineLevel="0" collapsed="false">
      <c r="A1958" s="9" t="s">
        <v>17896</v>
      </c>
      <c r="B1958" s="9" t="s">
        <v>17897</v>
      </c>
      <c r="C1958" s="9" t="s">
        <v>17898</v>
      </c>
      <c r="D1958" s="9" t="s">
        <v>29</v>
      </c>
      <c r="E1958" s="9" t="s">
        <v>210</v>
      </c>
      <c r="F1958" s="9" t="s">
        <v>163</v>
      </c>
      <c r="G1958" s="9" t="s">
        <v>103</v>
      </c>
      <c r="H1958" s="9" t="n">
        <v>1990</v>
      </c>
      <c r="I1958" s="9" t="n">
        <v>2005</v>
      </c>
      <c r="J1958" s="9" t="s">
        <v>240</v>
      </c>
      <c r="K1958" s="9" t="s">
        <v>17899</v>
      </c>
      <c r="L1958" s="9" t="s">
        <v>17900</v>
      </c>
      <c r="M1958" s="9" t="s">
        <v>5198</v>
      </c>
      <c r="N1958" s="9" t="s">
        <v>180</v>
      </c>
      <c r="O1958" s="9" t="s">
        <v>17901</v>
      </c>
      <c r="P1958" s="9" t="s">
        <v>17902</v>
      </c>
      <c r="Q1958" s="9" t="s">
        <v>234</v>
      </c>
      <c r="R1958" s="9" t="s">
        <v>12866</v>
      </c>
      <c r="S1958" s="9" t="s">
        <v>17</v>
      </c>
      <c r="T1958" s="9" t="s">
        <v>7813</v>
      </c>
      <c r="U1958" s="9" t="s">
        <v>222</v>
      </c>
      <c r="V1958" s="9"/>
    </row>
    <row r="1959" customFormat="false" ht="15" hidden="false" customHeight="false" outlineLevel="0" collapsed="false">
      <c r="A1959" s="9" t="s">
        <v>17903</v>
      </c>
      <c r="B1959" s="9" t="s">
        <v>17904</v>
      </c>
      <c r="C1959" s="9" t="s">
        <v>17905</v>
      </c>
      <c r="D1959" s="9" t="s">
        <v>29</v>
      </c>
      <c r="E1959" s="9" t="s">
        <v>210</v>
      </c>
      <c r="F1959" s="9" t="s">
        <v>163</v>
      </c>
      <c r="G1959" s="9" t="s">
        <v>103</v>
      </c>
      <c r="H1959" s="9" t="n">
        <v>1920</v>
      </c>
      <c r="I1959" s="9" t="n">
        <v>1960</v>
      </c>
      <c r="J1959" s="9" t="s">
        <v>240</v>
      </c>
      <c r="K1959" s="9" t="s">
        <v>17906</v>
      </c>
      <c r="L1959" s="9" t="s">
        <v>17907</v>
      </c>
      <c r="M1959" s="9" t="s">
        <v>17908</v>
      </c>
      <c r="N1959" s="9" t="s">
        <v>432</v>
      </c>
      <c r="O1959" s="9" t="s">
        <v>354</v>
      </c>
      <c r="P1959" s="9" t="s">
        <v>17909</v>
      </c>
      <c r="Q1959" s="9" t="s">
        <v>234</v>
      </c>
      <c r="R1959" s="9" t="s">
        <v>628</v>
      </c>
      <c r="S1959" s="9" t="s">
        <v>17</v>
      </c>
      <c r="T1959" s="9"/>
      <c r="U1959" s="9" t="s">
        <v>378</v>
      </c>
      <c r="V1959" s="9"/>
    </row>
    <row r="1960" customFormat="false" ht="15" hidden="false" customHeight="false" outlineLevel="0" collapsed="false">
      <c r="A1960" s="9" t="s">
        <v>17910</v>
      </c>
      <c r="B1960" s="9" t="s">
        <v>17911</v>
      </c>
      <c r="C1960" s="9" t="s">
        <v>17912</v>
      </c>
      <c r="D1960" s="9" t="s">
        <v>29</v>
      </c>
      <c r="E1960" s="9" t="s">
        <v>210</v>
      </c>
      <c r="F1960" s="9" t="s">
        <v>163</v>
      </c>
      <c r="G1960" s="9" t="s">
        <v>105</v>
      </c>
      <c r="H1960" s="9" t="n">
        <v>1050</v>
      </c>
      <c r="I1960" s="9" t="n">
        <v>1350</v>
      </c>
      <c r="J1960" s="9" t="s">
        <v>240</v>
      </c>
      <c r="K1960" s="9" t="s">
        <v>17913</v>
      </c>
      <c r="L1960" s="9" t="s">
        <v>17914</v>
      </c>
      <c r="M1960" s="9" t="s">
        <v>17915</v>
      </c>
      <c r="N1960" s="9" t="s">
        <v>5729</v>
      </c>
      <c r="O1960" s="9" t="s">
        <v>17916</v>
      </c>
      <c r="P1960" s="9" t="s">
        <v>17917</v>
      </c>
      <c r="Q1960" s="9" t="s">
        <v>2380</v>
      </c>
      <c r="R1960" s="9" t="s">
        <v>17918</v>
      </c>
      <c r="S1960" s="9" t="s">
        <v>16</v>
      </c>
      <c r="T1960" s="9" t="s">
        <v>3429</v>
      </c>
      <c r="U1960" s="9" t="s">
        <v>222</v>
      </c>
      <c r="V1960" s="9"/>
    </row>
    <row r="1961" customFormat="false" ht="15" hidden="false" customHeight="false" outlineLevel="0" collapsed="false">
      <c r="A1961" s="9" t="s">
        <v>17919</v>
      </c>
      <c r="B1961" s="9" t="s">
        <v>17920</v>
      </c>
      <c r="C1961" s="9" t="s">
        <v>17921</v>
      </c>
      <c r="D1961" s="9" t="s">
        <v>29</v>
      </c>
      <c r="E1961" s="9" t="s">
        <v>210</v>
      </c>
      <c r="F1961" s="9" t="s">
        <v>163</v>
      </c>
      <c r="G1961" s="9" t="s">
        <v>105</v>
      </c>
      <c r="H1961" s="9" t="n">
        <v>1400</v>
      </c>
      <c r="I1961" s="9" t="n">
        <v>1600</v>
      </c>
      <c r="J1961" s="9" t="s">
        <v>240</v>
      </c>
      <c r="K1961" s="9" t="s">
        <v>17922</v>
      </c>
      <c r="L1961" s="9" t="s">
        <v>17923</v>
      </c>
      <c r="M1961" s="9" t="s">
        <v>17924</v>
      </c>
      <c r="N1961" s="9" t="s">
        <v>175</v>
      </c>
      <c r="O1961" s="9" t="s">
        <v>17925</v>
      </c>
      <c r="P1961" s="9" t="s">
        <v>17926</v>
      </c>
      <c r="Q1961" s="9" t="s">
        <v>234</v>
      </c>
      <c r="R1961" s="9" t="s">
        <v>13334</v>
      </c>
      <c r="S1961" s="9" t="s">
        <v>16</v>
      </c>
      <c r="T1961" s="9" t="s">
        <v>7813</v>
      </c>
      <c r="U1961" s="9" t="s">
        <v>222</v>
      </c>
      <c r="V1961" s="9"/>
    </row>
    <row r="1962" customFormat="false" ht="15" hidden="false" customHeight="false" outlineLevel="0" collapsed="false">
      <c r="A1962" s="9" t="s">
        <v>17927</v>
      </c>
      <c r="B1962" s="9" t="s">
        <v>17928</v>
      </c>
      <c r="C1962" s="9" t="s">
        <v>17929</v>
      </c>
      <c r="D1962" s="9" t="s">
        <v>29</v>
      </c>
      <c r="E1962" s="9" t="s">
        <v>210</v>
      </c>
      <c r="F1962" s="9" t="s">
        <v>163</v>
      </c>
      <c r="G1962" s="9" t="s">
        <v>105</v>
      </c>
      <c r="H1962" s="9" t="n">
        <v>1400</v>
      </c>
      <c r="I1962" s="9" t="n">
        <v>1900</v>
      </c>
      <c r="J1962" s="9" t="s">
        <v>17930</v>
      </c>
      <c r="K1962" s="9" t="s">
        <v>17931</v>
      </c>
      <c r="L1962" s="9" t="s">
        <v>17932</v>
      </c>
      <c r="M1962" s="9" t="s">
        <v>17933</v>
      </c>
      <c r="N1962" s="9" t="s">
        <v>5729</v>
      </c>
      <c r="O1962" s="9" t="s">
        <v>17934</v>
      </c>
      <c r="P1962" s="9" t="s">
        <v>17935</v>
      </c>
      <c r="Q1962" s="9" t="s">
        <v>234</v>
      </c>
      <c r="R1962" s="9" t="s">
        <v>13334</v>
      </c>
      <c r="S1962" s="9" t="s">
        <v>16</v>
      </c>
      <c r="T1962" s="9" t="s">
        <v>388</v>
      </c>
      <c r="U1962" s="9" t="s">
        <v>222</v>
      </c>
      <c r="V1962" s="9"/>
    </row>
    <row r="1963" customFormat="false" ht="15" hidden="false" customHeight="false" outlineLevel="0" collapsed="false">
      <c r="A1963" s="9" t="s">
        <v>17936</v>
      </c>
      <c r="B1963" s="9" t="s">
        <v>17937</v>
      </c>
      <c r="C1963" s="9" t="s">
        <v>17938</v>
      </c>
      <c r="D1963" s="9" t="s">
        <v>29</v>
      </c>
      <c r="E1963" s="9" t="s">
        <v>210</v>
      </c>
      <c r="F1963" s="9" t="s">
        <v>163</v>
      </c>
      <c r="G1963" s="9" t="s">
        <v>105</v>
      </c>
      <c r="H1963" s="9" t="n">
        <v>1700</v>
      </c>
      <c r="I1963" s="9" t="n">
        <v>1800</v>
      </c>
      <c r="J1963" s="9" t="s">
        <v>240</v>
      </c>
      <c r="K1963" s="9" t="s">
        <v>17939</v>
      </c>
      <c r="L1963" s="9" t="s">
        <v>17940</v>
      </c>
      <c r="M1963" s="9" t="s">
        <v>16100</v>
      </c>
      <c r="N1963" s="9" t="s">
        <v>177</v>
      </c>
      <c r="O1963" s="9" t="s">
        <v>354</v>
      </c>
      <c r="P1963" s="9" t="s">
        <v>17941</v>
      </c>
      <c r="Q1963" s="9" t="s">
        <v>234</v>
      </c>
      <c r="R1963" s="9" t="s">
        <v>17942</v>
      </c>
      <c r="S1963" s="9" t="s">
        <v>17</v>
      </c>
      <c r="T1963" s="9"/>
      <c r="U1963" s="9" t="s">
        <v>222</v>
      </c>
      <c r="V1963" s="9"/>
    </row>
    <row r="1964" customFormat="false" ht="15" hidden="false" customHeight="false" outlineLevel="0" collapsed="false">
      <c r="A1964" s="9" t="s">
        <v>17943</v>
      </c>
      <c r="B1964" s="9" t="s">
        <v>17944</v>
      </c>
      <c r="C1964" s="9" t="s">
        <v>17945</v>
      </c>
      <c r="D1964" s="9" t="s">
        <v>29</v>
      </c>
      <c r="E1964" s="9" t="s">
        <v>210</v>
      </c>
      <c r="F1964" s="9" t="s">
        <v>163</v>
      </c>
      <c r="G1964" s="9" t="s">
        <v>105</v>
      </c>
      <c r="H1964" s="9" t="n">
        <v>1700</v>
      </c>
      <c r="I1964" s="9" t="n">
        <v>1900</v>
      </c>
      <c r="J1964" s="9" t="s">
        <v>240</v>
      </c>
      <c r="K1964" s="9" t="s">
        <v>17946</v>
      </c>
      <c r="L1964" s="9" t="s">
        <v>13339</v>
      </c>
      <c r="M1964" s="9" t="s">
        <v>17947</v>
      </c>
      <c r="N1964" s="9" t="s">
        <v>179</v>
      </c>
      <c r="O1964" s="9" t="s">
        <v>17948</v>
      </c>
      <c r="P1964" s="9" t="s">
        <v>17949</v>
      </c>
      <c r="Q1964" s="9" t="s">
        <v>234</v>
      </c>
      <c r="R1964" s="9" t="s">
        <v>17942</v>
      </c>
      <c r="S1964" s="9" t="s">
        <v>17</v>
      </c>
      <c r="T1964" s="9" t="s">
        <v>2300</v>
      </c>
      <c r="U1964" s="9" t="s">
        <v>222</v>
      </c>
      <c r="V1964" s="9"/>
    </row>
    <row r="1965" customFormat="false" ht="15" hidden="false" customHeight="false" outlineLevel="0" collapsed="false">
      <c r="A1965" s="9" t="s">
        <v>17950</v>
      </c>
      <c r="B1965" s="9" t="s">
        <v>17951</v>
      </c>
      <c r="C1965" s="9" t="s">
        <v>17952</v>
      </c>
      <c r="D1965" s="9" t="s">
        <v>29</v>
      </c>
      <c r="E1965" s="9" t="s">
        <v>210</v>
      </c>
      <c r="F1965" s="9" t="s">
        <v>163</v>
      </c>
      <c r="G1965" s="9" t="s">
        <v>105</v>
      </c>
      <c r="H1965" s="9" t="n">
        <v>1970</v>
      </c>
      <c r="I1965" s="9" t="n">
        <v>1990</v>
      </c>
      <c r="J1965" s="9" t="s">
        <v>240</v>
      </c>
      <c r="K1965" s="9" t="s">
        <v>17953</v>
      </c>
      <c r="L1965" s="9" t="s">
        <v>17954</v>
      </c>
      <c r="M1965" s="9" t="s">
        <v>5198</v>
      </c>
      <c r="N1965" s="9" t="s">
        <v>180</v>
      </c>
      <c r="O1965" s="9" t="s">
        <v>17955</v>
      </c>
      <c r="P1965" s="9" t="s">
        <v>17956</v>
      </c>
      <c r="Q1965" s="9" t="s">
        <v>234</v>
      </c>
      <c r="R1965" s="9" t="s">
        <v>12866</v>
      </c>
      <c r="S1965" s="9" t="s">
        <v>17</v>
      </c>
      <c r="T1965" s="9" t="s">
        <v>313</v>
      </c>
      <c r="U1965" s="9" t="s">
        <v>222</v>
      </c>
      <c r="V1965" s="9"/>
    </row>
    <row r="1966" customFormat="false" ht="15" hidden="false" customHeight="false" outlineLevel="0" collapsed="false">
      <c r="A1966" s="9" t="s">
        <v>17957</v>
      </c>
      <c r="B1966" s="9" t="s">
        <v>17958</v>
      </c>
      <c r="C1966" s="9" t="s">
        <v>17959</v>
      </c>
      <c r="D1966" s="9" t="s">
        <v>32</v>
      </c>
      <c r="E1966" s="9" t="s">
        <v>210</v>
      </c>
      <c r="F1966" s="9" t="s">
        <v>163</v>
      </c>
      <c r="G1966" s="9" t="s">
        <v>105</v>
      </c>
      <c r="H1966" s="9" t="n">
        <v>1980</v>
      </c>
      <c r="I1966" s="9" t="n">
        <v>1995</v>
      </c>
      <c r="J1966" s="9" t="s">
        <v>240</v>
      </c>
      <c r="K1966" s="9" t="s">
        <v>17960</v>
      </c>
      <c r="L1966" s="9" t="s">
        <v>17961</v>
      </c>
      <c r="M1966" s="9" t="s">
        <v>17962</v>
      </c>
      <c r="N1966" s="9" t="s">
        <v>180</v>
      </c>
      <c r="O1966" s="9" t="s">
        <v>17073</v>
      </c>
      <c r="P1966" s="9" t="s">
        <v>17963</v>
      </c>
      <c r="Q1966" s="9" t="s">
        <v>234</v>
      </c>
      <c r="R1966" s="9" t="s">
        <v>12866</v>
      </c>
      <c r="S1966" s="9" t="s">
        <v>17</v>
      </c>
      <c r="T1966" s="9" t="s">
        <v>2873</v>
      </c>
      <c r="U1966" s="9" t="s">
        <v>222</v>
      </c>
      <c r="V1966" s="9"/>
    </row>
    <row r="1967" customFormat="false" ht="15" hidden="false" customHeight="false" outlineLevel="0" collapsed="false">
      <c r="A1967" s="9" t="s">
        <v>17964</v>
      </c>
      <c r="B1967" s="9" t="s">
        <v>17965</v>
      </c>
      <c r="C1967" s="9" t="s">
        <v>17966</v>
      </c>
      <c r="D1967" s="9" t="s">
        <v>39</v>
      </c>
      <c r="E1967" s="9" t="s">
        <v>210</v>
      </c>
      <c r="F1967" s="9" t="s">
        <v>163</v>
      </c>
      <c r="G1967" s="9" t="s">
        <v>107</v>
      </c>
      <c r="H1967" s="9" t="n">
        <v>1150</v>
      </c>
      <c r="I1967" s="9" t="n">
        <v>1350</v>
      </c>
      <c r="J1967" s="9" t="s">
        <v>240</v>
      </c>
      <c r="K1967" s="9" t="s">
        <v>17967</v>
      </c>
      <c r="L1967" s="9" t="s">
        <v>17968</v>
      </c>
      <c r="M1967" s="9" t="s">
        <v>17969</v>
      </c>
      <c r="N1967" s="9" t="s">
        <v>179</v>
      </c>
      <c r="O1967" s="9" t="s">
        <v>354</v>
      </c>
      <c r="P1967" s="9" t="s">
        <v>17970</v>
      </c>
      <c r="Q1967" s="9" t="s">
        <v>670</v>
      </c>
      <c r="R1967" s="9" t="s">
        <v>17971</v>
      </c>
      <c r="S1967" s="9" t="s">
        <v>17</v>
      </c>
      <c r="T1967" s="9" t="s">
        <v>357</v>
      </c>
      <c r="U1967" s="9" t="s">
        <v>222</v>
      </c>
      <c r="V1967" s="9"/>
    </row>
    <row r="1968" customFormat="false" ht="15" hidden="false" customHeight="false" outlineLevel="0" collapsed="false">
      <c r="A1968" s="9" t="s">
        <v>17972</v>
      </c>
      <c r="B1968" s="9" t="s">
        <v>17973</v>
      </c>
      <c r="C1968" s="9" t="s">
        <v>17974</v>
      </c>
      <c r="D1968" s="9" t="s">
        <v>29</v>
      </c>
      <c r="E1968" s="9" t="s">
        <v>210</v>
      </c>
      <c r="F1968" s="9" t="s">
        <v>163</v>
      </c>
      <c r="G1968" s="9" t="s">
        <v>107</v>
      </c>
      <c r="H1968" s="9" t="n">
        <v>900</v>
      </c>
      <c r="I1968" s="9" t="n">
        <v>1600</v>
      </c>
      <c r="J1968" s="9" t="s">
        <v>240</v>
      </c>
      <c r="K1968" s="9" t="s">
        <v>17975</v>
      </c>
      <c r="L1968" s="9" t="s">
        <v>17976</v>
      </c>
      <c r="M1968" s="9" t="s">
        <v>17977</v>
      </c>
      <c r="N1968" s="9" t="s">
        <v>177</v>
      </c>
      <c r="O1968" s="9" t="s">
        <v>354</v>
      </c>
      <c r="P1968" s="9" t="s">
        <v>17978</v>
      </c>
      <c r="Q1968" s="9" t="s">
        <v>234</v>
      </c>
      <c r="R1968" s="9" t="s">
        <v>17979</v>
      </c>
      <c r="S1968" s="9" t="s">
        <v>17</v>
      </c>
      <c r="T1968" s="9"/>
      <c r="U1968" s="9" t="s">
        <v>222</v>
      </c>
      <c r="V1968" s="9"/>
    </row>
    <row r="1969" customFormat="false" ht="15" hidden="false" customHeight="false" outlineLevel="0" collapsed="false">
      <c r="A1969" s="9" t="s">
        <v>17980</v>
      </c>
      <c r="B1969" s="9" t="s">
        <v>17981</v>
      </c>
      <c r="C1969" s="9" t="s">
        <v>17982</v>
      </c>
      <c r="D1969" s="9" t="s">
        <v>29</v>
      </c>
      <c r="E1969" s="9" t="s">
        <v>210</v>
      </c>
      <c r="F1969" s="9" t="s">
        <v>163</v>
      </c>
      <c r="G1969" s="9" t="s">
        <v>107</v>
      </c>
      <c r="H1969" s="9" t="n">
        <v>1350</v>
      </c>
      <c r="I1969" s="9" t="n">
        <v>1570</v>
      </c>
      <c r="J1969" s="9" t="s">
        <v>240</v>
      </c>
      <c r="K1969" s="9" t="s">
        <v>17983</v>
      </c>
      <c r="L1969" s="9" t="s">
        <v>17940</v>
      </c>
      <c r="M1969" s="9" t="s">
        <v>17858</v>
      </c>
      <c r="N1969" s="9" t="s">
        <v>179</v>
      </c>
      <c r="O1969" s="9" t="s">
        <v>354</v>
      </c>
      <c r="P1969" s="9" t="s">
        <v>17984</v>
      </c>
      <c r="Q1969" s="9" t="s">
        <v>234</v>
      </c>
      <c r="R1969" s="9" t="s">
        <v>799</v>
      </c>
      <c r="S1969" s="9" t="s">
        <v>17</v>
      </c>
      <c r="T1969" s="9" t="s">
        <v>170</v>
      </c>
      <c r="U1969" s="9" t="s">
        <v>222</v>
      </c>
      <c r="V1969" s="9"/>
    </row>
    <row r="1970" customFormat="false" ht="15" hidden="false" customHeight="false" outlineLevel="0" collapsed="false">
      <c r="A1970" s="9" t="s">
        <v>17985</v>
      </c>
      <c r="B1970" s="9" t="s">
        <v>17986</v>
      </c>
      <c r="C1970" s="9" t="s">
        <v>17987</v>
      </c>
      <c r="D1970" s="9" t="s">
        <v>39</v>
      </c>
      <c r="E1970" s="9" t="s">
        <v>210</v>
      </c>
      <c r="F1970" s="9" t="s">
        <v>163</v>
      </c>
      <c r="G1970" s="9" t="s">
        <v>107</v>
      </c>
      <c r="H1970" s="9" t="n">
        <v>1480</v>
      </c>
      <c r="I1970" s="9" t="n">
        <v>1868</v>
      </c>
      <c r="J1970" s="9" t="s">
        <v>240</v>
      </c>
      <c r="K1970" s="9" t="s">
        <v>17988</v>
      </c>
      <c r="L1970" s="9" t="s">
        <v>17989</v>
      </c>
      <c r="M1970" s="9" t="s">
        <v>17990</v>
      </c>
      <c r="N1970" s="9" t="s">
        <v>180</v>
      </c>
      <c r="O1970" s="9" t="s">
        <v>17991</v>
      </c>
      <c r="P1970" s="9" t="s">
        <v>17992</v>
      </c>
      <c r="Q1970" s="9" t="s">
        <v>234</v>
      </c>
      <c r="R1970" s="9" t="s">
        <v>17993</v>
      </c>
      <c r="S1970" s="9" t="s">
        <v>15</v>
      </c>
      <c r="T1970" s="9" t="s">
        <v>13256</v>
      </c>
      <c r="U1970" s="9" t="s">
        <v>222</v>
      </c>
      <c r="V1970" s="9"/>
    </row>
    <row r="1971" customFormat="false" ht="15" hidden="false" customHeight="false" outlineLevel="0" collapsed="false">
      <c r="A1971" s="9" t="s">
        <v>17994</v>
      </c>
      <c r="B1971" s="9" t="s">
        <v>17995</v>
      </c>
      <c r="C1971" s="9" t="s">
        <v>17996</v>
      </c>
      <c r="D1971" s="9" t="s">
        <v>39</v>
      </c>
      <c r="E1971" s="9" t="s">
        <v>210</v>
      </c>
      <c r="F1971" s="9" t="s">
        <v>163</v>
      </c>
      <c r="G1971" s="9" t="s">
        <v>107</v>
      </c>
      <c r="H1971" s="9" t="n">
        <v>1400</v>
      </c>
      <c r="I1971" s="9" t="n">
        <v>1868</v>
      </c>
      <c r="J1971" s="9" t="s">
        <v>240</v>
      </c>
      <c r="K1971" s="9" t="s">
        <v>17997</v>
      </c>
      <c r="L1971" s="9" t="s">
        <v>17739</v>
      </c>
      <c r="M1971" s="9" t="s">
        <v>17998</v>
      </c>
      <c r="N1971" s="9" t="s">
        <v>180</v>
      </c>
      <c r="O1971" s="9" t="s">
        <v>17999</v>
      </c>
      <c r="P1971" s="9" t="s">
        <v>18000</v>
      </c>
      <c r="Q1971" s="9" t="s">
        <v>234</v>
      </c>
      <c r="R1971" s="9" t="s">
        <v>17979</v>
      </c>
      <c r="S1971" s="9" t="s">
        <v>17</v>
      </c>
      <c r="T1971" s="9"/>
      <c r="U1971" s="9" t="s">
        <v>222</v>
      </c>
      <c r="V1971" s="9"/>
    </row>
    <row r="1972" customFormat="false" ht="15" hidden="false" customHeight="false" outlineLevel="0" collapsed="false">
      <c r="A1972" s="9" t="s">
        <v>18001</v>
      </c>
      <c r="B1972" s="9" t="s">
        <v>18002</v>
      </c>
      <c r="C1972" s="9" t="s">
        <v>18003</v>
      </c>
      <c r="D1972" s="9" t="s">
        <v>29</v>
      </c>
      <c r="E1972" s="9" t="s">
        <v>210</v>
      </c>
      <c r="F1972" s="9" t="s">
        <v>163</v>
      </c>
      <c r="G1972" s="9" t="s">
        <v>107</v>
      </c>
      <c r="H1972" s="9" t="n">
        <v>1600</v>
      </c>
      <c r="I1972" s="9"/>
      <c r="J1972" s="9" t="s">
        <v>18004</v>
      </c>
      <c r="K1972" s="9" t="s">
        <v>18005</v>
      </c>
      <c r="L1972" s="9" t="s">
        <v>18006</v>
      </c>
      <c r="M1972" s="9" t="s">
        <v>18007</v>
      </c>
      <c r="N1972" s="9" t="s">
        <v>180</v>
      </c>
      <c r="O1972" s="9" t="s">
        <v>18008</v>
      </c>
      <c r="P1972" s="9" t="s">
        <v>18009</v>
      </c>
      <c r="Q1972" s="9" t="s">
        <v>234</v>
      </c>
      <c r="R1972" s="9" t="s">
        <v>1348</v>
      </c>
      <c r="S1972" s="9" t="s">
        <v>16</v>
      </c>
      <c r="T1972" s="9" t="s">
        <v>3205</v>
      </c>
      <c r="U1972" s="9" t="s">
        <v>222</v>
      </c>
      <c r="V1972" s="9"/>
    </row>
    <row r="1973" customFormat="false" ht="15" hidden="false" customHeight="false" outlineLevel="0" collapsed="false">
      <c r="A1973" s="9" t="s">
        <v>18010</v>
      </c>
      <c r="B1973" s="9" t="s">
        <v>18011</v>
      </c>
      <c r="C1973" s="9" t="s">
        <v>18012</v>
      </c>
      <c r="D1973" s="9" t="s">
        <v>29</v>
      </c>
      <c r="E1973" s="9" t="s">
        <v>210</v>
      </c>
      <c r="F1973" s="9" t="s">
        <v>163</v>
      </c>
      <c r="G1973" s="9" t="s">
        <v>107</v>
      </c>
      <c r="H1973" s="9" t="n">
        <v>1660</v>
      </c>
      <c r="I1973" s="9" t="n">
        <v>1900</v>
      </c>
      <c r="J1973" s="9" t="s">
        <v>240</v>
      </c>
      <c r="K1973" s="9" t="s">
        <v>18013</v>
      </c>
      <c r="L1973" s="9" t="s">
        <v>18014</v>
      </c>
      <c r="M1973" s="9" t="s">
        <v>18015</v>
      </c>
      <c r="N1973" s="9" t="s">
        <v>15482</v>
      </c>
      <c r="O1973" s="9" t="s">
        <v>354</v>
      </c>
      <c r="P1973" s="9" t="s">
        <v>18016</v>
      </c>
      <c r="Q1973" s="9" t="s">
        <v>234</v>
      </c>
      <c r="R1973" s="9" t="s">
        <v>18017</v>
      </c>
      <c r="S1973" s="9" t="s">
        <v>15</v>
      </c>
      <c r="T1973" s="9" t="s">
        <v>18018</v>
      </c>
      <c r="U1973" s="9" t="s">
        <v>222</v>
      </c>
      <c r="V1973" s="9"/>
    </row>
    <row r="1974" customFormat="false" ht="15" hidden="false" customHeight="false" outlineLevel="0" collapsed="false">
      <c r="A1974" s="9" t="s">
        <v>18019</v>
      </c>
      <c r="B1974" s="9" t="s">
        <v>18020</v>
      </c>
      <c r="C1974" s="9" t="s">
        <v>18021</v>
      </c>
      <c r="D1974" s="9" t="s">
        <v>29</v>
      </c>
      <c r="E1974" s="9" t="s">
        <v>210</v>
      </c>
      <c r="F1974" s="9" t="s">
        <v>163</v>
      </c>
      <c r="G1974" s="9" t="s">
        <v>107</v>
      </c>
      <c r="H1974" s="9" t="n">
        <v>1720</v>
      </c>
      <c r="I1974" s="9" t="n">
        <v>1900</v>
      </c>
      <c r="J1974" s="9" t="s">
        <v>240</v>
      </c>
      <c r="K1974" s="9" t="s">
        <v>18022</v>
      </c>
      <c r="L1974" s="9" t="s">
        <v>17940</v>
      </c>
      <c r="M1974" s="9" t="s">
        <v>13505</v>
      </c>
      <c r="N1974" s="9" t="s">
        <v>177</v>
      </c>
      <c r="O1974" s="9" t="s">
        <v>354</v>
      </c>
      <c r="P1974" s="9" t="s">
        <v>18023</v>
      </c>
      <c r="Q1974" s="9" t="s">
        <v>234</v>
      </c>
      <c r="R1974" s="9" t="s">
        <v>799</v>
      </c>
      <c r="S1974" s="9" t="s">
        <v>17</v>
      </c>
      <c r="T1974" s="9" t="s">
        <v>7813</v>
      </c>
      <c r="U1974" s="9" t="s">
        <v>222</v>
      </c>
      <c r="V1974" s="9"/>
    </row>
    <row r="1975" customFormat="false" ht="15" hidden="false" customHeight="false" outlineLevel="0" collapsed="false">
      <c r="A1975" s="9" t="s">
        <v>18024</v>
      </c>
      <c r="B1975" s="9" t="s">
        <v>18025</v>
      </c>
      <c r="C1975" s="9" t="s">
        <v>18026</v>
      </c>
      <c r="D1975" s="9" t="s">
        <v>29</v>
      </c>
      <c r="E1975" s="9" t="s">
        <v>210</v>
      </c>
      <c r="F1975" s="9" t="s">
        <v>163</v>
      </c>
      <c r="G1975" s="9" t="s">
        <v>107</v>
      </c>
      <c r="H1975" s="9" t="n">
        <v>1480</v>
      </c>
      <c r="I1975" s="9"/>
      <c r="J1975" s="9" t="s">
        <v>18027</v>
      </c>
      <c r="K1975" s="9" t="s">
        <v>18028</v>
      </c>
      <c r="L1975" s="9" t="s">
        <v>18029</v>
      </c>
      <c r="M1975" s="9" t="s">
        <v>18030</v>
      </c>
      <c r="N1975" s="9" t="s">
        <v>5729</v>
      </c>
      <c r="O1975" s="9" t="s">
        <v>18031</v>
      </c>
      <c r="P1975" s="9" t="s">
        <v>13622</v>
      </c>
      <c r="Q1975" s="9" t="s">
        <v>234</v>
      </c>
      <c r="R1975" s="9" t="s">
        <v>1348</v>
      </c>
      <c r="S1975" s="9" t="s">
        <v>15</v>
      </c>
      <c r="T1975" s="9" t="s">
        <v>18032</v>
      </c>
      <c r="U1975" s="9" t="s">
        <v>222</v>
      </c>
      <c r="V1975" s="9"/>
    </row>
    <row r="1976" customFormat="false" ht="15" hidden="false" customHeight="false" outlineLevel="0" collapsed="false">
      <c r="A1976" s="9" t="s">
        <v>18033</v>
      </c>
      <c r="B1976" s="9" t="s">
        <v>18034</v>
      </c>
      <c r="C1976" s="9" t="s">
        <v>18035</v>
      </c>
      <c r="D1976" s="9" t="s">
        <v>29</v>
      </c>
      <c r="E1976" s="9" t="s">
        <v>210</v>
      </c>
      <c r="F1976" s="9" t="s">
        <v>163</v>
      </c>
      <c r="G1976" s="9" t="s">
        <v>107</v>
      </c>
      <c r="H1976" s="9" t="n">
        <v>1580</v>
      </c>
      <c r="I1976" s="9"/>
      <c r="J1976" s="9" t="s">
        <v>240</v>
      </c>
      <c r="K1976" s="9" t="s">
        <v>18036</v>
      </c>
      <c r="L1976" s="9" t="s">
        <v>18037</v>
      </c>
      <c r="M1976" s="9" t="s">
        <v>18038</v>
      </c>
      <c r="N1976" s="9" t="s">
        <v>173</v>
      </c>
      <c r="O1976" s="9" t="s">
        <v>354</v>
      </c>
      <c r="P1976" s="9" t="s">
        <v>18039</v>
      </c>
      <c r="Q1976" s="9" t="s">
        <v>234</v>
      </c>
      <c r="R1976" s="9" t="s">
        <v>628</v>
      </c>
      <c r="S1976" s="9" t="s">
        <v>17</v>
      </c>
      <c r="T1976" s="9"/>
      <c r="U1976" s="9" t="s">
        <v>222</v>
      </c>
      <c r="V1976" s="9"/>
    </row>
    <row r="1977" customFormat="false" ht="15" hidden="false" customHeight="false" outlineLevel="0" collapsed="false">
      <c r="A1977" s="9" t="s">
        <v>18040</v>
      </c>
      <c r="B1977" s="9" t="s">
        <v>18041</v>
      </c>
      <c r="C1977" s="9" t="s">
        <v>18042</v>
      </c>
      <c r="D1977" s="9" t="s">
        <v>29</v>
      </c>
      <c r="E1977" s="9" t="s">
        <v>210</v>
      </c>
      <c r="F1977" s="9" t="s">
        <v>163</v>
      </c>
      <c r="G1977" s="9" t="s">
        <v>107</v>
      </c>
      <c r="H1977" s="9" t="n">
        <v>1860</v>
      </c>
      <c r="I1977" s="9" t="n">
        <v>1890</v>
      </c>
      <c r="J1977" s="9" t="s">
        <v>240</v>
      </c>
      <c r="K1977" s="9" t="s">
        <v>18043</v>
      </c>
      <c r="L1977" s="9" t="s">
        <v>18044</v>
      </c>
      <c r="M1977" s="9" t="s">
        <v>39</v>
      </c>
      <c r="N1977" s="9" t="s">
        <v>173</v>
      </c>
      <c r="O1977" s="9" t="s">
        <v>354</v>
      </c>
      <c r="P1977" s="9" t="s">
        <v>18045</v>
      </c>
      <c r="Q1977" s="9" t="s">
        <v>234</v>
      </c>
      <c r="R1977" s="9" t="s">
        <v>628</v>
      </c>
      <c r="S1977" s="9" t="s">
        <v>17</v>
      </c>
      <c r="T1977" s="9" t="s">
        <v>7813</v>
      </c>
      <c r="U1977" s="9" t="s">
        <v>222</v>
      </c>
      <c r="V1977" s="9"/>
    </row>
    <row r="1978" customFormat="false" ht="15" hidden="false" customHeight="false" outlineLevel="0" collapsed="false">
      <c r="A1978" s="9" t="s">
        <v>18046</v>
      </c>
      <c r="B1978" s="9" t="s">
        <v>18047</v>
      </c>
      <c r="C1978" s="9" t="s">
        <v>18048</v>
      </c>
      <c r="D1978" s="9" t="s">
        <v>29</v>
      </c>
      <c r="E1978" s="9" t="s">
        <v>210</v>
      </c>
      <c r="F1978" s="9" t="s">
        <v>163</v>
      </c>
      <c r="G1978" s="9" t="s">
        <v>107</v>
      </c>
      <c r="H1978" s="9" t="n">
        <v>1930</v>
      </c>
      <c r="I1978" s="9" t="n">
        <v>1945</v>
      </c>
      <c r="J1978" s="9" t="s">
        <v>240</v>
      </c>
      <c r="K1978" s="9" t="s">
        <v>18049</v>
      </c>
      <c r="L1978" s="9" t="s">
        <v>18050</v>
      </c>
      <c r="M1978" s="9" t="s">
        <v>18051</v>
      </c>
      <c r="N1978" s="9" t="s">
        <v>180</v>
      </c>
      <c r="O1978" s="9" t="s">
        <v>354</v>
      </c>
      <c r="P1978" s="9" t="s">
        <v>18052</v>
      </c>
      <c r="Q1978" s="9" t="s">
        <v>234</v>
      </c>
      <c r="R1978" s="9" t="s">
        <v>628</v>
      </c>
      <c r="S1978" s="9" t="s">
        <v>17</v>
      </c>
      <c r="T1978" s="9" t="s">
        <v>2873</v>
      </c>
      <c r="U1978" s="9" t="s">
        <v>378</v>
      </c>
      <c r="V1978" s="9"/>
    </row>
    <row r="1979" customFormat="false" ht="15" hidden="false" customHeight="false" outlineLevel="0" collapsed="false">
      <c r="A1979" s="9" t="s">
        <v>18053</v>
      </c>
      <c r="B1979" s="9" t="s">
        <v>18054</v>
      </c>
      <c r="C1979" s="9" t="s">
        <v>17974</v>
      </c>
      <c r="D1979" s="9" t="s">
        <v>32</v>
      </c>
      <c r="E1979" s="9" t="s">
        <v>210</v>
      </c>
      <c r="F1979" s="9" t="s">
        <v>163</v>
      </c>
      <c r="G1979" s="9" t="s">
        <v>107</v>
      </c>
      <c r="H1979" s="9" t="n">
        <v>1887</v>
      </c>
      <c r="I1979" s="9"/>
      <c r="J1979" s="9" t="s">
        <v>240</v>
      </c>
      <c r="K1979" s="9" t="s">
        <v>18055</v>
      </c>
      <c r="L1979" s="9" t="s">
        <v>18056</v>
      </c>
      <c r="M1979" s="9" t="s">
        <v>5198</v>
      </c>
      <c r="N1979" s="9" t="s">
        <v>180</v>
      </c>
      <c r="O1979" s="9" t="s">
        <v>18057</v>
      </c>
      <c r="P1979" s="9" t="s">
        <v>18058</v>
      </c>
      <c r="Q1979" s="9" t="s">
        <v>234</v>
      </c>
      <c r="R1979" s="9" t="s">
        <v>799</v>
      </c>
      <c r="S1979" s="9" t="s">
        <v>16</v>
      </c>
      <c r="T1979" s="9" t="s">
        <v>235</v>
      </c>
      <c r="U1979" s="9" t="s">
        <v>222</v>
      </c>
      <c r="V1979" s="9"/>
    </row>
    <row r="1980" customFormat="false" ht="15" hidden="false" customHeight="false" outlineLevel="0" collapsed="false">
      <c r="A1980" s="9" t="s">
        <v>18059</v>
      </c>
      <c r="B1980" s="9" t="s">
        <v>18060</v>
      </c>
      <c r="C1980" s="9" t="s">
        <v>18061</v>
      </c>
      <c r="D1980" s="9" t="s">
        <v>32</v>
      </c>
      <c r="E1980" s="9" t="s">
        <v>210</v>
      </c>
      <c r="F1980" s="9" t="s">
        <v>163</v>
      </c>
      <c r="G1980" s="9" t="s">
        <v>107</v>
      </c>
      <c r="H1980" s="9" t="n">
        <v>1915</v>
      </c>
      <c r="I1980" s="9" t="n">
        <v>1960</v>
      </c>
      <c r="J1980" s="9" t="s">
        <v>240</v>
      </c>
      <c r="K1980" s="9" t="s">
        <v>18062</v>
      </c>
      <c r="L1980" s="9" t="s">
        <v>18063</v>
      </c>
      <c r="M1980" s="9" t="s">
        <v>9557</v>
      </c>
      <c r="N1980" s="9" t="s">
        <v>178</v>
      </c>
      <c r="O1980" s="9" t="s">
        <v>18064</v>
      </c>
      <c r="P1980" s="9" t="s">
        <v>18065</v>
      </c>
      <c r="Q1980" s="9" t="s">
        <v>234</v>
      </c>
      <c r="R1980" s="9" t="s">
        <v>12855</v>
      </c>
      <c r="S1980" s="9" t="s">
        <v>17</v>
      </c>
      <c r="T1980" s="9" t="s">
        <v>1001</v>
      </c>
      <c r="U1980" s="9" t="s">
        <v>222</v>
      </c>
      <c r="V1980" s="9"/>
    </row>
    <row r="1981" customFormat="false" ht="15" hidden="false" customHeight="false" outlineLevel="0" collapsed="false">
      <c r="A1981" s="9" t="s">
        <v>18066</v>
      </c>
      <c r="B1981" s="9" t="s">
        <v>18067</v>
      </c>
      <c r="C1981" s="9" t="s">
        <v>18068</v>
      </c>
      <c r="D1981" s="9" t="s">
        <v>32</v>
      </c>
      <c r="E1981" s="9" t="s">
        <v>210</v>
      </c>
      <c r="F1981" s="9" t="s">
        <v>163</v>
      </c>
      <c r="G1981" s="9" t="s">
        <v>107</v>
      </c>
      <c r="H1981" s="9" t="n">
        <v>1904</v>
      </c>
      <c r="I1981" s="9" t="n">
        <v>1960</v>
      </c>
      <c r="J1981" s="9" t="s">
        <v>240</v>
      </c>
      <c r="K1981" s="9" t="s">
        <v>18069</v>
      </c>
      <c r="L1981" s="9" t="s">
        <v>18063</v>
      </c>
      <c r="M1981" s="9" t="s">
        <v>9557</v>
      </c>
      <c r="N1981" s="9" t="s">
        <v>177</v>
      </c>
      <c r="O1981" s="9" t="s">
        <v>15992</v>
      </c>
      <c r="P1981" s="9" t="s">
        <v>18070</v>
      </c>
      <c r="Q1981" s="9" t="s">
        <v>234</v>
      </c>
      <c r="R1981" s="9" t="s">
        <v>12866</v>
      </c>
      <c r="S1981" s="9" t="s">
        <v>17</v>
      </c>
      <c r="T1981" s="9" t="s">
        <v>3205</v>
      </c>
      <c r="U1981" s="9" t="s">
        <v>222</v>
      </c>
      <c r="V1981" s="9"/>
    </row>
    <row r="1982" customFormat="false" ht="15" hidden="false" customHeight="false" outlineLevel="0" collapsed="false">
      <c r="A1982" s="9" t="s">
        <v>18071</v>
      </c>
      <c r="B1982" s="9" t="s">
        <v>18072</v>
      </c>
      <c r="C1982" s="9" t="s">
        <v>18073</v>
      </c>
      <c r="D1982" s="9" t="s">
        <v>32</v>
      </c>
      <c r="E1982" s="9" t="s">
        <v>210</v>
      </c>
      <c r="F1982" s="9" t="s">
        <v>263</v>
      </c>
      <c r="G1982" s="9" t="s">
        <v>8257</v>
      </c>
      <c r="H1982" s="9" t="n">
        <v>1926</v>
      </c>
      <c r="I1982" s="9"/>
      <c r="J1982" s="9" t="s">
        <v>18074</v>
      </c>
      <c r="K1982" s="9" t="s">
        <v>18075</v>
      </c>
      <c r="L1982" s="9" t="s">
        <v>18076</v>
      </c>
      <c r="M1982" s="9" t="s">
        <v>18077</v>
      </c>
      <c r="N1982" s="9" t="s">
        <v>5687</v>
      </c>
      <c r="O1982" s="9" t="s">
        <v>15992</v>
      </c>
      <c r="P1982" s="9" t="s">
        <v>18078</v>
      </c>
      <c r="Q1982" s="9" t="s">
        <v>234</v>
      </c>
      <c r="R1982" s="9" t="s">
        <v>12855</v>
      </c>
      <c r="S1982" s="9" t="s">
        <v>15</v>
      </c>
      <c r="T1982" s="9" t="s">
        <v>2300</v>
      </c>
      <c r="U1982" s="9" t="s">
        <v>222</v>
      </c>
      <c r="V1982" s="9" t="s">
        <v>12839</v>
      </c>
    </row>
    <row r="1983" customFormat="false" ht="15" hidden="false" customHeight="false" outlineLevel="0" collapsed="false">
      <c r="A1983" s="9" t="s">
        <v>18079</v>
      </c>
      <c r="B1983" s="9" t="s">
        <v>18080</v>
      </c>
      <c r="C1983" s="9" t="s">
        <v>18081</v>
      </c>
      <c r="D1983" s="9" t="s">
        <v>32</v>
      </c>
      <c r="E1983" s="9" t="s">
        <v>210</v>
      </c>
      <c r="F1983" s="9" t="s">
        <v>163</v>
      </c>
      <c r="G1983" s="9" t="s">
        <v>107</v>
      </c>
      <c r="H1983" s="9" t="n">
        <v>1954</v>
      </c>
      <c r="I1983" s="9" t="n">
        <v>1972</v>
      </c>
      <c r="J1983" s="9" t="s">
        <v>240</v>
      </c>
      <c r="K1983" s="9" t="s">
        <v>18082</v>
      </c>
      <c r="L1983" s="9" t="s">
        <v>18083</v>
      </c>
      <c r="M1983" s="9" t="s">
        <v>5198</v>
      </c>
      <c r="N1983" s="9" t="s">
        <v>180</v>
      </c>
      <c r="O1983" s="9" t="s">
        <v>18084</v>
      </c>
      <c r="P1983" s="9" t="s">
        <v>18085</v>
      </c>
      <c r="Q1983" s="9" t="s">
        <v>234</v>
      </c>
      <c r="R1983" s="9" t="s">
        <v>12866</v>
      </c>
      <c r="S1983" s="9" t="s">
        <v>17</v>
      </c>
      <c r="T1983" s="9" t="s">
        <v>313</v>
      </c>
      <c r="U1983" s="9" t="s">
        <v>222</v>
      </c>
      <c r="V1983" s="9"/>
    </row>
    <row r="1984" customFormat="false" ht="15" hidden="false" customHeight="false" outlineLevel="0" collapsed="false">
      <c r="A1984" s="9" t="s">
        <v>18086</v>
      </c>
      <c r="B1984" s="9" t="s">
        <v>18087</v>
      </c>
      <c r="C1984" s="9" t="s">
        <v>18088</v>
      </c>
      <c r="D1984" s="9" t="s">
        <v>32</v>
      </c>
      <c r="E1984" s="9" t="s">
        <v>210</v>
      </c>
      <c r="F1984" s="9" t="s">
        <v>163</v>
      </c>
      <c r="G1984" s="9" t="s">
        <v>8257</v>
      </c>
      <c r="H1984" s="9" t="n">
        <v>1968</v>
      </c>
      <c r="I1984" s="9" t="n">
        <v>1975</v>
      </c>
      <c r="J1984" s="9" t="s">
        <v>240</v>
      </c>
      <c r="K1984" s="9" t="s">
        <v>18089</v>
      </c>
      <c r="L1984" s="9" t="s">
        <v>18090</v>
      </c>
      <c r="M1984" s="9" t="s">
        <v>16675</v>
      </c>
      <c r="N1984" s="9" t="s">
        <v>180</v>
      </c>
      <c r="O1984" s="9" t="s">
        <v>18091</v>
      </c>
      <c r="P1984" s="9" t="s">
        <v>18092</v>
      </c>
      <c r="Q1984" s="9" t="s">
        <v>234</v>
      </c>
      <c r="R1984" s="9" t="s">
        <v>12866</v>
      </c>
      <c r="S1984" s="9" t="s">
        <v>17</v>
      </c>
      <c r="T1984" s="9" t="s">
        <v>388</v>
      </c>
      <c r="U1984" s="9" t="s">
        <v>222</v>
      </c>
      <c r="V1984" s="9"/>
    </row>
    <row r="1985" customFormat="false" ht="15" hidden="false" customHeight="false" outlineLevel="0" collapsed="false">
      <c r="A1985" s="9" t="s">
        <v>18093</v>
      </c>
      <c r="B1985" s="9" t="s">
        <v>18094</v>
      </c>
      <c r="C1985" s="9" t="s">
        <v>18094</v>
      </c>
      <c r="D1985" s="9" t="s">
        <v>32</v>
      </c>
      <c r="E1985" s="9" t="s">
        <v>210</v>
      </c>
      <c r="F1985" s="9" t="s">
        <v>163</v>
      </c>
      <c r="G1985" s="9" t="s">
        <v>107</v>
      </c>
      <c r="H1985" s="9" t="n">
        <v>2000</v>
      </c>
      <c r="I1985" s="9"/>
      <c r="J1985" s="9" t="s">
        <v>240</v>
      </c>
      <c r="K1985" s="9" t="s">
        <v>18095</v>
      </c>
      <c r="L1985" s="9" t="s">
        <v>18096</v>
      </c>
      <c r="M1985" s="9" t="s">
        <v>5198</v>
      </c>
      <c r="N1985" s="9" t="s">
        <v>182</v>
      </c>
      <c r="O1985" s="9" t="s">
        <v>18097</v>
      </c>
      <c r="P1985" s="9" t="s">
        <v>18098</v>
      </c>
      <c r="Q1985" s="9" t="s">
        <v>234</v>
      </c>
      <c r="R1985" s="9" t="s">
        <v>12866</v>
      </c>
      <c r="S1985" s="9" t="s">
        <v>17</v>
      </c>
      <c r="T1985" s="9" t="s">
        <v>1043</v>
      </c>
      <c r="U1985" s="9" t="s">
        <v>222</v>
      </c>
      <c r="V1985" s="9"/>
    </row>
    <row r="1986" customFormat="false" ht="15" hidden="false" customHeight="false" outlineLevel="0" collapsed="false">
      <c r="A1986" s="9" t="s">
        <v>18099</v>
      </c>
      <c r="B1986" s="9" t="s">
        <v>18100</v>
      </c>
      <c r="C1986" s="9" t="s">
        <v>18101</v>
      </c>
      <c r="D1986" s="9" t="s">
        <v>29</v>
      </c>
      <c r="E1986" s="9" t="s">
        <v>210</v>
      </c>
      <c r="F1986" s="9" t="s">
        <v>168</v>
      </c>
      <c r="G1986" s="9" t="s">
        <v>2775</v>
      </c>
      <c r="H1986" s="9" t="n">
        <v>-1500</v>
      </c>
      <c r="I1986" s="9" t="n">
        <v>-500</v>
      </c>
      <c r="J1986" s="9" t="s">
        <v>240</v>
      </c>
      <c r="K1986" s="9" t="s">
        <v>18102</v>
      </c>
      <c r="L1986" s="9" t="s">
        <v>18103</v>
      </c>
      <c r="M1986" s="9" t="s">
        <v>14155</v>
      </c>
      <c r="N1986" s="9" t="s">
        <v>175</v>
      </c>
      <c r="O1986" s="9" t="s">
        <v>18104</v>
      </c>
      <c r="P1986" s="9" t="s">
        <v>18105</v>
      </c>
      <c r="Q1986" s="9" t="s">
        <v>454</v>
      </c>
      <c r="R1986" s="9" t="s">
        <v>1806</v>
      </c>
      <c r="S1986" s="9" t="s">
        <v>16</v>
      </c>
      <c r="T1986" s="9" t="s">
        <v>7645</v>
      </c>
      <c r="U1986" s="9" t="s">
        <v>222</v>
      </c>
      <c r="V1986" s="9"/>
    </row>
    <row r="1987" customFormat="false" ht="15" hidden="false" customHeight="false" outlineLevel="0" collapsed="false">
      <c r="A1987" s="9" t="s">
        <v>18106</v>
      </c>
      <c r="B1987" s="9" t="s">
        <v>18107</v>
      </c>
      <c r="C1987" s="9" t="s">
        <v>18108</v>
      </c>
      <c r="D1987" s="9" t="s">
        <v>29</v>
      </c>
      <c r="E1987" s="9" t="s">
        <v>210</v>
      </c>
      <c r="F1987" s="9" t="s">
        <v>168</v>
      </c>
      <c r="G1987" s="9" t="s">
        <v>148</v>
      </c>
      <c r="H1987" s="9" t="n">
        <v>-2000</v>
      </c>
      <c r="I1987" s="9"/>
      <c r="J1987" s="9" t="s">
        <v>240</v>
      </c>
      <c r="K1987" s="9" t="s">
        <v>18109</v>
      </c>
      <c r="L1987" s="9" t="s">
        <v>18110</v>
      </c>
      <c r="M1987" s="9" t="s">
        <v>18111</v>
      </c>
      <c r="N1987" s="9" t="s">
        <v>179</v>
      </c>
      <c r="O1987" s="9" t="s">
        <v>5662</v>
      </c>
      <c r="P1987" s="9" t="s">
        <v>18112</v>
      </c>
      <c r="Q1987" s="9" t="s">
        <v>869</v>
      </c>
      <c r="R1987" s="9" t="s">
        <v>12838</v>
      </c>
      <c r="S1987" s="9" t="s">
        <v>17</v>
      </c>
      <c r="T1987" s="9" t="s">
        <v>672</v>
      </c>
      <c r="U1987" s="9" t="s">
        <v>378</v>
      </c>
      <c r="V1987" s="9"/>
    </row>
    <row r="1988" customFormat="false" ht="15" hidden="false" customHeight="false" outlineLevel="0" collapsed="false">
      <c r="A1988" s="9" t="s">
        <v>18113</v>
      </c>
      <c r="B1988" s="9" t="s">
        <v>18114</v>
      </c>
      <c r="C1988" s="9" t="s">
        <v>18115</v>
      </c>
      <c r="D1988" s="9" t="s">
        <v>29</v>
      </c>
      <c r="E1988" s="9" t="s">
        <v>210</v>
      </c>
      <c r="F1988" s="9" t="s">
        <v>168</v>
      </c>
      <c r="G1988" s="9" t="s">
        <v>148</v>
      </c>
      <c r="H1988" s="9" t="n">
        <v>1935</v>
      </c>
      <c r="I1988" s="9"/>
      <c r="J1988" s="9" t="s">
        <v>240</v>
      </c>
      <c r="K1988" s="9" t="s">
        <v>18116</v>
      </c>
      <c r="L1988" s="9" t="s">
        <v>18117</v>
      </c>
      <c r="M1988" s="9" t="s">
        <v>10920</v>
      </c>
      <c r="N1988" s="9" t="s">
        <v>179</v>
      </c>
      <c r="O1988" s="9" t="s">
        <v>18118</v>
      </c>
      <c r="P1988" s="9" t="s">
        <v>18119</v>
      </c>
      <c r="Q1988" s="9" t="s">
        <v>869</v>
      </c>
      <c r="R1988" s="9" t="s">
        <v>12838</v>
      </c>
      <c r="S1988" s="9" t="s">
        <v>16</v>
      </c>
      <c r="T1988" s="9" t="s">
        <v>1372</v>
      </c>
      <c r="U1988" s="9" t="s">
        <v>222</v>
      </c>
      <c r="V1988" s="9"/>
    </row>
    <row r="1989" customFormat="false" ht="15" hidden="false" customHeight="false" outlineLevel="0" collapsed="false">
      <c r="A1989" s="9" t="s">
        <v>18120</v>
      </c>
      <c r="B1989" s="9" t="s">
        <v>18121</v>
      </c>
      <c r="C1989" s="9" t="s">
        <v>18122</v>
      </c>
      <c r="D1989" s="9" t="s">
        <v>39</v>
      </c>
      <c r="E1989" s="9" t="s">
        <v>210</v>
      </c>
      <c r="F1989" s="9" t="s">
        <v>168</v>
      </c>
      <c r="G1989" s="9" t="s">
        <v>148</v>
      </c>
      <c r="H1989" s="9" t="n">
        <v>1936</v>
      </c>
      <c r="I1989" s="9"/>
      <c r="J1989" s="9" t="s">
        <v>240</v>
      </c>
      <c r="K1989" s="9" t="s">
        <v>18123</v>
      </c>
      <c r="L1989" s="9" t="s">
        <v>18124</v>
      </c>
      <c r="M1989" s="9" t="s">
        <v>16100</v>
      </c>
      <c r="N1989" s="9" t="s">
        <v>180</v>
      </c>
      <c r="O1989" s="9" t="s">
        <v>18125</v>
      </c>
      <c r="P1989" s="9" t="s">
        <v>18126</v>
      </c>
      <c r="Q1989" s="9" t="s">
        <v>454</v>
      </c>
      <c r="R1989" s="9" t="s">
        <v>12838</v>
      </c>
      <c r="S1989" s="9" t="s">
        <v>16</v>
      </c>
      <c r="T1989" s="9" t="s">
        <v>3205</v>
      </c>
      <c r="U1989" s="9" t="s">
        <v>222</v>
      </c>
      <c r="V1989" s="9"/>
    </row>
    <row r="1990" customFormat="false" ht="15" hidden="false" customHeight="false" outlineLevel="0" collapsed="false">
      <c r="A1990" s="9" t="s">
        <v>18127</v>
      </c>
      <c r="B1990" s="9" t="s">
        <v>18128</v>
      </c>
      <c r="C1990" s="9" t="s">
        <v>14136</v>
      </c>
      <c r="D1990" s="9" t="s">
        <v>32</v>
      </c>
      <c r="E1990" s="9" t="s">
        <v>210</v>
      </c>
      <c r="F1990" s="9" t="s">
        <v>168</v>
      </c>
      <c r="G1990" s="9" t="s">
        <v>148</v>
      </c>
      <c r="H1990" s="9" t="n">
        <v>1971</v>
      </c>
      <c r="I1990" s="9"/>
      <c r="J1990" s="9" t="s">
        <v>240</v>
      </c>
      <c r="K1990" s="9" t="s">
        <v>18129</v>
      </c>
      <c r="L1990" s="9" t="s">
        <v>18130</v>
      </c>
      <c r="M1990" s="9" t="s">
        <v>5198</v>
      </c>
      <c r="N1990" s="9" t="s">
        <v>179</v>
      </c>
      <c r="O1990" s="9" t="s">
        <v>18131</v>
      </c>
      <c r="P1990" s="9" t="s">
        <v>18132</v>
      </c>
      <c r="Q1990" s="9" t="s">
        <v>869</v>
      </c>
      <c r="R1990" s="9" t="s">
        <v>12838</v>
      </c>
      <c r="S1990" s="9" t="s">
        <v>15</v>
      </c>
      <c r="T1990" s="9" t="s">
        <v>1372</v>
      </c>
      <c r="U1990" s="9" t="s">
        <v>222</v>
      </c>
      <c r="V1990" s="9"/>
    </row>
    <row r="1991" customFormat="false" ht="15" hidden="false" customHeight="false" outlineLevel="0" collapsed="false">
      <c r="A1991" s="9" t="s">
        <v>18133</v>
      </c>
      <c r="B1991" s="9" t="s">
        <v>18134</v>
      </c>
      <c r="C1991" s="9" t="s">
        <v>18135</v>
      </c>
      <c r="D1991" s="9" t="s">
        <v>29</v>
      </c>
      <c r="E1991" s="9" t="s">
        <v>210</v>
      </c>
      <c r="F1991" s="9" t="s">
        <v>168</v>
      </c>
      <c r="G1991" s="9" t="s">
        <v>148</v>
      </c>
      <c r="H1991" s="9" t="n">
        <v>1975</v>
      </c>
      <c r="I1991" s="9"/>
      <c r="J1991" s="9" t="s">
        <v>240</v>
      </c>
      <c r="K1991" s="9" t="s">
        <v>18136</v>
      </c>
      <c r="L1991" s="9" t="s">
        <v>18137</v>
      </c>
      <c r="M1991" s="9" t="s">
        <v>5198</v>
      </c>
      <c r="N1991" s="9" t="s">
        <v>179</v>
      </c>
      <c r="O1991" s="9" t="s">
        <v>18138</v>
      </c>
      <c r="P1991" s="9" t="s">
        <v>18139</v>
      </c>
      <c r="Q1991" s="9" t="s">
        <v>454</v>
      </c>
      <c r="R1991" s="9" t="s">
        <v>12838</v>
      </c>
      <c r="S1991" s="9" t="s">
        <v>17</v>
      </c>
      <c r="T1991" s="9"/>
      <c r="U1991" s="9" t="s">
        <v>378</v>
      </c>
      <c r="V1991" s="9"/>
    </row>
    <row r="1992" customFormat="false" ht="15" hidden="false" customHeight="false" outlineLevel="0" collapsed="false">
      <c r="A1992" s="9" t="s">
        <v>18140</v>
      </c>
      <c r="B1992" s="9" t="s">
        <v>18141</v>
      </c>
      <c r="C1992" s="9" t="s">
        <v>18141</v>
      </c>
      <c r="D1992" s="9" t="s">
        <v>32</v>
      </c>
      <c r="E1992" s="9" t="s">
        <v>210</v>
      </c>
      <c r="F1992" s="9" t="s">
        <v>168</v>
      </c>
      <c r="G1992" s="9" t="s">
        <v>148</v>
      </c>
      <c r="H1992" s="9" t="n">
        <v>2003</v>
      </c>
      <c r="I1992" s="9"/>
      <c r="J1992" s="9" t="s">
        <v>240</v>
      </c>
      <c r="K1992" s="9" t="s">
        <v>18142</v>
      </c>
      <c r="L1992" s="9" t="s">
        <v>18143</v>
      </c>
      <c r="M1992" s="9" t="s">
        <v>13008</v>
      </c>
      <c r="N1992" s="9" t="s">
        <v>180</v>
      </c>
      <c r="O1992" s="9" t="s">
        <v>15992</v>
      </c>
      <c r="P1992" s="9" t="s">
        <v>18144</v>
      </c>
      <c r="Q1992" s="9" t="s">
        <v>454</v>
      </c>
      <c r="R1992" s="9" t="s">
        <v>12866</v>
      </c>
      <c r="S1992" s="9" t="s">
        <v>17</v>
      </c>
      <c r="T1992" s="9" t="s">
        <v>313</v>
      </c>
      <c r="U1992" s="9" t="s">
        <v>222</v>
      </c>
      <c r="V1992" s="9"/>
    </row>
    <row r="1993" customFormat="false" ht="15" hidden="false" customHeight="false" outlineLevel="0" collapsed="false">
      <c r="A1993" s="9" t="s">
        <v>18145</v>
      </c>
      <c r="B1993" s="9" t="s">
        <v>18146</v>
      </c>
      <c r="C1993" s="9" t="s">
        <v>18146</v>
      </c>
      <c r="D1993" s="9" t="s">
        <v>32</v>
      </c>
      <c r="E1993" s="9" t="s">
        <v>210</v>
      </c>
      <c r="F1993" s="9" t="s">
        <v>168</v>
      </c>
      <c r="G1993" s="9" t="s">
        <v>155</v>
      </c>
      <c r="H1993" s="9" t="n">
        <v>1970</v>
      </c>
      <c r="I1993" s="9" t="n">
        <v>1990</v>
      </c>
      <c r="J1993" s="9" t="s">
        <v>240</v>
      </c>
      <c r="K1993" s="9" t="s">
        <v>18147</v>
      </c>
      <c r="L1993" s="9" t="s">
        <v>18148</v>
      </c>
      <c r="M1993" s="9" t="s">
        <v>18149</v>
      </c>
      <c r="N1993" s="9" t="s">
        <v>184</v>
      </c>
      <c r="O1993" s="9" t="s">
        <v>17073</v>
      </c>
      <c r="P1993" s="9" t="s">
        <v>18150</v>
      </c>
      <c r="Q1993" s="9" t="s">
        <v>454</v>
      </c>
      <c r="R1993" s="9" t="s">
        <v>14169</v>
      </c>
      <c r="S1993" s="9" t="s">
        <v>17</v>
      </c>
      <c r="T1993" s="9" t="s">
        <v>3391</v>
      </c>
      <c r="U1993" s="9" t="s">
        <v>222</v>
      </c>
      <c r="V1993" s="9"/>
    </row>
    <row r="1994" customFormat="false" ht="15" hidden="false" customHeight="false" outlineLevel="0" collapsed="false">
      <c r="A1994" s="9" t="s">
        <v>18151</v>
      </c>
      <c r="B1994" s="9" t="s">
        <v>18152</v>
      </c>
      <c r="C1994" s="9" t="s">
        <v>18153</v>
      </c>
      <c r="D1994" s="9" t="s">
        <v>32</v>
      </c>
      <c r="E1994" s="9" t="s">
        <v>210</v>
      </c>
      <c r="F1994" s="9" t="s">
        <v>168</v>
      </c>
      <c r="G1994" s="9" t="s">
        <v>155</v>
      </c>
      <c r="H1994" s="9" t="n">
        <v>1950</v>
      </c>
      <c r="I1994" s="9"/>
      <c r="J1994" s="9" t="s">
        <v>240</v>
      </c>
      <c r="K1994" s="9" t="s">
        <v>18154</v>
      </c>
      <c r="L1994" s="9" t="s">
        <v>17808</v>
      </c>
      <c r="M1994" s="9" t="s">
        <v>5198</v>
      </c>
      <c r="N1994" s="9" t="s">
        <v>180</v>
      </c>
      <c r="O1994" s="9" t="s">
        <v>18155</v>
      </c>
      <c r="P1994" s="9" t="s">
        <v>18156</v>
      </c>
      <c r="Q1994" s="9" t="s">
        <v>454</v>
      </c>
      <c r="R1994" s="9" t="s">
        <v>14201</v>
      </c>
      <c r="S1994" s="9" t="s">
        <v>17</v>
      </c>
      <c r="T1994" s="9" t="s">
        <v>313</v>
      </c>
      <c r="U1994" s="9" t="s">
        <v>378</v>
      </c>
      <c r="V1994" s="9"/>
    </row>
    <row r="1995" customFormat="false" ht="15" hidden="false" customHeight="false" outlineLevel="0" collapsed="false">
      <c r="A1995" s="9" t="s">
        <v>18157</v>
      </c>
      <c r="B1995" s="9" t="s">
        <v>18158</v>
      </c>
      <c r="C1995" s="9" t="s">
        <v>18159</v>
      </c>
      <c r="D1995" s="9" t="s">
        <v>32</v>
      </c>
      <c r="E1995" s="9" t="s">
        <v>210</v>
      </c>
      <c r="F1995" s="9" t="s">
        <v>168</v>
      </c>
      <c r="G1995" s="9" t="s">
        <v>155</v>
      </c>
      <c r="H1995" s="9" t="n">
        <v>1992</v>
      </c>
      <c r="I1995" s="9"/>
      <c r="J1995" s="9" t="s">
        <v>240</v>
      </c>
      <c r="K1995" s="9" t="s">
        <v>18160</v>
      </c>
      <c r="L1995" s="9" t="s">
        <v>18161</v>
      </c>
      <c r="M1995" s="9" t="s">
        <v>8944</v>
      </c>
      <c r="N1995" s="9" t="s">
        <v>174</v>
      </c>
      <c r="O1995" s="9" t="s">
        <v>15992</v>
      </c>
      <c r="P1995" s="9" t="s">
        <v>18162</v>
      </c>
      <c r="Q1995" s="9" t="s">
        <v>454</v>
      </c>
      <c r="R1995" s="9" t="s">
        <v>14201</v>
      </c>
      <c r="S1995" s="9" t="s">
        <v>17</v>
      </c>
      <c r="T1995" s="9" t="s">
        <v>2848</v>
      </c>
      <c r="U1995" s="9" t="s">
        <v>378</v>
      </c>
      <c r="V1995" s="9"/>
    </row>
    <row r="1996" customFormat="false" ht="15" hidden="false" customHeight="false" outlineLevel="0" collapsed="false">
      <c r="A1996" s="9" t="s">
        <v>18163</v>
      </c>
      <c r="B1996" s="9" t="s">
        <v>18164</v>
      </c>
      <c r="C1996" s="9" t="s">
        <v>18165</v>
      </c>
      <c r="D1996" s="9" t="s">
        <v>32</v>
      </c>
      <c r="E1996" s="9" t="s">
        <v>210</v>
      </c>
      <c r="F1996" s="9" t="s">
        <v>167</v>
      </c>
      <c r="G1996" s="9" t="s">
        <v>146</v>
      </c>
      <c r="H1996" s="9" t="n">
        <v>1978</v>
      </c>
      <c r="I1996" s="9" t="n">
        <v>1983</v>
      </c>
      <c r="J1996" s="9" t="s">
        <v>240</v>
      </c>
      <c r="K1996" s="9" t="s">
        <v>18166</v>
      </c>
      <c r="L1996" s="9" t="s">
        <v>5198</v>
      </c>
      <c r="M1996" s="9" t="s">
        <v>5198</v>
      </c>
      <c r="N1996" s="9" t="s">
        <v>180</v>
      </c>
      <c r="O1996" s="9" t="s">
        <v>15992</v>
      </c>
      <c r="P1996" s="9" t="s">
        <v>18167</v>
      </c>
      <c r="Q1996" s="9" t="s">
        <v>454</v>
      </c>
      <c r="R1996" s="9" t="s">
        <v>18168</v>
      </c>
      <c r="S1996" s="9" t="s">
        <v>17</v>
      </c>
      <c r="T1996" s="9" t="s">
        <v>313</v>
      </c>
      <c r="U1996" s="9" t="s">
        <v>378</v>
      </c>
      <c r="V1996" s="9"/>
    </row>
    <row r="1997" customFormat="false" ht="15" hidden="false" customHeight="false" outlineLevel="0" collapsed="false">
      <c r="A1997" s="9" t="s">
        <v>18169</v>
      </c>
      <c r="B1997" s="9" t="s">
        <v>18170</v>
      </c>
      <c r="C1997" s="9" t="s">
        <v>18171</v>
      </c>
      <c r="D1997" s="9" t="s">
        <v>29</v>
      </c>
      <c r="E1997" s="9" t="s">
        <v>210</v>
      </c>
      <c r="F1997" s="9" t="s">
        <v>5135</v>
      </c>
      <c r="G1997" s="9" t="s">
        <v>16382</v>
      </c>
      <c r="H1997" s="9" t="n">
        <v>1955</v>
      </c>
      <c r="I1997" s="9" t="n">
        <v>1991</v>
      </c>
      <c r="J1997" s="9" t="s">
        <v>240</v>
      </c>
      <c r="K1997" s="9" t="s">
        <v>18172</v>
      </c>
      <c r="L1997" s="9" t="s">
        <v>18173</v>
      </c>
      <c r="M1997" s="9" t="s">
        <v>18174</v>
      </c>
      <c r="N1997" s="9" t="s">
        <v>173</v>
      </c>
      <c r="O1997" s="9" t="s">
        <v>354</v>
      </c>
      <c r="P1997" s="9" t="s">
        <v>18175</v>
      </c>
      <c r="Q1997" s="9" t="s">
        <v>234</v>
      </c>
      <c r="R1997" s="9" t="s">
        <v>628</v>
      </c>
      <c r="S1997" s="9" t="s">
        <v>17</v>
      </c>
      <c r="T1997" s="9" t="s">
        <v>357</v>
      </c>
      <c r="U1997" s="9" t="s">
        <v>222</v>
      </c>
      <c r="V1997" s="9"/>
    </row>
    <row r="1998" customFormat="false" ht="15" hidden="false" customHeight="false" outlineLevel="0" collapsed="false">
      <c r="A1998" s="9" t="s">
        <v>18176</v>
      </c>
      <c r="B1998" s="9" t="s">
        <v>18177</v>
      </c>
      <c r="C1998" s="9" t="s">
        <v>18178</v>
      </c>
      <c r="D1998" s="9" t="s">
        <v>29</v>
      </c>
      <c r="E1998" s="9" t="s">
        <v>210</v>
      </c>
      <c r="F1998" s="9" t="s">
        <v>167</v>
      </c>
      <c r="G1998" s="9" t="s">
        <v>14238</v>
      </c>
      <c r="H1998" s="9" t="n">
        <v>775</v>
      </c>
      <c r="I1998" s="9" t="n">
        <v>1050</v>
      </c>
      <c r="J1998" s="9" t="s">
        <v>18179</v>
      </c>
      <c r="K1998" s="9" t="s">
        <v>18180</v>
      </c>
      <c r="L1998" s="9" t="s">
        <v>18181</v>
      </c>
      <c r="M1998" s="9" t="s">
        <v>18182</v>
      </c>
      <c r="N1998" s="9" t="s">
        <v>18183</v>
      </c>
      <c r="O1998" s="9" t="s">
        <v>18184</v>
      </c>
      <c r="P1998" s="9" t="s">
        <v>18185</v>
      </c>
      <c r="Q1998" s="9" t="s">
        <v>219</v>
      </c>
      <c r="R1998" s="9" t="s">
        <v>15831</v>
      </c>
      <c r="S1998" s="9" t="s">
        <v>16</v>
      </c>
      <c r="T1998" s="9" t="s">
        <v>2217</v>
      </c>
      <c r="U1998" s="9" t="s">
        <v>222</v>
      </c>
      <c r="V1998" s="9" t="s">
        <v>18186</v>
      </c>
    </row>
    <row r="1999" customFormat="false" ht="15" hidden="false" customHeight="false" outlineLevel="0" collapsed="false">
      <c r="A1999" s="9" t="s">
        <v>18187</v>
      </c>
      <c r="B1999" s="9" t="s">
        <v>18188</v>
      </c>
      <c r="C1999" s="9" t="s">
        <v>18189</v>
      </c>
      <c r="D1999" s="9" t="s">
        <v>29</v>
      </c>
      <c r="E1999" s="9" t="s">
        <v>210</v>
      </c>
      <c r="F1999" s="9" t="s">
        <v>164</v>
      </c>
      <c r="G1999" s="9" t="s">
        <v>1396</v>
      </c>
      <c r="H1999" s="9" t="n">
        <v>500</v>
      </c>
      <c r="I1999" s="9"/>
      <c r="J1999" s="9" t="s">
        <v>18190</v>
      </c>
      <c r="K1999" s="9" t="s">
        <v>18191</v>
      </c>
      <c r="L1999" s="9" t="s">
        <v>18192</v>
      </c>
      <c r="M1999" s="9" t="s">
        <v>18193</v>
      </c>
      <c r="N1999" s="9" t="s">
        <v>1327</v>
      </c>
      <c r="O1999" s="9" t="s">
        <v>18194</v>
      </c>
      <c r="P1999" s="9" t="s">
        <v>18195</v>
      </c>
      <c r="Q1999" s="9" t="s">
        <v>840</v>
      </c>
      <c r="R1999" s="9" t="s">
        <v>13027</v>
      </c>
      <c r="S1999" s="9" t="s">
        <v>16</v>
      </c>
      <c r="T1999" s="9" t="s">
        <v>1256</v>
      </c>
      <c r="U1999" s="9" t="s">
        <v>222</v>
      </c>
      <c r="V1999" s="9" t="s">
        <v>18196</v>
      </c>
    </row>
    <row r="2000" customFormat="false" ht="15" hidden="false" customHeight="false" outlineLevel="0" collapsed="false">
      <c r="A2000" s="9" t="s">
        <v>18197</v>
      </c>
      <c r="B2000" s="9" t="s">
        <v>18198</v>
      </c>
      <c r="C2000" s="9" t="s">
        <v>18199</v>
      </c>
      <c r="D2000" s="9" t="s">
        <v>39</v>
      </c>
      <c r="E2000" s="9" t="s">
        <v>210</v>
      </c>
      <c r="F2000" s="9" t="s">
        <v>164</v>
      </c>
      <c r="G2000" s="9" t="s">
        <v>109</v>
      </c>
      <c r="H2000" s="9" t="n">
        <v>1600</v>
      </c>
      <c r="I2000" s="9" t="n">
        <v>1900</v>
      </c>
      <c r="J2000" s="9" t="s">
        <v>240</v>
      </c>
      <c r="K2000" s="9" t="s">
        <v>18200</v>
      </c>
      <c r="L2000" s="9" t="s">
        <v>18201</v>
      </c>
      <c r="M2000" s="9" t="s">
        <v>18202</v>
      </c>
      <c r="N2000" s="9" t="s">
        <v>2261</v>
      </c>
      <c r="O2000" s="9" t="s">
        <v>18203</v>
      </c>
      <c r="P2000" s="9" t="s">
        <v>18204</v>
      </c>
      <c r="Q2000" s="9" t="s">
        <v>234</v>
      </c>
      <c r="R2000" s="9" t="s">
        <v>1348</v>
      </c>
      <c r="S2000" s="9" t="s">
        <v>16</v>
      </c>
      <c r="T2000" s="9" t="s">
        <v>3205</v>
      </c>
      <c r="U2000" s="9" t="s">
        <v>222</v>
      </c>
      <c r="V2000" s="9" t="s">
        <v>18205</v>
      </c>
    </row>
    <row r="2001" customFormat="false" ht="15" hidden="false" customHeight="false" outlineLevel="0" collapsed="false">
      <c r="A2001" s="9" t="s">
        <v>18206</v>
      </c>
      <c r="B2001" s="9" t="s">
        <v>18207</v>
      </c>
      <c r="C2001" s="9" t="s">
        <v>18208</v>
      </c>
      <c r="D2001" s="9" t="s">
        <v>29</v>
      </c>
      <c r="E2001" s="9" t="s">
        <v>210</v>
      </c>
      <c r="F2001" s="9" t="s">
        <v>164</v>
      </c>
      <c r="G2001" s="9" t="s">
        <v>109</v>
      </c>
      <c r="H2001" s="9" t="n">
        <v>1947</v>
      </c>
      <c r="I2001" s="9" t="n">
        <v>1980</v>
      </c>
      <c r="J2001" s="9" t="s">
        <v>240</v>
      </c>
      <c r="K2001" s="9" t="s">
        <v>18209</v>
      </c>
      <c r="L2001" s="9" t="s">
        <v>18210</v>
      </c>
      <c r="M2001" s="9" t="s">
        <v>17336</v>
      </c>
      <c r="N2001" s="9" t="s">
        <v>255</v>
      </c>
      <c r="O2001" s="9" t="s">
        <v>18211</v>
      </c>
      <c r="P2001" s="9" t="s">
        <v>18212</v>
      </c>
      <c r="Q2001" s="9" t="s">
        <v>234</v>
      </c>
      <c r="R2001" s="9" t="s">
        <v>12866</v>
      </c>
      <c r="S2001" s="9" t="s">
        <v>17</v>
      </c>
      <c r="T2001" s="9" t="s">
        <v>313</v>
      </c>
      <c r="U2001" s="9" t="s">
        <v>378</v>
      </c>
      <c r="V2001" s="9" t="s">
        <v>18213</v>
      </c>
    </row>
    <row r="2002" customFormat="false" ht="15" hidden="false" customHeight="false" outlineLevel="0" collapsed="false">
      <c r="A2002" s="9" t="s">
        <v>18214</v>
      </c>
      <c r="B2002" s="9" t="s">
        <v>18215</v>
      </c>
      <c r="C2002" s="9" t="s">
        <v>18216</v>
      </c>
      <c r="D2002" s="9" t="s">
        <v>29</v>
      </c>
      <c r="E2002" s="9" t="s">
        <v>210</v>
      </c>
      <c r="F2002" s="9" t="s">
        <v>168</v>
      </c>
      <c r="G2002" s="9" t="s">
        <v>150</v>
      </c>
      <c r="H2002" s="9" t="n">
        <v>1800</v>
      </c>
      <c r="I2002" s="9"/>
      <c r="J2002" s="9" t="s">
        <v>12888</v>
      </c>
      <c r="K2002" s="9" t="s">
        <v>18217</v>
      </c>
      <c r="L2002" s="9" t="s">
        <v>18218</v>
      </c>
      <c r="M2002" s="9" t="s">
        <v>18219</v>
      </c>
      <c r="N2002" s="9" t="s">
        <v>1327</v>
      </c>
      <c r="O2002" s="9" t="s">
        <v>18220</v>
      </c>
      <c r="P2002" s="9" t="s">
        <v>18221</v>
      </c>
      <c r="Q2002" s="9" t="s">
        <v>1531</v>
      </c>
      <c r="R2002" s="9" t="s">
        <v>18222</v>
      </c>
      <c r="S2002" s="9" t="s">
        <v>17</v>
      </c>
      <c r="T2002" s="9" t="s">
        <v>3429</v>
      </c>
      <c r="U2002" s="9" t="s">
        <v>378</v>
      </c>
      <c r="V2002" s="9"/>
    </row>
    <row r="2003" customFormat="false" ht="15" hidden="false" customHeight="false" outlineLevel="0" collapsed="false">
      <c r="A2003" s="9" t="s">
        <v>18223</v>
      </c>
      <c r="B2003" s="9" t="s">
        <v>18224</v>
      </c>
      <c r="C2003" s="9" t="s">
        <v>18225</v>
      </c>
      <c r="D2003" s="9" t="s">
        <v>29</v>
      </c>
      <c r="E2003" s="9" t="s">
        <v>210</v>
      </c>
      <c r="F2003" s="9" t="s">
        <v>168</v>
      </c>
      <c r="G2003" s="9" t="s">
        <v>5278</v>
      </c>
      <c r="H2003" s="9" t="n">
        <v>1900</v>
      </c>
      <c r="I2003" s="9"/>
      <c r="J2003" s="9" t="s">
        <v>12843</v>
      </c>
      <c r="K2003" s="9" t="s">
        <v>18226</v>
      </c>
      <c r="L2003" s="9" t="s">
        <v>18227</v>
      </c>
      <c r="M2003" s="9" t="s">
        <v>18228</v>
      </c>
      <c r="N2003" s="9" t="s">
        <v>18229</v>
      </c>
      <c r="O2003" s="9" t="s">
        <v>18230</v>
      </c>
      <c r="P2003" s="9" t="s">
        <v>18231</v>
      </c>
      <c r="Q2003" s="9" t="s">
        <v>9342</v>
      </c>
      <c r="R2003" s="9" t="s">
        <v>12855</v>
      </c>
      <c r="S2003" s="9" t="s">
        <v>17</v>
      </c>
      <c r="T2003" s="9" t="s">
        <v>3429</v>
      </c>
      <c r="U2003" s="9" t="s">
        <v>378</v>
      </c>
      <c r="V2003" s="9"/>
    </row>
    <row r="2004" customFormat="false" ht="15" hidden="false" customHeight="false" outlineLevel="0" collapsed="false">
      <c r="A2004" s="9" t="s">
        <v>18232</v>
      </c>
      <c r="B2004" s="9" t="s">
        <v>18233</v>
      </c>
      <c r="C2004" s="9" t="s">
        <v>18234</v>
      </c>
      <c r="D2004" s="9" t="s">
        <v>39</v>
      </c>
      <c r="E2004" s="9" t="s">
        <v>210</v>
      </c>
      <c r="F2004" s="9" t="s">
        <v>168</v>
      </c>
      <c r="G2004" s="9" t="s">
        <v>155</v>
      </c>
      <c r="H2004" s="9" t="n">
        <v>1850</v>
      </c>
      <c r="I2004" s="9" t="n">
        <v>1930</v>
      </c>
      <c r="J2004" s="9" t="s">
        <v>240</v>
      </c>
      <c r="K2004" s="9" t="s">
        <v>18235</v>
      </c>
      <c r="L2004" s="9" t="s">
        <v>18236</v>
      </c>
      <c r="M2004" s="9" t="s">
        <v>18237</v>
      </c>
      <c r="N2004" s="9" t="s">
        <v>1327</v>
      </c>
      <c r="O2004" s="9" t="s">
        <v>18238</v>
      </c>
      <c r="P2004" s="9" t="s">
        <v>18239</v>
      </c>
      <c r="Q2004" s="9" t="s">
        <v>14200</v>
      </c>
      <c r="R2004" s="9" t="s">
        <v>14209</v>
      </c>
      <c r="S2004" s="9" t="s">
        <v>17</v>
      </c>
      <c r="T2004" s="9" t="s">
        <v>13369</v>
      </c>
      <c r="U2004" s="9" t="s">
        <v>378</v>
      </c>
      <c r="V2004" s="9"/>
    </row>
    <row r="2005" customFormat="false" ht="15" hidden="false" customHeight="false" outlineLevel="0" collapsed="false">
      <c r="A2005" s="9" t="s">
        <v>18240</v>
      </c>
      <c r="B2005" s="9" t="s">
        <v>18241</v>
      </c>
      <c r="C2005" s="9" t="s">
        <v>18242</v>
      </c>
      <c r="D2005" s="9" t="s">
        <v>32</v>
      </c>
      <c r="E2005" s="9" t="s">
        <v>210</v>
      </c>
      <c r="F2005" s="9" t="s">
        <v>168</v>
      </c>
      <c r="G2005" s="9" t="s">
        <v>880</v>
      </c>
      <c r="H2005" s="9" t="n">
        <v>1990</v>
      </c>
      <c r="I2005" s="9"/>
      <c r="J2005" s="9" t="s">
        <v>240</v>
      </c>
      <c r="K2005" s="9" t="s">
        <v>18243</v>
      </c>
      <c r="L2005" s="9" t="s">
        <v>18244</v>
      </c>
      <c r="M2005" s="9" t="s">
        <v>9557</v>
      </c>
      <c r="N2005" s="9" t="s">
        <v>477</v>
      </c>
      <c r="O2005" s="9" t="s">
        <v>18245</v>
      </c>
      <c r="P2005" s="9" t="s">
        <v>18246</v>
      </c>
      <c r="Q2005" s="9" t="s">
        <v>454</v>
      </c>
      <c r="R2005" s="9" t="s">
        <v>12866</v>
      </c>
      <c r="S2005" s="9" t="s">
        <v>17</v>
      </c>
      <c r="T2005" s="9" t="s">
        <v>3205</v>
      </c>
      <c r="U2005" s="9" t="s">
        <v>378</v>
      </c>
      <c r="V2005" s="9"/>
    </row>
    <row r="2006" customFormat="false" ht="15" hidden="false" customHeight="false" outlineLevel="0" collapsed="false">
      <c r="A2006" s="9" t="s">
        <v>18247</v>
      </c>
      <c r="B2006" s="9" t="s">
        <v>18248</v>
      </c>
      <c r="C2006" s="9" t="s">
        <v>18249</v>
      </c>
      <c r="D2006" s="9" t="s">
        <v>39</v>
      </c>
      <c r="E2006" s="9" t="s">
        <v>210</v>
      </c>
      <c r="F2006" s="9" t="s">
        <v>11180</v>
      </c>
      <c r="G2006" s="9" t="s">
        <v>18250</v>
      </c>
      <c r="H2006" s="9" t="n">
        <v>1650</v>
      </c>
      <c r="I2006" s="9" t="n">
        <v>1723</v>
      </c>
      <c r="J2006" s="9" t="s">
        <v>18251</v>
      </c>
      <c r="K2006" s="9" t="s">
        <v>18252</v>
      </c>
      <c r="L2006" s="9" t="s">
        <v>18253</v>
      </c>
      <c r="M2006" s="9" t="s">
        <v>18254</v>
      </c>
      <c r="N2006" s="9" t="s">
        <v>179</v>
      </c>
      <c r="O2006" s="9" t="s">
        <v>18255</v>
      </c>
      <c r="P2006" s="9" t="s">
        <v>18256</v>
      </c>
      <c r="Q2006" s="9" t="s">
        <v>670</v>
      </c>
      <c r="R2006" s="9" t="s">
        <v>13027</v>
      </c>
      <c r="S2006" s="9" t="s">
        <v>17</v>
      </c>
      <c r="T2006" s="9" t="s">
        <v>170</v>
      </c>
      <c r="U2006" s="9" t="s">
        <v>378</v>
      </c>
      <c r="V2006" s="9"/>
    </row>
    <row r="2007" customFormat="false" ht="15" hidden="false" customHeight="false" outlineLevel="0" collapsed="false">
      <c r="A2007" s="9" t="s">
        <v>18257</v>
      </c>
      <c r="B2007" s="9" t="s">
        <v>18258</v>
      </c>
      <c r="C2007" s="9" t="s">
        <v>18259</v>
      </c>
      <c r="D2007" s="9" t="s">
        <v>29</v>
      </c>
      <c r="E2007" s="9" t="s">
        <v>210</v>
      </c>
      <c r="F2007" s="9" t="s">
        <v>11180</v>
      </c>
      <c r="G2007" s="9" t="s">
        <v>2743</v>
      </c>
      <c r="H2007" s="9" t="n">
        <v>300</v>
      </c>
      <c r="I2007" s="9" t="n">
        <v>700</v>
      </c>
      <c r="J2007" s="9" t="s">
        <v>240</v>
      </c>
      <c r="K2007" s="9" t="s">
        <v>18260</v>
      </c>
      <c r="L2007" s="9" t="s">
        <v>18261</v>
      </c>
      <c r="M2007" s="9" t="s">
        <v>18262</v>
      </c>
      <c r="N2007" s="9" t="s">
        <v>179</v>
      </c>
      <c r="O2007" s="9" t="s">
        <v>18263</v>
      </c>
      <c r="P2007" s="9" t="s">
        <v>18264</v>
      </c>
      <c r="Q2007" s="9" t="s">
        <v>1358</v>
      </c>
      <c r="R2007" s="9" t="s">
        <v>13027</v>
      </c>
      <c r="S2007" s="9" t="s">
        <v>17</v>
      </c>
      <c r="T2007" s="9" t="s">
        <v>5952</v>
      </c>
      <c r="U2007" s="9" t="s">
        <v>378</v>
      </c>
      <c r="V2007" s="9"/>
    </row>
    <row r="2008" customFormat="false" ht="15" hidden="false" customHeight="false" outlineLevel="0" collapsed="false">
      <c r="A2008" s="9" t="s">
        <v>18265</v>
      </c>
      <c r="B2008" s="9" t="s">
        <v>18266</v>
      </c>
      <c r="C2008" s="9" t="s">
        <v>18267</v>
      </c>
      <c r="D2008" s="9" t="s">
        <v>29</v>
      </c>
      <c r="E2008" s="9" t="s">
        <v>210</v>
      </c>
      <c r="F2008" s="9" t="s">
        <v>4750</v>
      </c>
      <c r="G2008" s="9" t="s">
        <v>118</v>
      </c>
      <c r="H2008" s="9" t="n">
        <v>1750</v>
      </c>
      <c r="I2008" s="9"/>
      <c r="J2008" s="9" t="s">
        <v>12843</v>
      </c>
      <c r="K2008" s="9" t="s">
        <v>18268</v>
      </c>
      <c r="L2008" s="9" t="s">
        <v>18269</v>
      </c>
      <c r="M2008" s="9" t="s">
        <v>18270</v>
      </c>
      <c r="N2008" s="9" t="s">
        <v>6008</v>
      </c>
      <c r="O2008" s="9" t="s">
        <v>18271</v>
      </c>
      <c r="P2008" s="9" t="s">
        <v>18272</v>
      </c>
      <c r="Q2008" s="9" t="s">
        <v>1267</v>
      </c>
      <c r="R2008" s="9" t="s">
        <v>13368</v>
      </c>
      <c r="S2008" s="9" t="s">
        <v>16</v>
      </c>
      <c r="T2008" s="9" t="s">
        <v>2942</v>
      </c>
      <c r="U2008" s="9" t="s">
        <v>378</v>
      </c>
      <c r="V2008" s="9"/>
    </row>
    <row r="2009" customFormat="false" ht="15" hidden="false" customHeight="false" outlineLevel="0" collapsed="false">
      <c r="A2009" s="9" t="s">
        <v>18273</v>
      </c>
      <c r="B2009" s="9" t="s">
        <v>18274</v>
      </c>
      <c r="C2009" s="9" t="s">
        <v>18275</v>
      </c>
      <c r="D2009" s="9" t="s">
        <v>29</v>
      </c>
      <c r="E2009" s="9" t="s">
        <v>210</v>
      </c>
      <c r="F2009" s="9" t="s">
        <v>4750</v>
      </c>
      <c r="G2009" s="9" t="s">
        <v>118</v>
      </c>
      <c r="H2009" s="9" t="n">
        <v>1700</v>
      </c>
      <c r="I2009" s="9"/>
      <c r="J2009" s="9" t="s">
        <v>240</v>
      </c>
      <c r="K2009" s="9" t="s">
        <v>18276</v>
      </c>
      <c r="L2009" s="9" t="s">
        <v>18277</v>
      </c>
      <c r="M2009" s="9" t="s">
        <v>18278</v>
      </c>
      <c r="N2009" s="9" t="s">
        <v>7359</v>
      </c>
      <c r="O2009" s="9" t="s">
        <v>18279</v>
      </c>
      <c r="P2009" s="9" t="s">
        <v>18280</v>
      </c>
      <c r="Q2009" s="9" t="s">
        <v>1267</v>
      </c>
      <c r="R2009" s="9" t="s">
        <v>12855</v>
      </c>
      <c r="S2009" s="9" t="s">
        <v>17</v>
      </c>
      <c r="T2009" s="9" t="s">
        <v>2151</v>
      </c>
      <c r="U2009" s="9" t="s">
        <v>378</v>
      </c>
      <c r="V2009" s="9"/>
    </row>
    <row r="2010" customFormat="false" ht="15" hidden="false" customHeight="false" outlineLevel="0" collapsed="false">
      <c r="A2010" s="9" t="s">
        <v>18281</v>
      </c>
      <c r="B2010" s="9" t="s">
        <v>18282</v>
      </c>
      <c r="C2010" s="9" t="s">
        <v>18283</v>
      </c>
      <c r="D2010" s="9" t="s">
        <v>29</v>
      </c>
      <c r="E2010" s="9" t="s">
        <v>210</v>
      </c>
      <c r="F2010" s="9" t="s">
        <v>18284</v>
      </c>
      <c r="G2010" s="9" t="s">
        <v>132</v>
      </c>
      <c r="H2010" s="9" t="n">
        <v>1800</v>
      </c>
      <c r="I2010" s="9"/>
      <c r="J2010" s="9" t="s">
        <v>240</v>
      </c>
      <c r="K2010" s="9" t="s">
        <v>18285</v>
      </c>
      <c r="L2010" s="9" t="s">
        <v>18286</v>
      </c>
      <c r="M2010" s="9" t="s">
        <v>13156</v>
      </c>
      <c r="N2010" s="9" t="s">
        <v>173</v>
      </c>
      <c r="O2010" s="9" t="s">
        <v>18287</v>
      </c>
      <c r="P2010" s="9" t="s">
        <v>18288</v>
      </c>
      <c r="Q2010" s="9" t="s">
        <v>1267</v>
      </c>
      <c r="R2010" s="9" t="s">
        <v>12855</v>
      </c>
      <c r="S2010" s="9" t="s">
        <v>17</v>
      </c>
      <c r="T2010" s="9" t="s">
        <v>2151</v>
      </c>
      <c r="U2010" s="9" t="s">
        <v>378</v>
      </c>
      <c r="V2010" s="9"/>
    </row>
    <row r="2011" customFormat="false" ht="15" hidden="false" customHeight="false" outlineLevel="0" collapsed="false">
      <c r="A2011" s="9" t="s">
        <v>18289</v>
      </c>
      <c r="B2011" s="9" t="s">
        <v>18290</v>
      </c>
      <c r="C2011" s="9" t="s">
        <v>18291</v>
      </c>
      <c r="D2011" s="9" t="s">
        <v>39</v>
      </c>
      <c r="E2011" s="9" t="s">
        <v>210</v>
      </c>
      <c r="F2011" s="9" t="s">
        <v>6126</v>
      </c>
      <c r="G2011" s="9" t="s">
        <v>10473</v>
      </c>
      <c r="H2011" s="9" t="n">
        <v>1150</v>
      </c>
      <c r="I2011" s="9" t="n">
        <v>1375</v>
      </c>
      <c r="J2011" s="9" t="s">
        <v>240</v>
      </c>
      <c r="K2011" s="9" t="s">
        <v>18292</v>
      </c>
      <c r="L2011" s="9" t="s">
        <v>18293</v>
      </c>
      <c r="M2011" s="9" t="s">
        <v>18294</v>
      </c>
      <c r="N2011" s="9" t="s">
        <v>477</v>
      </c>
      <c r="O2011" s="9" t="s">
        <v>354</v>
      </c>
      <c r="P2011" s="9" t="s">
        <v>18295</v>
      </c>
      <c r="Q2011" s="9" t="s">
        <v>670</v>
      </c>
      <c r="R2011" s="9" t="s">
        <v>18296</v>
      </c>
      <c r="S2011" s="9" t="s">
        <v>17</v>
      </c>
      <c r="T2011" s="9" t="s">
        <v>7901</v>
      </c>
      <c r="U2011" s="9" t="s">
        <v>222</v>
      </c>
      <c r="V2011" s="9"/>
    </row>
    <row r="2012" customFormat="false" ht="15" hidden="false" customHeight="false" outlineLevel="0" collapsed="false">
      <c r="A2012" s="9" t="s">
        <v>18297</v>
      </c>
      <c r="B2012" s="9" t="s">
        <v>18298</v>
      </c>
      <c r="C2012" s="9" t="s">
        <v>18299</v>
      </c>
      <c r="D2012" s="9" t="s">
        <v>29</v>
      </c>
      <c r="E2012" s="9" t="s">
        <v>210</v>
      </c>
      <c r="F2012" s="9" t="s">
        <v>165</v>
      </c>
      <c r="G2012" s="9" t="s">
        <v>18300</v>
      </c>
      <c r="H2012" s="9" t="n">
        <v>-850</v>
      </c>
      <c r="I2012" s="9" t="n">
        <v>-590</v>
      </c>
      <c r="J2012" s="9" t="s">
        <v>240</v>
      </c>
      <c r="K2012" s="9" t="s">
        <v>18301</v>
      </c>
      <c r="L2012" s="9" t="s">
        <v>18302</v>
      </c>
      <c r="M2012" s="9" t="s">
        <v>18303</v>
      </c>
      <c r="N2012" s="9" t="s">
        <v>8568</v>
      </c>
      <c r="O2012" s="9" t="s">
        <v>5662</v>
      </c>
      <c r="P2012" s="9" t="s">
        <v>18304</v>
      </c>
      <c r="Q2012" s="9" t="s">
        <v>2391</v>
      </c>
      <c r="R2012" s="9" t="s">
        <v>799</v>
      </c>
      <c r="S2012" s="9" t="s">
        <v>17</v>
      </c>
      <c r="T2012" s="9" t="s">
        <v>3429</v>
      </c>
      <c r="U2012" s="9" t="s">
        <v>378</v>
      </c>
      <c r="V2012" s="9"/>
    </row>
    <row r="2013" customFormat="false" ht="15" hidden="false" customHeight="false" outlineLevel="0" collapsed="false">
      <c r="A2013" s="9" t="s">
        <v>18305</v>
      </c>
      <c r="B2013" s="9" t="s">
        <v>18306</v>
      </c>
      <c r="C2013" s="9" t="s">
        <v>18307</v>
      </c>
      <c r="D2013" s="9" t="s">
        <v>29</v>
      </c>
      <c r="E2013" s="9" t="s">
        <v>210</v>
      </c>
      <c r="F2013" s="9" t="s">
        <v>165</v>
      </c>
      <c r="G2013" s="9" t="s">
        <v>7826</v>
      </c>
      <c r="H2013" s="9" t="n">
        <v>-900</v>
      </c>
      <c r="I2013" s="9" t="n">
        <v>-700</v>
      </c>
      <c r="J2013" s="9" t="s">
        <v>240</v>
      </c>
      <c r="K2013" s="9" t="s">
        <v>18308</v>
      </c>
      <c r="L2013" s="9" t="s">
        <v>18309</v>
      </c>
      <c r="M2013" s="9" t="s">
        <v>18310</v>
      </c>
      <c r="N2013" s="9" t="s">
        <v>5908</v>
      </c>
      <c r="O2013" s="9" t="s">
        <v>5662</v>
      </c>
      <c r="P2013" s="9" t="s">
        <v>18311</v>
      </c>
      <c r="Q2013" s="9" t="s">
        <v>234</v>
      </c>
      <c r="R2013" s="9" t="s">
        <v>799</v>
      </c>
      <c r="S2013" s="9" t="s">
        <v>17</v>
      </c>
      <c r="T2013" s="9" t="s">
        <v>170</v>
      </c>
      <c r="U2013" s="9" t="s">
        <v>378</v>
      </c>
      <c r="V2013" s="9"/>
    </row>
    <row r="2014" customFormat="false" ht="15" hidden="false" customHeight="false" outlineLevel="0" collapsed="false">
      <c r="A2014" s="9" t="s">
        <v>18312</v>
      </c>
      <c r="B2014" s="9" t="s">
        <v>18313</v>
      </c>
      <c r="C2014" s="9" t="s">
        <v>18314</v>
      </c>
      <c r="D2014" s="9" t="s">
        <v>29</v>
      </c>
      <c r="E2014" s="9" t="s">
        <v>210</v>
      </c>
      <c r="F2014" s="9" t="s">
        <v>165</v>
      </c>
      <c r="G2014" s="9" t="s">
        <v>2471</v>
      </c>
      <c r="H2014" s="9" t="n">
        <v>-300</v>
      </c>
      <c r="I2014" s="9" t="n">
        <v>106</v>
      </c>
      <c r="J2014" s="9" t="s">
        <v>240</v>
      </c>
      <c r="K2014" s="9" t="s">
        <v>18315</v>
      </c>
      <c r="L2014" s="9" t="s">
        <v>18316</v>
      </c>
      <c r="M2014" s="9" t="s">
        <v>18317</v>
      </c>
      <c r="N2014" s="9" t="s">
        <v>1483</v>
      </c>
      <c r="O2014" s="9" t="s">
        <v>5662</v>
      </c>
      <c r="P2014" s="9" t="s">
        <v>18318</v>
      </c>
      <c r="Q2014" s="9" t="s">
        <v>219</v>
      </c>
      <c r="R2014" s="9" t="s">
        <v>628</v>
      </c>
      <c r="S2014" s="9" t="s">
        <v>17</v>
      </c>
      <c r="T2014" s="9" t="s">
        <v>170</v>
      </c>
      <c r="U2014" s="9" t="s">
        <v>378</v>
      </c>
      <c r="V2014" s="9"/>
    </row>
    <row r="2015" customFormat="false" ht="15" hidden="false" customHeight="false" outlineLevel="0" collapsed="false">
      <c r="A2015" s="9" t="s">
        <v>18319</v>
      </c>
      <c r="B2015" s="9" t="s">
        <v>18320</v>
      </c>
      <c r="C2015" s="9" t="s">
        <v>18321</v>
      </c>
      <c r="D2015" s="9" t="s">
        <v>29</v>
      </c>
      <c r="E2015" s="9" t="s">
        <v>210</v>
      </c>
      <c r="F2015" s="9" t="s">
        <v>166</v>
      </c>
      <c r="G2015" s="9" t="s">
        <v>128</v>
      </c>
      <c r="H2015" s="9" t="n">
        <v>1800</v>
      </c>
      <c r="I2015" s="9"/>
      <c r="J2015" s="9" t="s">
        <v>12843</v>
      </c>
      <c r="K2015" s="9" t="s">
        <v>18322</v>
      </c>
      <c r="L2015" s="9" t="s">
        <v>18323</v>
      </c>
      <c r="M2015" s="9" t="s">
        <v>18324</v>
      </c>
      <c r="N2015" s="9" t="s">
        <v>173</v>
      </c>
      <c r="O2015" s="9" t="s">
        <v>18325</v>
      </c>
      <c r="P2015" s="9" t="s">
        <v>18326</v>
      </c>
      <c r="Q2015" s="9" t="s">
        <v>1267</v>
      </c>
      <c r="R2015" s="9" t="s">
        <v>12838</v>
      </c>
      <c r="S2015" s="9" t="s">
        <v>17</v>
      </c>
      <c r="T2015" s="9" t="s">
        <v>16911</v>
      </c>
      <c r="U2015" s="9" t="s">
        <v>378</v>
      </c>
      <c r="V2015" s="9"/>
    </row>
    <row r="2016" customFormat="false" ht="15" hidden="false" customHeight="false" outlineLevel="0" collapsed="false">
      <c r="A2016" s="9" t="s">
        <v>18327</v>
      </c>
      <c r="B2016" s="9" t="s">
        <v>18328</v>
      </c>
      <c r="C2016" s="9" t="s">
        <v>18329</v>
      </c>
      <c r="D2016" s="9" t="s">
        <v>29</v>
      </c>
      <c r="E2016" s="9" t="s">
        <v>210</v>
      </c>
      <c r="F2016" s="9" t="s">
        <v>166</v>
      </c>
      <c r="G2016" s="9" t="s">
        <v>128</v>
      </c>
      <c r="H2016" s="9" t="n">
        <v>1700</v>
      </c>
      <c r="I2016" s="9"/>
      <c r="J2016" s="9" t="s">
        <v>240</v>
      </c>
      <c r="K2016" s="9" t="s">
        <v>18330</v>
      </c>
      <c r="L2016" s="9" t="s">
        <v>18331</v>
      </c>
      <c r="M2016" s="9" t="s">
        <v>18332</v>
      </c>
      <c r="N2016" s="9" t="s">
        <v>173</v>
      </c>
      <c r="O2016" s="9" t="s">
        <v>354</v>
      </c>
      <c r="P2016" s="9" t="s">
        <v>18333</v>
      </c>
      <c r="Q2016" s="9" t="s">
        <v>234</v>
      </c>
      <c r="R2016" s="9" t="s">
        <v>13027</v>
      </c>
      <c r="S2016" s="9" t="s">
        <v>17</v>
      </c>
      <c r="T2016" s="9" t="s">
        <v>3391</v>
      </c>
      <c r="U2016" s="9" t="s">
        <v>378</v>
      </c>
      <c r="V2016" s="9"/>
    </row>
    <row r="2017" customFormat="false" ht="15" hidden="false" customHeight="false" outlineLevel="0" collapsed="false">
      <c r="A2017" s="9" t="s">
        <v>18334</v>
      </c>
      <c r="B2017" s="9" t="s">
        <v>18335</v>
      </c>
      <c r="C2017" s="9" t="s">
        <v>18336</v>
      </c>
      <c r="D2017" s="9" t="s">
        <v>29</v>
      </c>
      <c r="E2017" s="9" t="s">
        <v>210</v>
      </c>
      <c r="F2017" s="9" t="s">
        <v>162</v>
      </c>
      <c r="G2017" s="9" t="s">
        <v>82</v>
      </c>
      <c r="H2017" s="9" t="n">
        <v>1948</v>
      </c>
      <c r="I2017" s="9"/>
      <c r="J2017" s="9" t="s">
        <v>240</v>
      </c>
      <c r="K2017" s="9" t="s">
        <v>18337</v>
      </c>
      <c r="L2017" s="9" t="s">
        <v>18338</v>
      </c>
      <c r="M2017" s="9" t="s">
        <v>18339</v>
      </c>
      <c r="N2017" s="9" t="s">
        <v>178</v>
      </c>
      <c r="O2017" s="9" t="s">
        <v>18340</v>
      </c>
      <c r="P2017" s="9" t="s">
        <v>18341</v>
      </c>
      <c r="Q2017" s="9" t="s">
        <v>454</v>
      </c>
      <c r="R2017" s="9" t="s">
        <v>12866</v>
      </c>
      <c r="S2017" s="9" t="s">
        <v>17</v>
      </c>
      <c r="T2017" s="9" t="s">
        <v>1043</v>
      </c>
      <c r="U2017" s="9" t="s">
        <v>222</v>
      </c>
      <c r="V2017" s="9"/>
    </row>
    <row r="2018" customFormat="false" ht="15" hidden="false" customHeight="false" outlineLevel="0" collapsed="false">
      <c r="A2018" s="9" t="s">
        <v>18342</v>
      </c>
      <c r="B2018" s="9" t="s">
        <v>18343</v>
      </c>
      <c r="C2018" s="9" t="s">
        <v>18344</v>
      </c>
      <c r="D2018" s="9" t="s">
        <v>29</v>
      </c>
      <c r="E2018" s="9" t="s">
        <v>210</v>
      </c>
      <c r="F2018" s="9" t="s">
        <v>161</v>
      </c>
      <c r="G2018" s="9" t="s">
        <v>79</v>
      </c>
      <c r="H2018" s="9" t="n">
        <v>1700</v>
      </c>
      <c r="I2018" s="9"/>
      <c r="J2018" s="9" t="s">
        <v>12843</v>
      </c>
      <c r="K2018" s="9" t="s">
        <v>18345</v>
      </c>
      <c r="L2018" s="9" t="s">
        <v>817</v>
      </c>
      <c r="M2018" s="9" t="s">
        <v>13900</v>
      </c>
      <c r="N2018" s="9" t="s">
        <v>173</v>
      </c>
      <c r="O2018" s="9" t="s">
        <v>18346</v>
      </c>
      <c r="P2018" s="9" t="s">
        <v>18347</v>
      </c>
      <c r="Q2018" s="9" t="s">
        <v>1267</v>
      </c>
      <c r="R2018" s="9" t="s">
        <v>12838</v>
      </c>
      <c r="S2018" s="9" t="s">
        <v>17</v>
      </c>
      <c r="T2018" s="9" t="s">
        <v>18348</v>
      </c>
      <c r="U2018" s="9" t="s">
        <v>378</v>
      </c>
      <c r="V2018" s="9"/>
    </row>
    <row r="2019" customFormat="false" ht="15" hidden="false" customHeight="false" outlineLevel="0" collapsed="false">
      <c r="A2019" s="9" t="s">
        <v>18349</v>
      </c>
      <c r="B2019" s="9" t="s">
        <v>18350</v>
      </c>
      <c r="C2019" s="9" t="s">
        <v>18351</v>
      </c>
      <c r="D2019" s="9" t="s">
        <v>29</v>
      </c>
      <c r="E2019" s="9" t="s">
        <v>210</v>
      </c>
      <c r="F2019" s="9" t="s">
        <v>161</v>
      </c>
      <c r="G2019" s="9" t="s">
        <v>79</v>
      </c>
      <c r="H2019" s="9" t="n">
        <v>1800</v>
      </c>
      <c r="I2019" s="9"/>
      <c r="J2019" s="9" t="s">
        <v>240</v>
      </c>
      <c r="K2019" s="9" t="s">
        <v>18352</v>
      </c>
      <c r="L2019" s="9" t="s">
        <v>817</v>
      </c>
      <c r="M2019" s="9" t="s">
        <v>18353</v>
      </c>
      <c r="N2019" s="9" t="s">
        <v>179</v>
      </c>
      <c r="O2019" s="9" t="s">
        <v>18354</v>
      </c>
      <c r="P2019" s="9" t="s">
        <v>18355</v>
      </c>
      <c r="Q2019" s="9" t="s">
        <v>12702</v>
      </c>
      <c r="R2019" s="9" t="s">
        <v>12866</v>
      </c>
      <c r="S2019" s="9" t="s">
        <v>17</v>
      </c>
      <c r="T2019" s="9" t="s">
        <v>859</v>
      </c>
      <c r="U2019" s="9" t="s">
        <v>378</v>
      </c>
      <c r="V2019" s="9"/>
    </row>
    <row r="2020" customFormat="false" ht="15" hidden="false" customHeight="false" outlineLevel="0" collapsed="false">
      <c r="A2020" s="9" t="s">
        <v>18356</v>
      </c>
      <c r="B2020" s="9" t="s">
        <v>18357</v>
      </c>
      <c r="C2020" s="9" t="s">
        <v>18358</v>
      </c>
      <c r="D2020" s="9" t="s">
        <v>29</v>
      </c>
      <c r="E2020" s="9" t="s">
        <v>210</v>
      </c>
      <c r="F2020" s="9" t="s">
        <v>162</v>
      </c>
      <c r="G2020" s="9" t="s">
        <v>98</v>
      </c>
      <c r="H2020" s="9" t="n">
        <v>1900</v>
      </c>
      <c r="I2020" s="9"/>
      <c r="J2020" s="9" t="s">
        <v>12843</v>
      </c>
      <c r="K2020" s="9" t="s">
        <v>18359</v>
      </c>
      <c r="L2020" s="9" t="s">
        <v>18360</v>
      </c>
      <c r="M2020" s="9" t="s">
        <v>18361</v>
      </c>
      <c r="N2020" s="9" t="s">
        <v>9411</v>
      </c>
      <c r="O2020" s="9" t="s">
        <v>18362</v>
      </c>
      <c r="P2020" s="9" t="s">
        <v>18363</v>
      </c>
      <c r="Q2020" s="9" t="s">
        <v>2073</v>
      </c>
      <c r="R2020" s="9" t="s">
        <v>14169</v>
      </c>
      <c r="S2020" s="9" t="s">
        <v>17</v>
      </c>
      <c r="T2020" s="9" t="s">
        <v>3391</v>
      </c>
      <c r="U2020" s="9" t="s">
        <v>378</v>
      </c>
      <c r="V2020" s="9"/>
    </row>
    <row r="2021" customFormat="false" ht="15" hidden="false" customHeight="false" outlineLevel="0" collapsed="false">
      <c r="A2021" s="9" t="s">
        <v>18364</v>
      </c>
      <c r="B2021" s="9" t="s">
        <v>18365</v>
      </c>
      <c r="C2021" s="9" t="s">
        <v>18366</v>
      </c>
      <c r="D2021" s="9" t="s">
        <v>29</v>
      </c>
      <c r="E2021" s="9" t="s">
        <v>210</v>
      </c>
      <c r="F2021" s="9" t="s">
        <v>161</v>
      </c>
      <c r="G2021" s="9" t="s">
        <v>75</v>
      </c>
      <c r="H2021" s="9" t="n">
        <v>1950</v>
      </c>
      <c r="I2021" s="9"/>
      <c r="J2021" s="9" t="s">
        <v>240</v>
      </c>
      <c r="K2021" s="9" t="s">
        <v>18367</v>
      </c>
      <c r="L2021" s="9" t="s">
        <v>18368</v>
      </c>
      <c r="M2021" s="9" t="s">
        <v>18339</v>
      </c>
      <c r="N2021" s="9" t="s">
        <v>268</v>
      </c>
      <c r="O2021" s="9" t="s">
        <v>18369</v>
      </c>
      <c r="P2021" s="9" t="s">
        <v>18370</v>
      </c>
      <c r="Q2021" s="9" t="s">
        <v>1267</v>
      </c>
      <c r="R2021" s="9" t="s">
        <v>12866</v>
      </c>
      <c r="S2021" s="9" t="s">
        <v>17</v>
      </c>
      <c r="T2021" s="9" t="s">
        <v>1001</v>
      </c>
      <c r="U2021" s="9" t="s">
        <v>378</v>
      </c>
      <c r="V2021" s="9"/>
    </row>
    <row r="2022" customFormat="false" ht="15" hidden="false" customHeight="false" outlineLevel="0" collapsed="false">
      <c r="A2022" s="9" t="s">
        <v>18371</v>
      </c>
      <c r="B2022" s="9" t="s">
        <v>18372</v>
      </c>
      <c r="C2022" s="9" t="s">
        <v>18373</v>
      </c>
      <c r="D2022" s="9" t="s">
        <v>29</v>
      </c>
      <c r="E2022" s="9" t="s">
        <v>210</v>
      </c>
      <c r="F2022" s="9" t="s">
        <v>161</v>
      </c>
      <c r="G2022" s="9" t="s">
        <v>75</v>
      </c>
      <c r="H2022" s="9" t="n">
        <v>1920</v>
      </c>
      <c r="I2022" s="9"/>
      <c r="J2022" s="9" t="s">
        <v>240</v>
      </c>
      <c r="K2022" s="9" t="s">
        <v>18374</v>
      </c>
      <c r="L2022" s="9" t="s">
        <v>817</v>
      </c>
      <c r="M2022" s="9" t="s">
        <v>5526</v>
      </c>
      <c r="N2022" s="9" t="s">
        <v>178</v>
      </c>
      <c r="O2022" s="9" t="s">
        <v>18375</v>
      </c>
      <c r="P2022" s="9" t="s">
        <v>18376</v>
      </c>
      <c r="Q2022" s="9" t="s">
        <v>1267</v>
      </c>
      <c r="R2022" s="9" t="s">
        <v>12866</v>
      </c>
      <c r="S2022" s="9" t="s">
        <v>17</v>
      </c>
      <c r="T2022" s="9" t="s">
        <v>1001</v>
      </c>
      <c r="U2022" s="9" t="s">
        <v>378</v>
      </c>
      <c r="V2022" s="9"/>
    </row>
    <row r="2023" customFormat="false" ht="15" hidden="false" customHeight="false" outlineLevel="0" collapsed="false">
      <c r="A2023" s="9" t="s">
        <v>18377</v>
      </c>
      <c r="B2023" s="9" t="s">
        <v>18378</v>
      </c>
      <c r="C2023" s="9" t="s">
        <v>18379</v>
      </c>
      <c r="D2023" s="9" t="s">
        <v>39</v>
      </c>
      <c r="E2023" s="9" t="s">
        <v>210</v>
      </c>
      <c r="F2023" s="9" t="s">
        <v>161</v>
      </c>
      <c r="G2023" s="9" t="s">
        <v>77</v>
      </c>
      <c r="H2023" s="9" t="n">
        <v>1957</v>
      </c>
      <c r="I2023" s="9"/>
      <c r="J2023" s="9" t="s">
        <v>18380</v>
      </c>
      <c r="K2023" s="9" t="s">
        <v>18381</v>
      </c>
      <c r="L2023" s="9" t="s">
        <v>9769</v>
      </c>
      <c r="M2023" s="9" t="s">
        <v>18339</v>
      </c>
      <c r="N2023" s="9" t="s">
        <v>268</v>
      </c>
      <c r="O2023" s="9" t="s">
        <v>18382</v>
      </c>
      <c r="P2023" s="9" t="s">
        <v>18383</v>
      </c>
      <c r="Q2023" s="9" t="s">
        <v>234</v>
      </c>
      <c r="R2023" s="9" t="s">
        <v>12866</v>
      </c>
      <c r="S2023" s="9" t="s">
        <v>17</v>
      </c>
      <c r="T2023" s="9" t="s">
        <v>247</v>
      </c>
      <c r="U2023" s="9" t="s">
        <v>378</v>
      </c>
      <c r="V2023" s="9"/>
    </row>
    <row r="2024" customFormat="false" ht="15" hidden="false" customHeight="false" outlineLevel="0" collapsed="false">
      <c r="A2024" s="9" t="s">
        <v>18384</v>
      </c>
      <c r="B2024" s="9" t="s">
        <v>18385</v>
      </c>
      <c r="C2024" s="9" t="s">
        <v>18386</v>
      </c>
      <c r="D2024" s="9" t="s">
        <v>29</v>
      </c>
      <c r="E2024" s="9" t="s">
        <v>210</v>
      </c>
      <c r="F2024" s="9" t="s">
        <v>161</v>
      </c>
      <c r="G2024" s="9" t="s">
        <v>69</v>
      </c>
      <c r="H2024" s="9" t="n">
        <v>1950</v>
      </c>
      <c r="I2024" s="9"/>
      <c r="J2024" s="9" t="s">
        <v>240</v>
      </c>
      <c r="K2024" s="9" t="s">
        <v>18387</v>
      </c>
      <c r="L2024" s="9" t="s">
        <v>18388</v>
      </c>
      <c r="M2024" s="9" t="s">
        <v>18389</v>
      </c>
      <c r="N2024" s="9" t="s">
        <v>179</v>
      </c>
      <c r="O2024" s="9" t="s">
        <v>18390</v>
      </c>
      <c r="P2024" s="9" t="s">
        <v>18391</v>
      </c>
      <c r="Q2024" s="9" t="s">
        <v>219</v>
      </c>
      <c r="R2024" s="9" t="s">
        <v>12866</v>
      </c>
      <c r="S2024" s="9" t="s">
        <v>17</v>
      </c>
      <c r="T2024" s="9" t="s">
        <v>672</v>
      </c>
      <c r="U2024" s="9" t="s">
        <v>378</v>
      </c>
      <c r="V2024" s="9"/>
    </row>
    <row r="2025" customFormat="false" ht="15" hidden="false" customHeight="false" outlineLevel="0" collapsed="false">
      <c r="A2025" s="9" t="s">
        <v>18392</v>
      </c>
      <c r="B2025" s="9" t="s">
        <v>18393</v>
      </c>
      <c r="C2025" s="9" t="s">
        <v>18394</v>
      </c>
      <c r="D2025" s="9" t="s">
        <v>29</v>
      </c>
      <c r="E2025" s="9" t="s">
        <v>210</v>
      </c>
      <c r="F2025" s="9" t="s">
        <v>161</v>
      </c>
      <c r="G2025" s="9" t="s">
        <v>69</v>
      </c>
      <c r="H2025" s="9" t="n">
        <v>1850</v>
      </c>
      <c r="I2025" s="9"/>
      <c r="J2025" s="9" t="s">
        <v>240</v>
      </c>
      <c r="K2025" s="9" t="s">
        <v>18395</v>
      </c>
      <c r="L2025" s="9" t="s">
        <v>18396</v>
      </c>
      <c r="M2025" s="9" t="s">
        <v>18397</v>
      </c>
      <c r="N2025" s="9" t="s">
        <v>8568</v>
      </c>
      <c r="O2025" s="9" t="s">
        <v>18398</v>
      </c>
      <c r="P2025" s="9" t="s">
        <v>18399</v>
      </c>
      <c r="Q2025" s="9" t="s">
        <v>234</v>
      </c>
      <c r="R2025" s="9" t="s">
        <v>18400</v>
      </c>
      <c r="S2025" s="9" t="s">
        <v>17</v>
      </c>
      <c r="T2025" s="9" t="s">
        <v>2873</v>
      </c>
      <c r="U2025" s="9" t="s">
        <v>378</v>
      </c>
      <c r="V2025" s="9"/>
    </row>
    <row r="2026" customFormat="false" ht="15" hidden="false" customHeight="false" outlineLevel="0" collapsed="false">
      <c r="A2026" s="9" t="s">
        <v>18401</v>
      </c>
      <c r="B2026" s="9" t="s">
        <v>18402</v>
      </c>
      <c r="C2026" s="9" t="s">
        <v>18403</v>
      </c>
      <c r="D2026" s="9" t="s">
        <v>37</v>
      </c>
      <c r="E2026" s="9" t="s">
        <v>920</v>
      </c>
      <c r="F2026" s="9" t="s">
        <v>18404</v>
      </c>
      <c r="G2026" s="9" t="s">
        <v>18405</v>
      </c>
      <c r="H2026" s="9" t="n">
        <v>-130</v>
      </c>
      <c r="I2026" s="9" t="n">
        <v>1450</v>
      </c>
      <c r="J2026" s="9" t="s">
        <v>18406</v>
      </c>
      <c r="K2026" s="9" t="s">
        <v>18407</v>
      </c>
      <c r="L2026" s="9" t="s">
        <v>18408</v>
      </c>
      <c r="M2026" s="9" t="s">
        <v>18409</v>
      </c>
      <c r="N2026" s="9" t="s">
        <v>8531</v>
      </c>
      <c r="O2026" s="9" t="s">
        <v>18410</v>
      </c>
      <c r="P2026" s="9" t="s">
        <v>18411</v>
      </c>
      <c r="Q2026" s="9" t="s">
        <v>234</v>
      </c>
      <c r="R2026" s="9" t="s">
        <v>18412</v>
      </c>
      <c r="S2026" s="9" t="s">
        <v>15</v>
      </c>
      <c r="T2026" s="9" t="s">
        <v>18413</v>
      </c>
      <c r="U2026" s="9" t="s">
        <v>222</v>
      </c>
      <c r="V2026" s="9" t="s">
        <v>18414</v>
      </c>
    </row>
    <row r="2027" customFormat="false" ht="15" hidden="false" customHeight="false" outlineLevel="0" collapsed="false">
      <c r="A2027" s="9" t="s">
        <v>18415</v>
      </c>
      <c r="B2027" s="9" t="s">
        <v>18416</v>
      </c>
      <c r="C2027" s="9" t="s">
        <v>18417</v>
      </c>
      <c r="D2027" s="9" t="s">
        <v>37</v>
      </c>
      <c r="E2027" s="9" t="s">
        <v>920</v>
      </c>
      <c r="F2027" s="9" t="s">
        <v>18418</v>
      </c>
      <c r="G2027" s="9" t="s">
        <v>18419</v>
      </c>
      <c r="H2027" s="9" t="n">
        <v>-2000</v>
      </c>
      <c r="I2027" s="9"/>
      <c r="J2027" s="9" t="s">
        <v>18420</v>
      </c>
      <c r="K2027" s="9" t="s">
        <v>18421</v>
      </c>
      <c r="L2027" s="9" t="s">
        <v>18422</v>
      </c>
      <c r="M2027" s="9" t="s">
        <v>18423</v>
      </c>
      <c r="N2027" s="9" t="s">
        <v>18424</v>
      </c>
      <c r="O2027" s="9" t="s">
        <v>18425</v>
      </c>
      <c r="P2027" s="9" t="s">
        <v>18426</v>
      </c>
      <c r="Q2027" s="9" t="s">
        <v>219</v>
      </c>
      <c r="R2027" s="9" t="s">
        <v>18427</v>
      </c>
      <c r="S2027" s="9" t="s">
        <v>16</v>
      </c>
      <c r="T2027" s="9" t="s">
        <v>170</v>
      </c>
      <c r="U2027" s="9" t="s">
        <v>222</v>
      </c>
      <c r="V2027" s="9" t="s">
        <v>18428</v>
      </c>
    </row>
    <row r="2028" customFormat="false" ht="15" hidden="false" customHeight="false" outlineLevel="0" collapsed="false">
      <c r="A2028" s="9" t="s">
        <v>18429</v>
      </c>
      <c r="B2028" s="9" t="s">
        <v>18430</v>
      </c>
      <c r="C2028" s="9" t="s">
        <v>18431</v>
      </c>
      <c r="D2028" s="9" t="s">
        <v>37</v>
      </c>
      <c r="E2028" s="9" t="s">
        <v>920</v>
      </c>
      <c r="F2028" s="9" t="s">
        <v>18432</v>
      </c>
      <c r="G2028" s="9" t="s">
        <v>4258</v>
      </c>
      <c r="H2028" s="9" t="n">
        <v>-130</v>
      </c>
      <c r="I2028" s="9" t="n">
        <v>1000</v>
      </c>
      <c r="J2028" s="9" t="s">
        <v>18433</v>
      </c>
      <c r="K2028" s="9" t="s">
        <v>18434</v>
      </c>
      <c r="L2028" s="9" t="s">
        <v>18435</v>
      </c>
      <c r="M2028" s="9" t="s">
        <v>18436</v>
      </c>
      <c r="N2028" s="9" t="s">
        <v>18437</v>
      </c>
      <c r="O2028" s="9" t="s">
        <v>18438</v>
      </c>
      <c r="P2028" s="9" t="s">
        <v>18439</v>
      </c>
      <c r="Q2028" s="9" t="s">
        <v>1358</v>
      </c>
      <c r="R2028" s="9" t="s">
        <v>18440</v>
      </c>
      <c r="S2028" s="9" t="s">
        <v>16</v>
      </c>
      <c r="T2028" s="9" t="s">
        <v>5952</v>
      </c>
      <c r="U2028" s="9" t="s">
        <v>222</v>
      </c>
      <c r="V2028" s="9" t="s">
        <v>18441</v>
      </c>
    </row>
    <row r="2029" customFormat="false" ht="15" hidden="false" customHeight="false" outlineLevel="0" collapsed="false">
      <c r="A2029" s="9" t="s">
        <v>18442</v>
      </c>
      <c r="B2029" s="9" t="s">
        <v>18443</v>
      </c>
      <c r="C2029" s="9" t="s">
        <v>18444</v>
      </c>
      <c r="D2029" s="9" t="s">
        <v>37</v>
      </c>
      <c r="E2029" s="9" t="s">
        <v>920</v>
      </c>
      <c r="F2029" s="9" t="s">
        <v>18445</v>
      </c>
      <c r="G2029" s="9" t="s">
        <v>4302</v>
      </c>
      <c r="H2029" s="9" t="n">
        <v>1000</v>
      </c>
      <c r="I2029" s="9" t="n">
        <v>1950</v>
      </c>
      <c r="J2029" s="9" t="s">
        <v>18446</v>
      </c>
      <c r="K2029" s="9" t="s">
        <v>18447</v>
      </c>
      <c r="L2029" s="9" t="s">
        <v>18448</v>
      </c>
      <c r="M2029" s="9" t="s">
        <v>18449</v>
      </c>
      <c r="N2029" s="9" t="s">
        <v>18450</v>
      </c>
      <c r="O2029" s="9" t="s">
        <v>18451</v>
      </c>
      <c r="P2029" s="9" t="s">
        <v>18452</v>
      </c>
      <c r="Q2029" s="9" t="s">
        <v>1267</v>
      </c>
      <c r="R2029" s="9" t="s">
        <v>14762</v>
      </c>
      <c r="S2029" s="9" t="s">
        <v>17</v>
      </c>
      <c r="T2029" s="9" t="s">
        <v>8714</v>
      </c>
      <c r="U2029" s="9" t="s">
        <v>378</v>
      </c>
      <c r="V2029" s="9" t="s">
        <v>18453</v>
      </c>
    </row>
    <row r="2030" customFormat="false" ht="15" hidden="false" customHeight="false" outlineLevel="0" collapsed="false">
      <c r="A2030" s="9" t="s">
        <v>18454</v>
      </c>
      <c r="B2030" s="9" t="s">
        <v>18455</v>
      </c>
      <c r="C2030" s="9" t="s">
        <v>18456</v>
      </c>
      <c r="D2030" s="9" t="s">
        <v>37</v>
      </c>
      <c r="E2030" s="9" t="s">
        <v>920</v>
      </c>
      <c r="F2030" s="9" t="s">
        <v>18457</v>
      </c>
      <c r="G2030" s="9" t="s">
        <v>18458</v>
      </c>
      <c r="H2030" s="9" t="n">
        <v>-2500</v>
      </c>
      <c r="I2030" s="9"/>
      <c r="J2030" s="9" t="s">
        <v>18459</v>
      </c>
      <c r="K2030" s="9" t="s">
        <v>18460</v>
      </c>
      <c r="L2030" s="9" t="s">
        <v>18461</v>
      </c>
      <c r="M2030" s="9" t="s">
        <v>18462</v>
      </c>
      <c r="N2030" s="9" t="s">
        <v>8531</v>
      </c>
      <c r="O2030" s="9" t="s">
        <v>18463</v>
      </c>
      <c r="P2030" s="9" t="s">
        <v>18464</v>
      </c>
      <c r="Q2030" s="9" t="s">
        <v>246</v>
      </c>
      <c r="R2030" s="9" t="s">
        <v>18465</v>
      </c>
      <c r="S2030" s="9" t="s">
        <v>15</v>
      </c>
      <c r="T2030" s="9" t="s">
        <v>8714</v>
      </c>
      <c r="U2030" s="9" t="s">
        <v>222</v>
      </c>
      <c r="V2030" s="9" t="s">
        <v>18466</v>
      </c>
    </row>
    <row r="2031" customFormat="false" ht="15" hidden="false" customHeight="false" outlineLevel="0" collapsed="false">
      <c r="A2031" s="9" t="s">
        <v>18467</v>
      </c>
      <c r="B2031" s="9" t="s">
        <v>18468</v>
      </c>
      <c r="C2031" s="9" t="s">
        <v>18469</v>
      </c>
      <c r="D2031" s="9" t="s">
        <v>37</v>
      </c>
      <c r="E2031" s="9" t="s">
        <v>920</v>
      </c>
      <c r="F2031" s="9" t="s">
        <v>18470</v>
      </c>
      <c r="G2031" s="9" t="s">
        <v>18471</v>
      </c>
      <c r="H2031" s="9" t="n">
        <v>-2500</v>
      </c>
      <c r="I2031" s="9"/>
      <c r="J2031" s="9" t="s">
        <v>18472</v>
      </c>
      <c r="K2031" s="9" t="s">
        <v>18473</v>
      </c>
      <c r="L2031" s="9" t="s">
        <v>18474</v>
      </c>
      <c r="M2031" s="9" t="s">
        <v>18475</v>
      </c>
      <c r="N2031" s="9" t="s">
        <v>8531</v>
      </c>
      <c r="O2031" s="9" t="s">
        <v>18476</v>
      </c>
      <c r="P2031" s="9"/>
      <c r="Q2031" s="9" t="s">
        <v>234</v>
      </c>
      <c r="R2031" s="9" t="s">
        <v>18477</v>
      </c>
      <c r="S2031" s="9" t="s">
        <v>17</v>
      </c>
      <c r="T2031" s="9" t="s">
        <v>170</v>
      </c>
      <c r="U2031" s="9" t="s">
        <v>222</v>
      </c>
      <c r="V2031" s="9"/>
    </row>
    <row r="2032" customFormat="false" ht="15" hidden="false" customHeight="false" outlineLevel="0" collapsed="false">
      <c r="A2032" s="9" t="s">
        <v>18478</v>
      </c>
      <c r="B2032" s="9" t="s">
        <v>18479</v>
      </c>
      <c r="C2032" s="9" t="s">
        <v>18480</v>
      </c>
      <c r="D2032" s="9" t="s">
        <v>37</v>
      </c>
      <c r="E2032" s="9" t="s">
        <v>920</v>
      </c>
      <c r="F2032" s="9" t="s">
        <v>18481</v>
      </c>
      <c r="G2032" s="9" t="s">
        <v>1396</v>
      </c>
      <c r="H2032" s="9" t="n">
        <v>-400</v>
      </c>
      <c r="I2032" s="9"/>
      <c r="J2032" s="9" t="s">
        <v>18482</v>
      </c>
      <c r="K2032" s="9" t="s">
        <v>18483</v>
      </c>
      <c r="L2032" s="9" t="s">
        <v>18484</v>
      </c>
      <c r="M2032" s="9" t="s">
        <v>18485</v>
      </c>
      <c r="N2032" s="9" t="s">
        <v>1903</v>
      </c>
      <c r="O2032" s="9" t="s">
        <v>18486</v>
      </c>
      <c r="P2032" s="9" t="s">
        <v>18487</v>
      </c>
      <c r="Q2032" s="9" t="s">
        <v>234</v>
      </c>
      <c r="R2032" s="9" t="s">
        <v>18488</v>
      </c>
      <c r="S2032" s="9" t="s">
        <v>17</v>
      </c>
      <c r="T2032" s="9" t="s">
        <v>170</v>
      </c>
      <c r="U2032" s="9" t="s">
        <v>222</v>
      </c>
      <c r="V2032" s="9"/>
    </row>
    <row r="2033" customFormat="false" ht="15" hidden="false" customHeight="false" outlineLevel="0" collapsed="false">
      <c r="A2033" s="9" t="s">
        <v>18489</v>
      </c>
      <c r="B2033" s="9" t="s">
        <v>18490</v>
      </c>
      <c r="C2033" s="9" t="s">
        <v>18491</v>
      </c>
      <c r="D2033" s="9" t="s">
        <v>37</v>
      </c>
      <c r="E2033" s="9" t="s">
        <v>920</v>
      </c>
      <c r="F2033" s="9" t="s">
        <v>18445</v>
      </c>
      <c r="G2033" s="9" t="s">
        <v>18492</v>
      </c>
      <c r="H2033" s="9" t="n">
        <v>-500</v>
      </c>
      <c r="I2033" s="9"/>
      <c r="J2033" s="9" t="s">
        <v>18493</v>
      </c>
      <c r="K2033" s="9" t="s">
        <v>18494</v>
      </c>
      <c r="L2033" s="9" t="s">
        <v>18495</v>
      </c>
      <c r="M2033" s="9" t="s">
        <v>18496</v>
      </c>
      <c r="N2033" s="9" t="s">
        <v>8531</v>
      </c>
      <c r="O2033" s="9" t="s">
        <v>18497</v>
      </c>
      <c r="P2033" s="9"/>
      <c r="Q2033" s="9" t="s">
        <v>234</v>
      </c>
      <c r="R2033" s="9" t="s">
        <v>18498</v>
      </c>
      <c r="S2033" s="9" t="s">
        <v>17</v>
      </c>
      <c r="T2033" s="9" t="s">
        <v>170</v>
      </c>
      <c r="U2033" s="9" t="s">
        <v>222</v>
      </c>
      <c r="V2033" s="9" t="s">
        <v>18499</v>
      </c>
    </row>
    <row r="2034" customFormat="false" ht="15" hidden="false" customHeight="false" outlineLevel="0" collapsed="false">
      <c r="A2034" s="9" t="s">
        <v>18500</v>
      </c>
      <c r="B2034" s="9" t="s">
        <v>18501</v>
      </c>
      <c r="C2034" s="9" t="s">
        <v>18502</v>
      </c>
      <c r="D2034" s="9" t="s">
        <v>37</v>
      </c>
      <c r="E2034" s="9" t="s">
        <v>920</v>
      </c>
      <c r="F2034" s="9" t="s">
        <v>18445</v>
      </c>
      <c r="G2034" s="9" t="s">
        <v>18503</v>
      </c>
      <c r="H2034" s="9" t="n">
        <v>-200</v>
      </c>
      <c r="I2034" s="9" t="n">
        <v>1500</v>
      </c>
      <c r="J2034" s="9" t="s">
        <v>18504</v>
      </c>
      <c r="K2034" s="9" t="s">
        <v>18505</v>
      </c>
      <c r="L2034" s="9" t="s">
        <v>18506</v>
      </c>
      <c r="M2034" s="9" t="s">
        <v>18507</v>
      </c>
      <c r="N2034" s="9" t="s">
        <v>8531</v>
      </c>
      <c r="O2034" s="9" t="s">
        <v>18508</v>
      </c>
      <c r="P2034" s="9"/>
      <c r="Q2034" s="9" t="s">
        <v>2391</v>
      </c>
      <c r="R2034" s="9" t="s">
        <v>18509</v>
      </c>
      <c r="S2034" s="9" t="s">
        <v>16</v>
      </c>
      <c r="T2034" s="9" t="s">
        <v>5952</v>
      </c>
      <c r="U2034" s="9" t="s">
        <v>222</v>
      </c>
      <c r="V2034" s="9" t="s">
        <v>18510</v>
      </c>
    </row>
    <row r="2035" customFormat="false" ht="15" hidden="false" customHeight="false" outlineLevel="0" collapsed="false">
      <c r="A2035" s="9" t="s">
        <v>18511</v>
      </c>
      <c r="B2035" s="9" t="s">
        <v>18512</v>
      </c>
      <c r="C2035" s="9" t="s">
        <v>18513</v>
      </c>
      <c r="D2035" s="9" t="s">
        <v>37</v>
      </c>
      <c r="E2035" s="9" t="s">
        <v>920</v>
      </c>
      <c r="F2035" s="9" t="s">
        <v>18514</v>
      </c>
      <c r="G2035" s="9" t="s">
        <v>18515</v>
      </c>
      <c r="H2035" s="9" t="n">
        <v>300</v>
      </c>
      <c r="I2035" s="9" t="n">
        <v>1900</v>
      </c>
      <c r="J2035" s="9" t="s">
        <v>18516</v>
      </c>
      <c r="K2035" s="9" t="s">
        <v>18517</v>
      </c>
      <c r="L2035" s="9" t="s">
        <v>18518</v>
      </c>
      <c r="M2035" s="9" t="s">
        <v>18519</v>
      </c>
      <c r="N2035" s="9" t="s">
        <v>14555</v>
      </c>
      <c r="O2035" s="9" t="s">
        <v>18520</v>
      </c>
      <c r="P2035" s="9" t="s">
        <v>18521</v>
      </c>
      <c r="Q2035" s="9" t="s">
        <v>246</v>
      </c>
      <c r="R2035" s="9" t="s">
        <v>18522</v>
      </c>
      <c r="S2035" s="9" t="s">
        <v>15</v>
      </c>
      <c r="T2035" s="9" t="s">
        <v>8714</v>
      </c>
      <c r="U2035" s="9" t="s">
        <v>222</v>
      </c>
      <c r="V2035" s="9" t="s">
        <v>18523</v>
      </c>
    </row>
    <row r="2036" customFormat="false" ht="15" hidden="false" customHeight="false" outlineLevel="0" collapsed="false">
      <c r="A2036" s="9" t="s">
        <v>18524</v>
      </c>
      <c r="B2036" s="9" t="s">
        <v>18525</v>
      </c>
      <c r="C2036" s="9" t="s">
        <v>18526</v>
      </c>
      <c r="D2036" s="9" t="s">
        <v>37</v>
      </c>
      <c r="E2036" s="9" t="s">
        <v>920</v>
      </c>
      <c r="F2036" s="9" t="s">
        <v>11086</v>
      </c>
      <c r="G2036" s="9" t="s">
        <v>18527</v>
      </c>
      <c r="H2036" s="9" t="n">
        <v>1100</v>
      </c>
      <c r="I2036" s="9" t="n">
        <v>1500</v>
      </c>
      <c r="J2036" s="9" t="s">
        <v>18528</v>
      </c>
      <c r="K2036" s="9" t="s">
        <v>18529</v>
      </c>
      <c r="L2036" s="9" t="s">
        <v>18530</v>
      </c>
      <c r="M2036" s="9" t="s">
        <v>18531</v>
      </c>
      <c r="N2036" s="9" t="s">
        <v>7621</v>
      </c>
      <c r="O2036" s="9" t="s">
        <v>18532</v>
      </c>
      <c r="P2036" s="9" t="s">
        <v>18533</v>
      </c>
      <c r="Q2036" s="9" t="s">
        <v>234</v>
      </c>
      <c r="R2036" s="9" t="s">
        <v>18534</v>
      </c>
      <c r="S2036" s="9" t="s">
        <v>17</v>
      </c>
      <c r="T2036" s="9" t="s">
        <v>170</v>
      </c>
      <c r="U2036" s="9" t="s">
        <v>222</v>
      </c>
      <c r="V2036" s="9"/>
    </row>
    <row r="2037" customFormat="false" ht="15" hidden="false" customHeight="false" outlineLevel="0" collapsed="false">
      <c r="A2037" s="9" t="s">
        <v>18535</v>
      </c>
      <c r="B2037" s="9" t="s">
        <v>18536</v>
      </c>
      <c r="C2037" s="9" t="s">
        <v>18537</v>
      </c>
      <c r="D2037" s="9" t="s">
        <v>37</v>
      </c>
      <c r="E2037" s="9" t="s">
        <v>920</v>
      </c>
      <c r="F2037" s="9" t="s">
        <v>18514</v>
      </c>
      <c r="G2037" s="9" t="s">
        <v>18538</v>
      </c>
      <c r="H2037" s="9" t="n">
        <v>800</v>
      </c>
      <c r="I2037" s="9"/>
      <c r="J2037" s="9" t="s">
        <v>18539</v>
      </c>
      <c r="K2037" s="9" t="s">
        <v>18540</v>
      </c>
      <c r="L2037" s="9" t="s">
        <v>18541</v>
      </c>
      <c r="M2037" s="9" t="s">
        <v>18542</v>
      </c>
      <c r="N2037" s="9" t="s">
        <v>9254</v>
      </c>
      <c r="O2037" s="9" t="s">
        <v>18543</v>
      </c>
      <c r="P2037" s="9" t="s">
        <v>18544</v>
      </c>
      <c r="Q2037" s="9" t="s">
        <v>950</v>
      </c>
      <c r="R2037" s="9" t="s">
        <v>18534</v>
      </c>
      <c r="S2037" s="9" t="s">
        <v>17</v>
      </c>
      <c r="T2037" s="9" t="s">
        <v>170</v>
      </c>
      <c r="U2037" s="9" t="s">
        <v>222</v>
      </c>
      <c r="V2037" s="9"/>
    </row>
    <row r="2038" customFormat="false" ht="15" hidden="false" customHeight="false" outlineLevel="0" collapsed="false">
      <c r="A2038" s="9" t="s">
        <v>18545</v>
      </c>
      <c r="B2038" s="9" t="s">
        <v>18546</v>
      </c>
      <c r="C2038" s="9" t="s">
        <v>18547</v>
      </c>
      <c r="D2038" s="9" t="s">
        <v>37</v>
      </c>
      <c r="E2038" s="9" t="s">
        <v>920</v>
      </c>
      <c r="F2038" s="9" t="s">
        <v>18548</v>
      </c>
      <c r="G2038" s="9" t="s">
        <v>18549</v>
      </c>
      <c r="H2038" s="9" t="n">
        <v>-1200</v>
      </c>
      <c r="I2038" s="9" t="n">
        <v>1900</v>
      </c>
      <c r="J2038" s="9" t="s">
        <v>18550</v>
      </c>
      <c r="K2038" s="9" t="s">
        <v>18551</v>
      </c>
      <c r="L2038" s="9" t="s">
        <v>18552</v>
      </c>
      <c r="M2038" s="9" t="s">
        <v>18553</v>
      </c>
      <c r="N2038" s="9" t="s">
        <v>18554</v>
      </c>
      <c r="O2038" s="9" t="s">
        <v>18555</v>
      </c>
      <c r="P2038" s="9"/>
      <c r="Q2038" s="9" t="s">
        <v>246</v>
      </c>
      <c r="R2038" s="9" t="s">
        <v>18556</v>
      </c>
      <c r="S2038" s="9" t="s">
        <v>17</v>
      </c>
      <c r="T2038" s="9" t="s">
        <v>8714</v>
      </c>
      <c r="U2038" s="9" t="s">
        <v>222</v>
      </c>
      <c r="V2038" s="9"/>
    </row>
    <row r="2039" customFormat="false" ht="15" hidden="false" customHeight="false" outlineLevel="0" collapsed="false">
      <c r="A2039" s="9" t="s">
        <v>18557</v>
      </c>
      <c r="B2039" s="9" t="s">
        <v>18558</v>
      </c>
      <c r="C2039" s="9" t="s">
        <v>18559</v>
      </c>
      <c r="D2039" s="9" t="s">
        <v>37</v>
      </c>
      <c r="E2039" s="9" t="s">
        <v>920</v>
      </c>
      <c r="F2039" s="9" t="s">
        <v>18560</v>
      </c>
      <c r="G2039" s="9" t="s">
        <v>18561</v>
      </c>
      <c r="H2039" s="9" t="n">
        <v>-2000</v>
      </c>
      <c r="I2039" s="9" t="n">
        <v>1989</v>
      </c>
      <c r="J2039" s="9" t="s">
        <v>18562</v>
      </c>
      <c r="K2039" s="9" t="s">
        <v>18563</v>
      </c>
      <c r="L2039" s="9" t="s">
        <v>18564</v>
      </c>
      <c r="M2039" s="9" t="s">
        <v>18565</v>
      </c>
      <c r="N2039" s="9" t="s">
        <v>18566</v>
      </c>
      <c r="O2039" s="9" t="s">
        <v>18567</v>
      </c>
      <c r="P2039" s="9" t="s">
        <v>18568</v>
      </c>
      <c r="Q2039" s="9" t="s">
        <v>2551</v>
      </c>
      <c r="R2039" s="9" t="s">
        <v>18569</v>
      </c>
      <c r="S2039" s="9" t="s">
        <v>17</v>
      </c>
      <c r="T2039" s="9" t="s">
        <v>15272</v>
      </c>
      <c r="U2039" s="9" t="s">
        <v>222</v>
      </c>
      <c r="V2039" s="9"/>
    </row>
    <row r="2040" customFormat="false" ht="15" hidden="false" customHeight="false" outlineLevel="0" collapsed="false">
      <c r="A2040" s="9" t="s">
        <v>18570</v>
      </c>
      <c r="B2040" s="9" t="s">
        <v>18571</v>
      </c>
      <c r="C2040" s="9" t="s">
        <v>18572</v>
      </c>
      <c r="D2040" s="9" t="s">
        <v>37</v>
      </c>
      <c r="E2040" s="9" t="s">
        <v>920</v>
      </c>
      <c r="F2040" s="9" t="s">
        <v>18573</v>
      </c>
      <c r="G2040" s="9" t="s">
        <v>18574</v>
      </c>
      <c r="H2040" s="9" t="n">
        <v>1480</v>
      </c>
      <c r="I2040" s="9" t="n">
        <v>1900</v>
      </c>
      <c r="J2040" s="9" t="s">
        <v>18575</v>
      </c>
      <c r="K2040" s="9" t="s">
        <v>18576</v>
      </c>
      <c r="L2040" s="9" t="s">
        <v>18577</v>
      </c>
      <c r="M2040" s="9" t="s">
        <v>18578</v>
      </c>
      <c r="N2040" s="9" t="s">
        <v>2536</v>
      </c>
      <c r="O2040" s="9" t="s">
        <v>18579</v>
      </c>
      <c r="P2040" s="9" t="s">
        <v>18580</v>
      </c>
      <c r="Q2040" s="9" t="s">
        <v>246</v>
      </c>
      <c r="R2040" s="9" t="s">
        <v>18581</v>
      </c>
      <c r="S2040" s="9" t="s">
        <v>17</v>
      </c>
      <c r="T2040" s="9" t="s">
        <v>271</v>
      </c>
      <c r="U2040" s="9" t="s">
        <v>222</v>
      </c>
      <c r="V2040" s="9"/>
    </row>
    <row r="2041" customFormat="false" ht="15" hidden="false" customHeight="false" outlineLevel="0" collapsed="false">
      <c r="A2041" s="9" t="s">
        <v>18582</v>
      </c>
      <c r="B2041" s="9" t="s">
        <v>18583</v>
      </c>
      <c r="C2041" s="9" t="s">
        <v>18584</v>
      </c>
      <c r="D2041" s="9" t="s">
        <v>37</v>
      </c>
      <c r="E2041" s="9" t="s">
        <v>920</v>
      </c>
      <c r="F2041" s="9" t="s">
        <v>18585</v>
      </c>
      <c r="G2041" s="9" t="s">
        <v>18586</v>
      </c>
      <c r="H2041" s="9" t="n">
        <v>-2600</v>
      </c>
      <c r="I2041" s="9" t="n">
        <v>-1700</v>
      </c>
      <c r="J2041" s="9" t="s">
        <v>18587</v>
      </c>
      <c r="K2041" s="9" t="s">
        <v>18588</v>
      </c>
      <c r="L2041" s="9" t="s">
        <v>18589</v>
      </c>
      <c r="M2041" s="9" t="s">
        <v>18590</v>
      </c>
      <c r="N2041" s="9" t="s">
        <v>8531</v>
      </c>
      <c r="O2041" s="9" t="s">
        <v>18591</v>
      </c>
      <c r="P2041" s="9" t="s">
        <v>18592</v>
      </c>
      <c r="Q2041" s="9" t="s">
        <v>234</v>
      </c>
      <c r="R2041" s="9" t="s">
        <v>18593</v>
      </c>
      <c r="S2041" s="9" t="s">
        <v>16</v>
      </c>
      <c r="T2041" s="9" t="s">
        <v>170</v>
      </c>
      <c r="U2041" s="9" t="s">
        <v>222</v>
      </c>
      <c r="V2041" s="9"/>
    </row>
    <row r="2042" customFormat="false" ht="15" hidden="false" customHeight="false" outlineLevel="0" collapsed="false">
      <c r="A2042" s="9" t="s">
        <v>18594</v>
      </c>
      <c r="B2042" s="9" t="s">
        <v>18595</v>
      </c>
      <c r="C2042" s="9" t="s">
        <v>18596</v>
      </c>
      <c r="D2042" s="9" t="s">
        <v>37</v>
      </c>
      <c r="E2042" s="9" t="s">
        <v>920</v>
      </c>
      <c r="F2042" s="9" t="s">
        <v>18597</v>
      </c>
      <c r="G2042" s="9" t="s">
        <v>6016</v>
      </c>
      <c r="H2042" s="9" t="n">
        <v>-1950</v>
      </c>
      <c r="I2042" s="9" t="n">
        <v>-1750</v>
      </c>
      <c r="J2042" s="9" t="s">
        <v>18598</v>
      </c>
      <c r="K2042" s="9" t="s">
        <v>18599</v>
      </c>
      <c r="L2042" s="9" t="s">
        <v>18600</v>
      </c>
      <c r="M2042" s="9" t="s">
        <v>18601</v>
      </c>
      <c r="N2042" s="9" t="s">
        <v>7598</v>
      </c>
      <c r="O2042" s="9" t="s">
        <v>18602</v>
      </c>
      <c r="P2042" s="9" t="s">
        <v>18603</v>
      </c>
      <c r="Q2042" s="9" t="s">
        <v>234</v>
      </c>
      <c r="R2042" s="9" t="s">
        <v>18604</v>
      </c>
      <c r="S2042" s="9" t="s">
        <v>16</v>
      </c>
      <c r="T2042" s="9" t="s">
        <v>18605</v>
      </c>
      <c r="U2042" s="9" t="s">
        <v>222</v>
      </c>
      <c r="V2042" s="9"/>
    </row>
    <row r="2043" customFormat="false" ht="15" hidden="false" customHeight="false" outlineLevel="0" collapsed="false">
      <c r="A2043" s="9" t="s">
        <v>18606</v>
      </c>
      <c r="B2043" s="9" t="s">
        <v>18607</v>
      </c>
      <c r="C2043" s="9" t="s">
        <v>18608</v>
      </c>
      <c r="D2043" s="9" t="s">
        <v>37</v>
      </c>
      <c r="E2043" s="9" t="s">
        <v>920</v>
      </c>
      <c r="F2043" s="9" t="s">
        <v>18609</v>
      </c>
      <c r="G2043" s="9" t="s">
        <v>18610</v>
      </c>
      <c r="H2043" s="9" t="n">
        <v>-4000</v>
      </c>
      <c r="I2043" s="9" t="n">
        <v>-1000</v>
      </c>
      <c r="J2043" s="9" t="s">
        <v>18611</v>
      </c>
      <c r="K2043" s="9" t="s">
        <v>18612</v>
      </c>
      <c r="L2043" s="9" t="s">
        <v>14637</v>
      </c>
      <c r="M2043" s="9" t="s">
        <v>18613</v>
      </c>
      <c r="N2043" s="9" t="s">
        <v>18614</v>
      </c>
      <c r="O2043" s="9" t="s">
        <v>18615</v>
      </c>
      <c r="P2043" s="9"/>
      <c r="Q2043" s="9" t="s">
        <v>219</v>
      </c>
      <c r="R2043" s="9" t="s">
        <v>8794</v>
      </c>
      <c r="S2043" s="9" t="s">
        <v>17</v>
      </c>
      <c r="T2043" s="9" t="s">
        <v>170</v>
      </c>
      <c r="U2043" s="9" t="s">
        <v>222</v>
      </c>
      <c r="V2043" s="9" t="s">
        <v>18616</v>
      </c>
    </row>
    <row r="2044" customFormat="false" ht="15" hidden="false" customHeight="false" outlineLevel="0" collapsed="false">
      <c r="A2044" s="9" t="s">
        <v>18617</v>
      </c>
      <c r="B2044" s="9" t="s">
        <v>18618</v>
      </c>
      <c r="C2044" s="9" t="s">
        <v>18619</v>
      </c>
      <c r="D2044" s="9" t="s">
        <v>37</v>
      </c>
      <c r="E2044" s="9" t="s">
        <v>920</v>
      </c>
      <c r="F2044" s="9" t="s">
        <v>18597</v>
      </c>
      <c r="G2044" s="9" t="s">
        <v>11679</v>
      </c>
      <c r="H2044" s="9" t="n">
        <v>-12000</v>
      </c>
      <c r="I2044" s="9" t="n">
        <v>-5000</v>
      </c>
      <c r="J2044" s="9" t="s">
        <v>18620</v>
      </c>
      <c r="K2044" s="9" t="s">
        <v>18621</v>
      </c>
      <c r="L2044" s="9" t="s">
        <v>18622</v>
      </c>
      <c r="M2044" s="9" t="s">
        <v>18623</v>
      </c>
      <c r="N2044" s="9" t="s">
        <v>9045</v>
      </c>
      <c r="O2044" s="9" t="s">
        <v>18624</v>
      </c>
      <c r="P2044" s="9"/>
      <c r="Q2044" s="9" t="s">
        <v>234</v>
      </c>
      <c r="R2044" s="9" t="s">
        <v>18625</v>
      </c>
      <c r="S2044" s="9" t="s">
        <v>17</v>
      </c>
      <c r="T2044" s="9" t="s">
        <v>170</v>
      </c>
      <c r="U2044" s="9" t="s">
        <v>222</v>
      </c>
      <c r="V2044" s="9" t="s">
        <v>18626</v>
      </c>
    </row>
    <row r="2045" customFormat="false" ht="15" hidden="false" customHeight="false" outlineLevel="0" collapsed="false">
      <c r="A2045" s="9" t="s">
        <v>18627</v>
      </c>
      <c r="B2045" s="9" t="s">
        <v>18628</v>
      </c>
      <c r="C2045" s="9" t="s">
        <v>18629</v>
      </c>
      <c r="D2045" s="9" t="s">
        <v>37</v>
      </c>
      <c r="E2045" s="9" t="s">
        <v>920</v>
      </c>
      <c r="F2045" s="9" t="s">
        <v>18630</v>
      </c>
      <c r="G2045" s="9" t="s">
        <v>18631</v>
      </c>
      <c r="H2045" s="9" t="n">
        <v>-1700</v>
      </c>
      <c r="I2045" s="9" t="n">
        <v>-1100</v>
      </c>
      <c r="J2045" s="9" t="s">
        <v>18632</v>
      </c>
      <c r="K2045" s="9" t="s">
        <v>18633</v>
      </c>
      <c r="L2045" s="9" t="s">
        <v>18634</v>
      </c>
      <c r="M2045" s="9" t="s">
        <v>18635</v>
      </c>
      <c r="N2045" s="9" t="s">
        <v>7621</v>
      </c>
      <c r="O2045" s="9" t="s">
        <v>18636</v>
      </c>
      <c r="P2045" s="9" t="s">
        <v>18637</v>
      </c>
      <c r="Q2045" s="9" t="s">
        <v>234</v>
      </c>
      <c r="R2045" s="9" t="s">
        <v>8618</v>
      </c>
      <c r="S2045" s="9" t="s">
        <v>16</v>
      </c>
      <c r="T2045" s="9" t="s">
        <v>170</v>
      </c>
      <c r="U2045" s="9" t="s">
        <v>222</v>
      </c>
      <c r="V2045" s="9"/>
    </row>
    <row r="2046" customFormat="false" ht="15" hidden="false" customHeight="false" outlineLevel="0" collapsed="false">
      <c r="A2046" s="9" t="s">
        <v>18638</v>
      </c>
      <c r="B2046" s="9" t="s">
        <v>18639</v>
      </c>
      <c r="C2046" s="9" t="s">
        <v>18640</v>
      </c>
      <c r="D2046" s="9" t="s">
        <v>37</v>
      </c>
      <c r="E2046" s="9" t="s">
        <v>920</v>
      </c>
      <c r="F2046" s="9" t="s">
        <v>18630</v>
      </c>
      <c r="G2046" s="9" t="s">
        <v>18641</v>
      </c>
      <c r="H2046" s="9" t="n">
        <v>-1100</v>
      </c>
      <c r="I2046" s="9" t="n">
        <v>-146</v>
      </c>
      <c r="J2046" s="9" t="s">
        <v>18642</v>
      </c>
      <c r="K2046" s="9" t="s">
        <v>18643</v>
      </c>
      <c r="L2046" s="9" t="s">
        <v>18644</v>
      </c>
      <c r="M2046" s="9" t="s">
        <v>18645</v>
      </c>
      <c r="N2046" s="9" t="s">
        <v>7598</v>
      </c>
      <c r="O2046" s="9" t="s">
        <v>18646</v>
      </c>
      <c r="P2046" s="9" t="s">
        <v>18647</v>
      </c>
      <c r="Q2046" s="9" t="s">
        <v>234</v>
      </c>
      <c r="R2046" s="9" t="s">
        <v>18427</v>
      </c>
      <c r="S2046" s="9" t="s">
        <v>16</v>
      </c>
      <c r="T2046" s="9" t="s">
        <v>18648</v>
      </c>
      <c r="U2046" s="9" t="s">
        <v>222</v>
      </c>
      <c r="V2046" s="9"/>
    </row>
    <row r="2047" customFormat="false" ht="15" hidden="false" customHeight="false" outlineLevel="0" collapsed="false">
      <c r="A2047" s="9" t="s">
        <v>18649</v>
      </c>
      <c r="B2047" s="9" t="s">
        <v>18650</v>
      </c>
      <c r="C2047" s="9" t="s">
        <v>18651</v>
      </c>
      <c r="D2047" s="9" t="s">
        <v>37</v>
      </c>
      <c r="E2047" s="9" t="s">
        <v>920</v>
      </c>
      <c r="F2047" s="9" t="s">
        <v>18652</v>
      </c>
      <c r="G2047" s="9" t="s">
        <v>18653</v>
      </c>
      <c r="H2047" s="9" t="n">
        <v>-200</v>
      </c>
      <c r="I2047" s="9" t="n">
        <v>500</v>
      </c>
      <c r="J2047" s="9" t="s">
        <v>2889</v>
      </c>
      <c r="K2047" s="9" t="s">
        <v>18654</v>
      </c>
      <c r="L2047" s="9" t="s">
        <v>18655</v>
      </c>
      <c r="M2047" s="9" t="s">
        <v>18656</v>
      </c>
      <c r="N2047" s="9" t="s">
        <v>18450</v>
      </c>
      <c r="O2047" s="9" t="s">
        <v>18532</v>
      </c>
      <c r="P2047" s="9" t="s">
        <v>18657</v>
      </c>
      <c r="Q2047" s="9" t="s">
        <v>246</v>
      </c>
      <c r="R2047" s="9" t="s">
        <v>18658</v>
      </c>
      <c r="S2047" s="9" t="s">
        <v>16</v>
      </c>
      <c r="T2047" s="9" t="s">
        <v>170</v>
      </c>
      <c r="U2047" s="9" t="s">
        <v>222</v>
      </c>
      <c r="V2047" s="9"/>
    </row>
    <row r="2048" customFormat="false" ht="15" hidden="false" customHeight="false" outlineLevel="0" collapsed="false">
      <c r="A2048" s="9" t="s">
        <v>18659</v>
      </c>
      <c r="B2048" s="9" t="s">
        <v>18660</v>
      </c>
      <c r="C2048" s="9" t="s">
        <v>18661</v>
      </c>
      <c r="D2048" s="9" t="s">
        <v>37</v>
      </c>
      <c r="E2048" s="9" t="s">
        <v>920</v>
      </c>
      <c r="F2048" s="9" t="s">
        <v>18662</v>
      </c>
      <c r="G2048" s="9" t="s">
        <v>18663</v>
      </c>
      <c r="H2048" s="9" t="n">
        <v>700</v>
      </c>
      <c r="I2048" s="9" t="n">
        <v>1500</v>
      </c>
      <c r="J2048" s="9" t="s">
        <v>2889</v>
      </c>
      <c r="K2048" s="9" t="s">
        <v>18664</v>
      </c>
      <c r="L2048" s="9" t="s">
        <v>18665</v>
      </c>
      <c r="M2048" s="9" t="s">
        <v>18666</v>
      </c>
      <c r="N2048" s="9" t="s">
        <v>178</v>
      </c>
      <c r="O2048" s="9" t="s">
        <v>18667</v>
      </c>
      <c r="P2048" s="9"/>
      <c r="Q2048" s="9" t="s">
        <v>234</v>
      </c>
      <c r="R2048" s="9" t="s">
        <v>18668</v>
      </c>
      <c r="S2048" s="9" t="s">
        <v>17</v>
      </c>
      <c r="T2048" s="9" t="s">
        <v>170</v>
      </c>
      <c r="U2048" s="9" t="s">
        <v>222</v>
      </c>
      <c r="V2048" s="9"/>
    </row>
    <row r="2049" customFormat="false" ht="15" hidden="false" customHeight="false" outlineLevel="0" collapsed="false">
      <c r="A2049" s="9" t="s">
        <v>18669</v>
      </c>
      <c r="B2049" s="9" t="s">
        <v>18670</v>
      </c>
      <c r="C2049" s="9" t="s">
        <v>18671</v>
      </c>
      <c r="D2049" s="9" t="s">
        <v>37</v>
      </c>
      <c r="E2049" s="9" t="s">
        <v>920</v>
      </c>
      <c r="F2049" s="9" t="s">
        <v>18672</v>
      </c>
      <c r="G2049" s="9" t="s">
        <v>18673</v>
      </c>
      <c r="H2049" s="9" t="n">
        <v>1082</v>
      </c>
      <c r="I2049" s="9" t="n">
        <v>1797</v>
      </c>
      <c r="J2049" s="9" t="s">
        <v>18674</v>
      </c>
      <c r="K2049" s="9" t="s">
        <v>18675</v>
      </c>
      <c r="L2049" s="9" t="s">
        <v>18676</v>
      </c>
      <c r="M2049" s="9" t="s">
        <v>18677</v>
      </c>
      <c r="N2049" s="9" t="s">
        <v>8531</v>
      </c>
      <c r="O2049" s="9" t="s">
        <v>354</v>
      </c>
      <c r="P2049" s="9" t="s">
        <v>18678</v>
      </c>
      <c r="Q2049" s="9" t="s">
        <v>246</v>
      </c>
      <c r="R2049" s="9" t="s">
        <v>18679</v>
      </c>
      <c r="S2049" s="9" t="s">
        <v>17</v>
      </c>
      <c r="T2049" s="9" t="s">
        <v>170</v>
      </c>
      <c r="U2049" s="9" t="s">
        <v>222</v>
      </c>
      <c r="V2049" s="9"/>
    </row>
    <row r="2050" customFormat="false" ht="15" hidden="false" customHeight="false" outlineLevel="0" collapsed="false">
      <c r="A2050" s="9" t="s">
        <v>18680</v>
      </c>
      <c r="B2050" s="9" t="s">
        <v>18681</v>
      </c>
      <c r="C2050" s="9" t="s">
        <v>18682</v>
      </c>
      <c r="D2050" s="9" t="s">
        <v>37</v>
      </c>
      <c r="E2050" s="9" t="s">
        <v>920</v>
      </c>
      <c r="F2050" s="9" t="s">
        <v>18672</v>
      </c>
      <c r="G2050" s="9" t="s">
        <v>18683</v>
      </c>
      <c r="H2050" s="9" t="n">
        <v>-1600</v>
      </c>
      <c r="I2050" s="9" t="n">
        <v>400</v>
      </c>
      <c r="J2050" s="9" t="s">
        <v>18684</v>
      </c>
      <c r="K2050" s="9" t="s">
        <v>18685</v>
      </c>
      <c r="L2050" s="9" t="s">
        <v>18686</v>
      </c>
      <c r="M2050" s="9" t="s">
        <v>18687</v>
      </c>
      <c r="N2050" s="9" t="s">
        <v>2536</v>
      </c>
      <c r="O2050" s="9" t="s">
        <v>11784</v>
      </c>
      <c r="P2050" s="9"/>
      <c r="Q2050" s="9" t="s">
        <v>219</v>
      </c>
      <c r="R2050" s="9" t="s">
        <v>14666</v>
      </c>
      <c r="S2050" s="9" t="s">
        <v>17</v>
      </c>
      <c r="T2050" s="9" t="s">
        <v>170</v>
      </c>
      <c r="U2050" s="9" t="s">
        <v>222</v>
      </c>
      <c r="V2050" s="9"/>
    </row>
    <row r="2051" customFormat="false" ht="15" hidden="false" customHeight="false" outlineLevel="0" collapsed="false">
      <c r="A2051" s="9" t="s">
        <v>18688</v>
      </c>
      <c r="B2051" s="9" t="s">
        <v>18689</v>
      </c>
      <c r="C2051" s="9" t="s">
        <v>18690</v>
      </c>
      <c r="D2051" s="9" t="s">
        <v>37</v>
      </c>
      <c r="E2051" s="9" t="s">
        <v>920</v>
      </c>
      <c r="F2051" s="9" t="s">
        <v>18691</v>
      </c>
      <c r="G2051" s="9" t="s">
        <v>18692</v>
      </c>
      <c r="H2051" s="9" t="n">
        <v>-2500</v>
      </c>
      <c r="I2051" s="9" t="n">
        <v>-500</v>
      </c>
      <c r="J2051" s="9" t="s">
        <v>18693</v>
      </c>
      <c r="K2051" s="9" t="s">
        <v>18694</v>
      </c>
      <c r="L2051" s="9" t="s">
        <v>18695</v>
      </c>
      <c r="M2051" s="9" t="s">
        <v>18696</v>
      </c>
      <c r="N2051" s="9" t="s">
        <v>178</v>
      </c>
      <c r="O2051" s="9" t="s">
        <v>12081</v>
      </c>
      <c r="P2051" s="9" t="s">
        <v>18697</v>
      </c>
      <c r="Q2051" s="9" t="s">
        <v>234</v>
      </c>
      <c r="R2051" s="9" t="s">
        <v>18698</v>
      </c>
      <c r="S2051" s="9" t="s">
        <v>17</v>
      </c>
      <c r="T2051" s="9" t="s">
        <v>18648</v>
      </c>
      <c r="U2051" s="9" t="s">
        <v>378</v>
      </c>
      <c r="V2051" s="9" t="s">
        <v>18699</v>
      </c>
    </row>
    <row r="2052" customFormat="false" ht="15" hidden="false" customHeight="false" outlineLevel="0" collapsed="false">
      <c r="A2052" s="9" t="s">
        <v>18700</v>
      </c>
      <c r="B2052" s="9" t="s">
        <v>18701</v>
      </c>
      <c r="C2052" s="9" t="s">
        <v>18702</v>
      </c>
      <c r="D2052" s="9" t="s">
        <v>37</v>
      </c>
      <c r="E2052" s="9" t="s">
        <v>920</v>
      </c>
      <c r="F2052" s="9" t="s">
        <v>18672</v>
      </c>
      <c r="G2052" s="9" t="s">
        <v>18703</v>
      </c>
      <c r="H2052" s="9" t="n">
        <v>800</v>
      </c>
      <c r="I2052" s="9" t="n">
        <v>1100</v>
      </c>
      <c r="J2052" s="9" t="s">
        <v>2889</v>
      </c>
      <c r="K2052" s="9" t="s">
        <v>18704</v>
      </c>
      <c r="L2052" s="9" t="s">
        <v>18705</v>
      </c>
      <c r="M2052" s="9" t="s">
        <v>18706</v>
      </c>
      <c r="N2052" s="9" t="s">
        <v>8531</v>
      </c>
      <c r="O2052" s="9" t="s">
        <v>18707</v>
      </c>
      <c r="P2052" s="9" t="s">
        <v>18708</v>
      </c>
      <c r="Q2052" s="9" t="s">
        <v>246</v>
      </c>
      <c r="R2052" s="9" t="s">
        <v>18709</v>
      </c>
      <c r="S2052" s="9" t="s">
        <v>17</v>
      </c>
      <c r="T2052" s="9" t="s">
        <v>170</v>
      </c>
      <c r="U2052" s="9" t="s">
        <v>222</v>
      </c>
      <c r="V2052" s="9"/>
    </row>
    <row r="2053" customFormat="false" ht="15" hidden="false" customHeight="false" outlineLevel="0" collapsed="false">
      <c r="A2053" s="9" t="s">
        <v>18710</v>
      </c>
      <c r="B2053" s="9" t="s">
        <v>18711</v>
      </c>
      <c r="C2053" s="9" t="s">
        <v>18712</v>
      </c>
      <c r="D2053" s="9" t="s">
        <v>37</v>
      </c>
      <c r="E2053" s="9" t="s">
        <v>920</v>
      </c>
      <c r="F2053" s="9" t="s">
        <v>18662</v>
      </c>
      <c r="G2053" s="9" t="s">
        <v>18713</v>
      </c>
      <c r="H2053" s="9" t="n">
        <v>750</v>
      </c>
      <c r="I2053" s="9" t="n">
        <v>1050</v>
      </c>
      <c r="J2053" s="9" t="s">
        <v>2889</v>
      </c>
      <c r="K2053" s="9" t="s">
        <v>18714</v>
      </c>
      <c r="L2053" s="9" t="s">
        <v>18715</v>
      </c>
      <c r="M2053" s="9" t="s">
        <v>18716</v>
      </c>
      <c r="N2053" s="9" t="s">
        <v>178</v>
      </c>
      <c r="O2053" s="9" t="s">
        <v>18717</v>
      </c>
      <c r="P2053" s="9" t="s">
        <v>18718</v>
      </c>
      <c r="Q2053" s="9" t="s">
        <v>246</v>
      </c>
      <c r="R2053" s="9" t="s">
        <v>18709</v>
      </c>
      <c r="S2053" s="9" t="s">
        <v>17</v>
      </c>
      <c r="T2053" s="9" t="s">
        <v>170</v>
      </c>
      <c r="U2053" s="9" t="s">
        <v>222</v>
      </c>
      <c r="V2053" s="9"/>
    </row>
    <row r="2054" customFormat="false" ht="15" hidden="false" customHeight="false" outlineLevel="0" collapsed="false">
      <c r="A2054" s="9" t="s">
        <v>18719</v>
      </c>
      <c r="B2054" s="9" t="s">
        <v>14241</v>
      </c>
      <c r="C2054" s="9" t="s">
        <v>18720</v>
      </c>
      <c r="D2054" s="9" t="s">
        <v>37</v>
      </c>
      <c r="E2054" s="9" t="s">
        <v>920</v>
      </c>
      <c r="F2054" s="9" t="s">
        <v>18672</v>
      </c>
      <c r="G2054" s="9" t="s">
        <v>18721</v>
      </c>
      <c r="H2054" s="9" t="n">
        <v>1159</v>
      </c>
      <c r="I2054" s="9" t="n">
        <v>1669</v>
      </c>
      <c r="J2054" s="9" t="s">
        <v>18722</v>
      </c>
      <c r="K2054" s="9" t="s">
        <v>18723</v>
      </c>
      <c r="L2054" s="9" t="s">
        <v>18724</v>
      </c>
      <c r="M2054" s="9" t="s">
        <v>18725</v>
      </c>
      <c r="N2054" s="9" t="s">
        <v>8531</v>
      </c>
      <c r="O2054" s="9" t="s">
        <v>18726</v>
      </c>
      <c r="P2054" s="9"/>
      <c r="Q2054" s="9" t="s">
        <v>234</v>
      </c>
      <c r="R2054" s="9" t="s">
        <v>18727</v>
      </c>
      <c r="S2054" s="9" t="s">
        <v>17</v>
      </c>
      <c r="T2054" s="9" t="s">
        <v>9127</v>
      </c>
      <c r="U2054" s="9" t="s">
        <v>222</v>
      </c>
      <c r="V2054" s="9"/>
    </row>
    <row r="2055" customFormat="false" ht="15" hidden="false" customHeight="false" outlineLevel="0" collapsed="false">
      <c r="A2055" s="9" t="s">
        <v>18728</v>
      </c>
      <c r="B2055" s="9" t="s">
        <v>18729</v>
      </c>
      <c r="C2055" s="9" t="s">
        <v>18730</v>
      </c>
      <c r="D2055" s="9" t="s">
        <v>37</v>
      </c>
      <c r="E2055" s="9" t="s">
        <v>920</v>
      </c>
      <c r="F2055" s="9" t="s">
        <v>18731</v>
      </c>
      <c r="G2055" s="9" t="s">
        <v>2337</v>
      </c>
      <c r="H2055" s="9" t="n">
        <v>-300</v>
      </c>
      <c r="I2055" s="9"/>
      <c r="J2055" s="9" t="s">
        <v>18732</v>
      </c>
      <c r="K2055" s="9" t="s">
        <v>18733</v>
      </c>
      <c r="L2055" s="9" t="s">
        <v>18734</v>
      </c>
      <c r="M2055" s="9" t="s">
        <v>18735</v>
      </c>
      <c r="N2055" s="9" t="s">
        <v>9254</v>
      </c>
      <c r="O2055" s="9" t="s">
        <v>18736</v>
      </c>
      <c r="P2055" s="9"/>
      <c r="Q2055" s="9" t="s">
        <v>234</v>
      </c>
      <c r="R2055" s="9" t="s">
        <v>628</v>
      </c>
      <c r="S2055" s="9" t="s">
        <v>17</v>
      </c>
      <c r="T2055" s="9" t="s">
        <v>170</v>
      </c>
      <c r="U2055" s="9" t="s">
        <v>222</v>
      </c>
      <c r="V2055" s="9"/>
    </row>
    <row r="2056" customFormat="false" ht="15" hidden="false" customHeight="false" outlineLevel="0" collapsed="false">
      <c r="A2056" s="9" t="s">
        <v>18737</v>
      </c>
      <c r="B2056" s="9" t="s">
        <v>18738</v>
      </c>
      <c r="C2056" s="9" t="s">
        <v>18739</v>
      </c>
      <c r="D2056" s="9" t="s">
        <v>37</v>
      </c>
      <c r="E2056" s="9" t="s">
        <v>920</v>
      </c>
      <c r="F2056" s="9" t="s">
        <v>18740</v>
      </c>
      <c r="G2056" s="9" t="s">
        <v>18741</v>
      </c>
      <c r="H2056" s="9" t="n">
        <v>-700</v>
      </c>
      <c r="I2056" s="9" t="n">
        <v>200</v>
      </c>
      <c r="J2056" s="9" t="s">
        <v>2889</v>
      </c>
      <c r="K2056" s="9" t="s">
        <v>18742</v>
      </c>
      <c r="L2056" s="9" t="s">
        <v>18743</v>
      </c>
      <c r="M2056" s="9" t="s">
        <v>18744</v>
      </c>
      <c r="N2056" s="9" t="s">
        <v>268</v>
      </c>
      <c r="O2056" s="9" t="s">
        <v>18745</v>
      </c>
      <c r="P2056" s="9" t="s">
        <v>18746</v>
      </c>
      <c r="Q2056" s="9" t="s">
        <v>234</v>
      </c>
      <c r="R2056" s="9" t="s">
        <v>18747</v>
      </c>
      <c r="S2056" s="9" t="s">
        <v>17</v>
      </c>
      <c r="T2056" s="9" t="s">
        <v>8750</v>
      </c>
      <c r="U2056" s="9" t="s">
        <v>222</v>
      </c>
      <c r="V2056" s="9"/>
    </row>
    <row r="2057" customFormat="false" ht="15" hidden="false" customHeight="false" outlineLevel="0" collapsed="false">
      <c r="A2057" s="9" t="s">
        <v>18748</v>
      </c>
      <c r="B2057" s="9" t="s">
        <v>18749</v>
      </c>
      <c r="C2057" s="9" t="s">
        <v>18750</v>
      </c>
      <c r="D2057" s="9" t="s">
        <v>37</v>
      </c>
      <c r="E2057" s="9" t="s">
        <v>920</v>
      </c>
      <c r="F2057" s="9" t="s">
        <v>18751</v>
      </c>
      <c r="G2057" s="9" t="s">
        <v>18752</v>
      </c>
      <c r="H2057" s="9" t="n">
        <v>-2600</v>
      </c>
      <c r="I2057" s="9"/>
      <c r="J2057" s="9" t="s">
        <v>18753</v>
      </c>
      <c r="K2057" s="9" t="s">
        <v>18754</v>
      </c>
      <c r="L2057" s="9" t="s">
        <v>18755</v>
      </c>
      <c r="M2057" s="9" t="s">
        <v>18756</v>
      </c>
      <c r="N2057" s="9" t="s">
        <v>9254</v>
      </c>
      <c r="O2057" s="9" t="s">
        <v>11784</v>
      </c>
      <c r="P2057" s="9"/>
      <c r="Q2057" s="9" t="s">
        <v>234</v>
      </c>
      <c r="R2057" s="9" t="s">
        <v>18757</v>
      </c>
      <c r="S2057" s="9" t="s">
        <v>17</v>
      </c>
      <c r="T2057" s="9" t="s">
        <v>170</v>
      </c>
      <c r="U2057" s="9" t="s">
        <v>222</v>
      </c>
      <c r="V2057" s="9"/>
    </row>
    <row r="2058" customFormat="false" ht="15" hidden="false" customHeight="false" outlineLevel="0" collapsed="false">
      <c r="A2058" s="9" t="s">
        <v>18758</v>
      </c>
      <c r="B2058" s="9" t="s">
        <v>18759</v>
      </c>
      <c r="C2058" s="9" t="s">
        <v>18760</v>
      </c>
      <c r="D2058" s="9" t="s">
        <v>37</v>
      </c>
      <c r="E2058" s="9" t="s">
        <v>920</v>
      </c>
      <c r="F2058" s="9" t="s">
        <v>18761</v>
      </c>
      <c r="G2058" s="9" t="s">
        <v>18762</v>
      </c>
      <c r="H2058" s="9" t="n">
        <v>1498</v>
      </c>
      <c r="I2058" s="9" t="n">
        <v>1874</v>
      </c>
      <c r="J2058" s="9" t="s">
        <v>18763</v>
      </c>
      <c r="K2058" s="9" t="s">
        <v>18764</v>
      </c>
      <c r="L2058" s="9" t="s">
        <v>18765</v>
      </c>
      <c r="M2058" s="9" t="s">
        <v>18766</v>
      </c>
      <c r="N2058" s="9" t="s">
        <v>178</v>
      </c>
      <c r="O2058" s="9" t="s">
        <v>18767</v>
      </c>
      <c r="P2058" s="9" t="s">
        <v>18768</v>
      </c>
      <c r="Q2058" s="9" t="s">
        <v>2551</v>
      </c>
      <c r="R2058" s="9" t="s">
        <v>18769</v>
      </c>
      <c r="S2058" s="9" t="s">
        <v>16</v>
      </c>
      <c r="T2058" s="9" t="s">
        <v>18770</v>
      </c>
      <c r="U2058" s="9" t="s">
        <v>222</v>
      </c>
      <c r="V2058" s="9"/>
    </row>
    <row r="2059" customFormat="false" ht="15" hidden="false" customHeight="false" outlineLevel="0" collapsed="false">
      <c r="A2059" s="9" t="s">
        <v>18771</v>
      </c>
      <c r="B2059" s="9" t="s">
        <v>18772</v>
      </c>
      <c r="C2059" s="9" t="s">
        <v>18773</v>
      </c>
      <c r="D2059" s="9" t="s">
        <v>37</v>
      </c>
      <c r="E2059" s="9" t="s">
        <v>920</v>
      </c>
      <c r="F2059" s="9" t="s">
        <v>18774</v>
      </c>
      <c r="G2059" s="9" t="s">
        <v>18775</v>
      </c>
      <c r="H2059" s="9" t="n">
        <v>1492</v>
      </c>
      <c r="I2059" s="9" t="n">
        <v>1900</v>
      </c>
      <c r="J2059" s="9" t="s">
        <v>2889</v>
      </c>
      <c r="K2059" s="9" t="s">
        <v>18776</v>
      </c>
      <c r="L2059" s="9" t="s">
        <v>18777</v>
      </c>
      <c r="M2059" s="9" t="s">
        <v>18778</v>
      </c>
      <c r="N2059" s="9" t="s">
        <v>8531</v>
      </c>
      <c r="O2059" s="9" t="s">
        <v>18779</v>
      </c>
      <c r="P2059" s="9" t="s">
        <v>18780</v>
      </c>
      <c r="Q2059" s="9" t="s">
        <v>246</v>
      </c>
      <c r="R2059" s="9" t="s">
        <v>18781</v>
      </c>
      <c r="S2059" s="9" t="s">
        <v>16</v>
      </c>
      <c r="T2059" s="9" t="s">
        <v>8535</v>
      </c>
      <c r="U2059" s="9" t="s">
        <v>222</v>
      </c>
      <c r="V2059" s="9"/>
    </row>
    <row r="2060" customFormat="false" ht="15" hidden="false" customHeight="false" outlineLevel="0" collapsed="false">
      <c r="A2060" s="9" t="s">
        <v>18782</v>
      </c>
      <c r="B2060" s="9" t="s">
        <v>18783</v>
      </c>
      <c r="C2060" s="9" t="s">
        <v>18784</v>
      </c>
      <c r="D2060" s="9" t="s">
        <v>37</v>
      </c>
      <c r="E2060" s="9" t="s">
        <v>920</v>
      </c>
      <c r="F2060" s="9" t="s">
        <v>18785</v>
      </c>
      <c r="G2060" s="9" t="s">
        <v>18786</v>
      </c>
      <c r="H2060" s="9" t="n">
        <v>1525</v>
      </c>
      <c r="I2060" s="9" t="n">
        <v>1867</v>
      </c>
      <c r="J2060" s="9" t="s">
        <v>18787</v>
      </c>
      <c r="K2060" s="9" t="s">
        <v>18788</v>
      </c>
      <c r="L2060" s="9" t="s">
        <v>18789</v>
      </c>
      <c r="M2060" s="9" t="s">
        <v>11924</v>
      </c>
      <c r="N2060" s="9" t="s">
        <v>178</v>
      </c>
      <c r="O2060" s="9" t="s">
        <v>18790</v>
      </c>
      <c r="P2060" s="9" t="s">
        <v>18791</v>
      </c>
      <c r="Q2060" s="9" t="s">
        <v>246</v>
      </c>
      <c r="R2060" s="9" t="s">
        <v>18792</v>
      </c>
      <c r="S2060" s="9" t="s">
        <v>15</v>
      </c>
      <c r="T2060" s="9" t="s">
        <v>18793</v>
      </c>
      <c r="U2060" s="9" t="s">
        <v>222</v>
      </c>
      <c r="V2060" s="9" t="s">
        <v>18794</v>
      </c>
    </row>
    <row r="2061" customFormat="false" ht="15" hidden="false" customHeight="false" outlineLevel="0" collapsed="false">
      <c r="A2061" s="9" t="s">
        <v>18795</v>
      </c>
      <c r="B2061" s="9" t="s">
        <v>13594</v>
      </c>
      <c r="C2061" s="9" t="s">
        <v>18796</v>
      </c>
      <c r="D2061" s="9" t="s">
        <v>37</v>
      </c>
      <c r="E2061" s="9" t="s">
        <v>920</v>
      </c>
      <c r="F2061" s="9" t="s">
        <v>18797</v>
      </c>
      <c r="G2061" s="9" t="s">
        <v>18798</v>
      </c>
      <c r="H2061" s="9" t="n">
        <v>1565</v>
      </c>
      <c r="I2061" s="9" t="n">
        <v>1815</v>
      </c>
      <c r="J2061" s="9" t="s">
        <v>18799</v>
      </c>
      <c r="K2061" s="9" t="s">
        <v>18800</v>
      </c>
      <c r="L2061" s="9" t="s">
        <v>18801</v>
      </c>
      <c r="M2061" s="9" t="s">
        <v>18802</v>
      </c>
      <c r="N2061" s="9" t="s">
        <v>8531</v>
      </c>
      <c r="O2061" s="9" t="s">
        <v>354</v>
      </c>
      <c r="P2061" s="9" t="s">
        <v>18803</v>
      </c>
      <c r="Q2061" s="9" t="s">
        <v>246</v>
      </c>
      <c r="R2061" s="9" t="s">
        <v>18804</v>
      </c>
      <c r="S2061" s="9" t="s">
        <v>15</v>
      </c>
      <c r="T2061" s="9" t="s">
        <v>271</v>
      </c>
      <c r="U2061" s="9" t="s">
        <v>222</v>
      </c>
      <c r="V2061" s="9"/>
    </row>
    <row r="2062" customFormat="false" ht="15" hidden="false" customHeight="false" outlineLevel="0" collapsed="false">
      <c r="A2062" s="9" t="s">
        <v>18805</v>
      </c>
      <c r="B2062" s="9" t="s">
        <v>18806</v>
      </c>
      <c r="C2062" s="9" t="s">
        <v>18807</v>
      </c>
      <c r="D2062" s="9" t="s">
        <v>37</v>
      </c>
      <c r="E2062" s="9" t="s">
        <v>920</v>
      </c>
      <c r="F2062" s="9" t="s">
        <v>18808</v>
      </c>
      <c r="G2062" s="9" t="s">
        <v>1503</v>
      </c>
      <c r="H2062" s="9" t="n">
        <v>-1500</v>
      </c>
      <c r="I2062" s="9" t="n">
        <v>1521</v>
      </c>
      <c r="J2062" s="9" t="s">
        <v>18809</v>
      </c>
      <c r="K2062" s="9" t="s">
        <v>18810</v>
      </c>
      <c r="L2062" s="9" t="s">
        <v>18811</v>
      </c>
      <c r="M2062" s="9" t="s">
        <v>18812</v>
      </c>
      <c r="N2062" s="9" t="s">
        <v>18813</v>
      </c>
      <c r="O2062" s="9" t="s">
        <v>18814</v>
      </c>
      <c r="P2062" s="9"/>
      <c r="Q2062" s="9" t="s">
        <v>234</v>
      </c>
      <c r="R2062" s="9" t="s">
        <v>18815</v>
      </c>
      <c r="S2062" s="9" t="s">
        <v>17</v>
      </c>
      <c r="T2062" s="9" t="s">
        <v>170</v>
      </c>
      <c r="U2062" s="9" t="s">
        <v>222</v>
      </c>
      <c r="V2062" s="9"/>
    </row>
    <row r="2063" customFormat="false" ht="15" hidden="false" customHeight="false" outlineLevel="0" collapsed="false">
      <c r="A2063" s="9" t="s">
        <v>18816</v>
      </c>
      <c r="B2063" s="9" t="s">
        <v>7536</v>
      </c>
      <c r="C2063" s="9" t="s">
        <v>18817</v>
      </c>
      <c r="D2063" s="9" t="s">
        <v>42</v>
      </c>
      <c r="E2063" s="9" t="s">
        <v>920</v>
      </c>
      <c r="F2063" s="9" t="s">
        <v>162</v>
      </c>
      <c r="G2063" s="9" t="s">
        <v>90</v>
      </c>
      <c r="H2063" s="9" t="n">
        <v>-1400</v>
      </c>
      <c r="I2063" s="9" t="n">
        <v>-400</v>
      </c>
      <c r="J2063" s="9" t="s">
        <v>2889</v>
      </c>
      <c r="K2063" s="9" t="s">
        <v>18818</v>
      </c>
      <c r="L2063" s="9" t="s">
        <v>18819</v>
      </c>
      <c r="M2063" s="9" t="s">
        <v>18820</v>
      </c>
      <c r="N2063" s="9" t="s">
        <v>231</v>
      </c>
      <c r="O2063" s="9" t="s">
        <v>18821</v>
      </c>
      <c r="P2063" s="9" t="s">
        <v>18822</v>
      </c>
      <c r="Q2063" s="9" t="s">
        <v>670</v>
      </c>
      <c r="R2063" s="9" t="s">
        <v>8794</v>
      </c>
      <c r="S2063" s="9" t="s">
        <v>16</v>
      </c>
      <c r="T2063" s="9" t="s">
        <v>5311</v>
      </c>
      <c r="U2063" s="9" t="s">
        <v>222</v>
      </c>
      <c r="V2063" s="9"/>
    </row>
    <row r="2064" customFormat="false" ht="15" hidden="false" customHeight="false" outlineLevel="0" collapsed="false">
      <c r="A2064" s="9" t="s">
        <v>18823</v>
      </c>
      <c r="B2064" s="9" t="s">
        <v>7554</v>
      </c>
      <c r="C2064" s="9" t="s">
        <v>18824</v>
      </c>
      <c r="D2064" s="9" t="s">
        <v>42</v>
      </c>
      <c r="E2064" s="9" t="s">
        <v>920</v>
      </c>
      <c r="F2064" s="9" t="s">
        <v>483</v>
      </c>
      <c r="G2064" s="9" t="s">
        <v>88</v>
      </c>
      <c r="H2064" s="9" t="n">
        <v>-100</v>
      </c>
      <c r="I2064" s="9" t="n">
        <v>500</v>
      </c>
      <c r="J2064" s="9" t="s">
        <v>18825</v>
      </c>
      <c r="K2064" s="9" t="s">
        <v>18826</v>
      </c>
      <c r="L2064" s="9" t="s">
        <v>18827</v>
      </c>
      <c r="M2064" s="9" t="s">
        <v>18828</v>
      </c>
      <c r="N2064" s="9" t="s">
        <v>268</v>
      </c>
      <c r="O2064" s="9" t="s">
        <v>18829</v>
      </c>
      <c r="P2064" s="9" t="s">
        <v>18830</v>
      </c>
      <c r="Q2064" s="9" t="s">
        <v>18831</v>
      </c>
      <c r="R2064" s="9" t="s">
        <v>18832</v>
      </c>
      <c r="S2064" s="9" t="s">
        <v>16</v>
      </c>
      <c r="T2064" s="9" t="s">
        <v>17748</v>
      </c>
      <c r="U2064" s="9" t="s">
        <v>222</v>
      </c>
      <c r="V2064" s="9" t="s">
        <v>18833</v>
      </c>
    </row>
    <row r="2065" customFormat="false" ht="15" hidden="false" customHeight="false" outlineLevel="0" collapsed="false">
      <c r="A2065" s="9" t="s">
        <v>18834</v>
      </c>
      <c r="B2065" s="9" t="s">
        <v>18835</v>
      </c>
      <c r="C2065" s="9" t="s">
        <v>18836</v>
      </c>
      <c r="D2065" s="9" t="s">
        <v>42</v>
      </c>
      <c r="E2065" s="9" t="s">
        <v>920</v>
      </c>
      <c r="F2065" s="9" t="s">
        <v>483</v>
      </c>
      <c r="G2065" s="9" t="s">
        <v>88</v>
      </c>
      <c r="H2065" s="9" t="n">
        <v>800</v>
      </c>
      <c r="I2065" s="9" t="n">
        <v>1600</v>
      </c>
      <c r="J2065" s="9" t="s">
        <v>2889</v>
      </c>
      <c r="K2065" s="9" t="s">
        <v>18837</v>
      </c>
      <c r="L2065" s="9" t="s">
        <v>18838</v>
      </c>
      <c r="M2065" s="9" t="s">
        <v>18839</v>
      </c>
      <c r="N2065" s="9" t="s">
        <v>18840</v>
      </c>
      <c r="O2065" s="9" t="s">
        <v>18841</v>
      </c>
      <c r="P2065" s="9"/>
      <c r="Q2065" s="9" t="s">
        <v>18831</v>
      </c>
      <c r="R2065" s="9" t="s">
        <v>18842</v>
      </c>
      <c r="S2065" s="9" t="s">
        <v>16</v>
      </c>
      <c r="T2065" s="9" t="s">
        <v>17748</v>
      </c>
      <c r="U2065" s="9" t="s">
        <v>222</v>
      </c>
      <c r="V2065" s="9" t="s">
        <v>18843</v>
      </c>
    </row>
    <row r="2066" customFormat="false" ht="15" hidden="false" customHeight="false" outlineLevel="0" collapsed="false">
      <c r="A2066" s="9" t="s">
        <v>18844</v>
      </c>
      <c r="B2066" s="9" t="s">
        <v>18845</v>
      </c>
      <c r="C2066" s="9" t="s">
        <v>18846</v>
      </c>
      <c r="D2066" s="9" t="s">
        <v>37</v>
      </c>
      <c r="E2066" s="9" t="s">
        <v>920</v>
      </c>
      <c r="F2066" s="9" t="s">
        <v>483</v>
      </c>
      <c r="G2066" s="9" t="s">
        <v>86</v>
      </c>
      <c r="H2066" s="9" t="n">
        <v>850</v>
      </c>
      <c r="I2066" s="9" t="n">
        <v>1150</v>
      </c>
      <c r="J2066" s="9" t="s">
        <v>2889</v>
      </c>
      <c r="K2066" s="9" t="s">
        <v>18847</v>
      </c>
      <c r="L2066" s="9" t="s">
        <v>18848</v>
      </c>
      <c r="M2066" s="9" t="s">
        <v>18849</v>
      </c>
      <c r="N2066" s="9" t="s">
        <v>18850</v>
      </c>
      <c r="O2066" s="9" t="s">
        <v>18851</v>
      </c>
      <c r="P2066" s="9" t="s">
        <v>18852</v>
      </c>
      <c r="Q2066" s="9" t="s">
        <v>18853</v>
      </c>
      <c r="R2066" s="9" t="s">
        <v>18854</v>
      </c>
      <c r="S2066" s="9" t="s">
        <v>16</v>
      </c>
      <c r="T2066" s="9" t="s">
        <v>17748</v>
      </c>
      <c r="U2066" s="9" t="s">
        <v>222</v>
      </c>
      <c r="V2066" s="9"/>
    </row>
    <row r="2067" customFormat="false" ht="15" hidden="false" customHeight="false" outlineLevel="0" collapsed="false">
      <c r="A2067" s="9" t="s">
        <v>18855</v>
      </c>
      <c r="B2067" s="9" t="s">
        <v>18856</v>
      </c>
      <c r="C2067" s="9" t="s">
        <v>18857</v>
      </c>
      <c r="D2067" s="9" t="s">
        <v>37</v>
      </c>
      <c r="E2067" s="9" t="s">
        <v>920</v>
      </c>
      <c r="F2067" s="9" t="s">
        <v>483</v>
      </c>
      <c r="G2067" s="9" t="s">
        <v>7079</v>
      </c>
      <c r="H2067" s="9" t="n">
        <v>900</v>
      </c>
      <c r="I2067" s="9" t="n">
        <v>1521</v>
      </c>
      <c r="J2067" s="9" t="s">
        <v>2889</v>
      </c>
      <c r="K2067" s="9" t="s">
        <v>18858</v>
      </c>
      <c r="L2067" s="9" t="s">
        <v>18859</v>
      </c>
      <c r="M2067" s="9" t="s">
        <v>14656</v>
      </c>
      <c r="N2067" s="9" t="s">
        <v>18860</v>
      </c>
      <c r="O2067" s="9" t="s">
        <v>5662</v>
      </c>
      <c r="P2067" s="9" t="s">
        <v>18861</v>
      </c>
      <c r="Q2067" s="9" t="s">
        <v>869</v>
      </c>
      <c r="R2067" s="9" t="s">
        <v>18862</v>
      </c>
      <c r="S2067" s="9" t="s">
        <v>17</v>
      </c>
      <c r="T2067" s="9" t="s">
        <v>170</v>
      </c>
      <c r="U2067" s="9" t="s">
        <v>378</v>
      </c>
      <c r="V2067" s="9" t="s">
        <v>18863</v>
      </c>
    </row>
    <row r="2068" customFormat="false" ht="15" hidden="false" customHeight="false" outlineLevel="0" collapsed="false">
      <c r="A2068" s="9" t="s">
        <v>18864</v>
      </c>
      <c r="B2068" s="9" t="s">
        <v>18865</v>
      </c>
      <c r="C2068" s="9" t="s">
        <v>18866</v>
      </c>
      <c r="D2068" s="9" t="s">
        <v>37</v>
      </c>
      <c r="E2068" s="9" t="s">
        <v>920</v>
      </c>
      <c r="F2068" s="9" t="s">
        <v>483</v>
      </c>
      <c r="G2068" s="9" t="s">
        <v>96</v>
      </c>
      <c r="H2068" s="9" t="n">
        <v>1400</v>
      </c>
      <c r="I2068" s="9" t="n">
        <v>1532</v>
      </c>
      <c r="J2068" s="9" t="s">
        <v>18867</v>
      </c>
      <c r="K2068" s="9" t="s">
        <v>18868</v>
      </c>
      <c r="L2068" s="9" t="s">
        <v>18869</v>
      </c>
      <c r="M2068" s="9" t="s">
        <v>18870</v>
      </c>
      <c r="N2068" s="9" t="s">
        <v>18871</v>
      </c>
      <c r="O2068" s="9" t="s">
        <v>18872</v>
      </c>
      <c r="P2068" s="9" t="s">
        <v>18873</v>
      </c>
      <c r="Q2068" s="9" t="s">
        <v>18874</v>
      </c>
      <c r="R2068" s="9" t="s">
        <v>14937</v>
      </c>
      <c r="S2068" s="9" t="s">
        <v>16</v>
      </c>
      <c r="T2068" s="9" t="s">
        <v>18875</v>
      </c>
      <c r="U2068" s="9" t="s">
        <v>222</v>
      </c>
      <c r="V2068" s="9"/>
    </row>
    <row r="2069" customFormat="false" ht="15" hidden="false" customHeight="false" outlineLevel="0" collapsed="false">
      <c r="A2069" s="9" t="s">
        <v>18876</v>
      </c>
      <c r="B2069" s="9" t="s">
        <v>18877</v>
      </c>
      <c r="C2069" s="9" t="s">
        <v>18878</v>
      </c>
      <c r="D2069" s="9" t="s">
        <v>37</v>
      </c>
      <c r="E2069" s="9" t="s">
        <v>920</v>
      </c>
      <c r="F2069" s="9" t="s">
        <v>18808</v>
      </c>
      <c r="G2069" s="9" t="s">
        <v>96</v>
      </c>
      <c r="H2069" s="9" t="n">
        <v>-2500</v>
      </c>
      <c r="I2069" s="9" t="n">
        <v>1532</v>
      </c>
      <c r="J2069" s="9" t="s">
        <v>2889</v>
      </c>
      <c r="K2069" s="9" t="s">
        <v>18879</v>
      </c>
      <c r="L2069" s="9" t="s">
        <v>18880</v>
      </c>
      <c r="M2069" s="9" t="s">
        <v>18881</v>
      </c>
      <c r="N2069" s="9" t="s">
        <v>268</v>
      </c>
      <c r="O2069" s="9" t="s">
        <v>5662</v>
      </c>
      <c r="P2069" s="9"/>
      <c r="Q2069" s="9" t="s">
        <v>670</v>
      </c>
      <c r="R2069" s="9" t="s">
        <v>8618</v>
      </c>
      <c r="S2069" s="9" t="s">
        <v>17</v>
      </c>
      <c r="T2069" s="9" t="s">
        <v>170</v>
      </c>
      <c r="U2069" s="9" t="s">
        <v>222</v>
      </c>
      <c r="V2069" s="9"/>
    </row>
    <row r="2070" customFormat="false" ht="15" hidden="false" customHeight="false" outlineLevel="0" collapsed="false">
      <c r="A2070" s="9" t="s">
        <v>18882</v>
      </c>
      <c r="B2070" s="9" t="s">
        <v>18883</v>
      </c>
      <c r="C2070" s="9" t="s">
        <v>18884</v>
      </c>
      <c r="D2070" s="9" t="s">
        <v>37</v>
      </c>
      <c r="E2070" s="9" t="s">
        <v>920</v>
      </c>
      <c r="F2070" s="9" t="s">
        <v>18808</v>
      </c>
      <c r="G2070" s="9" t="s">
        <v>18885</v>
      </c>
      <c r="H2070" s="9" t="n">
        <v>-500</v>
      </c>
      <c r="I2070" s="9" t="n">
        <v>600</v>
      </c>
      <c r="J2070" s="9" t="s">
        <v>2889</v>
      </c>
      <c r="K2070" s="9" t="s">
        <v>18886</v>
      </c>
      <c r="L2070" s="9" t="s">
        <v>18887</v>
      </c>
      <c r="M2070" s="9" t="s">
        <v>18888</v>
      </c>
      <c r="N2070" s="9" t="s">
        <v>452</v>
      </c>
      <c r="O2070" s="9" t="s">
        <v>5662</v>
      </c>
      <c r="P2070" s="9"/>
      <c r="Q2070" s="9" t="s">
        <v>234</v>
      </c>
      <c r="R2070" s="9" t="s">
        <v>18698</v>
      </c>
      <c r="S2070" s="9" t="s">
        <v>17</v>
      </c>
      <c r="T2070" s="9" t="s">
        <v>170</v>
      </c>
      <c r="U2070" s="9" t="s">
        <v>378</v>
      </c>
      <c r="V2070" s="9"/>
    </row>
    <row r="2071" customFormat="false" ht="15" hidden="false" customHeight="false" outlineLevel="0" collapsed="false">
      <c r="A2071" s="9" t="s">
        <v>18889</v>
      </c>
      <c r="B2071" s="9" t="s">
        <v>18890</v>
      </c>
      <c r="C2071" s="9" t="s">
        <v>18891</v>
      </c>
      <c r="D2071" s="9" t="s">
        <v>37</v>
      </c>
      <c r="E2071" s="9" t="s">
        <v>920</v>
      </c>
      <c r="F2071" s="9" t="s">
        <v>18892</v>
      </c>
      <c r="G2071" s="9" t="s">
        <v>18893</v>
      </c>
      <c r="H2071" s="9" t="n">
        <v>1580</v>
      </c>
      <c r="I2071" s="9" t="n">
        <v>1870</v>
      </c>
      <c r="J2071" s="9" t="s">
        <v>18894</v>
      </c>
      <c r="K2071" s="9" t="s">
        <v>18895</v>
      </c>
      <c r="L2071" s="9" t="s">
        <v>18896</v>
      </c>
      <c r="M2071" s="9" t="s">
        <v>18897</v>
      </c>
      <c r="N2071" s="9" t="s">
        <v>452</v>
      </c>
      <c r="O2071" s="9" t="s">
        <v>18898</v>
      </c>
      <c r="P2071" s="9" t="s">
        <v>18899</v>
      </c>
      <c r="Q2071" s="9" t="s">
        <v>409</v>
      </c>
      <c r="R2071" s="9" t="s">
        <v>18900</v>
      </c>
      <c r="S2071" s="9" t="s">
        <v>17</v>
      </c>
      <c r="T2071" s="9" t="s">
        <v>170</v>
      </c>
      <c r="U2071" s="9" t="s">
        <v>222</v>
      </c>
      <c r="V2071" s="9"/>
    </row>
    <row r="2072" customFormat="false" ht="15" hidden="false" customHeight="false" outlineLevel="0" collapsed="false">
      <c r="A2072" s="9" t="s">
        <v>18901</v>
      </c>
      <c r="B2072" s="9" t="s">
        <v>18902</v>
      </c>
      <c r="C2072" s="9" t="s">
        <v>18903</v>
      </c>
      <c r="D2072" s="9" t="s">
        <v>37</v>
      </c>
      <c r="E2072" s="9" t="s">
        <v>920</v>
      </c>
      <c r="F2072" s="9" t="s">
        <v>18808</v>
      </c>
      <c r="G2072" s="9" t="s">
        <v>82</v>
      </c>
      <c r="H2072" s="9" t="n">
        <v>1200</v>
      </c>
      <c r="I2072" s="9" t="n">
        <v>1900</v>
      </c>
      <c r="J2072" s="9" t="s">
        <v>2889</v>
      </c>
      <c r="K2072" s="9" t="s">
        <v>18904</v>
      </c>
      <c r="L2072" s="9" t="s">
        <v>18905</v>
      </c>
      <c r="M2072" s="9" t="s">
        <v>18906</v>
      </c>
      <c r="N2072" s="9" t="s">
        <v>9045</v>
      </c>
      <c r="O2072" s="9" t="s">
        <v>18907</v>
      </c>
      <c r="P2072" s="9" t="s">
        <v>18908</v>
      </c>
      <c r="Q2072" s="9" t="s">
        <v>1953</v>
      </c>
      <c r="R2072" s="9" t="s">
        <v>18909</v>
      </c>
      <c r="S2072" s="9" t="s">
        <v>17</v>
      </c>
      <c r="T2072" s="9" t="s">
        <v>5952</v>
      </c>
      <c r="U2072" s="9" t="s">
        <v>378</v>
      </c>
      <c r="V2072" s="9"/>
    </row>
    <row r="2073" customFormat="false" ht="15" hidden="false" customHeight="false" outlineLevel="0" collapsed="false">
      <c r="A2073" s="9" t="s">
        <v>18910</v>
      </c>
      <c r="B2073" s="9" t="s">
        <v>18911</v>
      </c>
      <c r="C2073" s="9" t="s">
        <v>18912</v>
      </c>
      <c r="D2073" s="9" t="s">
        <v>37</v>
      </c>
      <c r="E2073" s="9" t="s">
        <v>920</v>
      </c>
      <c r="F2073" s="9" t="s">
        <v>18913</v>
      </c>
      <c r="G2073" s="9" t="s">
        <v>18914</v>
      </c>
      <c r="H2073" s="9" t="n">
        <v>-3000</v>
      </c>
      <c r="I2073" s="9" t="n">
        <v>1300</v>
      </c>
      <c r="J2073" s="9" t="s">
        <v>18915</v>
      </c>
      <c r="K2073" s="9" t="s">
        <v>18916</v>
      </c>
      <c r="L2073" s="9" t="s">
        <v>18917</v>
      </c>
      <c r="M2073" s="9" t="s">
        <v>18918</v>
      </c>
      <c r="N2073" s="9" t="s">
        <v>9254</v>
      </c>
      <c r="O2073" s="9" t="s">
        <v>18919</v>
      </c>
      <c r="P2073" s="9" t="s">
        <v>18920</v>
      </c>
      <c r="Q2073" s="9" t="s">
        <v>2073</v>
      </c>
      <c r="R2073" s="9" t="s">
        <v>18921</v>
      </c>
      <c r="S2073" s="9" t="s">
        <v>15</v>
      </c>
      <c r="T2073" s="9" t="s">
        <v>18875</v>
      </c>
      <c r="U2073" s="9" t="s">
        <v>222</v>
      </c>
      <c r="V2073" s="9"/>
    </row>
    <row r="2074" customFormat="false" ht="15" hidden="false" customHeight="false" outlineLevel="0" collapsed="false">
      <c r="A2074" s="9" t="s">
        <v>18922</v>
      </c>
      <c r="B2074" s="9" t="s">
        <v>18923</v>
      </c>
      <c r="C2074" s="9" t="s">
        <v>18924</v>
      </c>
      <c r="D2074" s="9" t="s">
        <v>37</v>
      </c>
      <c r="E2074" s="9" t="s">
        <v>920</v>
      </c>
      <c r="F2074" s="9" t="s">
        <v>18925</v>
      </c>
      <c r="G2074" s="9" t="s">
        <v>2775</v>
      </c>
      <c r="H2074" s="9" t="n">
        <v>-1350</v>
      </c>
      <c r="I2074" s="9" t="n">
        <v>-500</v>
      </c>
      <c r="J2074" s="9" t="s">
        <v>2889</v>
      </c>
      <c r="K2074" s="9" t="s">
        <v>18926</v>
      </c>
      <c r="L2074" s="9" t="s">
        <v>18927</v>
      </c>
      <c r="M2074" s="9" t="s">
        <v>18928</v>
      </c>
      <c r="N2074" s="9" t="s">
        <v>18929</v>
      </c>
      <c r="O2074" s="9" t="s">
        <v>18930</v>
      </c>
      <c r="P2074" s="9" t="s">
        <v>18931</v>
      </c>
      <c r="Q2074" s="9" t="s">
        <v>810</v>
      </c>
      <c r="R2074" s="9" t="s">
        <v>18932</v>
      </c>
      <c r="S2074" s="9" t="s">
        <v>16</v>
      </c>
      <c r="T2074" s="9" t="s">
        <v>170</v>
      </c>
      <c r="U2074" s="9" t="s">
        <v>222</v>
      </c>
      <c r="V2074" s="9"/>
    </row>
    <row r="2075" customFormat="false" ht="15" hidden="false" customHeight="false" outlineLevel="0" collapsed="false">
      <c r="A2075" s="9" t="s">
        <v>18933</v>
      </c>
      <c r="B2075" s="9" t="s">
        <v>18934</v>
      </c>
      <c r="C2075" s="9" t="s">
        <v>18935</v>
      </c>
      <c r="D2075" s="9" t="s">
        <v>37</v>
      </c>
      <c r="E2075" s="9" t="s">
        <v>920</v>
      </c>
      <c r="F2075" s="9" t="s">
        <v>18925</v>
      </c>
      <c r="G2075" s="9" t="s">
        <v>150</v>
      </c>
      <c r="H2075" s="9" t="n">
        <v>1500</v>
      </c>
      <c r="I2075" s="9"/>
      <c r="J2075" s="9" t="s">
        <v>18936</v>
      </c>
      <c r="K2075" s="9" t="s">
        <v>18937</v>
      </c>
      <c r="L2075" s="9" t="s">
        <v>18938</v>
      </c>
      <c r="M2075" s="9" t="s">
        <v>18939</v>
      </c>
      <c r="N2075" s="9" t="s">
        <v>2523</v>
      </c>
      <c r="O2075" s="9" t="s">
        <v>18940</v>
      </c>
      <c r="P2075" s="9" t="s">
        <v>18941</v>
      </c>
      <c r="Q2075" s="9" t="s">
        <v>18942</v>
      </c>
      <c r="R2075" s="9" t="s">
        <v>18943</v>
      </c>
      <c r="S2075" s="9" t="s">
        <v>16</v>
      </c>
      <c r="T2075" s="9" t="s">
        <v>5311</v>
      </c>
      <c r="U2075" s="9" t="s">
        <v>378</v>
      </c>
      <c r="V2075" s="9" t="s">
        <v>18944</v>
      </c>
    </row>
    <row r="2076" customFormat="false" ht="15" hidden="false" customHeight="false" outlineLevel="0" collapsed="false">
      <c r="A2076" s="9" t="s">
        <v>18945</v>
      </c>
      <c r="B2076" s="9" t="s">
        <v>18946</v>
      </c>
      <c r="C2076" s="9" t="s">
        <v>18947</v>
      </c>
      <c r="D2076" s="9" t="s">
        <v>37</v>
      </c>
      <c r="E2076" s="9" t="s">
        <v>920</v>
      </c>
      <c r="F2076" s="9" t="s">
        <v>18925</v>
      </c>
      <c r="G2076" s="9" t="s">
        <v>150</v>
      </c>
      <c r="H2076" s="9" t="n">
        <v>1500</v>
      </c>
      <c r="I2076" s="9" t="n">
        <v>1960</v>
      </c>
      <c r="J2076" s="9" t="s">
        <v>18948</v>
      </c>
      <c r="K2076" s="9" t="s">
        <v>18949</v>
      </c>
      <c r="L2076" s="9" t="s">
        <v>18950</v>
      </c>
      <c r="M2076" s="9" t="s">
        <v>18951</v>
      </c>
      <c r="N2076" s="9" t="s">
        <v>18952</v>
      </c>
      <c r="O2076" s="9" t="s">
        <v>18953</v>
      </c>
      <c r="P2076" s="9" t="s">
        <v>18954</v>
      </c>
      <c r="Q2076" s="9" t="s">
        <v>18874</v>
      </c>
      <c r="R2076" s="9" t="s">
        <v>14762</v>
      </c>
      <c r="S2076" s="9" t="s">
        <v>17</v>
      </c>
      <c r="T2076" s="9" t="s">
        <v>10874</v>
      </c>
      <c r="U2076" s="9" t="s">
        <v>378</v>
      </c>
      <c r="V2076" s="9"/>
    </row>
    <row r="2077" customFormat="false" ht="15" hidden="false" customHeight="false" outlineLevel="0" collapsed="false">
      <c r="A2077" s="9" t="s">
        <v>18955</v>
      </c>
      <c r="B2077" s="9" t="s">
        <v>18956</v>
      </c>
      <c r="C2077" s="9" t="s">
        <v>18957</v>
      </c>
      <c r="D2077" s="9" t="s">
        <v>37</v>
      </c>
      <c r="E2077" s="9" t="s">
        <v>920</v>
      </c>
      <c r="F2077" s="9" t="s">
        <v>18925</v>
      </c>
      <c r="G2077" s="9" t="s">
        <v>150</v>
      </c>
      <c r="H2077" s="9"/>
      <c r="I2077" s="9"/>
      <c r="J2077" s="9" t="s">
        <v>18958</v>
      </c>
      <c r="K2077" s="9" t="s">
        <v>18959</v>
      </c>
      <c r="L2077" s="9" t="s">
        <v>18960</v>
      </c>
      <c r="M2077" s="9" t="s">
        <v>18961</v>
      </c>
      <c r="N2077" s="9" t="s">
        <v>976</v>
      </c>
      <c r="O2077" s="9" t="s">
        <v>18962</v>
      </c>
      <c r="P2077" s="9"/>
      <c r="Q2077" s="9" t="s">
        <v>18942</v>
      </c>
      <c r="R2077" s="9" t="s">
        <v>14762</v>
      </c>
      <c r="S2077" s="9" t="s">
        <v>17</v>
      </c>
      <c r="T2077" s="9" t="s">
        <v>170</v>
      </c>
      <c r="U2077" s="9" t="s">
        <v>443</v>
      </c>
      <c r="V2077" s="9" t="s">
        <v>18963</v>
      </c>
    </row>
    <row r="2078" customFormat="false" ht="15" hidden="false" customHeight="false" outlineLevel="0" collapsed="false">
      <c r="A2078" s="9" t="s">
        <v>18964</v>
      </c>
      <c r="B2078" s="9" t="s">
        <v>18965</v>
      </c>
      <c r="C2078" s="9" t="s">
        <v>18966</v>
      </c>
      <c r="D2078" s="9" t="s">
        <v>37</v>
      </c>
      <c r="E2078" s="9" t="s">
        <v>920</v>
      </c>
      <c r="F2078" s="9" t="s">
        <v>18967</v>
      </c>
      <c r="G2078" s="9" t="s">
        <v>1479</v>
      </c>
      <c r="H2078" s="9" t="n">
        <v>-2000</v>
      </c>
      <c r="I2078" s="9" t="n">
        <v>500</v>
      </c>
      <c r="J2078" s="9" t="s">
        <v>18968</v>
      </c>
      <c r="K2078" s="9" t="s">
        <v>18969</v>
      </c>
      <c r="L2078" s="9" t="s">
        <v>18970</v>
      </c>
      <c r="M2078" s="9" t="s">
        <v>18971</v>
      </c>
      <c r="N2078" s="9" t="s">
        <v>452</v>
      </c>
      <c r="O2078" s="9" t="s">
        <v>18972</v>
      </c>
      <c r="P2078" s="9"/>
      <c r="Q2078" s="9" t="s">
        <v>234</v>
      </c>
      <c r="R2078" s="9" t="s">
        <v>18909</v>
      </c>
      <c r="S2078" s="9" t="s">
        <v>17</v>
      </c>
      <c r="T2078" s="9" t="s">
        <v>170</v>
      </c>
      <c r="U2078" s="9" t="s">
        <v>222</v>
      </c>
      <c r="V2078" s="9" t="s">
        <v>18973</v>
      </c>
    </row>
    <row r="2079" customFormat="false" ht="15" hidden="false" customHeight="false" outlineLevel="0" collapsed="false">
      <c r="A2079" s="9" t="s">
        <v>18974</v>
      </c>
      <c r="B2079" s="9" t="s">
        <v>18975</v>
      </c>
      <c r="C2079" s="9" t="s">
        <v>18976</v>
      </c>
      <c r="D2079" s="9" t="s">
        <v>37</v>
      </c>
      <c r="E2079" s="9" t="s">
        <v>920</v>
      </c>
      <c r="F2079" s="9" t="s">
        <v>18481</v>
      </c>
      <c r="G2079" s="9" t="s">
        <v>2349</v>
      </c>
      <c r="H2079" s="9" t="n">
        <v>-600</v>
      </c>
      <c r="I2079" s="9" t="n">
        <v>300</v>
      </c>
      <c r="J2079" s="9" t="s">
        <v>2889</v>
      </c>
      <c r="K2079" s="9" t="s">
        <v>18977</v>
      </c>
      <c r="L2079" s="9" t="s">
        <v>6068</v>
      </c>
      <c r="M2079" s="9" t="s">
        <v>18978</v>
      </c>
      <c r="N2079" s="9" t="s">
        <v>18979</v>
      </c>
      <c r="O2079" s="9" t="s">
        <v>18980</v>
      </c>
      <c r="P2079" s="9"/>
      <c r="Q2079" s="9" t="s">
        <v>234</v>
      </c>
      <c r="R2079" s="9" t="s">
        <v>3340</v>
      </c>
      <c r="S2079" s="9" t="s">
        <v>17</v>
      </c>
      <c r="T2079" s="9" t="s">
        <v>170</v>
      </c>
      <c r="U2079" s="9" t="s">
        <v>222</v>
      </c>
      <c r="V2079" s="9"/>
    </row>
    <row r="2080" customFormat="false" ht="15" hidden="false" customHeight="false" outlineLevel="0" collapsed="false">
      <c r="A2080" s="9" t="s">
        <v>18981</v>
      </c>
      <c r="B2080" s="9" t="s">
        <v>18982</v>
      </c>
      <c r="C2080" s="9" t="s">
        <v>18983</v>
      </c>
      <c r="D2080" s="9" t="s">
        <v>37</v>
      </c>
      <c r="E2080" s="9" t="s">
        <v>920</v>
      </c>
      <c r="F2080" s="9" t="s">
        <v>18984</v>
      </c>
      <c r="G2080" s="9" t="s">
        <v>12331</v>
      </c>
      <c r="H2080" s="9" t="n">
        <v>1720</v>
      </c>
      <c r="I2080" s="9" t="n">
        <v>1907</v>
      </c>
      <c r="J2080" s="9" t="s">
        <v>18985</v>
      </c>
      <c r="K2080" s="9" t="s">
        <v>18986</v>
      </c>
      <c r="L2080" s="9" t="s">
        <v>18987</v>
      </c>
      <c r="M2080" s="9" t="s">
        <v>18988</v>
      </c>
      <c r="N2080" s="9" t="s">
        <v>18450</v>
      </c>
      <c r="O2080" s="9" t="s">
        <v>18989</v>
      </c>
      <c r="P2080" s="9"/>
      <c r="Q2080" s="9" t="s">
        <v>454</v>
      </c>
      <c r="R2080" s="9" t="s">
        <v>18990</v>
      </c>
      <c r="S2080" s="9" t="s">
        <v>17</v>
      </c>
      <c r="T2080" s="9" t="s">
        <v>170</v>
      </c>
      <c r="U2080" s="9" t="s">
        <v>222</v>
      </c>
      <c r="V2080" s="9"/>
    </row>
    <row r="2081" customFormat="false" ht="15" hidden="false" customHeight="false" outlineLevel="0" collapsed="false">
      <c r="A2081" s="9" t="s">
        <v>18991</v>
      </c>
      <c r="B2081" s="9" t="s">
        <v>18992</v>
      </c>
      <c r="C2081" s="9" t="s">
        <v>18993</v>
      </c>
      <c r="D2081" s="9" t="s">
        <v>37</v>
      </c>
      <c r="E2081" s="9" t="s">
        <v>920</v>
      </c>
      <c r="F2081" s="9" t="s">
        <v>18925</v>
      </c>
      <c r="G2081" s="9" t="s">
        <v>148</v>
      </c>
      <c r="H2081" s="9"/>
      <c r="I2081" s="9"/>
      <c r="J2081" s="9" t="s">
        <v>18994</v>
      </c>
      <c r="K2081" s="9" t="s">
        <v>18995</v>
      </c>
      <c r="L2081" s="9" t="s">
        <v>18996</v>
      </c>
      <c r="M2081" s="9" t="s">
        <v>18997</v>
      </c>
      <c r="N2081" s="9" t="s">
        <v>18998</v>
      </c>
      <c r="O2081" s="9" t="s">
        <v>18999</v>
      </c>
      <c r="P2081" s="9" t="s">
        <v>19000</v>
      </c>
      <c r="Q2081" s="9" t="s">
        <v>1654</v>
      </c>
      <c r="R2081" s="9" t="s">
        <v>19001</v>
      </c>
      <c r="S2081" s="9" t="s">
        <v>17</v>
      </c>
      <c r="T2081" s="9" t="s">
        <v>17748</v>
      </c>
      <c r="U2081" s="9" t="s">
        <v>378</v>
      </c>
      <c r="V2081" s="9" t="s">
        <v>19002</v>
      </c>
    </row>
    <row r="2082" customFormat="false" ht="15" hidden="false" customHeight="false" outlineLevel="0" collapsed="false">
      <c r="A2082" s="9" t="s">
        <v>19003</v>
      </c>
      <c r="B2082" s="9" t="s">
        <v>19004</v>
      </c>
      <c r="C2082" s="9" t="s">
        <v>19005</v>
      </c>
      <c r="D2082" s="9" t="s">
        <v>37</v>
      </c>
      <c r="E2082" s="9" t="s">
        <v>920</v>
      </c>
      <c r="F2082" s="9" t="s">
        <v>19006</v>
      </c>
      <c r="G2082" s="9" t="s">
        <v>19007</v>
      </c>
      <c r="H2082" s="9" t="n">
        <v>800</v>
      </c>
      <c r="I2082" s="9"/>
      <c r="J2082" s="9" t="s">
        <v>19008</v>
      </c>
      <c r="K2082" s="9" t="s">
        <v>19009</v>
      </c>
      <c r="L2082" s="9" t="s">
        <v>19010</v>
      </c>
      <c r="M2082" s="9" t="s">
        <v>19011</v>
      </c>
      <c r="N2082" s="9" t="s">
        <v>19012</v>
      </c>
      <c r="O2082" s="9" t="s">
        <v>19013</v>
      </c>
      <c r="P2082" s="9" t="s">
        <v>19014</v>
      </c>
      <c r="Q2082" s="9" t="s">
        <v>234</v>
      </c>
      <c r="R2082" s="9" t="s">
        <v>19015</v>
      </c>
      <c r="S2082" s="9" t="s">
        <v>15</v>
      </c>
      <c r="T2082" s="9" t="s">
        <v>19016</v>
      </c>
      <c r="U2082" s="9" t="s">
        <v>222</v>
      </c>
      <c r="V2082" s="9"/>
    </row>
    <row r="2083" customFormat="false" ht="15" hidden="false" customHeight="false" outlineLevel="0" collapsed="false">
      <c r="A2083" s="9" t="s">
        <v>19017</v>
      </c>
      <c r="B2083" s="9" t="s">
        <v>19018</v>
      </c>
      <c r="C2083" s="9" t="s">
        <v>19019</v>
      </c>
      <c r="D2083" s="9" t="s">
        <v>37</v>
      </c>
      <c r="E2083" s="9" t="s">
        <v>920</v>
      </c>
      <c r="F2083" s="9" t="s">
        <v>19020</v>
      </c>
      <c r="G2083" s="9" t="s">
        <v>19021</v>
      </c>
      <c r="H2083" s="9" t="n">
        <v>1</v>
      </c>
      <c r="I2083" s="9"/>
      <c r="J2083" s="9" t="s">
        <v>19022</v>
      </c>
      <c r="K2083" s="9" t="s">
        <v>19023</v>
      </c>
      <c r="L2083" s="9" t="s">
        <v>19024</v>
      </c>
      <c r="M2083" s="9" t="s">
        <v>19025</v>
      </c>
      <c r="N2083" s="9" t="s">
        <v>452</v>
      </c>
      <c r="O2083" s="9" t="s">
        <v>19026</v>
      </c>
      <c r="P2083" s="9" t="s">
        <v>19027</v>
      </c>
      <c r="Q2083" s="9" t="s">
        <v>234</v>
      </c>
      <c r="R2083" s="9" t="s">
        <v>19028</v>
      </c>
      <c r="S2083" s="9" t="s">
        <v>15</v>
      </c>
      <c r="T2083" s="9" t="s">
        <v>19029</v>
      </c>
      <c r="U2083" s="9" t="s">
        <v>222</v>
      </c>
      <c r="V2083" s="9"/>
    </row>
    <row r="2084" customFormat="false" ht="15" hidden="false" customHeight="false" outlineLevel="0" collapsed="false">
      <c r="A2084" s="9" t="s">
        <v>19030</v>
      </c>
      <c r="B2084" s="9" t="s">
        <v>19031</v>
      </c>
      <c r="C2084" s="9" t="s">
        <v>19032</v>
      </c>
      <c r="D2084" s="9" t="s">
        <v>37</v>
      </c>
      <c r="E2084" s="9" t="s">
        <v>920</v>
      </c>
      <c r="F2084" s="9" t="s">
        <v>19033</v>
      </c>
      <c r="G2084" s="9" t="s">
        <v>19034</v>
      </c>
      <c r="H2084" s="9" t="n">
        <v>1790</v>
      </c>
      <c r="I2084" s="9" t="n">
        <v>1865</v>
      </c>
      <c r="J2084" s="9" t="s">
        <v>19035</v>
      </c>
      <c r="K2084" s="9" t="s">
        <v>19036</v>
      </c>
      <c r="L2084" s="9" t="s">
        <v>19037</v>
      </c>
      <c r="M2084" s="9" t="s">
        <v>10004</v>
      </c>
      <c r="N2084" s="9" t="s">
        <v>452</v>
      </c>
      <c r="O2084" s="9" t="s">
        <v>19038</v>
      </c>
      <c r="P2084" s="9"/>
      <c r="Q2084" s="9" t="s">
        <v>246</v>
      </c>
      <c r="R2084" s="9" t="s">
        <v>19039</v>
      </c>
      <c r="S2084" s="9" t="s">
        <v>17</v>
      </c>
      <c r="T2084" s="9" t="s">
        <v>13285</v>
      </c>
      <c r="U2084" s="9" t="s">
        <v>222</v>
      </c>
      <c r="V2084" s="9"/>
    </row>
    <row r="2085" customFormat="false" ht="15" hidden="false" customHeight="false" outlineLevel="0" collapsed="false">
      <c r="A2085" s="9" t="s">
        <v>19040</v>
      </c>
      <c r="B2085" s="9" t="s">
        <v>19041</v>
      </c>
      <c r="C2085" s="9" t="s">
        <v>19042</v>
      </c>
      <c r="D2085" s="9" t="s">
        <v>37</v>
      </c>
      <c r="E2085" s="9" t="s">
        <v>920</v>
      </c>
      <c r="F2085" s="9" t="s">
        <v>16798</v>
      </c>
      <c r="G2085" s="9" t="s">
        <v>19043</v>
      </c>
      <c r="H2085" s="9" t="n">
        <v>1450</v>
      </c>
      <c r="I2085" s="9" t="n">
        <v>1900</v>
      </c>
      <c r="J2085" s="9" t="s">
        <v>19044</v>
      </c>
      <c r="K2085" s="9" t="s">
        <v>19045</v>
      </c>
      <c r="L2085" s="9" t="s">
        <v>19046</v>
      </c>
      <c r="M2085" s="9" t="s">
        <v>19047</v>
      </c>
      <c r="N2085" s="9" t="s">
        <v>976</v>
      </c>
      <c r="O2085" s="9" t="s">
        <v>19048</v>
      </c>
      <c r="P2085" s="9"/>
      <c r="Q2085" s="9" t="s">
        <v>246</v>
      </c>
      <c r="R2085" s="9" t="s">
        <v>19049</v>
      </c>
      <c r="S2085" s="9" t="s">
        <v>17</v>
      </c>
      <c r="T2085" s="9" t="s">
        <v>8714</v>
      </c>
      <c r="U2085" s="9" t="s">
        <v>222</v>
      </c>
      <c r="V2085" s="9"/>
    </row>
    <row r="2086" customFormat="false" ht="15" hidden="false" customHeight="false" outlineLevel="0" collapsed="false">
      <c r="A2086" s="9" t="s">
        <v>19050</v>
      </c>
      <c r="B2086" s="9" t="s">
        <v>19051</v>
      </c>
      <c r="C2086" s="9" t="s">
        <v>19052</v>
      </c>
      <c r="D2086" s="9" t="s">
        <v>37</v>
      </c>
      <c r="E2086" s="9" t="s">
        <v>920</v>
      </c>
      <c r="F2086" s="9" t="s">
        <v>18808</v>
      </c>
      <c r="G2086" s="9" t="s">
        <v>19053</v>
      </c>
      <c r="H2086" s="9" t="n">
        <v>1550</v>
      </c>
      <c r="I2086" s="9"/>
      <c r="J2086" s="9" t="s">
        <v>19054</v>
      </c>
      <c r="K2086" s="9" t="s">
        <v>19055</v>
      </c>
      <c r="L2086" s="9" t="s">
        <v>19056</v>
      </c>
      <c r="M2086" s="9" t="s">
        <v>19057</v>
      </c>
      <c r="N2086" s="9" t="s">
        <v>2523</v>
      </c>
      <c r="O2086" s="9" t="s">
        <v>354</v>
      </c>
      <c r="P2086" s="9" t="s">
        <v>19058</v>
      </c>
      <c r="Q2086" s="9" t="s">
        <v>9091</v>
      </c>
      <c r="R2086" s="9" t="s">
        <v>8794</v>
      </c>
      <c r="S2086" s="9" t="s">
        <v>17</v>
      </c>
      <c r="T2086" s="9" t="s">
        <v>170</v>
      </c>
      <c r="U2086" s="9" t="s">
        <v>222</v>
      </c>
      <c r="V2086" s="9"/>
    </row>
    <row r="2087" customFormat="false" ht="15" hidden="false" customHeight="false" outlineLevel="0" collapsed="false">
      <c r="A2087" s="9" t="s">
        <v>19059</v>
      </c>
      <c r="B2087" s="9" t="s">
        <v>19060</v>
      </c>
      <c r="C2087" s="9" t="s">
        <v>19061</v>
      </c>
      <c r="D2087" s="9" t="s">
        <v>37</v>
      </c>
      <c r="E2087" s="9" t="s">
        <v>920</v>
      </c>
      <c r="F2087" s="9" t="s">
        <v>19062</v>
      </c>
      <c r="G2087" s="9" t="s">
        <v>19063</v>
      </c>
      <c r="H2087" s="9" t="n">
        <v>1610</v>
      </c>
      <c r="I2087" s="9"/>
      <c r="J2087" s="9" t="s">
        <v>19064</v>
      </c>
      <c r="K2087" s="9" t="s">
        <v>19065</v>
      </c>
      <c r="L2087" s="9" t="s">
        <v>19066</v>
      </c>
      <c r="M2087" s="9" t="s">
        <v>19067</v>
      </c>
      <c r="N2087" s="9" t="s">
        <v>976</v>
      </c>
      <c r="O2087" s="9" t="s">
        <v>354</v>
      </c>
      <c r="P2087" s="9" t="s">
        <v>19068</v>
      </c>
      <c r="Q2087" s="9" t="s">
        <v>246</v>
      </c>
      <c r="R2087" s="9" t="s">
        <v>19069</v>
      </c>
      <c r="S2087" s="9" t="s">
        <v>17</v>
      </c>
      <c r="T2087" s="9" t="s">
        <v>8714</v>
      </c>
      <c r="U2087" s="9" t="s">
        <v>222</v>
      </c>
      <c r="V2087" s="9"/>
    </row>
    <row r="2088" customFormat="false" ht="15" hidden="false" customHeight="false" outlineLevel="0" collapsed="false">
      <c r="A2088" s="9" t="s">
        <v>19070</v>
      </c>
      <c r="B2088" s="9" t="s">
        <v>19071</v>
      </c>
      <c r="C2088" s="9" t="s">
        <v>19072</v>
      </c>
      <c r="D2088" s="9" t="s">
        <v>37</v>
      </c>
      <c r="E2088" s="9" t="s">
        <v>920</v>
      </c>
      <c r="F2088" s="9" t="s">
        <v>11086</v>
      </c>
      <c r="G2088" s="9" t="s">
        <v>19073</v>
      </c>
      <c r="H2088" s="9" t="n">
        <v>1885</v>
      </c>
      <c r="I2088" s="9" t="n">
        <v>1908</v>
      </c>
      <c r="J2088" s="9" t="s">
        <v>19074</v>
      </c>
      <c r="K2088" s="9" t="s">
        <v>19075</v>
      </c>
      <c r="L2088" s="9" t="s">
        <v>19076</v>
      </c>
      <c r="M2088" s="9" t="s">
        <v>19077</v>
      </c>
      <c r="N2088" s="9" t="s">
        <v>178</v>
      </c>
      <c r="O2088" s="9" t="s">
        <v>19078</v>
      </c>
      <c r="P2088" s="9" t="s">
        <v>19079</v>
      </c>
      <c r="Q2088" s="9" t="s">
        <v>2551</v>
      </c>
      <c r="R2088" s="9" t="s">
        <v>19080</v>
      </c>
      <c r="S2088" s="9" t="s">
        <v>16</v>
      </c>
      <c r="T2088" s="9" t="s">
        <v>19081</v>
      </c>
      <c r="U2088" s="9" t="s">
        <v>222</v>
      </c>
      <c r="V2088" s="9" t="s">
        <v>19082</v>
      </c>
    </row>
    <row r="2089" customFormat="false" ht="15" hidden="false" customHeight="false" outlineLevel="0" collapsed="false">
      <c r="A2089" s="9" t="s">
        <v>19083</v>
      </c>
      <c r="B2089" s="9" t="s">
        <v>19084</v>
      </c>
      <c r="C2089" s="9" t="s">
        <v>19085</v>
      </c>
      <c r="D2089" s="9" t="s">
        <v>37</v>
      </c>
      <c r="E2089" s="9" t="s">
        <v>920</v>
      </c>
      <c r="F2089" s="9" t="s">
        <v>18808</v>
      </c>
      <c r="G2089" s="9" t="s">
        <v>4123</v>
      </c>
      <c r="H2089" s="9" t="n">
        <v>1840</v>
      </c>
      <c r="I2089" s="9" t="n">
        <v>1880</v>
      </c>
      <c r="J2089" s="9" t="s">
        <v>19086</v>
      </c>
      <c r="K2089" s="9" t="s">
        <v>19087</v>
      </c>
      <c r="L2089" s="9" t="s">
        <v>19088</v>
      </c>
      <c r="M2089" s="9" t="s">
        <v>11924</v>
      </c>
      <c r="N2089" s="9" t="s">
        <v>9309</v>
      </c>
      <c r="O2089" s="9" t="s">
        <v>354</v>
      </c>
      <c r="P2089" s="9" t="s">
        <v>19089</v>
      </c>
      <c r="Q2089" s="9" t="s">
        <v>246</v>
      </c>
      <c r="R2089" s="9" t="s">
        <v>19090</v>
      </c>
      <c r="S2089" s="9" t="s">
        <v>17</v>
      </c>
      <c r="T2089" s="9" t="s">
        <v>13100</v>
      </c>
      <c r="U2089" s="9" t="s">
        <v>222</v>
      </c>
      <c r="V2089" s="9"/>
    </row>
    <row r="2090" customFormat="false" ht="15" hidden="false" customHeight="false" outlineLevel="0" collapsed="false">
      <c r="A2090" s="9" t="s">
        <v>19091</v>
      </c>
      <c r="B2090" s="9" t="s">
        <v>19092</v>
      </c>
      <c r="C2090" s="9" t="s">
        <v>19093</v>
      </c>
      <c r="D2090" s="9" t="s">
        <v>37</v>
      </c>
      <c r="E2090" s="9" t="s">
        <v>920</v>
      </c>
      <c r="F2090" s="9" t="s">
        <v>932</v>
      </c>
      <c r="G2090" s="9" t="s">
        <v>472</v>
      </c>
      <c r="H2090" s="9" t="n">
        <v>1956</v>
      </c>
      <c r="I2090" s="9"/>
      <c r="J2090" s="9" t="s">
        <v>19094</v>
      </c>
      <c r="K2090" s="9" t="s">
        <v>19095</v>
      </c>
      <c r="L2090" s="9" t="s">
        <v>19096</v>
      </c>
      <c r="M2090" s="9" t="s">
        <v>19097</v>
      </c>
      <c r="N2090" s="9" t="s">
        <v>9254</v>
      </c>
      <c r="O2090" s="9" t="s">
        <v>19098</v>
      </c>
      <c r="P2090" s="9" t="s">
        <v>19099</v>
      </c>
      <c r="Q2090" s="9" t="s">
        <v>234</v>
      </c>
      <c r="R2090" s="9" t="s">
        <v>15648</v>
      </c>
      <c r="S2090" s="9" t="s">
        <v>17</v>
      </c>
      <c r="T2090" s="9" t="s">
        <v>15675</v>
      </c>
      <c r="U2090" s="9" t="s">
        <v>222</v>
      </c>
      <c r="V2090" s="9"/>
    </row>
    <row r="2091" customFormat="false" ht="15" hidden="false" customHeight="false" outlineLevel="0" collapsed="false">
      <c r="A2091" s="9" t="s">
        <v>19100</v>
      </c>
      <c r="B2091" s="9" t="s">
        <v>19101</v>
      </c>
      <c r="C2091" s="9" t="s">
        <v>19102</v>
      </c>
      <c r="D2091" s="9" t="s">
        <v>37</v>
      </c>
      <c r="E2091" s="9" t="s">
        <v>920</v>
      </c>
      <c r="F2091" s="9" t="s">
        <v>932</v>
      </c>
      <c r="G2091" s="9" t="s">
        <v>472</v>
      </c>
      <c r="H2091" s="9" t="n">
        <v>1969</v>
      </c>
      <c r="I2091" s="9"/>
      <c r="J2091" s="9" t="s">
        <v>19103</v>
      </c>
      <c r="K2091" s="9" t="s">
        <v>19104</v>
      </c>
      <c r="L2091" s="9" t="s">
        <v>19105</v>
      </c>
      <c r="M2091" s="9" t="s">
        <v>19106</v>
      </c>
      <c r="N2091" s="9" t="s">
        <v>9518</v>
      </c>
      <c r="O2091" s="9" t="s">
        <v>19107</v>
      </c>
      <c r="P2091" s="9" t="s">
        <v>19108</v>
      </c>
      <c r="Q2091" s="9" t="s">
        <v>234</v>
      </c>
      <c r="R2091" s="9" t="s">
        <v>15648</v>
      </c>
      <c r="S2091" s="9" t="s">
        <v>17</v>
      </c>
      <c r="T2091" s="9" t="s">
        <v>10934</v>
      </c>
      <c r="U2091" s="9" t="s">
        <v>222</v>
      </c>
      <c r="V2091" s="9"/>
    </row>
    <row r="2092" customFormat="false" ht="15" hidden="false" customHeight="false" outlineLevel="0" collapsed="false">
      <c r="A2092" s="9" t="s">
        <v>19109</v>
      </c>
      <c r="B2092" s="9" t="s">
        <v>19110</v>
      </c>
      <c r="C2092" s="9" t="s">
        <v>19111</v>
      </c>
      <c r="D2092" s="9" t="s">
        <v>41</v>
      </c>
      <c r="E2092" s="9" t="s">
        <v>920</v>
      </c>
      <c r="F2092" s="9" t="s">
        <v>19112</v>
      </c>
      <c r="G2092" s="9" t="s">
        <v>2743</v>
      </c>
      <c r="H2092" s="9" t="n">
        <v>300</v>
      </c>
      <c r="I2092" s="9" t="n">
        <v>800</v>
      </c>
      <c r="J2092" s="9" t="s">
        <v>19113</v>
      </c>
      <c r="K2092" s="9" t="s">
        <v>19114</v>
      </c>
      <c r="L2092" s="9" t="s">
        <v>19115</v>
      </c>
      <c r="M2092" s="9" t="s">
        <v>19116</v>
      </c>
      <c r="N2092" s="9" t="s">
        <v>178</v>
      </c>
      <c r="O2092" s="9" t="s">
        <v>19117</v>
      </c>
      <c r="P2092" s="9"/>
      <c r="Q2092" s="9" t="s">
        <v>219</v>
      </c>
      <c r="R2092" s="9" t="s">
        <v>19118</v>
      </c>
      <c r="S2092" s="9" t="s">
        <v>16</v>
      </c>
      <c r="T2092" s="9" t="s">
        <v>170</v>
      </c>
      <c r="U2092" s="9" t="s">
        <v>222</v>
      </c>
      <c r="V2092" s="9"/>
    </row>
    <row r="2093" customFormat="false" ht="15" hidden="false" customHeight="false" outlineLevel="0" collapsed="false">
      <c r="A2093" s="9" t="s">
        <v>19119</v>
      </c>
      <c r="B2093" s="9" t="s">
        <v>19120</v>
      </c>
      <c r="C2093" s="9" t="s">
        <v>19121</v>
      </c>
      <c r="D2093" s="9" t="s">
        <v>41</v>
      </c>
      <c r="E2093" s="9" t="s">
        <v>920</v>
      </c>
      <c r="F2093" s="9" t="s">
        <v>19122</v>
      </c>
      <c r="G2093" s="9" t="s">
        <v>19123</v>
      </c>
      <c r="H2093" s="9" t="n">
        <v>1605</v>
      </c>
      <c r="I2093" s="9" t="n">
        <v>1750</v>
      </c>
      <c r="J2093" s="9" t="s">
        <v>19124</v>
      </c>
      <c r="K2093" s="9" t="s">
        <v>19125</v>
      </c>
      <c r="L2093" s="9" t="s">
        <v>19126</v>
      </c>
      <c r="M2093" s="9" t="s">
        <v>19127</v>
      </c>
      <c r="N2093" s="9" t="s">
        <v>7598</v>
      </c>
      <c r="O2093" s="9" t="s">
        <v>19128</v>
      </c>
      <c r="P2093" s="9" t="s">
        <v>19129</v>
      </c>
      <c r="Q2093" s="9" t="s">
        <v>246</v>
      </c>
      <c r="R2093" s="9" t="s">
        <v>3962</v>
      </c>
      <c r="S2093" s="9" t="s">
        <v>17</v>
      </c>
      <c r="T2093" s="9" t="s">
        <v>170</v>
      </c>
      <c r="U2093" s="9" t="s">
        <v>222</v>
      </c>
      <c r="V2093" s="9"/>
    </row>
    <row r="2094" customFormat="false" ht="15" hidden="false" customHeight="false" outlineLevel="0" collapsed="false">
      <c r="A2094" s="9" t="s">
        <v>19130</v>
      </c>
      <c r="B2094" s="9" t="s">
        <v>19131</v>
      </c>
      <c r="C2094" s="9" t="s">
        <v>19132</v>
      </c>
      <c r="D2094" s="9" t="s">
        <v>41</v>
      </c>
      <c r="E2094" s="9" t="s">
        <v>920</v>
      </c>
      <c r="F2094" s="9" t="s">
        <v>19122</v>
      </c>
      <c r="G2094" s="9" t="s">
        <v>19133</v>
      </c>
      <c r="H2094" s="9" t="n">
        <v>800</v>
      </c>
      <c r="I2094" s="9" t="n">
        <v>950</v>
      </c>
      <c r="J2094" s="9" t="s">
        <v>2889</v>
      </c>
      <c r="K2094" s="9" t="s">
        <v>19134</v>
      </c>
      <c r="L2094" s="9" t="s">
        <v>11924</v>
      </c>
      <c r="M2094" s="9" t="s">
        <v>11924</v>
      </c>
      <c r="N2094" s="9" t="s">
        <v>178</v>
      </c>
      <c r="O2094" s="9" t="s">
        <v>19135</v>
      </c>
      <c r="P2094" s="9" t="s">
        <v>19136</v>
      </c>
      <c r="Q2094" s="9" t="s">
        <v>246</v>
      </c>
      <c r="R2094" s="9" t="s">
        <v>9750</v>
      </c>
      <c r="S2094" s="9" t="s">
        <v>17</v>
      </c>
      <c r="T2094" s="9" t="s">
        <v>5311</v>
      </c>
      <c r="U2094" s="9" t="s">
        <v>378</v>
      </c>
      <c r="V2094" s="9" t="s">
        <v>19137</v>
      </c>
    </row>
    <row r="2095" customFormat="false" ht="15" hidden="false" customHeight="false" outlineLevel="0" collapsed="false">
      <c r="A2095" s="9" t="s">
        <v>19138</v>
      </c>
      <c r="B2095" s="9" t="s">
        <v>19139</v>
      </c>
      <c r="C2095" s="9" t="s">
        <v>19140</v>
      </c>
      <c r="D2095" s="9" t="s">
        <v>41</v>
      </c>
      <c r="E2095" s="9" t="s">
        <v>920</v>
      </c>
      <c r="F2095" s="9" t="s">
        <v>19122</v>
      </c>
      <c r="G2095" s="9" t="s">
        <v>19141</v>
      </c>
      <c r="H2095" s="9" t="n">
        <v>950</v>
      </c>
      <c r="I2095" s="9" t="n">
        <v>1250</v>
      </c>
      <c r="J2095" s="9" t="s">
        <v>2889</v>
      </c>
      <c r="K2095" s="9" t="s">
        <v>19142</v>
      </c>
      <c r="L2095" s="9" t="s">
        <v>19143</v>
      </c>
      <c r="M2095" s="9" t="s">
        <v>19144</v>
      </c>
      <c r="N2095" s="9" t="s">
        <v>7598</v>
      </c>
      <c r="O2095" s="9" t="s">
        <v>19145</v>
      </c>
      <c r="P2095" s="9"/>
      <c r="Q2095" s="9" t="s">
        <v>234</v>
      </c>
      <c r="R2095" s="9" t="s">
        <v>19146</v>
      </c>
      <c r="S2095" s="9" t="s">
        <v>17</v>
      </c>
      <c r="T2095" s="9" t="s">
        <v>14252</v>
      </c>
      <c r="U2095" s="9" t="s">
        <v>222</v>
      </c>
      <c r="V2095" s="9"/>
    </row>
    <row r="2096" customFormat="false" ht="15" hidden="false" customHeight="false" outlineLevel="0" collapsed="false">
      <c r="A2096" s="9" t="s">
        <v>19147</v>
      </c>
      <c r="B2096" s="9" t="s">
        <v>19148</v>
      </c>
      <c r="C2096" s="9" t="s">
        <v>19149</v>
      </c>
      <c r="D2096" s="9" t="s">
        <v>41</v>
      </c>
      <c r="E2096" s="9" t="s">
        <v>920</v>
      </c>
      <c r="F2096" s="9" t="s">
        <v>19122</v>
      </c>
      <c r="G2096" s="9" t="s">
        <v>19150</v>
      </c>
      <c r="H2096" s="9" t="n">
        <v>1700</v>
      </c>
      <c r="I2096" s="9"/>
      <c r="J2096" s="9" t="s">
        <v>19151</v>
      </c>
      <c r="K2096" s="9" t="s">
        <v>19152</v>
      </c>
      <c r="L2096" s="9" t="s">
        <v>19153</v>
      </c>
      <c r="M2096" s="9" t="s">
        <v>19154</v>
      </c>
      <c r="N2096" s="9" t="s">
        <v>19155</v>
      </c>
      <c r="O2096" s="9" t="s">
        <v>354</v>
      </c>
      <c r="P2096" s="9" t="s">
        <v>19156</v>
      </c>
      <c r="Q2096" s="9" t="s">
        <v>1267</v>
      </c>
      <c r="R2096" s="9" t="s">
        <v>628</v>
      </c>
      <c r="S2096" s="9" t="s">
        <v>17</v>
      </c>
      <c r="T2096" s="9" t="s">
        <v>170</v>
      </c>
      <c r="U2096" s="9" t="s">
        <v>378</v>
      </c>
      <c r="V2096" s="9"/>
    </row>
    <row r="2097" customFormat="false" ht="15" hidden="false" customHeight="false" outlineLevel="0" collapsed="false">
      <c r="A2097" s="9" t="s">
        <v>19157</v>
      </c>
      <c r="B2097" s="9" t="s">
        <v>19158</v>
      </c>
      <c r="C2097" s="9" t="s">
        <v>19159</v>
      </c>
      <c r="D2097" s="9" t="s">
        <v>41</v>
      </c>
      <c r="E2097" s="9" t="s">
        <v>920</v>
      </c>
      <c r="F2097" s="9" t="s">
        <v>19160</v>
      </c>
      <c r="G2097" s="9" t="s">
        <v>19161</v>
      </c>
      <c r="H2097" s="9" t="n">
        <v>1000</v>
      </c>
      <c r="I2097" s="9"/>
      <c r="J2097" s="9" t="s">
        <v>19162</v>
      </c>
      <c r="K2097" s="9" t="s">
        <v>19163</v>
      </c>
      <c r="L2097" s="9" t="s">
        <v>19164</v>
      </c>
      <c r="M2097" s="9" t="s">
        <v>19165</v>
      </c>
      <c r="N2097" s="9" t="s">
        <v>178</v>
      </c>
      <c r="O2097" s="9" t="s">
        <v>354</v>
      </c>
      <c r="P2097" s="9"/>
      <c r="Q2097" s="9" t="s">
        <v>1267</v>
      </c>
      <c r="R2097" s="9" t="s">
        <v>3962</v>
      </c>
      <c r="S2097" s="9" t="s">
        <v>17</v>
      </c>
      <c r="T2097" s="9" t="s">
        <v>170</v>
      </c>
      <c r="U2097" s="9" t="s">
        <v>222</v>
      </c>
      <c r="V2097" s="9"/>
    </row>
    <row r="2098" customFormat="false" ht="15" hidden="false" customHeight="false" outlineLevel="0" collapsed="false">
      <c r="A2098" s="9" t="s">
        <v>19166</v>
      </c>
      <c r="B2098" s="9" t="s">
        <v>19167</v>
      </c>
      <c r="C2098" s="9" t="s">
        <v>19168</v>
      </c>
      <c r="D2098" s="9" t="s">
        <v>41</v>
      </c>
      <c r="E2098" s="9" t="s">
        <v>920</v>
      </c>
      <c r="F2098" s="9" t="s">
        <v>19169</v>
      </c>
      <c r="G2098" s="9" t="s">
        <v>19170</v>
      </c>
      <c r="H2098" s="9" t="n">
        <v>1400</v>
      </c>
      <c r="I2098" s="9"/>
      <c r="J2098" s="9" t="s">
        <v>15570</v>
      </c>
      <c r="K2098" s="9" t="s">
        <v>19171</v>
      </c>
      <c r="L2098" s="9" t="s">
        <v>19172</v>
      </c>
      <c r="M2098" s="9" t="s">
        <v>19173</v>
      </c>
      <c r="N2098" s="9" t="s">
        <v>19174</v>
      </c>
      <c r="O2098" s="9" t="s">
        <v>19175</v>
      </c>
      <c r="P2098" s="9"/>
      <c r="Q2098" s="9" t="s">
        <v>1267</v>
      </c>
      <c r="R2098" s="9" t="s">
        <v>3962</v>
      </c>
      <c r="S2098" s="9" t="s">
        <v>17</v>
      </c>
      <c r="T2098" s="9" t="s">
        <v>170</v>
      </c>
      <c r="U2098" s="9" t="s">
        <v>222</v>
      </c>
      <c r="V2098" s="9"/>
    </row>
    <row r="2099" customFormat="false" ht="15" hidden="false" customHeight="false" outlineLevel="0" collapsed="false">
      <c r="A2099" s="9" t="s">
        <v>19176</v>
      </c>
      <c r="B2099" s="9" t="s">
        <v>19177</v>
      </c>
      <c r="C2099" s="9" t="s">
        <v>19178</v>
      </c>
      <c r="D2099" s="9" t="s">
        <v>41</v>
      </c>
      <c r="E2099" s="9" t="s">
        <v>920</v>
      </c>
      <c r="F2099" s="9" t="s">
        <v>19179</v>
      </c>
      <c r="G2099" s="9" t="s">
        <v>19180</v>
      </c>
      <c r="H2099" s="9" t="n">
        <v>1500</v>
      </c>
      <c r="I2099" s="9"/>
      <c r="J2099" s="9" t="s">
        <v>19181</v>
      </c>
      <c r="K2099" s="9" t="s">
        <v>19182</v>
      </c>
      <c r="L2099" s="9" t="s">
        <v>19183</v>
      </c>
      <c r="M2099" s="9" t="s">
        <v>19184</v>
      </c>
      <c r="N2099" s="9" t="s">
        <v>6485</v>
      </c>
      <c r="O2099" s="9" t="s">
        <v>19185</v>
      </c>
      <c r="P2099" s="9" t="s">
        <v>19186</v>
      </c>
      <c r="Q2099" s="9" t="s">
        <v>950</v>
      </c>
      <c r="R2099" s="9" t="s">
        <v>19187</v>
      </c>
      <c r="S2099" s="9" t="s">
        <v>15</v>
      </c>
      <c r="T2099" s="9" t="s">
        <v>19188</v>
      </c>
      <c r="U2099" s="9" t="s">
        <v>222</v>
      </c>
      <c r="V2099" s="9"/>
    </row>
    <row r="2100" customFormat="false" ht="15" hidden="false" customHeight="false" outlineLevel="0" collapsed="false">
      <c r="A2100" s="9" t="s">
        <v>19189</v>
      </c>
      <c r="B2100" s="9" t="s">
        <v>19190</v>
      </c>
      <c r="C2100" s="9" t="s">
        <v>19191</v>
      </c>
      <c r="D2100" s="9" t="s">
        <v>41</v>
      </c>
      <c r="E2100" s="9" t="s">
        <v>920</v>
      </c>
      <c r="F2100" s="9" t="s">
        <v>19192</v>
      </c>
      <c r="G2100" s="9" t="s">
        <v>19193</v>
      </c>
      <c r="H2100" s="9" t="n">
        <v>1834</v>
      </c>
      <c r="I2100" s="9" t="n">
        <v>1920</v>
      </c>
      <c r="J2100" s="9" t="s">
        <v>19194</v>
      </c>
      <c r="K2100" s="9" t="s">
        <v>19195</v>
      </c>
      <c r="L2100" s="9" t="s">
        <v>19196</v>
      </c>
      <c r="M2100" s="9" t="s">
        <v>19197</v>
      </c>
      <c r="N2100" s="9" t="s">
        <v>9411</v>
      </c>
      <c r="O2100" s="9" t="s">
        <v>19175</v>
      </c>
      <c r="P2100" s="9"/>
      <c r="Q2100" s="9" t="s">
        <v>950</v>
      </c>
      <c r="R2100" s="9" t="s">
        <v>15648</v>
      </c>
      <c r="S2100" s="9" t="s">
        <v>17</v>
      </c>
      <c r="T2100" s="9" t="s">
        <v>8714</v>
      </c>
      <c r="U2100" s="9" t="s">
        <v>222</v>
      </c>
      <c r="V2100" s="9"/>
    </row>
    <row r="2101" customFormat="false" ht="15" hidden="false" customHeight="false" outlineLevel="0" collapsed="false">
      <c r="A2101" s="9" t="s">
        <v>19198</v>
      </c>
      <c r="B2101" s="9" t="s">
        <v>19199</v>
      </c>
      <c r="C2101" s="9" t="s">
        <v>19200</v>
      </c>
      <c r="D2101" s="9" t="s">
        <v>41</v>
      </c>
      <c r="E2101" s="9" t="s">
        <v>920</v>
      </c>
      <c r="F2101" s="9" t="s">
        <v>19201</v>
      </c>
      <c r="G2101" s="9" t="s">
        <v>19202</v>
      </c>
      <c r="H2101" s="9" t="n">
        <v>1560</v>
      </c>
      <c r="I2101" s="9" t="n">
        <v>1750</v>
      </c>
      <c r="J2101" s="9" t="s">
        <v>19203</v>
      </c>
      <c r="K2101" s="9" t="s">
        <v>19204</v>
      </c>
      <c r="L2101" s="9" t="s">
        <v>19205</v>
      </c>
      <c r="M2101" s="9" t="s">
        <v>19206</v>
      </c>
      <c r="N2101" s="9" t="s">
        <v>593</v>
      </c>
      <c r="O2101" s="9" t="s">
        <v>354</v>
      </c>
      <c r="P2101" s="9" t="s">
        <v>19207</v>
      </c>
      <c r="Q2101" s="9" t="s">
        <v>234</v>
      </c>
      <c r="R2101" s="9" t="s">
        <v>19208</v>
      </c>
      <c r="S2101" s="9" t="s">
        <v>17</v>
      </c>
      <c r="T2101" s="9" t="s">
        <v>170</v>
      </c>
      <c r="U2101" s="9" t="s">
        <v>222</v>
      </c>
      <c r="V2101" s="9"/>
    </row>
    <row r="2102" customFormat="false" ht="15" hidden="false" customHeight="false" outlineLevel="0" collapsed="false">
      <c r="A2102" s="9" t="s">
        <v>19209</v>
      </c>
      <c r="B2102" s="9" t="s">
        <v>19210</v>
      </c>
      <c r="C2102" s="9" t="s">
        <v>19211</v>
      </c>
      <c r="D2102" s="9" t="s">
        <v>41</v>
      </c>
      <c r="E2102" s="9" t="s">
        <v>920</v>
      </c>
      <c r="F2102" s="9" t="s">
        <v>19212</v>
      </c>
      <c r="G2102" s="9" t="s">
        <v>19213</v>
      </c>
      <c r="H2102" s="9" t="n">
        <v>1933</v>
      </c>
      <c r="I2102" s="9" t="n">
        <v>1970</v>
      </c>
      <c r="J2102" s="9" t="s">
        <v>19214</v>
      </c>
      <c r="K2102" s="9" t="s">
        <v>19215</v>
      </c>
      <c r="L2102" s="9" t="s">
        <v>19216</v>
      </c>
      <c r="M2102" s="9" t="s">
        <v>19217</v>
      </c>
      <c r="N2102" s="9" t="s">
        <v>16243</v>
      </c>
      <c r="O2102" s="9" t="s">
        <v>11080</v>
      </c>
      <c r="P2102" s="9" t="s">
        <v>19218</v>
      </c>
      <c r="Q2102" s="9" t="s">
        <v>234</v>
      </c>
      <c r="R2102" s="9" t="s">
        <v>19219</v>
      </c>
      <c r="S2102" s="9" t="s">
        <v>16</v>
      </c>
      <c r="T2102" s="9" t="s">
        <v>17881</v>
      </c>
      <c r="U2102" s="9" t="s">
        <v>222</v>
      </c>
      <c r="V2102" s="9"/>
    </row>
    <row r="2103" customFormat="false" ht="15" hidden="false" customHeight="false" outlineLevel="0" collapsed="false">
      <c r="A2103" s="9" t="s">
        <v>19220</v>
      </c>
      <c r="B2103" s="9" t="s">
        <v>19221</v>
      </c>
      <c r="C2103" s="9" t="s">
        <v>19222</v>
      </c>
      <c r="D2103" s="9" t="s">
        <v>41</v>
      </c>
      <c r="E2103" s="9" t="s">
        <v>920</v>
      </c>
      <c r="F2103" s="9" t="s">
        <v>19006</v>
      </c>
      <c r="G2103" s="9" t="s">
        <v>9290</v>
      </c>
      <c r="H2103" s="9" t="n">
        <v>1592</v>
      </c>
      <c r="I2103" s="9" t="n">
        <v>1598</v>
      </c>
      <c r="J2103" s="9" t="s">
        <v>19223</v>
      </c>
      <c r="K2103" s="9" t="s">
        <v>19224</v>
      </c>
      <c r="L2103" s="9" t="s">
        <v>19225</v>
      </c>
      <c r="M2103" s="9" t="s">
        <v>19226</v>
      </c>
      <c r="N2103" s="9" t="s">
        <v>5729</v>
      </c>
      <c r="O2103" s="9" t="s">
        <v>354</v>
      </c>
      <c r="P2103" s="9" t="s">
        <v>19227</v>
      </c>
      <c r="Q2103" s="9" t="s">
        <v>2551</v>
      </c>
      <c r="R2103" s="9" t="s">
        <v>19228</v>
      </c>
      <c r="S2103" s="9" t="s">
        <v>16</v>
      </c>
      <c r="T2103" s="9" t="s">
        <v>19016</v>
      </c>
      <c r="U2103" s="9" t="s">
        <v>222</v>
      </c>
      <c r="V2103" s="9"/>
    </row>
    <row r="2104" customFormat="false" ht="15" hidden="false" customHeight="false" outlineLevel="0" collapsed="false">
      <c r="A2104" s="9" t="s">
        <v>19229</v>
      </c>
      <c r="B2104" s="9" t="s">
        <v>19230</v>
      </c>
      <c r="C2104" s="9" t="s">
        <v>19231</v>
      </c>
      <c r="D2104" s="9" t="s">
        <v>21</v>
      </c>
      <c r="E2104" s="9" t="s">
        <v>460</v>
      </c>
      <c r="F2104" s="9" t="s">
        <v>169</v>
      </c>
      <c r="G2104" s="9" t="s">
        <v>19232</v>
      </c>
      <c r="H2104" s="9" t="n">
        <v>600</v>
      </c>
      <c r="I2104" s="9"/>
      <c r="J2104" s="9" t="s">
        <v>19233</v>
      </c>
      <c r="K2104" s="9" t="s">
        <v>19234</v>
      </c>
      <c r="L2104" s="9" t="s">
        <v>19235</v>
      </c>
      <c r="M2104" s="9" t="s">
        <v>19236</v>
      </c>
      <c r="N2104" s="9" t="s">
        <v>173</v>
      </c>
      <c r="O2104" s="9" t="s">
        <v>19237</v>
      </c>
      <c r="P2104" s="9"/>
      <c r="Q2104" s="9" t="s">
        <v>1267</v>
      </c>
      <c r="R2104" s="9" t="s">
        <v>19238</v>
      </c>
      <c r="S2104" s="9" t="s">
        <v>15</v>
      </c>
      <c r="T2104" s="9" t="s">
        <v>19239</v>
      </c>
      <c r="U2104" s="9" t="s">
        <v>378</v>
      </c>
      <c r="V2104" s="9" t="s">
        <v>19240</v>
      </c>
    </row>
    <row r="2105" customFormat="false" ht="15" hidden="false" customHeight="false" outlineLevel="0" collapsed="false">
      <c r="A2105" s="9" t="s">
        <v>19241</v>
      </c>
      <c r="B2105" s="9" t="s">
        <v>19242</v>
      </c>
      <c r="C2105" s="9" t="s">
        <v>19243</v>
      </c>
      <c r="D2105" s="9" t="s">
        <v>21</v>
      </c>
      <c r="E2105" s="9" t="s">
        <v>460</v>
      </c>
      <c r="F2105" s="9" t="s">
        <v>162</v>
      </c>
      <c r="G2105" s="9" t="s">
        <v>86</v>
      </c>
      <c r="H2105" s="9"/>
      <c r="I2105" s="9"/>
      <c r="J2105" s="9" t="s">
        <v>19244</v>
      </c>
      <c r="K2105" s="9" t="s">
        <v>19245</v>
      </c>
      <c r="L2105" s="9" t="s">
        <v>19246</v>
      </c>
      <c r="M2105" s="9" t="s">
        <v>19247</v>
      </c>
      <c r="N2105" s="9" t="s">
        <v>6008</v>
      </c>
      <c r="O2105" s="9" t="s">
        <v>19237</v>
      </c>
      <c r="P2105" s="9"/>
      <c r="Q2105" s="9" t="s">
        <v>1654</v>
      </c>
      <c r="R2105" s="9" t="s">
        <v>19248</v>
      </c>
      <c r="S2105" s="9" t="s">
        <v>16</v>
      </c>
      <c r="T2105" s="9" t="s">
        <v>16911</v>
      </c>
      <c r="U2105" s="9" t="s">
        <v>222</v>
      </c>
      <c r="V2105" s="9" t="s">
        <v>19249</v>
      </c>
    </row>
    <row r="2106" customFormat="false" ht="15" hidden="false" customHeight="false" outlineLevel="0" collapsed="false">
      <c r="A2106" s="9" t="s">
        <v>19250</v>
      </c>
      <c r="B2106" s="9" t="s">
        <v>19251</v>
      </c>
      <c r="C2106" s="9" t="s">
        <v>19252</v>
      </c>
      <c r="D2106" s="9" t="s">
        <v>21</v>
      </c>
      <c r="E2106" s="9" t="s">
        <v>460</v>
      </c>
      <c r="F2106" s="9" t="s">
        <v>162</v>
      </c>
      <c r="G2106" s="9" t="s">
        <v>82</v>
      </c>
      <c r="H2106" s="9"/>
      <c r="I2106" s="9"/>
      <c r="J2106" s="9" t="s">
        <v>19253</v>
      </c>
      <c r="K2106" s="9" t="s">
        <v>19254</v>
      </c>
      <c r="L2106" s="9" t="s">
        <v>19255</v>
      </c>
      <c r="M2106" s="9" t="s">
        <v>19256</v>
      </c>
      <c r="N2106" s="9" t="s">
        <v>173</v>
      </c>
      <c r="O2106" s="9" t="s">
        <v>19237</v>
      </c>
      <c r="P2106" s="9"/>
      <c r="Q2106" s="9" t="s">
        <v>454</v>
      </c>
      <c r="R2106" s="9" t="s">
        <v>19257</v>
      </c>
      <c r="S2106" s="9" t="s">
        <v>17</v>
      </c>
      <c r="T2106" s="9" t="s">
        <v>3391</v>
      </c>
      <c r="U2106" s="9" t="s">
        <v>378</v>
      </c>
      <c r="V2106" s="9" t="s">
        <v>19258</v>
      </c>
    </row>
    <row r="2107" customFormat="false" ht="15" hidden="false" customHeight="false" outlineLevel="0" collapsed="false">
      <c r="A2107" s="9" t="s">
        <v>19259</v>
      </c>
      <c r="B2107" s="9" t="s">
        <v>19260</v>
      </c>
      <c r="C2107" s="9" t="s">
        <v>19261</v>
      </c>
      <c r="D2107" s="9" t="s">
        <v>21</v>
      </c>
      <c r="E2107" s="9" t="s">
        <v>460</v>
      </c>
      <c r="F2107" s="9" t="s">
        <v>19262</v>
      </c>
      <c r="G2107" s="9" t="s">
        <v>19263</v>
      </c>
      <c r="H2107" s="9" t="n">
        <v>-5500</v>
      </c>
      <c r="I2107" s="9"/>
      <c r="J2107" s="9" t="s">
        <v>19264</v>
      </c>
      <c r="K2107" s="9" t="s">
        <v>19265</v>
      </c>
      <c r="L2107" s="9" t="s">
        <v>19266</v>
      </c>
      <c r="M2107" s="9" t="s">
        <v>19267</v>
      </c>
      <c r="N2107" s="9" t="s">
        <v>432</v>
      </c>
      <c r="O2107" s="9" t="s">
        <v>19237</v>
      </c>
      <c r="P2107" s="9"/>
      <c r="Q2107" s="9" t="s">
        <v>2073</v>
      </c>
      <c r="R2107" s="9" t="s">
        <v>19268</v>
      </c>
      <c r="S2107" s="9" t="s">
        <v>16</v>
      </c>
      <c r="T2107" s="9" t="s">
        <v>411</v>
      </c>
      <c r="U2107" s="9" t="s">
        <v>222</v>
      </c>
      <c r="V2107" s="9" t="s">
        <v>19269</v>
      </c>
    </row>
    <row r="2108" customFormat="false" ht="15" hidden="false" customHeight="false" outlineLevel="0" collapsed="false">
      <c r="A2108" s="9" t="s">
        <v>19270</v>
      </c>
      <c r="B2108" s="9" t="s">
        <v>19271</v>
      </c>
      <c r="C2108" s="9" t="s">
        <v>19272</v>
      </c>
      <c r="D2108" s="9" t="s">
        <v>21</v>
      </c>
      <c r="E2108" s="9" t="s">
        <v>460</v>
      </c>
      <c r="F2108" s="9" t="s">
        <v>19273</v>
      </c>
      <c r="G2108" s="9" t="s">
        <v>19274</v>
      </c>
      <c r="H2108" s="9"/>
      <c r="I2108" s="9"/>
      <c r="J2108" s="9" t="s">
        <v>19275</v>
      </c>
      <c r="K2108" s="9" t="s">
        <v>19276</v>
      </c>
      <c r="L2108" s="9" t="s">
        <v>19277</v>
      </c>
      <c r="M2108" s="9" t="s">
        <v>19278</v>
      </c>
      <c r="N2108" s="9" t="s">
        <v>173</v>
      </c>
      <c r="O2108" s="9" t="s">
        <v>19237</v>
      </c>
      <c r="P2108" s="9"/>
      <c r="Q2108" s="9" t="s">
        <v>1267</v>
      </c>
      <c r="R2108" s="9" t="s">
        <v>19279</v>
      </c>
      <c r="S2108" s="9" t="s">
        <v>16</v>
      </c>
      <c r="T2108" s="9" t="s">
        <v>16911</v>
      </c>
      <c r="U2108" s="9" t="s">
        <v>222</v>
      </c>
      <c r="V2108" s="9" t="s">
        <v>19280</v>
      </c>
    </row>
    <row r="2109" customFormat="false" ht="15" hidden="false" customHeight="false" outlineLevel="0" collapsed="false">
      <c r="A2109" s="9" t="s">
        <v>19281</v>
      </c>
      <c r="B2109" s="9" t="s">
        <v>19282</v>
      </c>
      <c r="C2109" s="9" t="s">
        <v>19283</v>
      </c>
      <c r="D2109" s="9" t="s">
        <v>21</v>
      </c>
      <c r="E2109" s="9" t="s">
        <v>460</v>
      </c>
      <c r="F2109" s="9" t="s">
        <v>19284</v>
      </c>
      <c r="G2109" s="9" t="s">
        <v>19285</v>
      </c>
      <c r="H2109" s="9" t="n">
        <v>-14000</v>
      </c>
      <c r="I2109" s="9"/>
      <c r="J2109" s="9" t="s">
        <v>19286</v>
      </c>
      <c r="K2109" s="9" t="s">
        <v>19287</v>
      </c>
      <c r="L2109" s="9" t="s">
        <v>19288</v>
      </c>
      <c r="M2109" s="9" t="s">
        <v>19289</v>
      </c>
      <c r="N2109" s="9" t="s">
        <v>173</v>
      </c>
      <c r="O2109" s="9" t="s">
        <v>19237</v>
      </c>
      <c r="P2109" s="9"/>
      <c r="Q2109" s="9" t="s">
        <v>454</v>
      </c>
      <c r="R2109" s="9" t="s">
        <v>19290</v>
      </c>
      <c r="S2109" s="9" t="s">
        <v>16</v>
      </c>
      <c r="T2109" s="9" t="s">
        <v>3239</v>
      </c>
      <c r="U2109" s="9" t="s">
        <v>378</v>
      </c>
      <c r="V2109" s="9" t="s">
        <v>19291</v>
      </c>
    </row>
    <row r="2110" customFormat="false" ht="15" hidden="false" customHeight="false" outlineLevel="0" collapsed="false">
      <c r="A2110" s="9" t="s">
        <v>19292</v>
      </c>
      <c r="B2110" s="9" t="s">
        <v>19293</v>
      </c>
      <c r="C2110" s="9" t="s">
        <v>19294</v>
      </c>
      <c r="D2110" s="9" t="s">
        <v>21</v>
      </c>
      <c r="E2110" s="9" t="s">
        <v>460</v>
      </c>
      <c r="F2110" s="9" t="s">
        <v>19295</v>
      </c>
      <c r="G2110" s="9" t="s">
        <v>19296</v>
      </c>
      <c r="H2110" s="9" t="n">
        <v>-5000</v>
      </c>
      <c r="I2110" s="9"/>
      <c r="J2110" s="9" t="s">
        <v>19297</v>
      </c>
      <c r="K2110" s="9" t="s">
        <v>19298</v>
      </c>
      <c r="L2110" s="9" t="s">
        <v>19299</v>
      </c>
      <c r="M2110" s="9" t="s">
        <v>19300</v>
      </c>
      <c r="N2110" s="9" t="s">
        <v>173</v>
      </c>
      <c r="O2110" s="9" t="s">
        <v>19237</v>
      </c>
      <c r="P2110" s="9"/>
      <c r="Q2110" s="9" t="s">
        <v>1267</v>
      </c>
      <c r="R2110" s="9" t="s">
        <v>19301</v>
      </c>
      <c r="S2110" s="9" t="s">
        <v>16</v>
      </c>
      <c r="T2110" s="9" t="s">
        <v>11768</v>
      </c>
      <c r="U2110" s="9" t="s">
        <v>378</v>
      </c>
      <c r="V2110" s="9" t="s">
        <v>19302</v>
      </c>
    </row>
    <row r="2111" customFormat="false" ht="15" hidden="false" customHeight="false" outlineLevel="0" collapsed="false">
      <c r="A2111" s="9" t="s">
        <v>19303</v>
      </c>
      <c r="B2111" s="9" t="s">
        <v>19304</v>
      </c>
      <c r="C2111" s="9" t="s">
        <v>19305</v>
      </c>
      <c r="D2111" s="9" t="s">
        <v>21</v>
      </c>
      <c r="E2111" s="9" t="s">
        <v>460</v>
      </c>
      <c r="F2111" s="9" t="s">
        <v>19306</v>
      </c>
      <c r="G2111" s="9" t="s">
        <v>19307</v>
      </c>
      <c r="H2111" s="9" t="n">
        <v>-2500</v>
      </c>
      <c r="I2111" s="9"/>
      <c r="J2111" s="9" t="s">
        <v>19308</v>
      </c>
      <c r="K2111" s="9" t="s">
        <v>19309</v>
      </c>
      <c r="L2111" s="9" t="s">
        <v>19310</v>
      </c>
      <c r="M2111" s="9" t="s">
        <v>19311</v>
      </c>
      <c r="N2111" s="9" t="s">
        <v>173</v>
      </c>
      <c r="O2111" s="9" t="s">
        <v>19237</v>
      </c>
      <c r="P2111" s="9"/>
      <c r="Q2111" s="9" t="s">
        <v>234</v>
      </c>
      <c r="R2111" s="9" t="s">
        <v>19301</v>
      </c>
      <c r="S2111" s="9" t="s">
        <v>16</v>
      </c>
      <c r="T2111" s="9" t="s">
        <v>3239</v>
      </c>
      <c r="U2111" s="9" t="s">
        <v>378</v>
      </c>
      <c r="V2111" s="9"/>
    </row>
    <row r="2112" customFormat="false" ht="15" hidden="false" customHeight="false" outlineLevel="0" collapsed="false">
      <c r="A2112" s="9" t="s">
        <v>19312</v>
      </c>
      <c r="B2112" s="9" t="s">
        <v>19313</v>
      </c>
      <c r="C2112" s="9" t="s">
        <v>19314</v>
      </c>
      <c r="D2112" s="9" t="s">
        <v>21</v>
      </c>
      <c r="E2112" s="9" t="s">
        <v>460</v>
      </c>
      <c r="F2112" s="9" t="s">
        <v>1759</v>
      </c>
      <c r="G2112" s="9" t="s">
        <v>67</v>
      </c>
      <c r="H2112" s="9" t="n">
        <v>1300</v>
      </c>
      <c r="I2112" s="9"/>
      <c r="J2112" s="9" t="s">
        <v>19315</v>
      </c>
      <c r="K2112" s="9" t="s">
        <v>19316</v>
      </c>
      <c r="L2112" s="9" t="s">
        <v>19317</v>
      </c>
      <c r="M2112" s="9" t="s">
        <v>19318</v>
      </c>
      <c r="N2112" s="9" t="s">
        <v>6008</v>
      </c>
      <c r="O2112" s="9" t="s">
        <v>19237</v>
      </c>
      <c r="P2112" s="9"/>
      <c r="Q2112" s="9" t="s">
        <v>1267</v>
      </c>
      <c r="R2112" s="9" t="s">
        <v>19257</v>
      </c>
      <c r="S2112" s="9" t="s">
        <v>15</v>
      </c>
      <c r="T2112" s="9" t="s">
        <v>19319</v>
      </c>
      <c r="U2112" s="9" t="s">
        <v>222</v>
      </c>
      <c r="V2112" s="9" t="s">
        <v>19320</v>
      </c>
    </row>
    <row r="2113" customFormat="false" ht="15" hidden="false" customHeight="false" outlineLevel="0" collapsed="false">
      <c r="A2113" s="9" t="s">
        <v>19321</v>
      </c>
      <c r="B2113" s="9" t="s">
        <v>19322</v>
      </c>
      <c r="C2113" s="9" t="s">
        <v>19323</v>
      </c>
      <c r="D2113" s="9" t="s">
        <v>21</v>
      </c>
      <c r="E2113" s="9" t="s">
        <v>460</v>
      </c>
      <c r="F2113" s="9" t="s">
        <v>163</v>
      </c>
      <c r="G2113" s="9" t="s">
        <v>103</v>
      </c>
      <c r="H2113" s="9" t="n">
        <v>1100</v>
      </c>
      <c r="I2113" s="9"/>
      <c r="J2113" s="9" t="s">
        <v>19324</v>
      </c>
      <c r="K2113" s="9" t="s">
        <v>19325</v>
      </c>
      <c r="L2113" s="9" t="s">
        <v>19326</v>
      </c>
      <c r="M2113" s="9" t="s">
        <v>19327</v>
      </c>
      <c r="N2113" s="9" t="s">
        <v>19328</v>
      </c>
      <c r="O2113" s="9" t="s">
        <v>19237</v>
      </c>
      <c r="P2113" s="9"/>
      <c r="Q2113" s="9" t="s">
        <v>1267</v>
      </c>
      <c r="R2113" s="9" t="s">
        <v>628</v>
      </c>
      <c r="S2113" s="9" t="s">
        <v>17</v>
      </c>
      <c r="T2113" s="9" t="s">
        <v>3391</v>
      </c>
      <c r="U2113" s="9" t="s">
        <v>222</v>
      </c>
      <c r="V2113" s="9"/>
    </row>
    <row r="2114" customFormat="false" ht="15" hidden="false" customHeight="false" outlineLevel="0" collapsed="false">
      <c r="A2114" s="9" t="s">
        <v>19329</v>
      </c>
      <c r="B2114" s="9" t="s">
        <v>19330</v>
      </c>
      <c r="C2114" s="9" t="s">
        <v>19331</v>
      </c>
      <c r="D2114" s="9" t="s">
        <v>21</v>
      </c>
      <c r="E2114" s="9" t="s">
        <v>460</v>
      </c>
      <c r="F2114" s="9" t="s">
        <v>162</v>
      </c>
      <c r="G2114" s="9" t="s">
        <v>84</v>
      </c>
      <c r="H2114" s="9"/>
      <c r="I2114" s="9"/>
      <c r="J2114" s="9" t="s">
        <v>19332</v>
      </c>
      <c r="K2114" s="9" t="s">
        <v>19333</v>
      </c>
      <c r="L2114" s="9" t="s">
        <v>19334</v>
      </c>
      <c r="M2114" s="9" t="s">
        <v>19335</v>
      </c>
      <c r="N2114" s="9" t="s">
        <v>432</v>
      </c>
      <c r="O2114" s="9" t="s">
        <v>19237</v>
      </c>
      <c r="P2114" s="9"/>
      <c r="Q2114" s="9" t="s">
        <v>454</v>
      </c>
      <c r="R2114" s="9" t="s">
        <v>19257</v>
      </c>
      <c r="S2114" s="9" t="s">
        <v>17</v>
      </c>
      <c r="T2114" s="9" t="s">
        <v>3391</v>
      </c>
      <c r="U2114" s="9" t="s">
        <v>222</v>
      </c>
      <c r="V2114" s="9"/>
    </row>
    <row r="2115" customFormat="false" ht="15" hidden="false" customHeight="false" outlineLevel="0" collapsed="false">
      <c r="A2115" s="9" t="s">
        <v>19336</v>
      </c>
      <c r="B2115" s="9" t="s">
        <v>19337</v>
      </c>
      <c r="C2115" s="9" t="s">
        <v>19338</v>
      </c>
      <c r="D2115" s="9" t="s">
        <v>21</v>
      </c>
      <c r="E2115" s="9" t="s">
        <v>460</v>
      </c>
      <c r="F2115" s="9" t="s">
        <v>162</v>
      </c>
      <c r="G2115" s="9" t="s">
        <v>86</v>
      </c>
      <c r="H2115" s="9" t="n">
        <v>850</v>
      </c>
      <c r="I2115" s="9"/>
      <c r="J2115" s="9" t="s">
        <v>19339</v>
      </c>
      <c r="K2115" s="9" t="s">
        <v>19340</v>
      </c>
      <c r="L2115" s="9" t="s">
        <v>19341</v>
      </c>
      <c r="M2115" s="9" t="s">
        <v>19342</v>
      </c>
      <c r="N2115" s="9" t="s">
        <v>6008</v>
      </c>
      <c r="O2115" s="9" t="s">
        <v>19237</v>
      </c>
      <c r="P2115" s="9"/>
      <c r="Q2115" s="9" t="s">
        <v>454</v>
      </c>
      <c r="R2115" s="9" t="s">
        <v>19343</v>
      </c>
      <c r="S2115" s="9" t="s">
        <v>16</v>
      </c>
      <c r="T2115" s="9" t="s">
        <v>3391</v>
      </c>
      <c r="U2115" s="9" t="s">
        <v>222</v>
      </c>
      <c r="V2115" s="9"/>
    </row>
    <row r="2116" customFormat="false" ht="15" hidden="false" customHeight="false" outlineLevel="0" collapsed="false">
      <c r="A2116" s="9" t="s">
        <v>19344</v>
      </c>
      <c r="B2116" s="9" t="s">
        <v>19345</v>
      </c>
      <c r="C2116" s="9" t="s">
        <v>19346</v>
      </c>
      <c r="D2116" s="9" t="s">
        <v>21</v>
      </c>
      <c r="E2116" s="9" t="s">
        <v>460</v>
      </c>
      <c r="F2116" s="9" t="s">
        <v>1897</v>
      </c>
      <c r="G2116" s="9" t="s">
        <v>19347</v>
      </c>
      <c r="H2116" s="9" t="n">
        <v>-800</v>
      </c>
      <c r="I2116" s="9"/>
      <c r="J2116" s="9" t="s">
        <v>19348</v>
      </c>
      <c r="K2116" s="9" t="s">
        <v>19349</v>
      </c>
      <c r="L2116" s="9" t="s">
        <v>19350</v>
      </c>
      <c r="M2116" s="9" t="s">
        <v>19351</v>
      </c>
      <c r="N2116" s="9" t="s">
        <v>173</v>
      </c>
      <c r="O2116" s="9" t="s">
        <v>19237</v>
      </c>
      <c r="P2116" s="9"/>
      <c r="Q2116" s="9" t="s">
        <v>1267</v>
      </c>
      <c r="R2116" s="9" t="s">
        <v>8519</v>
      </c>
      <c r="S2116" s="9" t="s">
        <v>17</v>
      </c>
      <c r="T2116" s="9" t="s">
        <v>19352</v>
      </c>
      <c r="U2116" s="9" t="s">
        <v>378</v>
      </c>
      <c r="V2116" s="9" t="s">
        <v>19353</v>
      </c>
    </row>
    <row r="2117" customFormat="false" ht="15" hidden="false" customHeight="false" outlineLevel="0" collapsed="false">
      <c r="A2117" s="9" t="s">
        <v>19354</v>
      </c>
      <c r="B2117" s="9" t="s">
        <v>19355</v>
      </c>
      <c r="C2117" s="9" t="s">
        <v>19356</v>
      </c>
      <c r="D2117" s="9" t="s">
        <v>21</v>
      </c>
      <c r="E2117" s="9" t="s">
        <v>460</v>
      </c>
      <c r="F2117" s="9" t="s">
        <v>162</v>
      </c>
      <c r="G2117" s="9" t="s">
        <v>86</v>
      </c>
      <c r="H2117" s="9" t="n">
        <v>1000</v>
      </c>
      <c r="I2117" s="9"/>
      <c r="J2117" s="9" t="s">
        <v>19357</v>
      </c>
      <c r="K2117" s="9" t="s">
        <v>19358</v>
      </c>
      <c r="L2117" s="9" t="s">
        <v>19359</v>
      </c>
      <c r="M2117" s="9" t="s">
        <v>19360</v>
      </c>
      <c r="N2117" s="9" t="s">
        <v>173</v>
      </c>
      <c r="O2117" s="9" t="s">
        <v>19237</v>
      </c>
      <c r="P2117" s="9"/>
      <c r="Q2117" s="9" t="s">
        <v>454</v>
      </c>
      <c r="R2117" s="9" t="s">
        <v>19361</v>
      </c>
      <c r="S2117" s="9" t="s">
        <v>17</v>
      </c>
      <c r="T2117" s="9" t="s">
        <v>3391</v>
      </c>
      <c r="U2117" s="9" t="s">
        <v>378</v>
      </c>
      <c r="V2117" s="9"/>
    </row>
    <row r="2118" customFormat="false" ht="15" hidden="false" customHeight="false" outlineLevel="0" collapsed="false">
      <c r="A2118" s="9" t="s">
        <v>19362</v>
      </c>
      <c r="B2118" s="9" t="s">
        <v>19363</v>
      </c>
      <c r="C2118" s="9" t="s">
        <v>19364</v>
      </c>
      <c r="D2118" s="9" t="s">
        <v>21</v>
      </c>
      <c r="E2118" s="9" t="s">
        <v>460</v>
      </c>
      <c r="F2118" s="9" t="s">
        <v>4884</v>
      </c>
      <c r="G2118" s="9" t="s">
        <v>19365</v>
      </c>
      <c r="H2118" s="9"/>
      <c r="I2118" s="9"/>
      <c r="J2118" s="9" t="s">
        <v>19366</v>
      </c>
      <c r="K2118" s="9" t="s">
        <v>19367</v>
      </c>
      <c r="L2118" s="9" t="s">
        <v>19368</v>
      </c>
      <c r="M2118" s="9" t="s">
        <v>19369</v>
      </c>
      <c r="N2118" s="9" t="s">
        <v>563</v>
      </c>
      <c r="O2118" s="9" t="s">
        <v>19237</v>
      </c>
      <c r="P2118" s="9"/>
      <c r="Q2118" s="9" t="s">
        <v>234</v>
      </c>
      <c r="R2118" s="9" t="s">
        <v>19370</v>
      </c>
      <c r="S2118" s="9" t="s">
        <v>16</v>
      </c>
      <c r="T2118" s="9" t="s">
        <v>388</v>
      </c>
      <c r="U2118" s="9" t="s">
        <v>378</v>
      </c>
      <c r="V2118" s="9" t="s">
        <v>19371</v>
      </c>
    </row>
    <row r="2119" customFormat="false" ht="15" hidden="false" customHeight="false" outlineLevel="0" collapsed="false">
      <c r="A2119" s="9" t="s">
        <v>19372</v>
      </c>
      <c r="B2119" s="9" t="s">
        <v>19373</v>
      </c>
      <c r="C2119" s="9" t="s">
        <v>19374</v>
      </c>
      <c r="D2119" s="9" t="s">
        <v>21</v>
      </c>
      <c r="E2119" s="9" t="s">
        <v>460</v>
      </c>
      <c r="F2119" s="9" t="s">
        <v>19375</v>
      </c>
      <c r="G2119" s="9" t="s">
        <v>19376</v>
      </c>
      <c r="H2119" s="9"/>
      <c r="I2119" s="9"/>
      <c r="J2119" s="9" t="s">
        <v>19377</v>
      </c>
      <c r="K2119" s="9" t="s">
        <v>19378</v>
      </c>
      <c r="L2119" s="9" t="s">
        <v>19379</v>
      </c>
      <c r="M2119" s="9" t="s">
        <v>19380</v>
      </c>
      <c r="N2119" s="9" t="s">
        <v>173</v>
      </c>
      <c r="O2119" s="9" t="s">
        <v>19237</v>
      </c>
      <c r="P2119" s="9"/>
      <c r="Q2119" s="9" t="s">
        <v>1267</v>
      </c>
      <c r="R2119" s="9" t="s">
        <v>628</v>
      </c>
      <c r="S2119" s="9" t="s">
        <v>17</v>
      </c>
      <c r="T2119" s="9" t="s">
        <v>3391</v>
      </c>
      <c r="U2119" s="9" t="s">
        <v>222</v>
      </c>
      <c r="V2119" s="9"/>
    </row>
    <row r="2120" customFormat="false" ht="15" hidden="false" customHeight="false" outlineLevel="0" collapsed="false">
      <c r="A2120" s="9" t="s">
        <v>19381</v>
      </c>
      <c r="B2120" s="9" t="s">
        <v>19382</v>
      </c>
      <c r="C2120" s="9" t="s">
        <v>19383</v>
      </c>
      <c r="D2120" s="9" t="s">
        <v>21</v>
      </c>
      <c r="E2120" s="9" t="s">
        <v>460</v>
      </c>
      <c r="F2120" s="9" t="s">
        <v>168</v>
      </c>
      <c r="G2120" s="9" t="s">
        <v>19384</v>
      </c>
      <c r="H2120" s="9"/>
      <c r="I2120" s="9"/>
      <c r="J2120" s="9" t="s">
        <v>19385</v>
      </c>
      <c r="K2120" s="9" t="s">
        <v>19386</v>
      </c>
      <c r="L2120" s="9" t="s">
        <v>19387</v>
      </c>
      <c r="M2120" s="9" t="s">
        <v>19388</v>
      </c>
      <c r="N2120" s="9" t="s">
        <v>432</v>
      </c>
      <c r="O2120" s="9" t="s">
        <v>19237</v>
      </c>
      <c r="P2120" s="9"/>
      <c r="Q2120" s="9" t="s">
        <v>2783</v>
      </c>
      <c r="R2120" s="9" t="s">
        <v>19389</v>
      </c>
      <c r="S2120" s="9" t="s">
        <v>16</v>
      </c>
      <c r="T2120" s="9" t="s">
        <v>3391</v>
      </c>
      <c r="U2120" s="9" t="s">
        <v>378</v>
      </c>
      <c r="V2120" s="9" t="s">
        <v>19390</v>
      </c>
    </row>
    <row r="2121" customFormat="false" ht="15" hidden="false" customHeight="false" outlineLevel="0" collapsed="false">
      <c r="A2121" s="9" t="s">
        <v>19391</v>
      </c>
      <c r="B2121" s="9" t="s">
        <v>19392</v>
      </c>
      <c r="C2121" s="9" t="s">
        <v>19393</v>
      </c>
      <c r="D2121" s="9" t="s">
        <v>21</v>
      </c>
      <c r="E2121" s="9" t="s">
        <v>460</v>
      </c>
      <c r="F2121" s="9" t="s">
        <v>162</v>
      </c>
      <c r="G2121" s="9" t="s">
        <v>19394</v>
      </c>
      <c r="H2121" s="9"/>
      <c r="I2121" s="9"/>
      <c r="J2121" s="9" t="s">
        <v>19395</v>
      </c>
      <c r="K2121" s="9" t="s">
        <v>19396</v>
      </c>
      <c r="L2121" s="9" t="s">
        <v>19397</v>
      </c>
      <c r="M2121" s="9" t="s">
        <v>19398</v>
      </c>
      <c r="N2121" s="9" t="s">
        <v>12534</v>
      </c>
      <c r="O2121" s="9" t="s">
        <v>19237</v>
      </c>
      <c r="P2121" s="9"/>
      <c r="Q2121" s="9" t="s">
        <v>454</v>
      </c>
      <c r="R2121" s="9" t="s">
        <v>19399</v>
      </c>
      <c r="S2121" s="9" t="s">
        <v>17</v>
      </c>
      <c r="T2121" s="9" t="s">
        <v>271</v>
      </c>
      <c r="U2121" s="9" t="s">
        <v>222</v>
      </c>
      <c r="V2121" s="9"/>
    </row>
    <row r="2122" customFormat="false" ht="15" hidden="false" customHeight="false" outlineLevel="0" collapsed="false">
      <c r="A2122" s="9" t="s">
        <v>19400</v>
      </c>
      <c r="B2122" s="9" t="s">
        <v>19401</v>
      </c>
      <c r="C2122" s="9" t="s">
        <v>19402</v>
      </c>
      <c r="D2122" s="9" t="s">
        <v>21</v>
      </c>
      <c r="E2122" s="9" t="s">
        <v>460</v>
      </c>
      <c r="F2122" s="9" t="s">
        <v>19403</v>
      </c>
      <c r="G2122" s="9" t="s">
        <v>19404</v>
      </c>
      <c r="H2122" s="9"/>
      <c r="I2122" s="9"/>
      <c r="J2122" s="9" t="s">
        <v>19405</v>
      </c>
      <c r="K2122" s="9" t="s">
        <v>19406</v>
      </c>
      <c r="L2122" s="9" t="s">
        <v>19407</v>
      </c>
      <c r="M2122" s="9" t="s">
        <v>19408</v>
      </c>
      <c r="N2122" s="9" t="s">
        <v>353</v>
      </c>
      <c r="O2122" s="9" t="s">
        <v>19237</v>
      </c>
      <c r="P2122" s="9"/>
      <c r="Q2122" s="9" t="s">
        <v>1267</v>
      </c>
      <c r="R2122" s="9" t="s">
        <v>19409</v>
      </c>
      <c r="S2122" s="9" t="s">
        <v>16</v>
      </c>
      <c r="T2122" s="9" t="s">
        <v>2848</v>
      </c>
      <c r="U2122" s="9" t="s">
        <v>222</v>
      </c>
      <c r="V2122" s="9"/>
    </row>
    <row r="2123" customFormat="false" ht="15" hidden="false" customHeight="false" outlineLevel="0" collapsed="false">
      <c r="A2123" s="9" t="s">
        <v>19410</v>
      </c>
      <c r="B2123" s="9" t="s">
        <v>19411</v>
      </c>
      <c r="C2123" s="9" t="s">
        <v>19412</v>
      </c>
      <c r="D2123" s="9" t="s">
        <v>21</v>
      </c>
      <c r="E2123" s="9" t="s">
        <v>460</v>
      </c>
      <c r="F2123" s="9" t="s">
        <v>19413</v>
      </c>
      <c r="G2123" s="9" t="s">
        <v>19414</v>
      </c>
      <c r="H2123" s="9" t="n">
        <v>-2600</v>
      </c>
      <c r="I2123" s="9"/>
      <c r="J2123" s="9" t="s">
        <v>19415</v>
      </c>
      <c r="K2123" s="9" t="s">
        <v>19416</v>
      </c>
      <c r="L2123" s="9" t="s">
        <v>19417</v>
      </c>
      <c r="M2123" s="9" t="s">
        <v>19418</v>
      </c>
      <c r="N2123" s="9" t="s">
        <v>6618</v>
      </c>
      <c r="O2123" s="9" t="s">
        <v>19237</v>
      </c>
      <c r="P2123" s="9"/>
      <c r="Q2123" s="9" t="s">
        <v>19419</v>
      </c>
      <c r="R2123" s="9" t="s">
        <v>19420</v>
      </c>
      <c r="S2123" s="9" t="s">
        <v>16</v>
      </c>
      <c r="T2123" s="9" t="s">
        <v>5643</v>
      </c>
      <c r="U2123" s="9" t="s">
        <v>222</v>
      </c>
      <c r="V2123" s="9" t="s">
        <v>19421</v>
      </c>
    </row>
    <row r="2124" customFormat="false" ht="15" hidden="false" customHeight="false" outlineLevel="0" collapsed="false">
      <c r="A2124" s="9" t="s">
        <v>19422</v>
      </c>
      <c r="B2124" s="9" t="s">
        <v>19423</v>
      </c>
      <c r="C2124" s="9" t="s">
        <v>19424</v>
      </c>
      <c r="D2124" s="9" t="s">
        <v>21</v>
      </c>
      <c r="E2124" s="9" t="s">
        <v>460</v>
      </c>
      <c r="F2124" s="9" t="s">
        <v>161</v>
      </c>
      <c r="G2124" s="9" t="s">
        <v>19425</v>
      </c>
      <c r="H2124" s="9"/>
      <c r="I2124" s="9"/>
      <c r="J2124" s="9" t="s">
        <v>19426</v>
      </c>
      <c r="K2124" s="9" t="s">
        <v>19427</v>
      </c>
      <c r="L2124" s="9" t="s">
        <v>19428</v>
      </c>
      <c r="M2124" s="9" t="s">
        <v>19429</v>
      </c>
      <c r="N2124" s="9" t="s">
        <v>6618</v>
      </c>
      <c r="O2124" s="9" t="s">
        <v>19237</v>
      </c>
      <c r="P2124" s="9"/>
      <c r="Q2124" s="9" t="s">
        <v>19430</v>
      </c>
      <c r="R2124" s="9" t="s">
        <v>19431</v>
      </c>
      <c r="S2124" s="9" t="s">
        <v>15</v>
      </c>
      <c r="T2124" s="9" t="s">
        <v>859</v>
      </c>
      <c r="U2124" s="9" t="s">
        <v>222</v>
      </c>
      <c r="V2124" s="9" t="s">
        <v>19432</v>
      </c>
    </row>
    <row r="2125" customFormat="false" ht="15" hidden="false" customHeight="false" outlineLevel="0" collapsed="false">
      <c r="A2125" s="9" t="s">
        <v>19433</v>
      </c>
      <c r="B2125" s="9" t="s">
        <v>19434</v>
      </c>
      <c r="C2125" s="9" t="s">
        <v>19435</v>
      </c>
      <c r="D2125" s="9" t="s">
        <v>21</v>
      </c>
      <c r="E2125" s="9" t="s">
        <v>460</v>
      </c>
      <c r="F2125" s="9" t="s">
        <v>171</v>
      </c>
      <c r="G2125" s="9" t="s">
        <v>472</v>
      </c>
      <c r="H2125" s="9" t="n">
        <v>-2600</v>
      </c>
      <c r="I2125" s="9"/>
      <c r="J2125" s="9" t="s">
        <v>19436</v>
      </c>
      <c r="K2125" s="9" t="s">
        <v>19437</v>
      </c>
      <c r="L2125" s="9" t="s">
        <v>19438</v>
      </c>
      <c r="M2125" s="9" t="s">
        <v>19439</v>
      </c>
      <c r="N2125" s="9" t="s">
        <v>5917</v>
      </c>
      <c r="O2125" s="9" t="s">
        <v>19237</v>
      </c>
      <c r="P2125" s="9"/>
      <c r="Q2125" s="9" t="s">
        <v>234</v>
      </c>
      <c r="R2125" s="9" t="s">
        <v>19440</v>
      </c>
      <c r="S2125" s="9" t="s">
        <v>16</v>
      </c>
      <c r="T2125" s="9" t="s">
        <v>8027</v>
      </c>
      <c r="U2125" s="9" t="s">
        <v>222</v>
      </c>
      <c r="V2125" s="9" t="s">
        <v>19441</v>
      </c>
    </row>
    <row r="2126" customFormat="false" ht="15" hidden="false" customHeight="false" outlineLevel="0" collapsed="false">
      <c r="A2126" s="9" t="s">
        <v>19442</v>
      </c>
      <c r="B2126" s="9" t="s">
        <v>19443</v>
      </c>
      <c r="C2126" s="9" t="s">
        <v>19444</v>
      </c>
      <c r="D2126" s="9" t="s">
        <v>21</v>
      </c>
      <c r="E2126" s="9" t="s">
        <v>460</v>
      </c>
      <c r="F2126" s="9" t="s">
        <v>171</v>
      </c>
      <c r="G2126" s="9" t="s">
        <v>472</v>
      </c>
      <c r="H2126" s="9" t="n">
        <v>-15000</v>
      </c>
      <c r="I2126" s="9"/>
      <c r="J2126" s="9" t="s">
        <v>19445</v>
      </c>
      <c r="K2126" s="9" t="s">
        <v>19446</v>
      </c>
      <c r="L2126" s="9" t="s">
        <v>19447</v>
      </c>
      <c r="M2126" s="9" t="s">
        <v>19448</v>
      </c>
      <c r="N2126" s="9" t="s">
        <v>19449</v>
      </c>
      <c r="O2126" s="9" t="s">
        <v>19237</v>
      </c>
      <c r="P2126" s="9"/>
      <c r="Q2126" s="9" t="s">
        <v>234</v>
      </c>
      <c r="R2126" s="9" t="s">
        <v>8794</v>
      </c>
      <c r="S2126" s="9" t="s">
        <v>16</v>
      </c>
      <c r="T2126" s="9" t="s">
        <v>554</v>
      </c>
      <c r="U2126" s="9" t="s">
        <v>222</v>
      </c>
      <c r="V2126" s="9" t="s">
        <v>19450</v>
      </c>
    </row>
    <row r="2127" customFormat="false" ht="15" hidden="false" customHeight="false" outlineLevel="0" collapsed="false">
      <c r="A2127" s="9" t="s">
        <v>19451</v>
      </c>
      <c r="B2127" s="9" t="s">
        <v>19452</v>
      </c>
      <c r="C2127" s="9" t="s">
        <v>19453</v>
      </c>
      <c r="D2127" s="9" t="s">
        <v>21</v>
      </c>
      <c r="E2127" s="9" t="s">
        <v>460</v>
      </c>
      <c r="F2127" s="9" t="s">
        <v>166</v>
      </c>
      <c r="G2127" s="9" t="s">
        <v>19454</v>
      </c>
      <c r="H2127" s="9" t="n">
        <v>1250</v>
      </c>
      <c r="I2127" s="9"/>
      <c r="J2127" s="9" t="s">
        <v>19455</v>
      </c>
      <c r="K2127" s="9" t="s">
        <v>19456</v>
      </c>
      <c r="L2127" s="9" t="s">
        <v>19457</v>
      </c>
      <c r="M2127" s="9" t="s">
        <v>19458</v>
      </c>
      <c r="N2127" s="9" t="s">
        <v>2309</v>
      </c>
      <c r="O2127" s="9" t="s">
        <v>19237</v>
      </c>
      <c r="P2127" s="9"/>
      <c r="Q2127" s="9" t="s">
        <v>234</v>
      </c>
      <c r="R2127" s="9" t="s">
        <v>18569</v>
      </c>
      <c r="S2127" s="9" t="s">
        <v>16</v>
      </c>
      <c r="T2127" s="9" t="s">
        <v>1245</v>
      </c>
      <c r="U2127" s="9" t="s">
        <v>222</v>
      </c>
      <c r="V2127" s="9" t="s">
        <v>19459</v>
      </c>
    </row>
    <row r="2128" customFormat="false" ht="15" hidden="false" customHeight="false" outlineLevel="0" collapsed="false">
      <c r="A2128" s="9" t="s">
        <v>19460</v>
      </c>
      <c r="B2128" s="9" t="s">
        <v>19461</v>
      </c>
      <c r="C2128" s="9" t="s">
        <v>19462</v>
      </c>
      <c r="D2128" s="9" t="s">
        <v>21</v>
      </c>
      <c r="E2128" s="9" t="s">
        <v>460</v>
      </c>
      <c r="F2128" s="9" t="s">
        <v>163</v>
      </c>
      <c r="G2128" s="9" t="s">
        <v>15164</v>
      </c>
      <c r="H2128" s="9"/>
      <c r="I2128" s="9"/>
      <c r="J2128" s="9" t="s">
        <v>19463</v>
      </c>
      <c r="K2128" s="9" t="s">
        <v>19464</v>
      </c>
      <c r="L2128" s="9" t="s">
        <v>19465</v>
      </c>
      <c r="M2128" s="9" t="s">
        <v>19466</v>
      </c>
      <c r="N2128" s="9" t="s">
        <v>6008</v>
      </c>
      <c r="O2128" s="9" t="s">
        <v>19237</v>
      </c>
      <c r="P2128" s="9"/>
      <c r="Q2128" s="9" t="s">
        <v>234</v>
      </c>
      <c r="R2128" s="9" t="s">
        <v>19467</v>
      </c>
      <c r="S2128" s="9" t="s">
        <v>17</v>
      </c>
      <c r="T2128" s="9" t="s">
        <v>672</v>
      </c>
      <c r="U2128" s="9" t="s">
        <v>378</v>
      </c>
      <c r="V2128" s="9"/>
    </row>
    <row r="2129" customFormat="false" ht="15" hidden="false" customHeight="false" outlineLevel="0" collapsed="false">
      <c r="A2129" s="9" t="s">
        <v>19468</v>
      </c>
      <c r="B2129" s="9" t="s">
        <v>12293</v>
      </c>
      <c r="C2129" s="9" t="s">
        <v>19469</v>
      </c>
      <c r="D2129" s="9" t="s">
        <v>21</v>
      </c>
      <c r="E2129" s="9" t="s">
        <v>460</v>
      </c>
      <c r="F2129" s="9" t="s">
        <v>4750</v>
      </c>
      <c r="G2129" s="9" t="s">
        <v>19470</v>
      </c>
      <c r="H2129" s="9" t="n">
        <v>-400</v>
      </c>
      <c r="I2129" s="9"/>
      <c r="J2129" s="9" t="s">
        <v>19471</v>
      </c>
      <c r="K2129" s="9" t="s">
        <v>19472</v>
      </c>
      <c r="L2129" s="9" t="s">
        <v>19473</v>
      </c>
      <c r="M2129" s="9" t="s">
        <v>19474</v>
      </c>
      <c r="N2129" s="9" t="s">
        <v>19475</v>
      </c>
      <c r="O2129" s="9" t="s">
        <v>19237</v>
      </c>
      <c r="P2129" s="9"/>
      <c r="Q2129" s="9" t="s">
        <v>1267</v>
      </c>
      <c r="R2129" s="9" t="s">
        <v>19476</v>
      </c>
      <c r="S2129" s="9" t="s">
        <v>15</v>
      </c>
      <c r="T2129" s="9" t="s">
        <v>15111</v>
      </c>
      <c r="U2129" s="9" t="s">
        <v>222</v>
      </c>
      <c r="V2129" s="9" t="s">
        <v>19477</v>
      </c>
    </row>
    <row r="2130" customFormat="false" ht="15" hidden="false" customHeight="false" outlineLevel="0" collapsed="false">
      <c r="A2130" s="9" t="s">
        <v>19478</v>
      </c>
      <c r="B2130" s="9" t="s">
        <v>19479</v>
      </c>
      <c r="C2130" s="9" t="s">
        <v>19480</v>
      </c>
      <c r="D2130" s="9" t="s">
        <v>21</v>
      </c>
      <c r="E2130" s="9" t="s">
        <v>460</v>
      </c>
      <c r="F2130" s="9" t="s">
        <v>607</v>
      </c>
      <c r="G2130" s="9" t="s">
        <v>19481</v>
      </c>
      <c r="H2130" s="9"/>
      <c r="I2130" s="9"/>
      <c r="J2130" s="9" t="s">
        <v>19463</v>
      </c>
      <c r="K2130" s="9" t="s">
        <v>19482</v>
      </c>
      <c r="L2130" s="9" t="s">
        <v>19483</v>
      </c>
      <c r="M2130" s="9" t="s">
        <v>19484</v>
      </c>
      <c r="N2130" s="9" t="s">
        <v>353</v>
      </c>
      <c r="O2130" s="9" t="s">
        <v>19237</v>
      </c>
      <c r="P2130" s="9"/>
      <c r="Q2130" s="9" t="s">
        <v>1267</v>
      </c>
      <c r="R2130" s="9" t="s">
        <v>3340</v>
      </c>
      <c r="S2130" s="9" t="s">
        <v>17</v>
      </c>
      <c r="T2130" s="9" t="s">
        <v>2848</v>
      </c>
      <c r="U2130" s="9" t="s">
        <v>222</v>
      </c>
      <c r="V2130" s="9"/>
    </row>
    <row r="2131" customFormat="false" ht="15" hidden="false" customHeight="false" outlineLevel="0" collapsed="false">
      <c r="A2131" s="9" t="s">
        <v>19485</v>
      </c>
      <c r="B2131" s="9" t="s">
        <v>19486</v>
      </c>
      <c r="C2131" s="9" t="s">
        <v>19487</v>
      </c>
      <c r="D2131" s="9" t="s">
        <v>21</v>
      </c>
      <c r="E2131" s="9" t="s">
        <v>460</v>
      </c>
      <c r="F2131" s="9" t="s">
        <v>171</v>
      </c>
      <c r="G2131" s="9" t="s">
        <v>472</v>
      </c>
      <c r="H2131" s="9" t="n">
        <v>1830</v>
      </c>
      <c r="I2131" s="9"/>
      <c r="J2131" s="9" t="s">
        <v>19488</v>
      </c>
      <c r="K2131" s="9" t="s">
        <v>19489</v>
      </c>
      <c r="L2131" s="9" t="s">
        <v>19490</v>
      </c>
      <c r="M2131" s="9" t="s">
        <v>19491</v>
      </c>
      <c r="N2131" s="9" t="s">
        <v>173</v>
      </c>
      <c r="O2131" s="9" t="s">
        <v>19237</v>
      </c>
      <c r="P2131" s="9"/>
      <c r="Q2131" s="9" t="s">
        <v>234</v>
      </c>
      <c r="R2131" s="9" t="s">
        <v>19492</v>
      </c>
      <c r="S2131" s="9" t="s">
        <v>17</v>
      </c>
      <c r="T2131" s="9" t="s">
        <v>1031</v>
      </c>
      <c r="U2131" s="9" t="s">
        <v>378</v>
      </c>
      <c r="V2131" s="9" t="s">
        <v>19493</v>
      </c>
    </row>
    <row r="2132" customFormat="false" ht="15" hidden="false" customHeight="false" outlineLevel="0" collapsed="false">
      <c r="A2132" s="9" t="s">
        <v>19494</v>
      </c>
      <c r="B2132" s="9" t="s">
        <v>19495</v>
      </c>
      <c r="C2132" s="9" t="s">
        <v>19496</v>
      </c>
      <c r="D2132" s="9" t="s">
        <v>21</v>
      </c>
      <c r="E2132" s="9" t="s">
        <v>460</v>
      </c>
      <c r="F2132" s="9" t="s">
        <v>171</v>
      </c>
      <c r="G2132" s="9" t="s">
        <v>472</v>
      </c>
      <c r="H2132" s="9" t="n">
        <v>1950</v>
      </c>
      <c r="I2132" s="9"/>
      <c r="J2132" s="9" t="s">
        <v>19497</v>
      </c>
      <c r="K2132" s="9" t="s">
        <v>19498</v>
      </c>
      <c r="L2132" s="9" t="s">
        <v>19499</v>
      </c>
      <c r="M2132" s="9" t="s">
        <v>19500</v>
      </c>
      <c r="N2132" s="9" t="s">
        <v>563</v>
      </c>
      <c r="O2132" s="9" t="s">
        <v>19237</v>
      </c>
      <c r="P2132" s="9"/>
      <c r="Q2132" s="9" t="s">
        <v>950</v>
      </c>
      <c r="R2132" s="9" t="s">
        <v>628</v>
      </c>
      <c r="S2132" s="9" t="s">
        <v>17</v>
      </c>
      <c r="T2132" s="9" t="s">
        <v>10758</v>
      </c>
      <c r="U2132" s="9" t="s">
        <v>378</v>
      </c>
      <c r="V2132" s="9" t="s">
        <v>19501</v>
      </c>
    </row>
    <row r="2133" customFormat="false" ht="15" hidden="false" customHeight="false" outlineLevel="0" collapsed="false">
      <c r="A2133" s="9" t="s">
        <v>19502</v>
      </c>
      <c r="B2133" s="9" t="s">
        <v>19503</v>
      </c>
      <c r="C2133" s="9" t="s">
        <v>19504</v>
      </c>
      <c r="D2133" s="9" t="s">
        <v>21</v>
      </c>
      <c r="E2133" s="9" t="s">
        <v>460</v>
      </c>
      <c r="F2133" s="9" t="s">
        <v>2708</v>
      </c>
      <c r="G2133" s="9" t="s">
        <v>16603</v>
      </c>
      <c r="H2133" s="9" t="n">
        <v>1955</v>
      </c>
      <c r="I2133" s="9"/>
      <c r="J2133" s="9" t="s">
        <v>19505</v>
      </c>
      <c r="K2133" s="9" t="s">
        <v>19506</v>
      </c>
      <c r="L2133" s="9" t="s">
        <v>19507</v>
      </c>
      <c r="M2133" s="9" t="s">
        <v>19508</v>
      </c>
      <c r="N2133" s="9" t="s">
        <v>173</v>
      </c>
      <c r="O2133" s="9" t="s">
        <v>19237</v>
      </c>
      <c r="P2133" s="9"/>
      <c r="Q2133" s="9" t="s">
        <v>234</v>
      </c>
      <c r="R2133" s="9" t="s">
        <v>628</v>
      </c>
      <c r="S2133" s="9" t="s">
        <v>17</v>
      </c>
      <c r="T2133" s="9" t="s">
        <v>10467</v>
      </c>
      <c r="U2133" s="9" t="s">
        <v>222</v>
      </c>
      <c r="V2133" s="9"/>
    </row>
    <row r="2134" customFormat="false" ht="15" hidden="false" customHeight="false" outlineLevel="0" collapsed="false">
      <c r="A2134" s="9" t="s">
        <v>19509</v>
      </c>
      <c r="B2134" s="9" t="s">
        <v>19510</v>
      </c>
      <c r="C2134" s="9" t="s">
        <v>19511</v>
      </c>
      <c r="D2134" s="9" t="s">
        <v>21</v>
      </c>
      <c r="E2134" s="9" t="s">
        <v>460</v>
      </c>
      <c r="F2134" s="9" t="s">
        <v>171</v>
      </c>
      <c r="G2134" s="9" t="s">
        <v>472</v>
      </c>
      <c r="H2134" s="9"/>
      <c r="I2134" s="9"/>
      <c r="J2134" s="9" t="s">
        <v>19512</v>
      </c>
      <c r="K2134" s="9" t="s">
        <v>19513</v>
      </c>
      <c r="L2134" s="9" t="s">
        <v>19514</v>
      </c>
      <c r="M2134" s="9" t="s">
        <v>19515</v>
      </c>
      <c r="N2134" s="9" t="s">
        <v>13497</v>
      </c>
      <c r="O2134" s="9" t="s">
        <v>19237</v>
      </c>
      <c r="P2134" s="9"/>
      <c r="Q2134" s="9" t="s">
        <v>234</v>
      </c>
      <c r="R2134" s="9" t="s">
        <v>3340</v>
      </c>
      <c r="S2134" s="9" t="s">
        <v>17</v>
      </c>
      <c r="T2134" s="9" t="s">
        <v>357</v>
      </c>
      <c r="U2134" s="9" t="s">
        <v>443</v>
      </c>
      <c r="V2134" s="9" t="s">
        <v>19516</v>
      </c>
    </row>
    <row r="2135" customFormat="false" ht="15" hidden="false" customHeight="false" outlineLevel="0" collapsed="false">
      <c r="A2135" s="9" t="s">
        <v>19517</v>
      </c>
      <c r="B2135" s="9" t="s">
        <v>19518</v>
      </c>
      <c r="C2135" s="9" t="s">
        <v>19519</v>
      </c>
      <c r="D2135" s="9" t="s">
        <v>21</v>
      </c>
      <c r="E2135" s="9" t="s">
        <v>460</v>
      </c>
      <c r="F2135" s="9" t="s">
        <v>171</v>
      </c>
      <c r="G2135" s="9" t="s">
        <v>472</v>
      </c>
      <c r="H2135" s="9" t="n">
        <v>-3400</v>
      </c>
      <c r="I2135" s="9"/>
      <c r="J2135" s="9" t="s">
        <v>19520</v>
      </c>
      <c r="K2135" s="9" t="s">
        <v>19521</v>
      </c>
      <c r="L2135" s="9" t="s">
        <v>19522</v>
      </c>
      <c r="M2135" s="9" t="s">
        <v>19523</v>
      </c>
      <c r="N2135" s="9" t="s">
        <v>174</v>
      </c>
      <c r="O2135" s="9" t="s">
        <v>19237</v>
      </c>
      <c r="P2135" s="9"/>
      <c r="Q2135" s="9" t="s">
        <v>234</v>
      </c>
      <c r="R2135" s="9" t="s">
        <v>19524</v>
      </c>
      <c r="S2135" s="9" t="s">
        <v>16</v>
      </c>
      <c r="T2135" s="9" t="s">
        <v>2848</v>
      </c>
      <c r="U2135" s="9" t="s">
        <v>222</v>
      </c>
      <c r="V2135" s="9" t="s">
        <v>19525</v>
      </c>
    </row>
    <row r="2136" customFormat="false" ht="15" hidden="false" customHeight="false" outlineLevel="0" collapsed="false">
      <c r="A2136" s="9" t="s">
        <v>19526</v>
      </c>
      <c r="B2136" s="9" t="s">
        <v>19527</v>
      </c>
      <c r="C2136" s="9" t="s">
        <v>19528</v>
      </c>
      <c r="D2136" s="9" t="s">
        <v>21</v>
      </c>
      <c r="E2136" s="9" t="s">
        <v>460</v>
      </c>
      <c r="F2136" s="9" t="s">
        <v>164</v>
      </c>
      <c r="G2136" s="9" t="s">
        <v>109</v>
      </c>
      <c r="H2136" s="9"/>
      <c r="I2136" s="9"/>
      <c r="J2136" s="9" t="s">
        <v>19529</v>
      </c>
      <c r="K2136" s="9" t="s">
        <v>19530</v>
      </c>
      <c r="L2136" s="9" t="s">
        <v>19531</v>
      </c>
      <c r="M2136" s="9" t="s">
        <v>19532</v>
      </c>
      <c r="N2136" s="9" t="s">
        <v>174</v>
      </c>
      <c r="O2136" s="9" t="s">
        <v>19237</v>
      </c>
      <c r="P2136" s="9"/>
      <c r="Q2136" s="9" t="s">
        <v>1267</v>
      </c>
      <c r="R2136" s="9" t="s">
        <v>19533</v>
      </c>
      <c r="S2136" s="9" t="s">
        <v>16</v>
      </c>
      <c r="T2136" s="9" t="s">
        <v>2848</v>
      </c>
      <c r="U2136" s="9" t="s">
        <v>222</v>
      </c>
      <c r="V2136" s="9"/>
    </row>
    <row r="2137" customFormat="false" ht="15" hidden="false" customHeight="false" outlineLevel="0" collapsed="false">
      <c r="A2137" s="9" t="s">
        <v>19534</v>
      </c>
      <c r="B2137" s="9" t="s">
        <v>19535</v>
      </c>
      <c r="C2137" s="9" t="s">
        <v>19536</v>
      </c>
      <c r="D2137" s="9" t="s">
        <v>21</v>
      </c>
      <c r="E2137" s="9" t="s">
        <v>460</v>
      </c>
      <c r="F2137" s="9" t="s">
        <v>163</v>
      </c>
      <c r="G2137" s="9" t="s">
        <v>107</v>
      </c>
      <c r="H2137" s="9" t="n">
        <v>1600</v>
      </c>
      <c r="I2137" s="9"/>
      <c r="J2137" s="9" t="s">
        <v>19537</v>
      </c>
      <c r="K2137" s="9" t="s">
        <v>19538</v>
      </c>
      <c r="L2137" s="9" t="s">
        <v>19539</v>
      </c>
      <c r="M2137" s="9" t="s">
        <v>19540</v>
      </c>
      <c r="N2137" s="9" t="s">
        <v>174</v>
      </c>
      <c r="O2137" s="9" t="s">
        <v>19237</v>
      </c>
      <c r="P2137" s="9"/>
      <c r="Q2137" s="9" t="s">
        <v>1267</v>
      </c>
      <c r="R2137" s="9" t="s">
        <v>19541</v>
      </c>
      <c r="S2137" s="9" t="s">
        <v>16</v>
      </c>
      <c r="T2137" s="9" t="s">
        <v>3538</v>
      </c>
      <c r="U2137" s="9" t="s">
        <v>222</v>
      </c>
      <c r="V2137" s="9"/>
    </row>
    <row r="2138" customFormat="false" ht="15" hidden="false" customHeight="false" outlineLevel="0" collapsed="false">
      <c r="A2138" s="9" t="s">
        <v>19542</v>
      </c>
      <c r="B2138" s="9" t="s">
        <v>19543</v>
      </c>
      <c r="C2138" s="9" t="s">
        <v>19544</v>
      </c>
      <c r="D2138" s="9" t="s">
        <v>21</v>
      </c>
      <c r="E2138" s="9" t="s">
        <v>460</v>
      </c>
      <c r="F2138" s="9" t="s">
        <v>163</v>
      </c>
      <c r="G2138" s="9" t="s">
        <v>105</v>
      </c>
      <c r="H2138" s="9"/>
      <c r="I2138" s="9"/>
      <c r="J2138" s="9" t="s">
        <v>19545</v>
      </c>
      <c r="K2138" s="9" t="s">
        <v>19546</v>
      </c>
      <c r="L2138" s="9" t="s">
        <v>19547</v>
      </c>
      <c r="M2138" s="9" t="s">
        <v>19548</v>
      </c>
      <c r="N2138" s="9" t="s">
        <v>174</v>
      </c>
      <c r="O2138" s="9" t="s">
        <v>19237</v>
      </c>
      <c r="P2138" s="9"/>
      <c r="Q2138" s="9" t="s">
        <v>1267</v>
      </c>
      <c r="R2138" s="9" t="s">
        <v>19549</v>
      </c>
      <c r="S2138" s="9" t="s">
        <v>17</v>
      </c>
      <c r="T2138" s="9" t="s">
        <v>2848</v>
      </c>
      <c r="U2138" s="9" t="s">
        <v>222</v>
      </c>
      <c r="V2138" s="9"/>
    </row>
    <row r="2139" customFormat="false" ht="15" hidden="false" customHeight="false" outlineLevel="0" collapsed="false">
      <c r="A2139" s="9" t="s">
        <v>19550</v>
      </c>
      <c r="B2139" s="9" t="s">
        <v>19551</v>
      </c>
      <c r="C2139" s="9" t="s">
        <v>19552</v>
      </c>
      <c r="D2139" s="9" t="s">
        <v>21</v>
      </c>
      <c r="E2139" s="9" t="s">
        <v>460</v>
      </c>
      <c r="F2139" s="9" t="s">
        <v>8301</v>
      </c>
      <c r="G2139" s="9" t="s">
        <v>19553</v>
      </c>
      <c r="H2139" s="9"/>
      <c r="I2139" s="9"/>
      <c r="J2139" s="9" t="s">
        <v>19554</v>
      </c>
      <c r="K2139" s="9" t="s">
        <v>19555</v>
      </c>
      <c r="L2139" s="9" t="s">
        <v>19556</v>
      </c>
      <c r="M2139" s="9" t="s">
        <v>19557</v>
      </c>
      <c r="N2139" s="9" t="s">
        <v>593</v>
      </c>
      <c r="O2139" s="9" t="s">
        <v>19237</v>
      </c>
      <c r="P2139" s="9"/>
      <c r="Q2139" s="9" t="s">
        <v>234</v>
      </c>
      <c r="R2139" s="9" t="s">
        <v>3340</v>
      </c>
      <c r="S2139" s="9" t="s">
        <v>16</v>
      </c>
      <c r="T2139" s="9" t="s">
        <v>247</v>
      </c>
      <c r="U2139" s="9" t="s">
        <v>222</v>
      </c>
      <c r="V2139" s="9"/>
    </row>
    <row r="2140" customFormat="false" ht="15" hidden="false" customHeight="false" outlineLevel="0" collapsed="false">
      <c r="A2140" s="9" t="s">
        <v>19558</v>
      </c>
      <c r="B2140" s="9" t="s">
        <v>19559</v>
      </c>
      <c r="C2140" s="9" t="s">
        <v>19560</v>
      </c>
      <c r="D2140" s="9" t="s">
        <v>21</v>
      </c>
      <c r="E2140" s="9" t="s">
        <v>460</v>
      </c>
      <c r="F2140" s="9" t="s">
        <v>1759</v>
      </c>
      <c r="G2140" s="9" t="s">
        <v>3028</v>
      </c>
      <c r="H2140" s="9"/>
      <c r="I2140" s="9"/>
      <c r="J2140" s="9" t="s">
        <v>19561</v>
      </c>
      <c r="K2140" s="9" t="s">
        <v>19562</v>
      </c>
      <c r="L2140" s="9" t="s">
        <v>19563</v>
      </c>
      <c r="M2140" s="9" t="s">
        <v>19564</v>
      </c>
      <c r="N2140" s="9" t="s">
        <v>593</v>
      </c>
      <c r="O2140" s="9" t="s">
        <v>19237</v>
      </c>
      <c r="P2140" s="9"/>
      <c r="Q2140" s="9" t="s">
        <v>1267</v>
      </c>
      <c r="R2140" s="9" t="s">
        <v>19565</v>
      </c>
      <c r="S2140" s="9" t="s">
        <v>16</v>
      </c>
      <c r="T2140" s="9" t="s">
        <v>2848</v>
      </c>
      <c r="U2140" s="9" t="s">
        <v>378</v>
      </c>
      <c r="V2140" s="9"/>
    </row>
    <row r="2141" customFormat="false" ht="15" hidden="false" customHeight="false" outlineLevel="0" collapsed="false">
      <c r="A2141" s="9" t="s">
        <v>19566</v>
      </c>
      <c r="B2141" s="9" t="s">
        <v>19567</v>
      </c>
      <c r="C2141" s="9" t="s">
        <v>19568</v>
      </c>
      <c r="D2141" s="9" t="s">
        <v>21</v>
      </c>
      <c r="E2141" s="9" t="s">
        <v>460</v>
      </c>
      <c r="F2141" s="9" t="s">
        <v>162</v>
      </c>
      <c r="G2141" s="9" t="s">
        <v>4123</v>
      </c>
      <c r="H2141" s="9"/>
      <c r="I2141" s="9"/>
      <c r="J2141" s="9" t="s">
        <v>19569</v>
      </c>
      <c r="K2141" s="9" t="s">
        <v>19570</v>
      </c>
      <c r="L2141" s="9" t="s">
        <v>19571</v>
      </c>
      <c r="M2141" s="9" t="s">
        <v>19572</v>
      </c>
      <c r="N2141" s="9" t="s">
        <v>174</v>
      </c>
      <c r="O2141" s="9" t="s">
        <v>19237</v>
      </c>
      <c r="P2141" s="9"/>
      <c r="Q2141" s="9" t="s">
        <v>2073</v>
      </c>
      <c r="R2141" s="9" t="s">
        <v>3340</v>
      </c>
      <c r="S2141" s="9" t="s">
        <v>17</v>
      </c>
      <c r="T2141" s="9" t="s">
        <v>2848</v>
      </c>
      <c r="U2141" s="9" t="s">
        <v>378</v>
      </c>
      <c r="V2141" s="9"/>
    </row>
    <row r="2142" customFormat="false" ht="15" hidden="false" customHeight="false" outlineLevel="0" collapsed="false">
      <c r="A2142" s="9" t="s">
        <v>19573</v>
      </c>
      <c r="B2142" s="9" t="s">
        <v>19574</v>
      </c>
      <c r="C2142" s="9" t="s">
        <v>19575</v>
      </c>
      <c r="D2142" s="9" t="s">
        <v>21</v>
      </c>
      <c r="E2142" s="9" t="s">
        <v>460</v>
      </c>
      <c r="F2142" s="9" t="s">
        <v>6954</v>
      </c>
      <c r="G2142" s="9" t="s">
        <v>6955</v>
      </c>
      <c r="H2142" s="9"/>
      <c r="I2142" s="9"/>
      <c r="J2142" s="9" t="s">
        <v>19576</v>
      </c>
      <c r="K2142" s="9" t="s">
        <v>19577</v>
      </c>
      <c r="L2142" s="9" t="s">
        <v>19578</v>
      </c>
      <c r="M2142" s="9" t="s">
        <v>19579</v>
      </c>
      <c r="N2142" s="9" t="s">
        <v>12720</v>
      </c>
      <c r="O2142" s="9" t="s">
        <v>19237</v>
      </c>
      <c r="P2142" s="9"/>
      <c r="Q2142" s="9" t="s">
        <v>454</v>
      </c>
      <c r="R2142" s="9" t="s">
        <v>19248</v>
      </c>
      <c r="S2142" s="9" t="s">
        <v>16</v>
      </c>
      <c r="T2142" s="9" t="s">
        <v>16911</v>
      </c>
      <c r="U2142" s="9" t="s">
        <v>222</v>
      </c>
      <c r="V2142" s="9" t="s">
        <v>19580</v>
      </c>
    </row>
    <row r="2143" customFormat="false" ht="15" hidden="false" customHeight="false" outlineLevel="0" collapsed="false">
      <c r="A2143" s="9" t="s">
        <v>19581</v>
      </c>
      <c r="B2143" s="9" t="s">
        <v>19582</v>
      </c>
      <c r="C2143" s="9" t="s">
        <v>19583</v>
      </c>
      <c r="D2143" s="9" t="s">
        <v>21</v>
      </c>
      <c r="E2143" s="9" t="s">
        <v>460</v>
      </c>
      <c r="F2143" s="9" t="s">
        <v>162</v>
      </c>
      <c r="G2143" s="9" t="s">
        <v>1503</v>
      </c>
      <c r="H2143" s="9"/>
      <c r="I2143" s="9"/>
      <c r="J2143" s="9" t="s">
        <v>19584</v>
      </c>
      <c r="K2143" s="9" t="s">
        <v>19585</v>
      </c>
      <c r="L2143" s="9" t="s">
        <v>19586</v>
      </c>
      <c r="M2143" s="9" t="s">
        <v>19587</v>
      </c>
      <c r="N2143" s="9" t="s">
        <v>174</v>
      </c>
      <c r="O2143" s="9" t="s">
        <v>19237</v>
      </c>
      <c r="P2143" s="9"/>
      <c r="Q2143" s="9" t="s">
        <v>2073</v>
      </c>
      <c r="R2143" s="9" t="s">
        <v>19588</v>
      </c>
      <c r="S2143" s="9" t="s">
        <v>16</v>
      </c>
      <c r="T2143" s="9" t="s">
        <v>4118</v>
      </c>
      <c r="U2143" s="9" t="s">
        <v>222</v>
      </c>
      <c r="V2143" s="9" t="s">
        <v>19589</v>
      </c>
    </row>
    <row r="2144" customFormat="false" ht="15" hidden="false" customHeight="false" outlineLevel="0" collapsed="false">
      <c r="A2144" s="9" t="s">
        <v>19590</v>
      </c>
      <c r="B2144" s="9" t="s">
        <v>12964</v>
      </c>
      <c r="C2144" s="9" t="s">
        <v>19591</v>
      </c>
      <c r="D2144" s="9" t="s">
        <v>21</v>
      </c>
      <c r="E2144" s="9" t="s">
        <v>460</v>
      </c>
      <c r="F2144" s="9" t="s">
        <v>161</v>
      </c>
      <c r="G2144" s="9" t="s">
        <v>79</v>
      </c>
      <c r="H2144" s="9"/>
      <c r="I2144" s="9"/>
      <c r="J2144" s="9" t="s">
        <v>19592</v>
      </c>
      <c r="K2144" s="9" t="s">
        <v>19593</v>
      </c>
      <c r="L2144" s="9" t="s">
        <v>19594</v>
      </c>
      <c r="M2144" s="9" t="s">
        <v>19591</v>
      </c>
      <c r="N2144" s="9" t="s">
        <v>9411</v>
      </c>
      <c r="O2144" s="9" t="s">
        <v>19237</v>
      </c>
      <c r="P2144" s="9"/>
      <c r="Q2144" s="9" t="s">
        <v>1486</v>
      </c>
      <c r="R2144" s="9" t="s">
        <v>3340</v>
      </c>
      <c r="S2144" s="9" t="s">
        <v>16</v>
      </c>
      <c r="T2144" s="9" t="s">
        <v>1214</v>
      </c>
      <c r="U2144" s="9" t="s">
        <v>378</v>
      </c>
      <c r="V2144" s="9" t="s">
        <v>19595</v>
      </c>
    </row>
    <row r="2145" customFormat="false" ht="15" hidden="false" customHeight="false" outlineLevel="0" collapsed="false">
      <c r="A2145" s="9" t="s">
        <v>19596</v>
      </c>
      <c r="B2145" s="9" t="s">
        <v>19597</v>
      </c>
      <c r="C2145" s="9" t="s">
        <v>19598</v>
      </c>
      <c r="D2145" s="9" t="s">
        <v>21</v>
      </c>
      <c r="E2145" s="9" t="s">
        <v>460</v>
      </c>
      <c r="F2145" s="9" t="s">
        <v>161</v>
      </c>
      <c r="G2145" s="9" t="s">
        <v>75</v>
      </c>
      <c r="H2145" s="9" t="n">
        <v>1880</v>
      </c>
      <c r="I2145" s="9"/>
      <c r="J2145" s="9" t="s">
        <v>19599</v>
      </c>
      <c r="K2145" s="9" t="s">
        <v>19600</v>
      </c>
      <c r="L2145" s="9" t="s">
        <v>19601</v>
      </c>
      <c r="M2145" s="9" t="s">
        <v>19602</v>
      </c>
      <c r="N2145" s="9" t="s">
        <v>9897</v>
      </c>
      <c r="O2145" s="9" t="s">
        <v>19237</v>
      </c>
      <c r="P2145" s="9"/>
      <c r="Q2145" s="9" t="s">
        <v>1267</v>
      </c>
      <c r="R2145" s="9" t="s">
        <v>19257</v>
      </c>
      <c r="S2145" s="9" t="s">
        <v>16</v>
      </c>
      <c r="T2145" s="9" t="s">
        <v>10835</v>
      </c>
      <c r="U2145" s="9" t="s">
        <v>222</v>
      </c>
      <c r="V2145" s="9" t="s">
        <v>19603</v>
      </c>
    </row>
    <row r="2146" customFormat="false" ht="15" hidden="false" customHeight="false" outlineLevel="0" collapsed="false">
      <c r="A2146" s="9" t="s">
        <v>19604</v>
      </c>
      <c r="B2146" s="9" t="s">
        <v>19605</v>
      </c>
      <c r="C2146" s="9" t="s">
        <v>19606</v>
      </c>
      <c r="D2146" s="9" t="s">
        <v>21</v>
      </c>
      <c r="E2146" s="9" t="s">
        <v>460</v>
      </c>
      <c r="F2146" s="9" t="s">
        <v>9108</v>
      </c>
      <c r="G2146" s="9" t="s">
        <v>19607</v>
      </c>
      <c r="H2146" s="9" t="n">
        <v>1850</v>
      </c>
      <c r="I2146" s="9"/>
      <c r="J2146" s="9" t="s">
        <v>19608</v>
      </c>
      <c r="K2146" s="9" t="s">
        <v>19609</v>
      </c>
      <c r="L2146" s="9" t="s">
        <v>19610</v>
      </c>
      <c r="M2146" s="9" t="s">
        <v>19611</v>
      </c>
      <c r="N2146" s="9" t="s">
        <v>452</v>
      </c>
      <c r="O2146" s="9" t="s">
        <v>19237</v>
      </c>
      <c r="P2146" s="9"/>
      <c r="Q2146" s="9" t="s">
        <v>234</v>
      </c>
      <c r="R2146" s="9" t="s">
        <v>4430</v>
      </c>
      <c r="S2146" s="9" t="s">
        <v>16</v>
      </c>
      <c r="T2146" s="9" t="s">
        <v>8773</v>
      </c>
      <c r="U2146" s="9" t="s">
        <v>222</v>
      </c>
      <c r="V2146" s="9" t="s">
        <v>19612</v>
      </c>
    </row>
    <row r="2147" customFormat="false" ht="15" hidden="false" customHeight="false" outlineLevel="0" collapsed="false">
      <c r="A2147" s="9" t="s">
        <v>19613</v>
      </c>
      <c r="B2147" s="9" t="s">
        <v>19614</v>
      </c>
      <c r="C2147" s="9" t="s">
        <v>19615</v>
      </c>
      <c r="D2147" s="9" t="s">
        <v>21</v>
      </c>
      <c r="E2147" s="9" t="s">
        <v>460</v>
      </c>
      <c r="F2147" s="9" t="s">
        <v>161</v>
      </c>
      <c r="G2147" s="9" t="s">
        <v>11386</v>
      </c>
      <c r="H2147" s="9" t="n">
        <v>1000</v>
      </c>
      <c r="I2147" s="9"/>
      <c r="J2147" s="9" t="s">
        <v>19616</v>
      </c>
      <c r="K2147" s="9" t="s">
        <v>19617</v>
      </c>
      <c r="L2147" s="9" t="s">
        <v>19618</v>
      </c>
      <c r="M2147" s="9" t="s">
        <v>19619</v>
      </c>
      <c r="N2147" s="9" t="s">
        <v>19620</v>
      </c>
      <c r="O2147" s="9" t="s">
        <v>19237</v>
      </c>
      <c r="P2147" s="9"/>
      <c r="Q2147" s="9" t="s">
        <v>1267</v>
      </c>
      <c r="R2147" s="9" t="s">
        <v>19431</v>
      </c>
      <c r="S2147" s="9" t="s">
        <v>15</v>
      </c>
      <c r="T2147" s="9" t="s">
        <v>850</v>
      </c>
      <c r="U2147" s="9" t="s">
        <v>222</v>
      </c>
      <c r="V2147" s="9" t="s">
        <v>19621</v>
      </c>
    </row>
    <row r="2148" customFormat="false" ht="15" hidden="false" customHeight="false" outlineLevel="0" collapsed="false">
      <c r="A2148" s="9" t="s">
        <v>19622</v>
      </c>
      <c r="B2148" s="9" t="s">
        <v>19623</v>
      </c>
      <c r="C2148" s="9" t="s">
        <v>19624</v>
      </c>
      <c r="D2148" s="9" t="s">
        <v>21</v>
      </c>
      <c r="E2148" s="9" t="s">
        <v>460</v>
      </c>
      <c r="F2148" s="9" t="s">
        <v>15321</v>
      </c>
      <c r="G2148" s="9" t="s">
        <v>19625</v>
      </c>
      <c r="H2148" s="9"/>
      <c r="I2148" s="9"/>
      <c r="J2148" s="9" t="s">
        <v>19626</v>
      </c>
      <c r="K2148" s="9" t="s">
        <v>19627</v>
      </c>
      <c r="L2148" s="9" t="s">
        <v>19628</v>
      </c>
      <c r="M2148" s="9" t="s">
        <v>19629</v>
      </c>
      <c r="N2148" s="9" t="s">
        <v>174</v>
      </c>
      <c r="O2148" s="9" t="s">
        <v>19237</v>
      </c>
      <c r="P2148" s="9"/>
      <c r="Q2148" s="9" t="s">
        <v>1267</v>
      </c>
      <c r="R2148" s="9" t="s">
        <v>19630</v>
      </c>
      <c r="S2148" s="9" t="s">
        <v>15</v>
      </c>
      <c r="T2148" s="9" t="s">
        <v>19631</v>
      </c>
      <c r="U2148" s="9" t="s">
        <v>222</v>
      </c>
      <c r="V2148" s="9" t="s">
        <v>19632</v>
      </c>
    </row>
    <row r="2149" customFormat="false" ht="15" hidden="false" customHeight="false" outlineLevel="0" collapsed="false">
      <c r="A2149" s="9" t="s">
        <v>19633</v>
      </c>
      <c r="B2149" s="9" t="s">
        <v>19634</v>
      </c>
      <c r="C2149" s="9" t="s">
        <v>19635</v>
      </c>
      <c r="D2149" s="9" t="s">
        <v>21</v>
      </c>
      <c r="E2149" s="9" t="s">
        <v>460</v>
      </c>
      <c r="F2149" s="9" t="s">
        <v>19636</v>
      </c>
      <c r="G2149" s="9" t="s">
        <v>19637</v>
      </c>
      <c r="H2149" s="9"/>
      <c r="I2149" s="9"/>
      <c r="J2149" s="9" t="s">
        <v>19463</v>
      </c>
      <c r="K2149" s="9" t="s">
        <v>19638</v>
      </c>
      <c r="L2149" s="9" t="s">
        <v>19639</v>
      </c>
      <c r="M2149" s="9" t="s">
        <v>19640</v>
      </c>
      <c r="N2149" s="9" t="s">
        <v>452</v>
      </c>
      <c r="O2149" s="9" t="s">
        <v>19237</v>
      </c>
      <c r="P2149" s="9"/>
      <c r="Q2149" s="9" t="s">
        <v>1267</v>
      </c>
      <c r="R2149" s="9" t="s">
        <v>11747</v>
      </c>
      <c r="S2149" s="9" t="s">
        <v>16</v>
      </c>
      <c r="T2149" s="9" t="s">
        <v>2848</v>
      </c>
      <c r="U2149" s="9" t="s">
        <v>222</v>
      </c>
      <c r="V2149" s="9"/>
    </row>
    <row r="2150" customFormat="false" ht="15" hidden="false" customHeight="false" outlineLevel="0" collapsed="false">
      <c r="A2150" s="9" t="s">
        <v>19641</v>
      </c>
      <c r="B2150" s="9" t="s">
        <v>451</v>
      </c>
      <c r="C2150" s="9" t="s">
        <v>19642</v>
      </c>
      <c r="D2150" s="9" t="s">
        <v>21</v>
      </c>
      <c r="E2150" s="9" t="s">
        <v>460</v>
      </c>
      <c r="F2150" s="9" t="s">
        <v>19643</v>
      </c>
      <c r="G2150" s="9" t="s">
        <v>19644</v>
      </c>
      <c r="H2150" s="9"/>
      <c r="I2150" s="9"/>
      <c r="J2150" s="9" t="s">
        <v>19645</v>
      </c>
      <c r="K2150" s="9" t="s">
        <v>19646</v>
      </c>
      <c r="L2150" s="9" t="s">
        <v>19647</v>
      </c>
      <c r="M2150" s="9" t="s">
        <v>19648</v>
      </c>
      <c r="N2150" s="9" t="s">
        <v>18860</v>
      </c>
      <c r="O2150" s="9" t="s">
        <v>19237</v>
      </c>
      <c r="P2150" s="9"/>
      <c r="Q2150" s="9" t="s">
        <v>2073</v>
      </c>
      <c r="R2150" s="9" t="s">
        <v>19649</v>
      </c>
      <c r="S2150" s="9" t="s">
        <v>15</v>
      </c>
      <c r="T2150" s="9" t="s">
        <v>19631</v>
      </c>
      <c r="U2150" s="9" t="s">
        <v>222</v>
      </c>
      <c r="V2150" s="9" t="s">
        <v>19650</v>
      </c>
    </row>
    <row r="2151" customFormat="false" ht="15" hidden="false" customHeight="false" outlineLevel="0" collapsed="false">
      <c r="A2151" s="9" t="s">
        <v>19651</v>
      </c>
      <c r="B2151" s="9" t="s">
        <v>19652</v>
      </c>
      <c r="C2151" s="9" t="s">
        <v>19653</v>
      </c>
      <c r="D2151" s="9" t="s">
        <v>21</v>
      </c>
      <c r="E2151" s="9" t="s">
        <v>460</v>
      </c>
      <c r="F2151" s="9" t="s">
        <v>10782</v>
      </c>
      <c r="G2151" s="9" t="s">
        <v>19654</v>
      </c>
      <c r="H2151" s="9"/>
      <c r="I2151" s="9"/>
      <c r="J2151" s="9" t="s">
        <v>19655</v>
      </c>
      <c r="K2151" s="9" t="s">
        <v>19656</v>
      </c>
      <c r="L2151" s="9" t="s">
        <v>19657</v>
      </c>
      <c r="M2151" s="9" t="s">
        <v>19658</v>
      </c>
      <c r="N2151" s="9" t="s">
        <v>593</v>
      </c>
      <c r="O2151" s="9" t="s">
        <v>19237</v>
      </c>
      <c r="P2151" s="9"/>
      <c r="Q2151" s="9" t="s">
        <v>869</v>
      </c>
      <c r="R2151" s="9" t="s">
        <v>19659</v>
      </c>
      <c r="S2151" s="9" t="s">
        <v>16</v>
      </c>
      <c r="T2151" s="9" t="s">
        <v>9664</v>
      </c>
      <c r="U2151" s="9" t="s">
        <v>222</v>
      </c>
      <c r="V2151" s="9" t="s">
        <v>19660</v>
      </c>
    </row>
    <row r="2152" customFormat="false" ht="15" hidden="false" customHeight="false" outlineLevel="0" collapsed="false">
      <c r="A2152" s="9" t="s">
        <v>19661</v>
      </c>
      <c r="B2152" s="9" t="s">
        <v>3906</v>
      </c>
      <c r="C2152" s="9" t="s">
        <v>19662</v>
      </c>
      <c r="D2152" s="9" t="s">
        <v>21</v>
      </c>
      <c r="E2152" s="9" t="s">
        <v>460</v>
      </c>
      <c r="F2152" s="9" t="s">
        <v>171</v>
      </c>
      <c r="G2152" s="9" t="s">
        <v>19663</v>
      </c>
      <c r="H2152" s="9"/>
      <c r="I2152" s="9"/>
      <c r="J2152" s="9" t="s">
        <v>19664</v>
      </c>
      <c r="K2152" s="9" t="s">
        <v>19665</v>
      </c>
      <c r="L2152" s="9" t="s">
        <v>19666</v>
      </c>
      <c r="M2152" s="9" t="s">
        <v>19667</v>
      </c>
      <c r="N2152" s="9" t="s">
        <v>9897</v>
      </c>
      <c r="O2152" s="9" t="s">
        <v>19237</v>
      </c>
      <c r="P2152" s="9"/>
      <c r="Q2152" s="9" t="s">
        <v>2073</v>
      </c>
      <c r="R2152" s="9" t="s">
        <v>19668</v>
      </c>
      <c r="S2152" s="9" t="s">
        <v>16</v>
      </c>
      <c r="T2152" s="9" t="s">
        <v>850</v>
      </c>
      <c r="U2152" s="9" t="s">
        <v>222</v>
      </c>
      <c r="V2152" s="9"/>
    </row>
    <row r="2153" customFormat="false" ht="15" hidden="false" customHeight="false" outlineLevel="0" collapsed="false">
      <c r="A2153" s="9" t="s">
        <v>19669</v>
      </c>
      <c r="B2153" s="9" t="s">
        <v>19670</v>
      </c>
      <c r="C2153" s="9" t="s">
        <v>19671</v>
      </c>
      <c r="D2153" s="9" t="s">
        <v>21</v>
      </c>
      <c r="E2153" s="9" t="s">
        <v>460</v>
      </c>
      <c r="F2153" s="9" t="s">
        <v>170</v>
      </c>
      <c r="G2153" s="9" t="s">
        <v>19672</v>
      </c>
      <c r="H2153" s="9" t="n">
        <v>1490</v>
      </c>
      <c r="I2153" s="9"/>
      <c r="J2153" s="9" t="s">
        <v>19673</v>
      </c>
      <c r="K2153" s="9" t="s">
        <v>19674</v>
      </c>
      <c r="L2153" s="9" t="s">
        <v>19675</v>
      </c>
      <c r="M2153" s="9" t="s">
        <v>19676</v>
      </c>
      <c r="N2153" s="9" t="s">
        <v>452</v>
      </c>
      <c r="O2153" s="9" t="s">
        <v>19237</v>
      </c>
      <c r="P2153" s="9"/>
      <c r="Q2153" s="9" t="s">
        <v>246</v>
      </c>
      <c r="R2153" s="9" t="s">
        <v>3340</v>
      </c>
      <c r="S2153" s="9" t="s">
        <v>16</v>
      </c>
      <c r="T2153" s="9" t="s">
        <v>8714</v>
      </c>
      <c r="U2153" s="9" t="s">
        <v>222</v>
      </c>
      <c r="V2153" s="9" t="s">
        <v>19677</v>
      </c>
    </row>
    <row r="2154" customFormat="false" ht="15" hidden="false" customHeight="false" outlineLevel="0" collapsed="false">
      <c r="A2154" s="9" t="s">
        <v>19678</v>
      </c>
      <c r="B2154" s="9" t="s">
        <v>19679</v>
      </c>
      <c r="C2154" s="9" t="s">
        <v>19680</v>
      </c>
      <c r="D2154" s="9" t="s">
        <v>21</v>
      </c>
      <c r="E2154" s="9" t="s">
        <v>460</v>
      </c>
      <c r="F2154" s="9" t="s">
        <v>1627</v>
      </c>
      <c r="G2154" s="9" t="s">
        <v>19681</v>
      </c>
      <c r="H2154" s="9"/>
      <c r="I2154" s="9"/>
      <c r="J2154" s="9" t="s">
        <v>19682</v>
      </c>
      <c r="K2154" s="9" t="s">
        <v>19683</v>
      </c>
      <c r="L2154" s="9" t="s">
        <v>19684</v>
      </c>
      <c r="M2154" s="9" t="s">
        <v>19685</v>
      </c>
      <c r="N2154" s="9" t="s">
        <v>174</v>
      </c>
      <c r="O2154" s="9" t="s">
        <v>19237</v>
      </c>
      <c r="P2154" s="9"/>
      <c r="Q2154" s="9" t="s">
        <v>2073</v>
      </c>
      <c r="R2154" s="9" t="s">
        <v>19686</v>
      </c>
      <c r="S2154" s="9" t="s">
        <v>17</v>
      </c>
      <c r="T2154" s="9" t="s">
        <v>3322</v>
      </c>
      <c r="U2154" s="9" t="s">
        <v>222</v>
      </c>
      <c r="V2154" s="9" t="s">
        <v>19687</v>
      </c>
    </row>
    <row r="2155" customFormat="false" ht="15" hidden="false" customHeight="false" outlineLevel="0" collapsed="false">
      <c r="A2155" s="9" t="s">
        <v>19688</v>
      </c>
      <c r="B2155" s="9" t="s">
        <v>19689</v>
      </c>
      <c r="C2155" s="9" t="s">
        <v>19690</v>
      </c>
      <c r="D2155" s="9" t="s">
        <v>21</v>
      </c>
      <c r="E2155" s="9" t="s">
        <v>460</v>
      </c>
      <c r="F2155" s="9" t="s">
        <v>167</v>
      </c>
      <c r="G2155" s="9" t="s">
        <v>19691</v>
      </c>
      <c r="H2155" s="9" t="n">
        <v>-800</v>
      </c>
      <c r="I2155" s="9"/>
      <c r="J2155" s="9" t="s">
        <v>19692</v>
      </c>
      <c r="K2155" s="9" t="s">
        <v>19693</v>
      </c>
      <c r="L2155" s="9" t="s">
        <v>19694</v>
      </c>
      <c r="M2155" s="9" t="s">
        <v>19695</v>
      </c>
      <c r="N2155" s="9" t="s">
        <v>593</v>
      </c>
      <c r="O2155" s="9" t="s">
        <v>19237</v>
      </c>
      <c r="P2155" s="9"/>
      <c r="Q2155" s="9" t="s">
        <v>234</v>
      </c>
      <c r="R2155" s="9" t="s">
        <v>19696</v>
      </c>
      <c r="S2155" s="9" t="s">
        <v>17</v>
      </c>
      <c r="T2155" s="9" t="s">
        <v>5643</v>
      </c>
      <c r="U2155" s="9" t="s">
        <v>222</v>
      </c>
      <c r="V2155" s="9"/>
    </row>
    <row r="2156" customFormat="false" ht="15" hidden="false" customHeight="false" outlineLevel="0" collapsed="false">
      <c r="A2156" s="9" t="s">
        <v>19697</v>
      </c>
      <c r="B2156" s="9" t="s">
        <v>19698</v>
      </c>
      <c r="C2156" s="9" t="s">
        <v>19699</v>
      </c>
      <c r="D2156" s="9" t="s">
        <v>21</v>
      </c>
      <c r="E2156" s="9" t="s">
        <v>460</v>
      </c>
      <c r="F2156" s="9" t="s">
        <v>167</v>
      </c>
      <c r="G2156" s="9" t="s">
        <v>19700</v>
      </c>
      <c r="H2156" s="9" t="n">
        <v>-1300</v>
      </c>
      <c r="I2156" s="9"/>
      <c r="J2156" s="9" t="s">
        <v>19701</v>
      </c>
      <c r="K2156" s="9" t="s">
        <v>19702</v>
      </c>
      <c r="L2156" s="9" t="s">
        <v>19703</v>
      </c>
      <c r="M2156" s="9" t="s">
        <v>19704</v>
      </c>
      <c r="N2156" s="9" t="s">
        <v>174</v>
      </c>
      <c r="O2156" s="9" t="s">
        <v>19237</v>
      </c>
      <c r="P2156" s="9"/>
      <c r="Q2156" s="9" t="s">
        <v>219</v>
      </c>
      <c r="R2156" s="9" t="s">
        <v>19524</v>
      </c>
      <c r="S2156" s="9" t="s">
        <v>17</v>
      </c>
      <c r="T2156" s="9" t="s">
        <v>5643</v>
      </c>
      <c r="U2156" s="9" t="s">
        <v>222</v>
      </c>
      <c r="V2156" s="9" t="s">
        <v>19705</v>
      </c>
    </row>
    <row r="2157" customFormat="false" ht="15" hidden="false" customHeight="false" outlineLevel="0" collapsed="false">
      <c r="A2157" s="9" t="s">
        <v>19706</v>
      </c>
      <c r="B2157" s="9" t="s">
        <v>19707</v>
      </c>
      <c r="C2157" s="9" t="s">
        <v>19708</v>
      </c>
      <c r="D2157" s="9" t="s">
        <v>21</v>
      </c>
      <c r="E2157" s="9" t="s">
        <v>460</v>
      </c>
      <c r="F2157" s="9" t="s">
        <v>8841</v>
      </c>
      <c r="G2157" s="9" t="s">
        <v>109</v>
      </c>
      <c r="H2157" s="9" t="n">
        <v>1550</v>
      </c>
      <c r="I2157" s="9"/>
      <c r="J2157" s="9" t="s">
        <v>19709</v>
      </c>
      <c r="K2157" s="9" t="s">
        <v>19710</v>
      </c>
      <c r="L2157" s="9" t="s">
        <v>19711</v>
      </c>
      <c r="M2157" s="9" t="s">
        <v>19712</v>
      </c>
      <c r="N2157" s="9" t="s">
        <v>593</v>
      </c>
      <c r="O2157" s="9" t="s">
        <v>19237</v>
      </c>
      <c r="P2157" s="9"/>
      <c r="Q2157" s="9" t="s">
        <v>234</v>
      </c>
      <c r="R2157" s="9" t="s">
        <v>19533</v>
      </c>
      <c r="S2157" s="9" t="s">
        <v>17</v>
      </c>
      <c r="T2157" s="9" t="s">
        <v>247</v>
      </c>
      <c r="U2157" s="9" t="s">
        <v>378</v>
      </c>
      <c r="V2157" s="9"/>
    </row>
    <row r="2158" customFormat="false" ht="15" hidden="false" customHeight="false" outlineLevel="0" collapsed="false">
      <c r="A2158" s="9" t="s">
        <v>19713</v>
      </c>
      <c r="B2158" s="9" t="s">
        <v>19714</v>
      </c>
      <c r="C2158" s="9" t="s">
        <v>19715</v>
      </c>
      <c r="D2158" s="9" t="s">
        <v>21</v>
      </c>
      <c r="E2158" s="9" t="s">
        <v>460</v>
      </c>
      <c r="F2158" s="9" t="s">
        <v>162</v>
      </c>
      <c r="G2158" s="9" t="s">
        <v>19716</v>
      </c>
      <c r="H2158" s="9"/>
      <c r="I2158" s="9"/>
      <c r="J2158" s="9" t="s">
        <v>19717</v>
      </c>
      <c r="K2158" s="9" t="s">
        <v>19718</v>
      </c>
      <c r="L2158" s="9" t="s">
        <v>19719</v>
      </c>
      <c r="M2158" s="9" t="s">
        <v>19720</v>
      </c>
      <c r="N2158" s="9" t="s">
        <v>593</v>
      </c>
      <c r="O2158" s="9" t="s">
        <v>19237</v>
      </c>
      <c r="P2158" s="9"/>
      <c r="Q2158" s="9" t="s">
        <v>219</v>
      </c>
      <c r="R2158" s="9" t="s">
        <v>3340</v>
      </c>
      <c r="S2158" s="9" t="s">
        <v>17</v>
      </c>
      <c r="T2158" s="9" t="s">
        <v>5643</v>
      </c>
      <c r="U2158" s="9" t="s">
        <v>222</v>
      </c>
      <c r="V2158" s="9" t="s">
        <v>19721</v>
      </c>
    </row>
    <row r="2159" customFormat="false" ht="15" hidden="false" customHeight="false" outlineLevel="0" collapsed="false">
      <c r="A2159" s="9" t="s">
        <v>19722</v>
      </c>
      <c r="B2159" s="9" t="s">
        <v>12683</v>
      </c>
      <c r="C2159" s="9" t="s">
        <v>19723</v>
      </c>
      <c r="D2159" s="9" t="s">
        <v>21</v>
      </c>
      <c r="E2159" s="9" t="s">
        <v>460</v>
      </c>
      <c r="F2159" s="9" t="s">
        <v>171</v>
      </c>
      <c r="G2159" s="9" t="s">
        <v>19724</v>
      </c>
      <c r="H2159" s="9" t="n">
        <v>-6000</v>
      </c>
      <c r="I2159" s="9"/>
      <c r="J2159" s="9" t="s">
        <v>19725</v>
      </c>
      <c r="K2159" s="9" t="s">
        <v>19726</v>
      </c>
      <c r="L2159" s="9" t="s">
        <v>19727</v>
      </c>
      <c r="M2159" s="9" t="s">
        <v>19728</v>
      </c>
      <c r="N2159" s="9" t="s">
        <v>9411</v>
      </c>
      <c r="O2159" s="9" t="s">
        <v>19237</v>
      </c>
      <c r="P2159" s="9"/>
      <c r="Q2159" s="9" t="s">
        <v>1128</v>
      </c>
      <c r="R2159" s="9" t="s">
        <v>8794</v>
      </c>
      <c r="S2159" s="9" t="s">
        <v>16</v>
      </c>
      <c r="T2159" s="9" t="s">
        <v>672</v>
      </c>
      <c r="U2159" s="9" t="s">
        <v>222</v>
      </c>
      <c r="V2159" s="9" t="s">
        <v>19729</v>
      </c>
    </row>
    <row r="2160" customFormat="false" ht="15" hidden="false" customHeight="false" outlineLevel="0" collapsed="false">
      <c r="A2160" s="9" t="s">
        <v>19730</v>
      </c>
      <c r="B2160" s="9" t="s">
        <v>19731</v>
      </c>
      <c r="C2160" s="9" t="s">
        <v>19732</v>
      </c>
      <c r="D2160" s="9" t="s">
        <v>21</v>
      </c>
      <c r="E2160" s="9" t="s">
        <v>460</v>
      </c>
      <c r="F2160" s="9" t="s">
        <v>171</v>
      </c>
      <c r="G2160" s="9" t="s">
        <v>19733</v>
      </c>
      <c r="H2160" s="9" t="n">
        <v>-3500</v>
      </c>
      <c r="I2160" s="9"/>
      <c r="J2160" s="9" t="s">
        <v>19734</v>
      </c>
      <c r="K2160" s="9" t="s">
        <v>19735</v>
      </c>
      <c r="L2160" s="9" t="s">
        <v>19736</v>
      </c>
      <c r="M2160" s="9" t="s">
        <v>19737</v>
      </c>
      <c r="N2160" s="9" t="s">
        <v>9610</v>
      </c>
      <c r="O2160" s="9" t="s">
        <v>19237</v>
      </c>
      <c r="P2160" s="9"/>
      <c r="Q2160" s="9" t="s">
        <v>234</v>
      </c>
      <c r="R2160" s="9" t="s">
        <v>19524</v>
      </c>
      <c r="S2160" s="9" t="s">
        <v>16</v>
      </c>
      <c r="T2160" s="9" t="s">
        <v>313</v>
      </c>
      <c r="U2160" s="9" t="s">
        <v>222</v>
      </c>
      <c r="V2160" s="9" t="s">
        <v>19738</v>
      </c>
    </row>
    <row r="2161" customFormat="false" ht="15" hidden="false" customHeight="false" outlineLevel="0" collapsed="false">
      <c r="A2161" s="9" t="s">
        <v>19739</v>
      </c>
      <c r="B2161" s="9" t="s">
        <v>19740</v>
      </c>
      <c r="C2161" s="9" t="s">
        <v>19741</v>
      </c>
      <c r="D2161" s="9" t="s">
        <v>21</v>
      </c>
      <c r="E2161" s="9" t="s">
        <v>460</v>
      </c>
      <c r="F2161" s="9" t="s">
        <v>162</v>
      </c>
      <c r="G2161" s="9" t="s">
        <v>19742</v>
      </c>
      <c r="H2161" s="9"/>
      <c r="I2161" s="9"/>
      <c r="J2161" s="9" t="s">
        <v>19743</v>
      </c>
      <c r="K2161" s="9" t="s">
        <v>19744</v>
      </c>
      <c r="L2161" s="9" t="s">
        <v>19745</v>
      </c>
      <c r="M2161" s="9" t="s">
        <v>19746</v>
      </c>
      <c r="N2161" s="9" t="s">
        <v>452</v>
      </c>
      <c r="O2161" s="9" t="s">
        <v>19237</v>
      </c>
      <c r="P2161" s="9"/>
      <c r="Q2161" s="9" t="s">
        <v>1267</v>
      </c>
      <c r="R2161" s="9" t="s">
        <v>19747</v>
      </c>
      <c r="S2161" s="9" t="s">
        <v>16</v>
      </c>
      <c r="T2161" s="9" t="s">
        <v>7813</v>
      </c>
      <c r="U2161" s="9" t="s">
        <v>222</v>
      </c>
      <c r="V2161" s="9"/>
    </row>
    <row r="2162" customFormat="false" ht="15" hidden="false" customHeight="false" outlineLevel="0" collapsed="false">
      <c r="A2162" s="9" t="s">
        <v>19748</v>
      </c>
      <c r="B2162" s="9" t="s">
        <v>19749</v>
      </c>
      <c r="C2162" s="9" t="s">
        <v>19750</v>
      </c>
      <c r="D2162" s="9" t="s">
        <v>21</v>
      </c>
      <c r="E2162" s="9" t="s">
        <v>460</v>
      </c>
      <c r="F2162" s="9" t="s">
        <v>162</v>
      </c>
      <c r="G2162" s="9" t="s">
        <v>19751</v>
      </c>
      <c r="H2162" s="9"/>
      <c r="I2162" s="9"/>
      <c r="J2162" s="9" t="s">
        <v>19752</v>
      </c>
      <c r="K2162" s="9" t="s">
        <v>19753</v>
      </c>
      <c r="L2162" s="9" t="s">
        <v>19754</v>
      </c>
      <c r="M2162" s="9" t="s">
        <v>19755</v>
      </c>
      <c r="N2162" s="9" t="s">
        <v>174</v>
      </c>
      <c r="O2162" s="9" t="s">
        <v>19237</v>
      </c>
      <c r="P2162" s="9"/>
      <c r="Q2162" s="9" t="s">
        <v>454</v>
      </c>
      <c r="R2162" s="9" t="s">
        <v>19756</v>
      </c>
      <c r="S2162" s="9" t="s">
        <v>17</v>
      </c>
      <c r="T2162" s="9" t="s">
        <v>2848</v>
      </c>
      <c r="U2162" s="9" t="s">
        <v>222</v>
      </c>
      <c r="V2162" s="9"/>
    </row>
    <row r="2163" customFormat="false" ht="15" hidden="false" customHeight="false" outlineLevel="0" collapsed="false">
      <c r="A2163" s="9" t="s">
        <v>19757</v>
      </c>
      <c r="B2163" s="9" t="s">
        <v>12307</v>
      </c>
      <c r="C2163" s="9" t="s">
        <v>19758</v>
      </c>
      <c r="D2163" s="9" t="s">
        <v>21</v>
      </c>
      <c r="E2163" s="9" t="s">
        <v>460</v>
      </c>
      <c r="F2163" s="9" t="s">
        <v>171</v>
      </c>
      <c r="G2163" s="9" t="s">
        <v>19759</v>
      </c>
      <c r="H2163" s="9" t="n">
        <v>-3500</v>
      </c>
      <c r="I2163" s="9"/>
      <c r="J2163" s="9" t="s">
        <v>19760</v>
      </c>
      <c r="K2163" s="9" t="s">
        <v>19761</v>
      </c>
      <c r="L2163" s="9" t="s">
        <v>19762</v>
      </c>
      <c r="M2163" s="9" t="s">
        <v>19763</v>
      </c>
      <c r="N2163" s="9" t="s">
        <v>174</v>
      </c>
      <c r="O2163" s="9" t="s">
        <v>19237</v>
      </c>
      <c r="P2163" s="9"/>
      <c r="Q2163" s="9" t="s">
        <v>234</v>
      </c>
      <c r="R2163" s="9" t="s">
        <v>8519</v>
      </c>
      <c r="S2163" s="9" t="s">
        <v>17</v>
      </c>
      <c r="T2163" s="9" t="s">
        <v>1001</v>
      </c>
      <c r="U2163" s="9" t="s">
        <v>222</v>
      </c>
      <c r="V2163" s="9"/>
    </row>
    <row r="2164" customFormat="false" ht="15" hidden="false" customHeight="false" outlineLevel="0" collapsed="false">
      <c r="A2164" s="9" t="s">
        <v>19764</v>
      </c>
      <c r="B2164" s="9" t="s">
        <v>12300</v>
      </c>
      <c r="C2164" s="9" t="s">
        <v>19765</v>
      </c>
      <c r="D2164" s="9" t="s">
        <v>21</v>
      </c>
      <c r="E2164" s="9" t="s">
        <v>460</v>
      </c>
      <c r="F2164" s="9" t="s">
        <v>19766</v>
      </c>
      <c r="G2164" s="9" t="s">
        <v>19767</v>
      </c>
      <c r="H2164" s="9" t="n">
        <v>-1200</v>
      </c>
      <c r="I2164" s="9"/>
      <c r="J2164" s="9" t="s">
        <v>19768</v>
      </c>
      <c r="K2164" s="9" t="s">
        <v>19769</v>
      </c>
      <c r="L2164" s="9" t="s">
        <v>12304</v>
      </c>
      <c r="M2164" s="9" t="s">
        <v>19770</v>
      </c>
      <c r="N2164" s="9" t="s">
        <v>11766</v>
      </c>
      <c r="O2164" s="9" t="s">
        <v>19237</v>
      </c>
      <c r="P2164" s="9"/>
      <c r="Q2164" s="9" t="s">
        <v>219</v>
      </c>
      <c r="R2164" s="9" t="s">
        <v>8519</v>
      </c>
      <c r="S2164" s="9" t="s">
        <v>16</v>
      </c>
      <c r="T2164" s="9" t="s">
        <v>850</v>
      </c>
      <c r="U2164" s="9" t="s">
        <v>222</v>
      </c>
      <c r="V2164" s="9"/>
    </row>
    <row r="2165" customFormat="false" ht="15" hidden="false" customHeight="false" outlineLevel="0" collapsed="false">
      <c r="A2165" s="9" t="s">
        <v>19771</v>
      </c>
      <c r="B2165" s="9" t="s">
        <v>19772</v>
      </c>
      <c r="C2165" s="9" t="s">
        <v>19773</v>
      </c>
      <c r="D2165" s="9" t="s">
        <v>21</v>
      </c>
      <c r="E2165" s="9" t="s">
        <v>460</v>
      </c>
      <c r="F2165" s="9" t="s">
        <v>171</v>
      </c>
      <c r="G2165" s="9" t="s">
        <v>472</v>
      </c>
      <c r="H2165" s="9" t="n">
        <v>1873</v>
      </c>
      <c r="I2165" s="9"/>
      <c r="J2165" s="9" t="s">
        <v>19774</v>
      </c>
      <c r="K2165" s="9" t="s">
        <v>19775</v>
      </c>
      <c r="L2165" s="9" t="s">
        <v>19776</v>
      </c>
      <c r="M2165" s="9" t="s">
        <v>19777</v>
      </c>
      <c r="N2165" s="9" t="s">
        <v>174</v>
      </c>
      <c r="O2165" s="9" t="s">
        <v>19237</v>
      </c>
      <c r="P2165" s="9"/>
      <c r="Q2165" s="9" t="s">
        <v>234</v>
      </c>
      <c r="R2165" s="9" t="s">
        <v>12388</v>
      </c>
      <c r="S2165" s="9" t="s">
        <v>17</v>
      </c>
      <c r="T2165" s="9" t="s">
        <v>15675</v>
      </c>
      <c r="U2165" s="9" t="s">
        <v>222</v>
      </c>
      <c r="V2165" s="9" t="s">
        <v>19778</v>
      </c>
    </row>
    <row r="2166" customFormat="false" ht="15" hidden="false" customHeight="false" outlineLevel="0" collapsed="false">
      <c r="A2166" s="9" t="s">
        <v>19779</v>
      </c>
      <c r="B2166" s="9" t="s">
        <v>19780</v>
      </c>
      <c r="C2166" s="9" t="s">
        <v>19781</v>
      </c>
      <c r="D2166" s="9" t="s">
        <v>21</v>
      </c>
      <c r="E2166" s="9" t="s">
        <v>460</v>
      </c>
      <c r="F2166" s="9" t="s">
        <v>171</v>
      </c>
      <c r="G2166" s="9" t="s">
        <v>472</v>
      </c>
      <c r="H2166" s="9" t="n">
        <v>1900</v>
      </c>
      <c r="I2166" s="9"/>
      <c r="J2166" s="9" t="s">
        <v>19782</v>
      </c>
      <c r="K2166" s="9" t="s">
        <v>19783</v>
      </c>
      <c r="L2166" s="9" t="s">
        <v>19784</v>
      </c>
      <c r="M2166" s="9" t="s">
        <v>19785</v>
      </c>
      <c r="N2166" s="9" t="s">
        <v>452</v>
      </c>
      <c r="O2166" s="9" t="s">
        <v>19237</v>
      </c>
      <c r="P2166" s="9"/>
      <c r="Q2166" s="9" t="s">
        <v>234</v>
      </c>
      <c r="R2166" s="9" t="s">
        <v>628</v>
      </c>
      <c r="S2166" s="9" t="s">
        <v>17</v>
      </c>
      <c r="T2166" s="9" t="s">
        <v>14016</v>
      </c>
      <c r="U2166" s="9" t="s">
        <v>378</v>
      </c>
      <c r="V2166" s="9"/>
    </row>
    <row r="2167" customFormat="false" ht="15" hidden="false" customHeight="false" outlineLevel="0" collapsed="false">
      <c r="A2167" s="9" t="s">
        <v>19786</v>
      </c>
      <c r="B2167" s="9" t="s">
        <v>19787</v>
      </c>
      <c r="C2167" s="9" t="s">
        <v>19788</v>
      </c>
      <c r="D2167" s="9" t="s">
        <v>21</v>
      </c>
      <c r="E2167" s="9" t="s">
        <v>460</v>
      </c>
      <c r="F2167" s="9" t="s">
        <v>166</v>
      </c>
      <c r="G2167" s="9" t="s">
        <v>128</v>
      </c>
      <c r="H2167" s="9"/>
      <c r="I2167" s="9"/>
      <c r="J2167" s="9" t="s">
        <v>19789</v>
      </c>
      <c r="K2167" s="9" t="s">
        <v>19790</v>
      </c>
      <c r="L2167" s="9" t="s">
        <v>19791</v>
      </c>
      <c r="M2167" s="9" t="s">
        <v>19792</v>
      </c>
      <c r="N2167" s="9" t="s">
        <v>593</v>
      </c>
      <c r="O2167" s="9" t="s">
        <v>19237</v>
      </c>
      <c r="P2167" s="9"/>
      <c r="Q2167" s="9" t="s">
        <v>1267</v>
      </c>
      <c r="R2167" s="9" t="s">
        <v>19370</v>
      </c>
      <c r="S2167" s="9" t="s">
        <v>17</v>
      </c>
      <c r="T2167" s="9" t="s">
        <v>1001</v>
      </c>
      <c r="U2167" s="9" t="s">
        <v>378</v>
      </c>
      <c r="V2167" s="9"/>
    </row>
    <row r="2168" customFormat="false" ht="15" hidden="false" customHeight="false" outlineLevel="0" collapsed="false">
      <c r="A2168" s="9" t="s">
        <v>19793</v>
      </c>
      <c r="B2168" s="9" t="s">
        <v>19794</v>
      </c>
      <c r="C2168" s="9" t="s">
        <v>19795</v>
      </c>
      <c r="D2168" s="9" t="s">
        <v>21</v>
      </c>
      <c r="E2168" s="9" t="s">
        <v>460</v>
      </c>
      <c r="F2168" s="9" t="s">
        <v>161</v>
      </c>
      <c r="G2168" s="9" t="s">
        <v>1120</v>
      </c>
      <c r="H2168" s="9" t="n">
        <v>-4000</v>
      </c>
      <c r="I2168" s="9"/>
      <c r="J2168" s="9" t="s">
        <v>19796</v>
      </c>
      <c r="K2168" s="9" t="s">
        <v>19797</v>
      </c>
      <c r="L2168" s="9" t="s">
        <v>19798</v>
      </c>
      <c r="M2168" s="9" t="s">
        <v>19799</v>
      </c>
      <c r="N2168" s="9" t="s">
        <v>19800</v>
      </c>
      <c r="O2168" s="9" t="s">
        <v>19237</v>
      </c>
      <c r="P2168" s="9"/>
      <c r="Q2168" s="9" t="s">
        <v>219</v>
      </c>
      <c r="R2168" s="9" t="s">
        <v>19801</v>
      </c>
      <c r="S2168" s="9" t="s">
        <v>16</v>
      </c>
      <c r="T2168" s="9" t="s">
        <v>7901</v>
      </c>
      <c r="U2168" s="9" t="s">
        <v>222</v>
      </c>
      <c r="V2168" s="9"/>
    </row>
    <row r="2169" customFormat="false" ht="15" hidden="false" customHeight="false" outlineLevel="0" collapsed="false">
      <c r="A2169" s="9" t="s">
        <v>19802</v>
      </c>
      <c r="B2169" s="9" t="s">
        <v>19803</v>
      </c>
      <c r="C2169" s="9" t="s">
        <v>19804</v>
      </c>
      <c r="D2169" s="9" t="s">
        <v>21</v>
      </c>
      <c r="E2169" s="9" t="s">
        <v>460</v>
      </c>
      <c r="F2169" s="9" t="s">
        <v>19805</v>
      </c>
      <c r="G2169" s="9" t="s">
        <v>19806</v>
      </c>
      <c r="H2169" s="9" t="n">
        <v>-2000</v>
      </c>
      <c r="I2169" s="9"/>
      <c r="J2169" s="9" t="s">
        <v>19807</v>
      </c>
      <c r="K2169" s="9" t="s">
        <v>19808</v>
      </c>
      <c r="L2169" s="9" t="s">
        <v>19809</v>
      </c>
      <c r="M2169" s="9" t="s">
        <v>19810</v>
      </c>
      <c r="N2169" s="9" t="s">
        <v>12720</v>
      </c>
      <c r="O2169" s="9" t="s">
        <v>19237</v>
      </c>
      <c r="P2169" s="9"/>
      <c r="Q2169" s="9" t="s">
        <v>234</v>
      </c>
      <c r="R2169" s="9" t="s">
        <v>3340</v>
      </c>
      <c r="S2169" s="9" t="s">
        <v>17</v>
      </c>
      <c r="T2169" s="9" t="s">
        <v>554</v>
      </c>
      <c r="U2169" s="9" t="s">
        <v>378</v>
      </c>
      <c r="V2169" s="9"/>
    </row>
    <row r="2170" customFormat="false" ht="15" hidden="false" customHeight="false" outlineLevel="0" collapsed="false">
      <c r="A2170" s="9" t="s">
        <v>19811</v>
      </c>
      <c r="B2170" s="9" t="s">
        <v>19812</v>
      </c>
      <c r="C2170" s="9" t="s">
        <v>19813</v>
      </c>
      <c r="D2170" s="9" t="s">
        <v>21</v>
      </c>
      <c r="E2170" s="9" t="s">
        <v>460</v>
      </c>
      <c r="F2170" s="9" t="s">
        <v>19814</v>
      </c>
      <c r="G2170" s="9" t="s">
        <v>19815</v>
      </c>
      <c r="H2170" s="9" t="n">
        <v>-3300</v>
      </c>
      <c r="I2170" s="9"/>
      <c r="J2170" s="9" t="s">
        <v>19816</v>
      </c>
      <c r="K2170" s="9" t="s">
        <v>19817</v>
      </c>
      <c r="L2170" s="9" t="s">
        <v>19818</v>
      </c>
      <c r="M2170" s="9" t="s">
        <v>19819</v>
      </c>
      <c r="N2170" s="9" t="s">
        <v>9411</v>
      </c>
      <c r="O2170" s="9" t="s">
        <v>19237</v>
      </c>
      <c r="P2170" s="9"/>
      <c r="Q2170" s="9" t="s">
        <v>869</v>
      </c>
      <c r="R2170" s="9" t="s">
        <v>19659</v>
      </c>
      <c r="S2170" s="9" t="s">
        <v>17</v>
      </c>
      <c r="T2170" s="9" t="s">
        <v>672</v>
      </c>
      <c r="U2170" s="9" t="s">
        <v>378</v>
      </c>
      <c r="V2170" s="9" t="s">
        <v>19820</v>
      </c>
    </row>
    <row r="2171" customFormat="false" ht="15" hidden="false" customHeight="false" outlineLevel="0" collapsed="false">
      <c r="A2171" s="9" t="s">
        <v>19821</v>
      </c>
      <c r="B2171" s="9" t="s">
        <v>19822</v>
      </c>
      <c r="C2171" s="9" t="s">
        <v>19823</v>
      </c>
      <c r="D2171" s="9" t="s">
        <v>21</v>
      </c>
      <c r="E2171" s="9" t="s">
        <v>460</v>
      </c>
      <c r="F2171" s="9" t="s">
        <v>921</v>
      </c>
      <c r="G2171" s="9" t="s">
        <v>15747</v>
      </c>
      <c r="H2171" s="9" t="n">
        <v>-1500</v>
      </c>
      <c r="I2171" s="9"/>
      <c r="J2171" s="9" t="s">
        <v>19824</v>
      </c>
      <c r="K2171" s="9" t="s">
        <v>19825</v>
      </c>
      <c r="L2171" s="9" t="s">
        <v>19826</v>
      </c>
      <c r="M2171" s="9" t="s">
        <v>19827</v>
      </c>
      <c r="N2171" s="9" t="s">
        <v>18952</v>
      </c>
      <c r="O2171" s="9" t="s">
        <v>19237</v>
      </c>
      <c r="P2171" s="9"/>
      <c r="Q2171" s="9" t="s">
        <v>234</v>
      </c>
      <c r="R2171" s="9" t="s">
        <v>8618</v>
      </c>
      <c r="S2171" s="9" t="s">
        <v>16</v>
      </c>
      <c r="T2171" s="9" t="s">
        <v>170</v>
      </c>
      <c r="U2171" s="9" t="s">
        <v>222</v>
      </c>
      <c r="V2171" s="9" t="s">
        <v>19828</v>
      </c>
    </row>
    <row r="2172" customFormat="false" ht="15" hidden="false" customHeight="false" outlineLevel="0" collapsed="false">
      <c r="A2172" s="9" t="s">
        <v>19829</v>
      </c>
      <c r="B2172" s="9" t="s">
        <v>19830</v>
      </c>
      <c r="C2172" s="9" t="s">
        <v>19831</v>
      </c>
      <c r="D2172" s="9" t="s">
        <v>21</v>
      </c>
      <c r="E2172" s="9" t="s">
        <v>460</v>
      </c>
      <c r="F2172" s="9" t="s">
        <v>6126</v>
      </c>
      <c r="G2172" s="9" t="s">
        <v>132</v>
      </c>
      <c r="H2172" s="9" t="n">
        <v>-6000</v>
      </c>
      <c r="I2172" s="9"/>
      <c r="J2172" s="9" t="s">
        <v>19832</v>
      </c>
      <c r="K2172" s="9" t="s">
        <v>19833</v>
      </c>
      <c r="L2172" s="9" t="s">
        <v>19834</v>
      </c>
      <c r="M2172" s="9" t="s">
        <v>19835</v>
      </c>
      <c r="N2172" s="9" t="s">
        <v>5729</v>
      </c>
      <c r="O2172" s="9" t="s">
        <v>19237</v>
      </c>
      <c r="P2172" s="9"/>
      <c r="Q2172" s="9" t="s">
        <v>1267</v>
      </c>
      <c r="R2172" s="9" t="s">
        <v>19747</v>
      </c>
      <c r="S2172" s="9" t="s">
        <v>15</v>
      </c>
      <c r="T2172" s="9" t="s">
        <v>3391</v>
      </c>
      <c r="U2172" s="9" t="s">
        <v>222</v>
      </c>
      <c r="V2172" s="9" t="s">
        <v>19836</v>
      </c>
    </row>
    <row r="2173" customFormat="false" ht="15" hidden="false" customHeight="false" outlineLevel="0" collapsed="false">
      <c r="A2173" s="9" t="s">
        <v>19837</v>
      </c>
      <c r="B2173" s="9" t="s">
        <v>19838</v>
      </c>
      <c r="C2173" s="9" t="s">
        <v>19839</v>
      </c>
      <c r="D2173" s="9" t="s">
        <v>21</v>
      </c>
      <c r="E2173" s="9" t="s">
        <v>460</v>
      </c>
      <c r="F2173" s="9" t="s">
        <v>263</v>
      </c>
      <c r="G2173" s="9" t="s">
        <v>19840</v>
      </c>
      <c r="H2173" s="9" t="n">
        <v>200</v>
      </c>
      <c r="I2173" s="9"/>
      <c r="J2173" s="9" t="s">
        <v>19841</v>
      </c>
      <c r="K2173" s="9" t="s">
        <v>19842</v>
      </c>
      <c r="L2173" s="9" t="s">
        <v>19843</v>
      </c>
      <c r="M2173" s="9" t="s">
        <v>19844</v>
      </c>
      <c r="N2173" s="9" t="s">
        <v>976</v>
      </c>
      <c r="O2173" s="9" t="s">
        <v>19237</v>
      </c>
      <c r="P2173" s="9"/>
      <c r="Q2173" s="9" t="s">
        <v>234</v>
      </c>
      <c r="R2173" s="9" t="s">
        <v>19845</v>
      </c>
      <c r="S2173" s="9" t="s">
        <v>16</v>
      </c>
      <c r="T2173" s="9" t="s">
        <v>271</v>
      </c>
      <c r="U2173" s="9" t="s">
        <v>222</v>
      </c>
      <c r="V2173" s="9" t="s">
        <v>19846</v>
      </c>
    </row>
    <row r="2174" customFormat="false" ht="15" hidden="false" customHeight="false" outlineLevel="0" collapsed="false">
      <c r="A2174" s="9" t="s">
        <v>19847</v>
      </c>
      <c r="B2174" s="9" t="s">
        <v>19848</v>
      </c>
      <c r="C2174" s="9" t="s">
        <v>19849</v>
      </c>
      <c r="D2174" s="9" t="s">
        <v>21</v>
      </c>
      <c r="E2174" s="9" t="s">
        <v>460</v>
      </c>
      <c r="F2174" s="9" t="s">
        <v>19850</v>
      </c>
      <c r="G2174" s="9" t="s">
        <v>19851</v>
      </c>
      <c r="H2174" s="9" t="n">
        <v>1320</v>
      </c>
      <c r="I2174" s="9"/>
      <c r="J2174" s="9" t="s">
        <v>19852</v>
      </c>
      <c r="K2174" s="9" t="s">
        <v>19853</v>
      </c>
      <c r="L2174" s="9" t="s">
        <v>19854</v>
      </c>
      <c r="M2174" s="9" t="s">
        <v>19855</v>
      </c>
      <c r="N2174" s="9" t="s">
        <v>976</v>
      </c>
      <c r="O2174" s="9" t="s">
        <v>19237</v>
      </c>
      <c r="P2174" s="9"/>
      <c r="Q2174" s="9" t="s">
        <v>234</v>
      </c>
      <c r="R2174" s="9" t="s">
        <v>19856</v>
      </c>
      <c r="S2174" s="9" t="s">
        <v>15</v>
      </c>
      <c r="T2174" s="9" t="s">
        <v>271</v>
      </c>
      <c r="U2174" s="9" t="s">
        <v>222</v>
      </c>
      <c r="V2174" s="9"/>
    </row>
    <row r="2175" customFormat="false" ht="15" hidden="false" customHeight="false" outlineLevel="0" collapsed="false">
      <c r="A2175" s="9" t="s">
        <v>19857</v>
      </c>
      <c r="B2175" s="9" t="s">
        <v>19858</v>
      </c>
      <c r="C2175" s="9" t="s">
        <v>19859</v>
      </c>
      <c r="D2175" s="9" t="s">
        <v>21</v>
      </c>
      <c r="E2175" s="9" t="s">
        <v>460</v>
      </c>
      <c r="F2175" s="9" t="s">
        <v>19860</v>
      </c>
      <c r="G2175" s="9" t="s">
        <v>19861</v>
      </c>
      <c r="H2175" s="9"/>
      <c r="I2175" s="9"/>
      <c r="J2175" s="9" t="s">
        <v>19862</v>
      </c>
      <c r="K2175" s="9" t="s">
        <v>19863</v>
      </c>
      <c r="L2175" s="9" t="s">
        <v>19864</v>
      </c>
      <c r="M2175" s="9" t="s">
        <v>19865</v>
      </c>
      <c r="N2175" s="9" t="s">
        <v>7235</v>
      </c>
      <c r="O2175" s="9" t="s">
        <v>19237</v>
      </c>
      <c r="P2175" s="9"/>
      <c r="Q2175" s="9" t="s">
        <v>1267</v>
      </c>
      <c r="R2175" s="9" t="s">
        <v>3962</v>
      </c>
      <c r="S2175" s="9" t="s">
        <v>17</v>
      </c>
      <c r="T2175" s="9" t="s">
        <v>2848</v>
      </c>
      <c r="U2175" s="9" t="s">
        <v>378</v>
      </c>
      <c r="V2175" s="9"/>
    </row>
    <row r="2176" customFormat="false" ht="15" hidden="false" customHeight="false" outlineLevel="0" collapsed="false">
      <c r="A2176" s="9" t="s">
        <v>19866</v>
      </c>
      <c r="B2176" s="9" t="s">
        <v>19867</v>
      </c>
      <c r="C2176" s="9" t="s">
        <v>19868</v>
      </c>
      <c r="D2176" s="9" t="s">
        <v>21</v>
      </c>
      <c r="E2176" s="9" t="s">
        <v>460</v>
      </c>
      <c r="F2176" s="9" t="s">
        <v>162</v>
      </c>
      <c r="G2176" s="9" t="s">
        <v>19869</v>
      </c>
      <c r="H2176" s="9"/>
      <c r="I2176" s="9"/>
      <c r="J2176" s="9" t="s">
        <v>19405</v>
      </c>
      <c r="K2176" s="9" t="s">
        <v>19870</v>
      </c>
      <c r="L2176" s="9" t="s">
        <v>19871</v>
      </c>
      <c r="M2176" s="9" t="s">
        <v>19872</v>
      </c>
      <c r="N2176" s="9" t="s">
        <v>175</v>
      </c>
      <c r="O2176" s="9" t="s">
        <v>19237</v>
      </c>
      <c r="P2176" s="9"/>
      <c r="Q2176" s="9" t="s">
        <v>2073</v>
      </c>
      <c r="R2176" s="9" t="s">
        <v>19873</v>
      </c>
      <c r="S2176" s="9" t="s">
        <v>17</v>
      </c>
      <c r="T2176" s="9" t="s">
        <v>3391</v>
      </c>
      <c r="U2176" s="9" t="s">
        <v>222</v>
      </c>
      <c r="V2176" s="9"/>
    </row>
    <row r="2177" customFormat="false" ht="15" hidden="false" customHeight="false" outlineLevel="0" collapsed="false">
      <c r="A2177" s="9" t="s">
        <v>19874</v>
      </c>
      <c r="B2177" s="9" t="s">
        <v>19875</v>
      </c>
      <c r="C2177" s="9" t="s">
        <v>19876</v>
      </c>
      <c r="D2177" s="9" t="s">
        <v>21</v>
      </c>
      <c r="E2177" s="9" t="s">
        <v>460</v>
      </c>
      <c r="F2177" s="9" t="s">
        <v>162</v>
      </c>
      <c r="G2177" s="9" t="s">
        <v>96</v>
      </c>
      <c r="H2177" s="9" t="n">
        <v>-1500</v>
      </c>
      <c r="I2177" s="9"/>
      <c r="J2177" s="9" t="s">
        <v>19877</v>
      </c>
      <c r="K2177" s="9" t="s">
        <v>19878</v>
      </c>
      <c r="L2177" s="9" t="s">
        <v>19879</v>
      </c>
      <c r="M2177" s="9" t="s">
        <v>19880</v>
      </c>
      <c r="N2177" s="9" t="s">
        <v>5729</v>
      </c>
      <c r="O2177" s="9" t="s">
        <v>19237</v>
      </c>
      <c r="P2177" s="9"/>
      <c r="Q2177" s="9" t="s">
        <v>219</v>
      </c>
      <c r="R2177" s="9" t="s">
        <v>19881</v>
      </c>
      <c r="S2177" s="9" t="s">
        <v>16</v>
      </c>
      <c r="T2177" s="9" t="s">
        <v>859</v>
      </c>
      <c r="U2177" s="9" t="s">
        <v>378</v>
      </c>
      <c r="V2177" s="9" t="s">
        <v>19882</v>
      </c>
    </row>
    <row r="2178" customFormat="false" ht="15" hidden="false" customHeight="false" outlineLevel="0" collapsed="false">
      <c r="A2178" s="9" t="s">
        <v>19883</v>
      </c>
      <c r="B2178" s="9" t="s">
        <v>19884</v>
      </c>
      <c r="C2178" s="9" t="s">
        <v>19885</v>
      </c>
      <c r="D2178" s="9" t="s">
        <v>21</v>
      </c>
      <c r="E2178" s="9" t="s">
        <v>460</v>
      </c>
      <c r="F2178" s="9" t="s">
        <v>162</v>
      </c>
      <c r="G2178" s="9" t="s">
        <v>96</v>
      </c>
      <c r="H2178" s="9" t="n">
        <v>600</v>
      </c>
      <c r="I2178" s="9"/>
      <c r="J2178" s="9" t="s">
        <v>19886</v>
      </c>
      <c r="K2178" s="9" t="s">
        <v>19887</v>
      </c>
      <c r="L2178" s="9" t="s">
        <v>19888</v>
      </c>
      <c r="M2178" s="9" t="s">
        <v>19889</v>
      </c>
      <c r="N2178" s="9" t="s">
        <v>5738</v>
      </c>
      <c r="O2178" s="9" t="s">
        <v>19237</v>
      </c>
      <c r="P2178" s="9"/>
      <c r="Q2178" s="9" t="s">
        <v>234</v>
      </c>
      <c r="R2178" s="9" t="s">
        <v>3340</v>
      </c>
      <c r="S2178" s="9" t="s">
        <v>16</v>
      </c>
      <c r="T2178" s="9" t="s">
        <v>1256</v>
      </c>
      <c r="U2178" s="9" t="s">
        <v>222</v>
      </c>
      <c r="V2178" s="9"/>
    </row>
    <row r="2179" customFormat="false" ht="15" hidden="false" customHeight="false" outlineLevel="0" collapsed="false">
      <c r="A2179" s="9" t="s">
        <v>19890</v>
      </c>
      <c r="B2179" s="9" t="s">
        <v>19891</v>
      </c>
      <c r="C2179" s="9" t="s">
        <v>19892</v>
      </c>
      <c r="D2179" s="9" t="s">
        <v>21</v>
      </c>
      <c r="E2179" s="9" t="s">
        <v>460</v>
      </c>
      <c r="F2179" s="9" t="s">
        <v>167</v>
      </c>
      <c r="G2179" s="9" t="s">
        <v>134</v>
      </c>
      <c r="H2179" s="9" t="n">
        <v>-1800</v>
      </c>
      <c r="I2179" s="9"/>
      <c r="J2179" s="9" t="s">
        <v>19893</v>
      </c>
      <c r="K2179" s="9" t="s">
        <v>19894</v>
      </c>
      <c r="L2179" s="9" t="s">
        <v>19895</v>
      </c>
      <c r="M2179" s="9" t="s">
        <v>19896</v>
      </c>
      <c r="N2179" s="9" t="s">
        <v>175</v>
      </c>
      <c r="O2179" s="9" t="s">
        <v>19237</v>
      </c>
      <c r="P2179" s="9"/>
      <c r="Q2179" s="9" t="s">
        <v>234</v>
      </c>
      <c r="R2179" s="9" t="s">
        <v>3962</v>
      </c>
      <c r="S2179" s="9" t="s">
        <v>17</v>
      </c>
      <c r="T2179" s="9" t="s">
        <v>357</v>
      </c>
      <c r="U2179" s="9" t="s">
        <v>222</v>
      </c>
      <c r="V2179" s="9"/>
    </row>
    <row r="2180" customFormat="false" ht="15" hidden="false" customHeight="false" outlineLevel="0" collapsed="false">
      <c r="A2180" s="9" t="s">
        <v>19897</v>
      </c>
      <c r="B2180" s="9" t="s">
        <v>19898</v>
      </c>
      <c r="C2180" s="9" t="s">
        <v>19899</v>
      </c>
      <c r="D2180" s="9" t="s">
        <v>21</v>
      </c>
      <c r="E2180" s="9" t="s">
        <v>460</v>
      </c>
      <c r="F2180" s="9" t="s">
        <v>171</v>
      </c>
      <c r="G2180" s="9" t="s">
        <v>472</v>
      </c>
      <c r="H2180" s="9" t="n">
        <v>-30000</v>
      </c>
      <c r="I2180" s="9"/>
      <c r="J2180" s="9" t="s">
        <v>19900</v>
      </c>
      <c r="K2180" s="9" t="s">
        <v>19901</v>
      </c>
      <c r="L2180" s="9" t="s">
        <v>19902</v>
      </c>
      <c r="M2180" s="9" t="s">
        <v>19903</v>
      </c>
      <c r="N2180" s="9" t="s">
        <v>5677</v>
      </c>
      <c r="O2180" s="9" t="s">
        <v>19237</v>
      </c>
      <c r="P2180" s="9"/>
      <c r="Q2180" s="9" t="s">
        <v>234</v>
      </c>
      <c r="R2180" s="9" t="s">
        <v>8519</v>
      </c>
      <c r="S2180" s="9" t="s">
        <v>16</v>
      </c>
      <c r="T2180" s="9" t="s">
        <v>4794</v>
      </c>
      <c r="U2180" s="9" t="s">
        <v>378</v>
      </c>
      <c r="V2180" s="9" t="s">
        <v>19904</v>
      </c>
    </row>
    <row r="2181" customFormat="false" ht="15" hidden="false" customHeight="false" outlineLevel="0" collapsed="false">
      <c r="A2181" s="9" t="s">
        <v>19905</v>
      </c>
      <c r="B2181" s="9" t="s">
        <v>19906</v>
      </c>
      <c r="C2181" s="9" t="s">
        <v>19907</v>
      </c>
      <c r="D2181" s="9" t="s">
        <v>21</v>
      </c>
      <c r="E2181" s="9" t="s">
        <v>460</v>
      </c>
      <c r="F2181" s="9" t="s">
        <v>162</v>
      </c>
      <c r="G2181" s="9" t="s">
        <v>1503</v>
      </c>
      <c r="H2181" s="9"/>
      <c r="I2181" s="9"/>
      <c r="J2181" s="9" t="s">
        <v>19908</v>
      </c>
      <c r="K2181" s="9" t="s">
        <v>19909</v>
      </c>
      <c r="L2181" s="9" t="s">
        <v>19910</v>
      </c>
      <c r="M2181" s="9" t="s">
        <v>19911</v>
      </c>
      <c r="N2181" s="9" t="s">
        <v>6786</v>
      </c>
      <c r="O2181" s="9" t="s">
        <v>19237</v>
      </c>
      <c r="P2181" s="9"/>
      <c r="Q2181" s="9" t="s">
        <v>1267</v>
      </c>
      <c r="R2181" s="9" t="s">
        <v>3340</v>
      </c>
      <c r="S2181" s="9" t="s">
        <v>16</v>
      </c>
      <c r="T2181" s="9" t="s">
        <v>2848</v>
      </c>
      <c r="U2181" s="9" t="s">
        <v>222</v>
      </c>
      <c r="V2181" s="9"/>
    </row>
    <row r="2182" customFormat="false" ht="15" hidden="false" customHeight="false" outlineLevel="0" collapsed="false">
      <c r="A2182" s="9" t="s">
        <v>19912</v>
      </c>
      <c r="B2182" s="9" t="s">
        <v>19913</v>
      </c>
      <c r="C2182" s="9" t="s">
        <v>19914</v>
      </c>
      <c r="D2182" s="9" t="s">
        <v>21</v>
      </c>
      <c r="E2182" s="9" t="s">
        <v>460</v>
      </c>
      <c r="F2182" s="9" t="s">
        <v>171</v>
      </c>
      <c r="G2182" s="9" t="s">
        <v>472</v>
      </c>
      <c r="H2182" s="9"/>
      <c r="I2182" s="9"/>
      <c r="J2182" s="9" t="s">
        <v>19915</v>
      </c>
      <c r="K2182" s="9" t="s">
        <v>19916</v>
      </c>
      <c r="L2182" s="9" t="s">
        <v>19917</v>
      </c>
      <c r="M2182" s="9" t="s">
        <v>19918</v>
      </c>
      <c r="N2182" s="9" t="s">
        <v>19919</v>
      </c>
      <c r="O2182" s="9" t="s">
        <v>19237</v>
      </c>
      <c r="P2182" s="9"/>
      <c r="Q2182" s="9" t="s">
        <v>234</v>
      </c>
      <c r="R2182" s="9" t="s">
        <v>3340</v>
      </c>
      <c r="S2182" s="9" t="s">
        <v>17</v>
      </c>
      <c r="T2182" s="9" t="s">
        <v>2848</v>
      </c>
      <c r="U2182" s="9" t="s">
        <v>222</v>
      </c>
      <c r="V2182" s="9"/>
    </row>
    <row r="2183" customFormat="false" ht="15" hidden="false" customHeight="false" outlineLevel="0" collapsed="false">
      <c r="A2183" s="9" t="s">
        <v>19920</v>
      </c>
      <c r="B2183" s="9" t="s">
        <v>19921</v>
      </c>
      <c r="C2183" s="9" t="s">
        <v>19922</v>
      </c>
      <c r="D2183" s="9" t="s">
        <v>21</v>
      </c>
      <c r="E2183" s="9" t="s">
        <v>460</v>
      </c>
      <c r="F2183" s="9" t="s">
        <v>163</v>
      </c>
      <c r="G2183" s="9" t="s">
        <v>4286</v>
      </c>
      <c r="H2183" s="9"/>
      <c r="I2183" s="9"/>
      <c r="J2183" s="9" t="s">
        <v>19923</v>
      </c>
      <c r="K2183" s="9" t="s">
        <v>19924</v>
      </c>
      <c r="L2183" s="9" t="s">
        <v>19925</v>
      </c>
      <c r="M2183" s="9" t="s">
        <v>19926</v>
      </c>
      <c r="N2183" s="9" t="s">
        <v>175</v>
      </c>
      <c r="O2183" s="9" t="s">
        <v>19237</v>
      </c>
      <c r="P2183" s="9"/>
      <c r="Q2183" s="9" t="s">
        <v>1267</v>
      </c>
      <c r="R2183" s="9" t="s">
        <v>628</v>
      </c>
      <c r="S2183" s="9" t="s">
        <v>17</v>
      </c>
      <c r="T2183" s="9" t="s">
        <v>554</v>
      </c>
      <c r="U2183" s="9" t="s">
        <v>443</v>
      </c>
      <c r="V2183" s="9" t="s">
        <v>19927</v>
      </c>
    </row>
    <row r="2184" customFormat="false" ht="15" hidden="false" customHeight="false" outlineLevel="0" collapsed="false">
      <c r="A2184" s="9" t="s">
        <v>19928</v>
      </c>
      <c r="B2184" s="9" t="s">
        <v>19929</v>
      </c>
      <c r="C2184" s="9" t="s">
        <v>19930</v>
      </c>
      <c r="D2184" s="9" t="s">
        <v>21</v>
      </c>
      <c r="E2184" s="9" t="s">
        <v>460</v>
      </c>
      <c r="F2184" s="9" t="s">
        <v>1759</v>
      </c>
      <c r="G2184" s="9" t="s">
        <v>65</v>
      </c>
      <c r="H2184" s="9"/>
      <c r="I2184" s="9"/>
      <c r="J2184" s="9" t="s">
        <v>19923</v>
      </c>
      <c r="K2184" s="9" t="s">
        <v>19931</v>
      </c>
      <c r="L2184" s="9" t="s">
        <v>19932</v>
      </c>
      <c r="M2184" s="9" t="s">
        <v>19933</v>
      </c>
      <c r="N2184" s="9" t="s">
        <v>175</v>
      </c>
      <c r="O2184" s="9" t="s">
        <v>19237</v>
      </c>
      <c r="P2184" s="9"/>
      <c r="Q2184" s="9" t="s">
        <v>1267</v>
      </c>
      <c r="R2184" s="9" t="s">
        <v>628</v>
      </c>
      <c r="S2184" s="9" t="s">
        <v>17</v>
      </c>
      <c r="T2184" s="9" t="s">
        <v>3391</v>
      </c>
      <c r="U2184" s="9" t="s">
        <v>443</v>
      </c>
      <c r="V2184" s="9"/>
    </row>
    <row r="2185" customFormat="false" ht="15" hidden="false" customHeight="false" outlineLevel="0" collapsed="false">
      <c r="A2185" s="9" t="s">
        <v>19934</v>
      </c>
      <c r="B2185" s="9" t="s">
        <v>13365</v>
      </c>
      <c r="C2185" s="9" t="s">
        <v>19935</v>
      </c>
      <c r="D2185" s="9" t="s">
        <v>21</v>
      </c>
      <c r="E2185" s="9" t="s">
        <v>460</v>
      </c>
      <c r="F2185" s="9" t="s">
        <v>163</v>
      </c>
      <c r="G2185" s="9" t="s">
        <v>19936</v>
      </c>
      <c r="H2185" s="9" t="n">
        <v>1000</v>
      </c>
      <c r="I2185" s="9"/>
      <c r="J2185" s="9" t="s">
        <v>19937</v>
      </c>
      <c r="K2185" s="9" t="s">
        <v>19938</v>
      </c>
      <c r="L2185" s="9" t="s">
        <v>19939</v>
      </c>
      <c r="M2185" s="9" t="s">
        <v>19940</v>
      </c>
      <c r="N2185" s="9" t="s">
        <v>5729</v>
      </c>
      <c r="O2185" s="9" t="s">
        <v>19237</v>
      </c>
      <c r="P2185" s="9"/>
      <c r="Q2185" s="9" t="s">
        <v>234</v>
      </c>
      <c r="R2185" s="9" t="s">
        <v>19941</v>
      </c>
      <c r="S2185" s="9" t="s">
        <v>15</v>
      </c>
      <c r="T2185" s="9" t="s">
        <v>19942</v>
      </c>
      <c r="U2185" s="9" t="s">
        <v>222</v>
      </c>
      <c r="V2185" s="9" t="s">
        <v>19943</v>
      </c>
    </row>
    <row r="2186" customFormat="false" ht="15" hidden="false" customHeight="false" outlineLevel="0" collapsed="false">
      <c r="A2186" s="9" t="s">
        <v>19944</v>
      </c>
      <c r="B2186" s="9" t="s">
        <v>19945</v>
      </c>
      <c r="C2186" s="9" t="s">
        <v>19946</v>
      </c>
      <c r="D2186" s="9" t="s">
        <v>21</v>
      </c>
      <c r="E2186" s="9" t="s">
        <v>460</v>
      </c>
      <c r="F2186" s="9" t="s">
        <v>163</v>
      </c>
      <c r="G2186" s="9" t="s">
        <v>19947</v>
      </c>
      <c r="H2186" s="9"/>
      <c r="I2186" s="9"/>
      <c r="J2186" s="9" t="s">
        <v>19948</v>
      </c>
      <c r="K2186" s="9" t="s">
        <v>19949</v>
      </c>
      <c r="L2186" s="9" t="s">
        <v>19950</v>
      </c>
      <c r="M2186" s="9" t="s">
        <v>19951</v>
      </c>
      <c r="N2186" s="9" t="s">
        <v>5677</v>
      </c>
      <c r="O2186" s="9" t="s">
        <v>19237</v>
      </c>
      <c r="P2186" s="9"/>
      <c r="Q2186" s="9" t="s">
        <v>234</v>
      </c>
      <c r="R2186" s="9" t="s">
        <v>628</v>
      </c>
      <c r="S2186" s="9" t="s">
        <v>17</v>
      </c>
      <c r="T2186" s="9" t="s">
        <v>1001</v>
      </c>
      <c r="U2186" s="9" t="s">
        <v>378</v>
      </c>
      <c r="V2186" s="9"/>
    </row>
    <row r="2187" customFormat="false" ht="15" hidden="false" customHeight="false" outlineLevel="0" collapsed="false">
      <c r="A2187" s="9" t="s">
        <v>19952</v>
      </c>
      <c r="B2187" s="9" t="s">
        <v>19953</v>
      </c>
      <c r="C2187" s="9" t="s">
        <v>19954</v>
      </c>
      <c r="D2187" s="9" t="s">
        <v>21</v>
      </c>
      <c r="E2187" s="9" t="s">
        <v>460</v>
      </c>
      <c r="F2187" s="9" t="s">
        <v>171</v>
      </c>
      <c r="G2187" s="9" t="s">
        <v>19955</v>
      </c>
      <c r="H2187" s="9"/>
      <c r="I2187" s="9"/>
      <c r="J2187" s="9" t="s">
        <v>19915</v>
      </c>
      <c r="K2187" s="9" t="s">
        <v>19956</v>
      </c>
      <c r="L2187" s="9" t="s">
        <v>19957</v>
      </c>
      <c r="M2187" s="9" t="s">
        <v>19958</v>
      </c>
      <c r="N2187" s="9" t="s">
        <v>5787</v>
      </c>
      <c r="O2187" s="9" t="s">
        <v>19237</v>
      </c>
      <c r="P2187" s="9"/>
      <c r="Q2187" s="9" t="s">
        <v>1267</v>
      </c>
      <c r="R2187" s="9" t="s">
        <v>628</v>
      </c>
      <c r="S2187" s="9" t="s">
        <v>17</v>
      </c>
      <c r="T2187" s="9" t="s">
        <v>3391</v>
      </c>
      <c r="U2187" s="9" t="s">
        <v>378</v>
      </c>
      <c r="V2187" s="9" t="s">
        <v>19959</v>
      </c>
    </row>
    <row r="2188" customFormat="false" ht="15" hidden="false" customHeight="false" outlineLevel="0" collapsed="false">
      <c r="A2188" s="9" t="s">
        <v>19960</v>
      </c>
      <c r="B2188" s="9" t="s">
        <v>19961</v>
      </c>
      <c r="C2188" s="9" t="s">
        <v>19962</v>
      </c>
      <c r="D2188" s="9" t="s">
        <v>21</v>
      </c>
      <c r="E2188" s="9" t="s">
        <v>460</v>
      </c>
      <c r="F2188" s="9" t="s">
        <v>171</v>
      </c>
      <c r="G2188" s="9" t="s">
        <v>472</v>
      </c>
      <c r="H2188" s="9"/>
      <c r="I2188" s="9"/>
      <c r="J2188" s="9" t="s">
        <v>19963</v>
      </c>
      <c r="K2188" s="9" t="s">
        <v>19964</v>
      </c>
      <c r="L2188" s="9" t="s">
        <v>19965</v>
      </c>
      <c r="M2188" s="9" t="s">
        <v>19966</v>
      </c>
      <c r="N2188" s="9" t="s">
        <v>976</v>
      </c>
      <c r="O2188" s="9" t="s">
        <v>19237</v>
      </c>
      <c r="P2188" s="9"/>
      <c r="Q2188" s="9" t="s">
        <v>18874</v>
      </c>
      <c r="R2188" s="9" t="s">
        <v>19873</v>
      </c>
      <c r="S2188" s="9" t="s">
        <v>16</v>
      </c>
      <c r="T2188" s="9" t="s">
        <v>3963</v>
      </c>
      <c r="U2188" s="9" t="s">
        <v>222</v>
      </c>
      <c r="V2188" s="9"/>
    </row>
    <row r="2189" customFormat="false" ht="15" hidden="false" customHeight="false" outlineLevel="0" collapsed="false">
      <c r="A2189" s="9" t="s">
        <v>19967</v>
      </c>
      <c r="B2189" s="9" t="s">
        <v>19968</v>
      </c>
      <c r="C2189" s="9" t="s">
        <v>19969</v>
      </c>
      <c r="D2189" s="9" t="s">
        <v>21</v>
      </c>
      <c r="E2189" s="9" t="s">
        <v>460</v>
      </c>
      <c r="F2189" s="9" t="s">
        <v>162</v>
      </c>
      <c r="G2189" s="9" t="s">
        <v>84</v>
      </c>
      <c r="H2189" s="9"/>
      <c r="I2189" s="9"/>
      <c r="J2189" s="9" t="s">
        <v>19752</v>
      </c>
      <c r="K2189" s="9" t="s">
        <v>19970</v>
      </c>
      <c r="L2189" s="9" t="s">
        <v>19971</v>
      </c>
      <c r="M2189" s="9" t="s">
        <v>19972</v>
      </c>
      <c r="N2189" s="9" t="s">
        <v>5729</v>
      </c>
      <c r="O2189" s="9" t="s">
        <v>19237</v>
      </c>
      <c r="P2189" s="9"/>
      <c r="Q2189" s="9" t="s">
        <v>454</v>
      </c>
      <c r="R2189" s="9" t="s">
        <v>19973</v>
      </c>
      <c r="S2189" s="9" t="s">
        <v>17</v>
      </c>
      <c r="T2189" s="9" t="s">
        <v>3391</v>
      </c>
      <c r="U2189" s="9" t="s">
        <v>222</v>
      </c>
      <c r="V2189" s="9"/>
    </row>
    <row r="2190" customFormat="false" ht="15" hidden="false" customHeight="false" outlineLevel="0" collapsed="false">
      <c r="A2190" s="9" t="s">
        <v>19974</v>
      </c>
      <c r="B2190" s="9" t="s">
        <v>19975</v>
      </c>
      <c r="C2190" s="9" t="s">
        <v>19976</v>
      </c>
      <c r="D2190" s="9" t="s">
        <v>21</v>
      </c>
      <c r="E2190" s="9" t="s">
        <v>460</v>
      </c>
      <c r="F2190" s="9" t="s">
        <v>1091</v>
      </c>
      <c r="G2190" s="9" t="s">
        <v>19977</v>
      </c>
      <c r="H2190" s="9" t="n">
        <v>1500</v>
      </c>
      <c r="I2190" s="9"/>
      <c r="J2190" s="9" t="s">
        <v>19978</v>
      </c>
      <c r="K2190" s="9" t="s">
        <v>19979</v>
      </c>
      <c r="L2190" s="9" t="s">
        <v>19980</v>
      </c>
      <c r="M2190" s="9" t="s">
        <v>19981</v>
      </c>
      <c r="N2190" s="9" t="s">
        <v>5738</v>
      </c>
      <c r="O2190" s="9" t="s">
        <v>19237</v>
      </c>
      <c r="P2190" s="9"/>
      <c r="Q2190" s="9" t="s">
        <v>1267</v>
      </c>
      <c r="R2190" s="9" t="s">
        <v>19982</v>
      </c>
      <c r="S2190" s="9" t="s">
        <v>16</v>
      </c>
      <c r="T2190" s="9" t="s">
        <v>170</v>
      </c>
      <c r="U2190" s="9" t="s">
        <v>378</v>
      </c>
      <c r="V2190" s="9" t="s">
        <v>19983</v>
      </c>
    </row>
    <row r="2191" customFormat="false" ht="15" hidden="false" customHeight="false" outlineLevel="0" collapsed="false">
      <c r="A2191" s="9" t="s">
        <v>19984</v>
      </c>
      <c r="B2191" s="9" t="s">
        <v>19985</v>
      </c>
      <c r="C2191" s="9" t="s">
        <v>19985</v>
      </c>
      <c r="D2191" s="9" t="s">
        <v>21</v>
      </c>
      <c r="E2191" s="9" t="s">
        <v>460</v>
      </c>
      <c r="F2191" s="9" t="s">
        <v>5135</v>
      </c>
      <c r="G2191" s="9" t="s">
        <v>19986</v>
      </c>
      <c r="H2191" s="9" t="n">
        <v>1740</v>
      </c>
      <c r="I2191" s="9"/>
      <c r="J2191" s="9" t="s">
        <v>19987</v>
      </c>
      <c r="K2191" s="9" t="s">
        <v>19988</v>
      </c>
      <c r="L2191" s="9" t="s">
        <v>19989</v>
      </c>
      <c r="M2191" s="9" t="s">
        <v>19990</v>
      </c>
      <c r="N2191" s="9" t="s">
        <v>175</v>
      </c>
      <c r="O2191" s="9" t="s">
        <v>19237</v>
      </c>
      <c r="P2191" s="9"/>
      <c r="Q2191" s="9" t="s">
        <v>234</v>
      </c>
      <c r="R2191" s="9" t="s">
        <v>628</v>
      </c>
      <c r="S2191" s="9" t="s">
        <v>17</v>
      </c>
      <c r="T2191" s="9" t="s">
        <v>357</v>
      </c>
      <c r="U2191" s="9" t="s">
        <v>378</v>
      </c>
      <c r="V2191" s="9"/>
    </row>
    <row r="2192" customFormat="false" ht="15" hidden="false" customHeight="false" outlineLevel="0" collapsed="false">
      <c r="A2192" s="9" t="s">
        <v>19991</v>
      </c>
      <c r="B2192" s="9" t="s">
        <v>19992</v>
      </c>
      <c r="C2192" s="9" t="s">
        <v>19993</v>
      </c>
      <c r="D2192" s="9" t="s">
        <v>21</v>
      </c>
      <c r="E2192" s="9" t="s">
        <v>460</v>
      </c>
      <c r="F2192" s="9" t="s">
        <v>171</v>
      </c>
      <c r="G2192" s="9" t="s">
        <v>19994</v>
      </c>
      <c r="H2192" s="9"/>
      <c r="I2192" s="9"/>
      <c r="J2192" s="9" t="s">
        <v>19995</v>
      </c>
      <c r="K2192" s="9" t="s">
        <v>19996</v>
      </c>
      <c r="L2192" s="9" t="s">
        <v>19997</v>
      </c>
      <c r="M2192" s="9" t="s">
        <v>19998</v>
      </c>
      <c r="N2192" s="9" t="s">
        <v>175</v>
      </c>
      <c r="O2192" s="9" t="s">
        <v>19237</v>
      </c>
      <c r="P2192" s="9"/>
      <c r="Q2192" s="9" t="s">
        <v>1267</v>
      </c>
      <c r="R2192" s="9" t="s">
        <v>19982</v>
      </c>
      <c r="S2192" s="9" t="s">
        <v>17</v>
      </c>
      <c r="T2192" s="9" t="s">
        <v>2848</v>
      </c>
      <c r="U2192" s="9" t="s">
        <v>378</v>
      </c>
      <c r="V2192" s="9" t="s">
        <v>19999</v>
      </c>
    </row>
    <row r="2193" customFormat="false" ht="15" hidden="false" customHeight="false" outlineLevel="0" collapsed="false">
      <c r="A2193" s="9" t="s">
        <v>20000</v>
      </c>
      <c r="B2193" s="9" t="s">
        <v>20001</v>
      </c>
      <c r="C2193" s="9" t="s">
        <v>20002</v>
      </c>
      <c r="D2193" s="9" t="s">
        <v>21</v>
      </c>
      <c r="E2193" s="9" t="s">
        <v>460</v>
      </c>
      <c r="F2193" s="9" t="s">
        <v>168</v>
      </c>
      <c r="G2193" s="9" t="s">
        <v>20003</v>
      </c>
      <c r="H2193" s="9"/>
      <c r="I2193" s="9"/>
      <c r="J2193" s="9" t="s">
        <v>19915</v>
      </c>
      <c r="K2193" s="9" t="s">
        <v>20004</v>
      </c>
      <c r="L2193" s="9" t="s">
        <v>20005</v>
      </c>
      <c r="M2193" s="9" t="s">
        <v>20006</v>
      </c>
      <c r="N2193" s="9" t="s">
        <v>175</v>
      </c>
      <c r="O2193" s="9" t="s">
        <v>19237</v>
      </c>
      <c r="P2193" s="9"/>
      <c r="Q2193" s="9" t="s">
        <v>1267</v>
      </c>
      <c r="R2193" s="9" t="s">
        <v>628</v>
      </c>
      <c r="S2193" s="9" t="s">
        <v>17</v>
      </c>
      <c r="T2193" s="9" t="s">
        <v>3391</v>
      </c>
      <c r="U2193" s="9" t="s">
        <v>222</v>
      </c>
      <c r="V2193" s="9"/>
    </row>
    <row r="2194" customFormat="false" ht="15" hidden="false" customHeight="false" outlineLevel="0" collapsed="false">
      <c r="A2194" s="9" t="s">
        <v>20007</v>
      </c>
      <c r="B2194" s="9" t="s">
        <v>20008</v>
      </c>
      <c r="C2194" s="9" t="s">
        <v>20009</v>
      </c>
      <c r="D2194" s="9" t="s">
        <v>21</v>
      </c>
      <c r="E2194" s="9" t="s">
        <v>460</v>
      </c>
      <c r="F2194" s="9" t="s">
        <v>168</v>
      </c>
      <c r="G2194" s="9" t="s">
        <v>20003</v>
      </c>
      <c r="H2194" s="9"/>
      <c r="I2194" s="9"/>
      <c r="J2194" s="9" t="s">
        <v>19752</v>
      </c>
      <c r="K2194" s="9" t="s">
        <v>20010</v>
      </c>
      <c r="L2194" s="9" t="s">
        <v>20011</v>
      </c>
      <c r="M2194" s="9" t="s">
        <v>20012</v>
      </c>
      <c r="N2194" s="9" t="s">
        <v>5738</v>
      </c>
      <c r="O2194" s="9" t="s">
        <v>19237</v>
      </c>
      <c r="P2194" s="9"/>
      <c r="Q2194" s="9" t="s">
        <v>1267</v>
      </c>
      <c r="R2194" s="9" t="s">
        <v>20013</v>
      </c>
      <c r="S2194" s="9" t="s">
        <v>17</v>
      </c>
      <c r="T2194" s="9" t="s">
        <v>672</v>
      </c>
      <c r="U2194" s="9" t="s">
        <v>222</v>
      </c>
      <c r="V2194" s="9"/>
    </row>
    <row r="2195" customFormat="false" ht="15" hidden="false" customHeight="false" outlineLevel="0" collapsed="false">
      <c r="A2195" s="9" t="s">
        <v>20014</v>
      </c>
      <c r="B2195" s="9" t="s">
        <v>20015</v>
      </c>
      <c r="C2195" s="9" t="s">
        <v>20016</v>
      </c>
      <c r="D2195" s="9" t="s">
        <v>21</v>
      </c>
      <c r="E2195" s="9" t="s">
        <v>460</v>
      </c>
      <c r="F2195" s="9" t="s">
        <v>161</v>
      </c>
      <c r="G2195" s="9" t="s">
        <v>77</v>
      </c>
      <c r="H2195" s="9"/>
      <c r="I2195" s="9"/>
      <c r="J2195" s="9" t="s">
        <v>20017</v>
      </c>
      <c r="K2195" s="9" t="s">
        <v>20018</v>
      </c>
      <c r="L2195" s="9" t="s">
        <v>20019</v>
      </c>
      <c r="M2195" s="9" t="s">
        <v>20020</v>
      </c>
      <c r="N2195" s="9" t="s">
        <v>5729</v>
      </c>
      <c r="O2195" s="9" t="s">
        <v>19237</v>
      </c>
      <c r="P2195" s="9"/>
      <c r="Q2195" s="9" t="s">
        <v>1267</v>
      </c>
      <c r="R2195" s="9" t="s">
        <v>19257</v>
      </c>
      <c r="S2195" s="9" t="s">
        <v>17</v>
      </c>
      <c r="T2195" s="9" t="s">
        <v>2848</v>
      </c>
      <c r="U2195" s="9" t="s">
        <v>378</v>
      </c>
      <c r="V2195" s="9"/>
    </row>
    <row r="2196" customFormat="false" ht="15" hidden="false" customHeight="false" outlineLevel="0" collapsed="false">
      <c r="A2196" s="9" t="s">
        <v>20021</v>
      </c>
      <c r="B2196" s="9" t="s">
        <v>20022</v>
      </c>
      <c r="C2196" s="9" t="s">
        <v>20023</v>
      </c>
      <c r="D2196" s="9" t="s">
        <v>21</v>
      </c>
      <c r="E2196" s="9" t="s">
        <v>460</v>
      </c>
      <c r="F2196" s="9" t="s">
        <v>18481</v>
      </c>
      <c r="G2196" s="9" t="s">
        <v>6853</v>
      </c>
      <c r="H2196" s="9" t="n">
        <v>1300</v>
      </c>
      <c r="I2196" s="9"/>
      <c r="J2196" s="9" t="s">
        <v>20024</v>
      </c>
      <c r="K2196" s="9" t="s">
        <v>20025</v>
      </c>
      <c r="L2196" s="9" t="s">
        <v>20026</v>
      </c>
      <c r="M2196" s="9" t="s">
        <v>20027</v>
      </c>
      <c r="N2196" s="9" t="s">
        <v>18929</v>
      </c>
      <c r="O2196" s="9" t="s">
        <v>19237</v>
      </c>
      <c r="P2196" s="9"/>
      <c r="Q2196" s="9" t="s">
        <v>1267</v>
      </c>
      <c r="R2196" s="9" t="s">
        <v>3962</v>
      </c>
      <c r="S2196" s="9" t="s">
        <v>17</v>
      </c>
      <c r="T2196" s="9" t="s">
        <v>170</v>
      </c>
      <c r="U2196" s="9" t="s">
        <v>378</v>
      </c>
      <c r="V2196" s="9"/>
    </row>
    <row r="2197" customFormat="false" ht="15" hidden="false" customHeight="false" outlineLevel="0" collapsed="false">
      <c r="A2197" s="9" t="s">
        <v>20028</v>
      </c>
      <c r="B2197" s="9" t="s">
        <v>20029</v>
      </c>
      <c r="C2197" s="9" t="s">
        <v>20030</v>
      </c>
      <c r="D2197" s="9" t="s">
        <v>21</v>
      </c>
      <c r="E2197" s="9" t="s">
        <v>460</v>
      </c>
      <c r="F2197" s="9" t="s">
        <v>171</v>
      </c>
      <c r="G2197" s="9" t="s">
        <v>472</v>
      </c>
      <c r="H2197" s="9" t="n">
        <v>1810</v>
      </c>
      <c r="I2197" s="9"/>
      <c r="J2197" s="9" t="s">
        <v>20031</v>
      </c>
      <c r="K2197" s="9" t="s">
        <v>20032</v>
      </c>
      <c r="L2197" s="9" t="s">
        <v>20033</v>
      </c>
      <c r="M2197" s="9" t="s">
        <v>20034</v>
      </c>
      <c r="N2197" s="9" t="s">
        <v>20035</v>
      </c>
      <c r="O2197" s="9" t="s">
        <v>19237</v>
      </c>
      <c r="P2197" s="9"/>
      <c r="Q2197" s="9" t="s">
        <v>234</v>
      </c>
      <c r="R2197" s="9" t="s">
        <v>11767</v>
      </c>
      <c r="S2197" s="9" t="s">
        <v>17</v>
      </c>
      <c r="T2197" s="9" t="s">
        <v>520</v>
      </c>
      <c r="U2197" s="9" t="s">
        <v>222</v>
      </c>
      <c r="V2197" s="9"/>
    </row>
    <row r="2198" customFormat="false" ht="15" hidden="false" customHeight="false" outlineLevel="0" collapsed="false">
      <c r="A2198" s="9" t="s">
        <v>20036</v>
      </c>
      <c r="B2198" s="9" t="s">
        <v>20037</v>
      </c>
      <c r="C2198" s="9" t="s">
        <v>20038</v>
      </c>
      <c r="D2198" s="9" t="s">
        <v>21</v>
      </c>
      <c r="E2198" s="9" t="s">
        <v>460</v>
      </c>
      <c r="F2198" s="9" t="s">
        <v>171</v>
      </c>
      <c r="G2198" s="9" t="s">
        <v>472</v>
      </c>
      <c r="H2198" s="9" t="n">
        <v>1913</v>
      </c>
      <c r="I2198" s="9"/>
      <c r="J2198" s="9" t="s">
        <v>20039</v>
      </c>
      <c r="K2198" s="9" t="s">
        <v>20040</v>
      </c>
      <c r="L2198" s="9" t="s">
        <v>20041</v>
      </c>
      <c r="M2198" s="9" t="s">
        <v>20042</v>
      </c>
      <c r="N2198" s="9" t="s">
        <v>175</v>
      </c>
      <c r="O2198" s="9" t="s">
        <v>19237</v>
      </c>
      <c r="P2198" s="9"/>
      <c r="Q2198" s="9" t="s">
        <v>234</v>
      </c>
      <c r="R2198" s="9" t="s">
        <v>11767</v>
      </c>
      <c r="S2198" s="9" t="s">
        <v>17</v>
      </c>
      <c r="T2198" s="9" t="s">
        <v>14016</v>
      </c>
      <c r="U2198" s="9" t="s">
        <v>378</v>
      </c>
      <c r="V2198" s="9"/>
    </row>
    <row r="2199" customFormat="false" ht="15" hidden="false" customHeight="false" outlineLevel="0" collapsed="false">
      <c r="A2199" s="9" t="s">
        <v>20043</v>
      </c>
      <c r="B2199" s="9" t="s">
        <v>20044</v>
      </c>
      <c r="C2199" s="9" t="s">
        <v>20045</v>
      </c>
      <c r="D2199" s="9" t="s">
        <v>21</v>
      </c>
      <c r="E2199" s="9" t="s">
        <v>460</v>
      </c>
      <c r="F2199" s="9" t="s">
        <v>171</v>
      </c>
      <c r="G2199" s="9" t="s">
        <v>472</v>
      </c>
      <c r="H2199" s="9" t="n">
        <v>1850</v>
      </c>
      <c r="I2199" s="9"/>
      <c r="J2199" s="9" t="s">
        <v>20046</v>
      </c>
      <c r="K2199" s="9" t="s">
        <v>20047</v>
      </c>
      <c r="L2199" s="9" t="s">
        <v>20048</v>
      </c>
      <c r="M2199" s="9" t="s">
        <v>20049</v>
      </c>
      <c r="N2199" s="9" t="s">
        <v>20050</v>
      </c>
      <c r="O2199" s="9" t="s">
        <v>19237</v>
      </c>
      <c r="P2199" s="9"/>
      <c r="Q2199" s="9" t="s">
        <v>234</v>
      </c>
      <c r="R2199" s="9" t="s">
        <v>11767</v>
      </c>
      <c r="S2199" s="9" t="s">
        <v>16</v>
      </c>
      <c r="T2199" s="9" t="s">
        <v>14016</v>
      </c>
      <c r="U2199" s="9" t="s">
        <v>222</v>
      </c>
      <c r="V2199" s="9"/>
    </row>
    <row r="2200" customFormat="false" ht="15" hidden="false" customHeight="false" outlineLevel="0" collapsed="false">
      <c r="A2200" s="9" t="s">
        <v>20051</v>
      </c>
      <c r="B2200" s="9" t="s">
        <v>20052</v>
      </c>
      <c r="C2200" s="9" t="s">
        <v>20053</v>
      </c>
      <c r="D2200" s="9" t="s">
        <v>21</v>
      </c>
      <c r="E2200" s="9" t="s">
        <v>460</v>
      </c>
      <c r="F2200" s="9" t="s">
        <v>163</v>
      </c>
      <c r="G2200" s="9" t="s">
        <v>103</v>
      </c>
      <c r="H2200" s="9" t="n">
        <v>-1700</v>
      </c>
      <c r="I2200" s="9"/>
      <c r="J2200" s="9" t="s">
        <v>20054</v>
      </c>
      <c r="K2200" s="9" t="s">
        <v>20055</v>
      </c>
      <c r="L2200" s="9" t="s">
        <v>20056</v>
      </c>
      <c r="M2200" s="9" t="s">
        <v>20057</v>
      </c>
      <c r="N2200" s="9" t="s">
        <v>20058</v>
      </c>
      <c r="O2200" s="9" t="s">
        <v>19237</v>
      </c>
      <c r="P2200" s="9"/>
      <c r="Q2200" s="9" t="s">
        <v>12702</v>
      </c>
      <c r="R2200" s="9" t="s">
        <v>20059</v>
      </c>
      <c r="S2200" s="9" t="s">
        <v>15</v>
      </c>
      <c r="T2200" s="9" t="s">
        <v>1256</v>
      </c>
      <c r="U2200" s="9" t="s">
        <v>222</v>
      </c>
      <c r="V2200" s="9"/>
    </row>
    <row r="2201" customFormat="false" ht="15" hidden="false" customHeight="false" outlineLevel="0" collapsed="false">
      <c r="A2201" s="9" t="s">
        <v>20060</v>
      </c>
      <c r="B2201" s="9" t="s">
        <v>20061</v>
      </c>
      <c r="C2201" s="9" t="s">
        <v>20062</v>
      </c>
      <c r="D2201" s="9" t="s">
        <v>21</v>
      </c>
      <c r="E2201" s="9" t="s">
        <v>460</v>
      </c>
      <c r="F2201" s="9" t="s">
        <v>171</v>
      </c>
      <c r="G2201" s="9" t="s">
        <v>20063</v>
      </c>
      <c r="H2201" s="9" t="n">
        <v>-4600</v>
      </c>
      <c r="I2201" s="9"/>
      <c r="J2201" s="9" t="s">
        <v>20064</v>
      </c>
      <c r="K2201" s="9" t="s">
        <v>20065</v>
      </c>
      <c r="L2201" s="9" t="s">
        <v>20066</v>
      </c>
      <c r="M2201" s="9" t="s">
        <v>20067</v>
      </c>
      <c r="N2201" s="9" t="s">
        <v>5677</v>
      </c>
      <c r="O2201" s="9" t="s">
        <v>19237</v>
      </c>
      <c r="P2201" s="9"/>
      <c r="Q2201" s="9" t="s">
        <v>454</v>
      </c>
      <c r="R2201" s="9" t="s">
        <v>19257</v>
      </c>
      <c r="S2201" s="9" t="s">
        <v>16</v>
      </c>
      <c r="T2201" s="9" t="s">
        <v>388</v>
      </c>
      <c r="U2201" s="9" t="s">
        <v>378</v>
      </c>
      <c r="V2201" s="9" t="s">
        <v>20068</v>
      </c>
    </row>
    <row r="2202" customFormat="false" ht="15" hidden="false" customHeight="false" outlineLevel="0" collapsed="false">
      <c r="A2202" s="9" t="s">
        <v>20069</v>
      </c>
      <c r="B2202" s="9" t="s">
        <v>12572</v>
      </c>
      <c r="C2202" s="9" t="s">
        <v>20070</v>
      </c>
      <c r="D2202" s="9" t="s">
        <v>21</v>
      </c>
      <c r="E2202" s="9" t="s">
        <v>460</v>
      </c>
      <c r="F2202" s="9" t="s">
        <v>171</v>
      </c>
      <c r="G2202" s="9" t="s">
        <v>20071</v>
      </c>
      <c r="H2202" s="9" t="n">
        <v>-1760000</v>
      </c>
      <c r="I2202" s="9"/>
      <c r="J2202" s="9" t="s">
        <v>20072</v>
      </c>
      <c r="K2202" s="9" t="s">
        <v>20073</v>
      </c>
      <c r="L2202" s="9" t="s">
        <v>20074</v>
      </c>
      <c r="M2202" s="9" t="s">
        <v>20075</v>
      </c>
      <c r="N2202" s="9" t="s">
        <v>176</v>
      </c>
      <c r="O2202" s="9" t="s">
        <v>19237</v>
      </c>
      <c r="P2202" s="9"/>
      <c r="Q2202" s="9" t="s">
        <v>234</v>
      </c>
      <c r="R2202" s="9" t="s">
        <v>18757</v>
      </c>
      <c r="S2202" s="9" t="s">
        <v>16</v>
      </c>
      <c r="T2202" s="9" t="s">
        <v>3239</v>
      </c>
      <c r="U2202" s="9" t="s">
        <v>222</v>
      </c>
      <c r="V2202" s="9"/>
    </row>
    <row r="2203" customFormat="false" ht="15" hidden="false" customHeight="false" outlineLevel="0" collapsed="false">
      <c r="A2203" s="9" t="s">
        <v>20076</v>
      </c>
      <c r="B2203" s="9" t="s">
        <v>20077</v>
      </c>
      <c r="C2203" s="9" t="s">
        <v>20078</v>
      </c>
      <c r="D2203" s="9" t="s">
        <v>21</v>
      </c>
      <c r="E2203" s="9" t="s">
        <v>460</v>
      </c>
      <c r="F2203" s="9" t="s">
        <v>171</v>
      </c>
      <c r="G2203" s="9" t="s">
        <v>20079</v>
      </c>
      <c r="H2203" s="9"/>
      <c r="I2203" s="9"/>
      <c r="J2203" s="9" t="s">
        <v>20080</v>
      </c>
      <c r="K2203" s="9" t="s">
        <v>20081</v>
      </c>
      <c r="L2203" s="9" t="s">
        <v>20082</v>
      </c>
      <c r="M2203" s="9" t="s">
        <v>20083</v>
      </c>
      <c r="N2203" s="9" t="s">
        <v>9045</v>
      </c>
      <c r="O2203" s="9" t="s">
        <v>19237</v>
      </c>
      <c r="P2203" s="9"/>
      <c r="Q2203" s="9" t="s">
        <v>234</v>
      </c>
      <c r="R2203" s="9" t="s">
        <v>8519</v>
      </c>
      <c r="S2203" s="9" t="s">
        <v>17</v>
      </c>
      <c r="T2203" s="9" t="s">
        <v>170</v>
      </c>
      <c r="U2203" s="9" t="s">
        <v>222</v>
      </c>
      <c r="V2203" s="9"/>
    </row>
    <row r="2204" customFormat="false" ht="15" hidden="false" customHeight="false" outlineLevel="0" collapsed="false">
      <c r="A2204" s="9" t="s">
        <v>20084</v>
      </c>
      <c r="B2204" s="9" t="s">
        <v>20085</v>
      </c>
      <c r="C2204" s="9" t="s">
        <v>20086</v>
      </c>
      <c r="D2204" s="9" t="s">
        <v>21</v>
      </c>
      <c r="E2204" s="9" t="s">
        <v>460</v>
      </c>
      <c r="F2204" s="9" t="s">
        <v>171</v>
      </c>
      <c r="G2204" s="9" t="s">
        <v>20087</v>
      </c>
      <c r="H2204" s="9"/>
      <c r="I2204" s="9"/>
      <c r="J2204" s="9" t="s">
        <v>19915</v>
      </c>
      <c r="K2204" s="9" t="s">
        <v>20088</v>
      </c>
      <c r="L2204" s="9" t="s">
        <v>20089</v>
      </c>
      <c r="M2204" s="9" t="s">
        <v>20090</v>
      </c>
      <c r="N2204" s="9" t="s">
        <v>14899</v>
      </c>
      <c r="O2204" s="9" t="s">
        <v>19237</v>
      </c>
      <c r="P2204" s="9"/>
      <c r="Q2204" s="9" t="s">
        <v>454</v>
      </c>
      <c r="R2204" s="9" t="s">
        <v>20091</v>
      </c>
      <c r="S2204" s="9" t="s">
        <v>16</v>
      </c>
      <c r="T2204" s="9" t="s">
        <v>3391</v>
      </c>
      <c r="U2204" s="9" t="s">
        <v>222</v>
      </c>
      <c r="V2204" s="9" t="s">
        <v>20092</v>
      </c>
    </row>
    <row r="2205" customFormat="false" ht="15" hidden="false" customHeight="false" outlineLevel="0" collapsed="false">
      <c r="A2205" s="9" t="s">
        <v>20093</v>
      </c>
      <c r="B2205" s="9" t="s">
        <v>20094</v>
      </c>
      <c r="C2205" s="9" t="s">
        <v>20095</v>
      </c>
      <c r="D2205" s="9" t="s">
        <v>21</v>
      </c>
      <c r="E2205" s="9" t="s">
        <v>460</v>
      </c>
      <c r="F2205" s="9" t="s">
        <v>171</v>
      </c>
      <c r="G2205" s="9" t="s">
        <v>20096</v>
      </c>
      <c r="H2205" s="9" t="n">
        <v>-44000</v>
      </c>
      <c r="I2205" s="9"/>
      <c r="J2205" s="9" t="s">
        <v>20097</v>
      </c>
      <c r="K2205" s="9" t="s">
        <v>20098</v>
      </c>
      <c r="L2205" s="9" t="s">
        <v>20099</v>
      </c>
      <c r="M2205" s="9" t="s">
        <v>20100</v>
      </c>
      <c r="N2205" s="9" t="s">
        <v>20101</v>
      </c>
      <c r="O2205" s="9" t="s">
        <v>19237</v>
      </c>
      <c r="P2205" s="9"/>
      <c r="Q2205" s="9" t="s">
        <v>454</v>
      </c>
      <c r="R2205" s="9" t="s">
        <v>8519</v>
      </c>
      <c r="S2205" s="9" t="s">
        <v>16</v>
      </c>
      <c r="T2205" s="9" t="s">
        <v>3239</v>
      </c>
      <c r="U2205" s="9" t="s">
        <v>378</v>
      </c>
      <c r="V2205" s="9"/>
    </row>
    <row r="2206" customFormat="false" ht="15" hidden="false" customHeight="false" outlineLevel="0" collapsed="false">
      <c r="A2206" s="9" t="s">
        <v>20102</v>
      </c>
      <c r="B2206" s="9" t="s">
        <v>12677</v>
      </c>
      <c r="C2206" s="9" t="s">
        <v>20103</v>
      </c>
      <c r="D2206" s="9" t="s">
        <v>21</v>
      </c>
      <c r="E2206" s="9" t="s">
        <v>460</v>
      </c>
      <c r="F2206" s="9" t="s">
        <v>171</v>
      </c>
      <c r="G2206" s="9" t="s">
        <v>20104</v>
      </c>
      <c r="H2206" s="9" t="n">
        <v>-40000</v>
      </c>
      <c r="I2206" s="9"/>
      <c r="J2206" s="9" t="s">
        <v>20105</v>
      </c>
      <c r="K2206" s="9" t="s">
        <v>20106</v>
      </c>
      <c r="L2206" s="9" t="s">
        <v>20107</v>
      </c>
      <c r="M2206" s="9" t="s">
        <v>20108</v>
      </c>
      <c r="N2206" s="9" t="s">
        <v>723</v>
      </c>
      <c r="O2206" s="9" t="s">
        <v>19237</v>
      </c>
      <c r="P2206" s="9"/>
      <c r="Q2206" s="9" t="s">
        <v>234</v>
      </c>
      <c r="R2206" s="9" t="s">
        <v>8519</v>
      </c>
      <c r="S2206" s="9" t="s">
        <v>17</v>
      </c>
      <c r="T2206" s="9" t="s">
        <v>2848</v>
      </c>
      <c r="U2206" s="9" t="s">
        <v>378</v>
      </c>
      <c r="V2206" s="9"/>
    </row>
    <row r="2207" customFormat="false" ht="15" hidden="false" customHeight="false" outlineLevel="0" collapsed="false">
      <c r="A2207" s="9" t="s">
        <v>20109</v>
      </c>
      <c r="B2207" s="9" t="s">
        <v>20110</v>
      </c>
      <c r="C2207" s="9" t="s">
        <v>20111</v>
      </c>
      <c r="D2207" s="9" t="s">
        <v>21</v>
      </c>
      <c r="E2207" s="9" t="s">
        <v>460</v>
      </c>
      <c r="F2207" s="9" t="s">
        <v>171</v>
      </c>
      <c r="G2207" s="9" t="s">
        <v>472</v>
      </c>
      <c r="H2207" s="9"/>
      <c r="I2207" s="9"/>
      <c r="J2207" s="9" t="s">
        <v>20112</v>
      </c>
      <c r="K2207" s="9" t="s">
        <v>20113</v>
      </c>
      <c r="L2207" s="9" t="s">
        <v>20114</v>
      </c>
      <c r="M2207" s="9" t="s">
        <v>20115</v>
      </c>
      <c r="N2207" s="9" t="s">
        <v>176</v>
      </c>
      <c r="O2207" s="9" t="s">
        <v>19237</v>
      </c>
      <c r="P2207" s="9"/>
      <c r="Q2207" s="9" t="s">
        <v>234</v>
      </c>
      <c r="R2207" s="9" t="s">
        <v>3962</v>
      </c>
      <c r="S2207" s="9" t="s">
        <v>16</v>
      </c>
      <c r="T2207" s="9" t="s">
        <v>4794</v>
      </c>
      <c r="U2207" s="9" t="s">
        <v>378</v>
      </c>
      <c r="V2207" s="9"/>
    </row>
    <row r="2208" customFormat="false" ht="15" hidden="false" customHeight="false" outlineLevel="0" collapsed="false">
      <c r="A2208" s="9" t="s">
        <v>20116</v>
      </c>
      <c r="B2208" s="9" t="s">
        <v>20117</v>
      </c>
      <c r="C2208" s="9" t="s">
        <v>20118</v>
      </c>
      <c r="D2208" s="9" t="s">
        <v>21</v>
      </c>
      <c r="E2208" s="9" t="s">
        <v>460</v>
      </c>
      <c r="F2208" s="9" t="s">
        <v>171</v>
      </c>
      <c r="G2208" s="9" t="s">
        <v>20119</v>
      </c>
      <c r="H2208" s="9"/>
      <c r="I2208" s="9"/>
      <c r="J2208" s="9" t="s">
        <v>20120</v>
      </c>
      <c r="K2208" s="9" t="s">
        <v>20121</v>
      </c>
      <c r="L2208" s="9" t="s">
        <v>20122</v>
      </c>
      <c r="M2208" s="9" t="s">
        <v>20123</v>
      </c>
      <c r="N2208" s="9" t="s">
        <v>176</v>
      </c>
      <c r="O2208" s="9" t="s">
        <v>19237</v>
      </c>
      <c r="P2208" s="9"/>
      <c r="Q2208" s="9" t="s">
        <v>2073</v>
      </c>
      <c r="R2208" s="9" t="s">
        <v>19873</v>
      </c>
      <c r="S2208" s="9" t="s">
        <v>15</v>
      </c>
      <c r="T2208" s="9" t="s">
        <v>19631</v>
      </c>
      <c r="U2208" s="9" t="s">
        <v>222</v>
      </c>
      <c r="V2208" s="9"/>
    </row>
    <row r="2209" customFormat="false" ht="15" hidden="false" customHeight="false" outlineLevel="0" collapsed="false">
      <c r="A2209" s="9" t="s">
        <v>20124</v>
      </c>
      <c r="B2209" s="9" t="s">
        <v>20125</v>
      </c>
      <c r="C2209" s="9" t="s">
        <v>20126</v>
      </c>
      <c r="D2209" s="9" t="s">
        <v>21</v>
      </c>
      <c r="E2209" s="9" t="s">
        <v>460</v>
      </c>
      <c r="F2209" s="9" t="s">
        <v>167</v>
      </c>
      <c r="G2209" s="9" t="s">
        <v>20127</v>
      </c>
      <c r="H2209" s="9" t="n">
        <v>-6000</v>
      </c>
      <c r="I2209" s="9"/>
      <c r="J2209" s="9" t="s">
        <v>20128</v>
      </c>
      <c r="K2209" s="9" t="s">
        <v>20129</v>
      </c>
      <c r="L2209" s="9" t="s">
        <v>20130</v>
      </c>
      <c r="M2209" s="9" t="s">
        <v>20131</v>
      </c>
      <c r="N2209" s="9" t="s">
        <v>176</v>
      </c>
      <c r="O2209" s="9" t="s">
        <v>19237</v>
      </c>
      <c r="P2209" s="9"/>
      <c r="Q2209" s="9" t="s">
        <v>234</v>
      </c>
      <c r="R2209" s="9" t="s">
        <v>8519</v>
      </c>
      <c r="S2209" s="9" t="s">
        <v>17</v>
      </c>
      <c r="T2209" s="9" t="s">
        <v>2848</v>
      </c>
      <c r="U2209" s="9" t="s">
        <v>378</v>
      </c>
      <c r="V2209" s="9"/>
    </row>
    <row r="2210" customFormat="false" ht="15" hidden="false" customHeight="false" outlineLevel="0" collapsed="false">
      <c r="A2210" s="9" t="s">
        <v>20132</v>
      </c>
      <c r="B2210" s="9" t="s">
        <v>20133</v>
      </c>
      <c r="C2210" s="9" t="s">
        <v>20134</v>
      </c>
      <c r="D2210" s="9" t="s">
        <v>21</v>
      </c>
      <c r="E2210" s="9" t="s">
        <v>460</v>
      </c>
      <c r="F2210" s="9" t="s">
        <v>171</v>
      </c>
      <c r="G2210" s="9" t="s">
        <v>20135</v>
      </c>
      <c r="H2210" s="9"/>
      <c r="I2210" s="9"/>
      <c r="J2210" s="9" t="s">
        <v>20136</v>
      </c>
      <c r="K2210" s="9" t="s">
        <v>20137</v>
      </c>
      <c r="L2210" s="9" t="s">
        <v>20138</v>
      </c>
      <c r="M2210" s="9" t="s">
        <v>20139</v>
      </c>
      <c r="N2210" s="9" t="s">
        <v>176</v>
      </c>
      <c r="O2210" s="9" t="s">
        <v>19237</v>
      </c>
      <c r="P2210" s="9"/>
      <c r="Q2210" s="9" t="s">
        <v>1267</v>
      </c>
      <c r="R2210" s="9" t="s">
        <v>628</v>
      </c>
      <c r="S2210" s="9" t="s">
        <v>17</v>
      </c>
      <c r="T2210" s="9" t="s">
        <v>12319</v>
      </c>
      <c r="U2210" s="9" t="s">
        <v>378</v>
      </c>
      <c r="V2210" s="9"/>
    </row>
    <row r="2211" customFormat="false" ht="15" hidden="false" customHeight="false" outlineLevel="0" collapsed="false">
      <c r="A2211" s="9" t="s">
        <v>20140</v>
      </c>
      <c r="B2211" s="9" t="s">
        <v>12313</v>
      </c>
      <c r="C2211" s="9" t="s">
        <v>20141</v>
      </c>
      <c r="D2211" s="9" t="s">
        <v>21</v>
      </c>
      <c r="E2211" s="9" t="s">
        <v>460</v>
      </c>
      <c r="F2211" s="9" t="s">
        <v>19850</v>
      </c>
      <c r="G2211" s="9" t="s">
        <v>20142</v>
      </c>
      <c r="H2211" s="9" t="n">
        <v>-150</v>
      </c>
      <c r="I2211" s="9"/>
      <c r="J2211" s="9" t="s">
        <v>20143</v>
      </c>
      <c r="K2211" s="9" t="s">
        <v>20144</v>
      </c>
      <c r="L2211" s="9" t="s">
        <v>20145</v>
      </c>
      <c r="M2211" s="9" t="s">
        <v>20146</v>
      </c>
      <c r="N2211" s="9" t="s">
        <v>176</v>
      </c>
      <c r="O2211" s="9" t="s">
        <v>19237</v>
      </c>
      <c r="P2211" s="9"/>
      <c r="Q2211" s="9" t="s">
        <v>1267</v>
      </c>
      <c r="R2211" s="9" t="s">
        <v>628</v>
      </c>
      <c r="S2211" s="9" t="s">
        <v>16</v>
      </c>
      <c r="T2211" s="9" t="s">
        <v>20147</v>
      </c>
      <c r="U2211" s="9" t="s">
        <v>378</v>
      </c>
      <c r="V2211" s="9" t="s">
        <v>20148</v>
      </c>
    </row>
    <row r="2212" customFormat="false" ht="15" hidden="false" customHeight="false" outlineLevel="0" collapsed="false">
      <c r="A2212" s="9" t="s">
        <v>20149</v>
      </c>
      <c r="B2212" s="9" t="s">
        <v>12322</v>
      </c>
      <c r="C2212" s="9" t="s">
        <v>12323</v>
      </c>
      <c r="D2212" s="9" t="s">
        <v>21</v>
      </c>
      <c r="E2212" s="9" t="s">
        <v>460</v>
      </c>
      <c r="F2212" s="9" t="s">
        <v>167</v>
      </c>
      <c r="G2212" s="9" t="s">
        <v>138</v>
      </c>
      <c r="H2212" s="9" t="n">
        <v>1804</v>
      </c>
      <c r="I2212" s="9"/>
      <c r="J2212" s="9" t="s">
        <v>20150</v>
      </c>
      <c r="K2212" s="9" t="s">
        <v>20151</v>
      </c>
      <c r="L2212" s="9" t="s">
        <v>20152</v>
      </c>
      <c r="M2212" s="9" t="s">
        <v>20153</v>
      </c>
      <c r="N2212" s="9" t="s">
        <v>11600</v>
      </c>
      <c r="O2212" s="9" t="s">
        <v>19237</v>
      </c>
      <c r="P2212" s="9"/>
      <c r="Q2212" s="9" t="s">
        <v>234</v>
      </c>
      <c r="R2212" s="9" t="s">
        <v>11767</v>
      </c>
      <c r="S2212" s="9" t="s">
        <v>16</v>
      </c>
      <c r="T2212" s="9" t="s">
        <v>357</v>
      </c>
      <c r="U2212" s="9" t="s">
        <v>222</v>
      </c>
      <c r="V2212" s="9"/>
    </row>
    <row r="2213" customFormat="false" ht="15" hidden="false" customHeight="false" outlineLevel="0" collapsed="false">
      <c r="A2213" s="9" t="s">
        <v>20154</v>
      </c>
      <c r="B2213" s="9" t="s">
        <v>12408</v>
      </c>
      <c r="C2213" s="9" t="s">
        <v>20155</v>
      </c>
      <c r="D2213" s="9" t="s">
        <v>21</v>
      </c>
      <c r="E2213" s="9" t="s">
        <v>460</v>
      </c>
      <c r="F2213" s="9" t="s">
        <v>171</v>
      </c>
      <c r="G2213" s="9" t="s">
        <v>20156</v>
      </c>
      <c r="H2213" s="9" t="n">
        <v>-4500</v>
      </c>
      <c r="I2213" s="9"/>
      <c r="J2213" s="9" t="s">
        <v>20157</v>
      </c>
      <c r="K2213" s="9" t="s">
        <v>20158</v>
      </c>
      <c r="L2213" s="9" t="s">
        <v>20159</v>
      </c>
      <c r="M2213" s="9" t="s">
        <v>20160</v>
      </c>
      <c r="N2213" s="9" t="s">
        <v>176</v>
      </c>
      <c r="O2213" s="9" t="s">
        <v>19237</v>
      </c>
      <c r="P2213" s="9"/>
      <c r="Q2213" s="9" t="s">
        <v>234</v>
      </c>
      <c r="R2213" s="9" t="s">
        <v>8519</v>
      </c>
      <c r="S2213" s="9" t="s">
        <v>16</v>
      </c>
      <c r="T2213" s="9" t="s">
        <v>3239</v>
      </c>
      <c r="U2213" s="9" t="s">
        <v>378</v>
      </c>
      <c r="V2213" s="9"/>
    </row>
    <row r="2214" customFormat="false" ht="15" hidden="false" customHeight="false" outlineLevel="0" collapsed="false">
      <c r="A2214" s="9" t="s">
        <v>20161</v>
      </c>
      <c r="B2214" s="9" t="s">
        <v>20162</v>
      </c>
      <c r="C2214" s="9" t="s">
        <v>20163</v>
      </c>
      <c r="D2214" s="9" t="s">
        <v>21</v>
      </c>
      <c r="E2214" s="9" t="s">
        <v>460</v>
      </c>
      <c r="F2214" s="9" t="s">
        <v>171</v>
      </c>
      <c r="G2214" s="9" t="s">
        <v>20164</v>
      </c>
      <c r="H2214" s="9"/>
      <c r="I2214" s="9"/>
      <c r="J2214" s="9" t="s">
        <v>19915</v>
      </c>
      <c r="K2214" s="9" t="s">
        <v>20165</v>
      </c>
      <c r="L2214" s="9" t="s">
        <v>20166</v>
      </c>
      <c r="M2214" s="9" t="s">
        <v>20167</v>
      </c>
      <c r="N2214" s="9" t="s">
        <v>176</v>
      </c>
      <c r="O2214" s="9" t="s">
        <v>19237</v>
      </c>
      <c r="P2214" s="9"/>
      <c r="Q2214" s="9" t="s">
        <v>234</v>
      </c>
      <c r="R2214" s="9" t="s">
        <v>628</v>
      </c>
      <c r="S2214" s="9" t="s">
        <v>17</v>
      </c>
      <c r="T2214" s="9" t="s">
        <v>11768</v>
      </c>
      <c r="U2214" s="9" t="s">
        <v>378</v>
      </c>
      <c r="V2214" s="9"/>
    </row>
    <row r="2215" customFormat="false" ht="15" hidden="false" customHeight="false" outlineLevel="0" collapsed="false">
      <c r="A2215" s="9" t="s">
        <v>20168</v>
      </c>
      <c r="B2215" s="9" t="s">
        <v>20169</v>
      </c>
      <c r="C2215" s="9" t="s">
        <v>20170</v>
      </c>
      <c r="D2215" s="9" t="s">
        <v>21</v>
      </c>
      <c r="E2215" s="9" t="s">
        <v>460</v>
      </c>
      <c r="F2215" s="9" t="s">
        <v>171</v>
      </c>
      <c r="G2215" s="9" t="s">
        <v>20171</v>
      </c>
      <c r="H2215" s="9" t="n">
        <v>-4000</v>
      </c>
      <c r="I2215" s="9"/>
      <c r="J2215" s="9" t="s">
        <v>20172</v>
      </c>
      <c r="K2215" s="9" t="s">
        <v>20173</v>
      </c>
      <c r="L2215" s="9" t="s">
        <v>20174</v>
      </c>
      <c r="M2215" s="9" t="s">
        <v>20175</v>
      </c>
      <c r="N2215" s="9" t="s">
        <v>5580</v>
      </c>
      <c r="O2215" s="9" t="s">
        <v>19237</v>
      </c>
      <c r="P2215" s="9"/>
      <c r="Q2215" s="9" t="s">
        <v>234</v>
      </c>
      <c r="R2215" s="9" t="s">
        <v>628</v>
      </c>
      <c r="S2215" s="9" t="s">
        <v>17</v>
      </c>
      <c r="T2215" s="9" t="s">
        <v>2848</v>
      </c>
      <c r="U2215" s="9" t="s">
        <v>378</v>
      </c>
      <c r="V2215" s="9"/>
    </row>
    <row r="2216" customFormat="false" ht="15" hidden="false" customHeight="false" outlineLevel="0" collapsed="false">
      <c r="A2216" s="9" t="s">
        <v>20176</v>
      </c>
      <c r="B2216" s="9" t="s">
        <v>20177</v>
      </c>
      <c r="C2216" s="9" t="s">
        <v>20178</v>
      </c>
      <c r="D2216" s="9" t="s">
        <v>21</v>
      </c>
      <c r="E2216" s="9" t="s">
        <v>460</v>
      </c>
      <c r="F2216" s="9" t="s">
        <v>171</v>
      </c>
      <c r="G2216" s="9" t="s">
        <v>20179</v>
      </c>
      <c r="H2216" s="9"/>
      <c r="I2216" s="9"/>
      <c r="J2216" s="9" t="s">
        <v>19915</v>
      </c>
      <c r="K2216" s="9" t="s">
        <v>20180</v>
      </c>
      <c r="L2216" s="9" t="s">
        <v>20181</v>
      </c>
      <c r="M2216" s="9" t="s">
        <v>20182</v>
      </c>
      <c r="N2216" s="9" t="s">
        <v>5580</v>
      </c>
      <c r="O2216" s="9" t="s">
        <v>19237</v>
      </c>
      <c r="P2216" s="9"/>
      <c r="Q2216" s="9" t="s">
        <v>454</v>
      </c>
      <c r="R2216" s="9" t="s">
        <v>628</v>
      </c>
      <c r="S2216" s="9" t="s">
        <v>17</v>
      </c>
      <c r="T2216" s="9" t="s">
        <v>2848</v>
      </c>
      <c r="U2216" s="9" t="s">
        <v>378</v>
      </c>
      <c r="V2216" s="9"/>
    </row>
    <row r="2217" customFormat="false" ht="15" hidden="false" customHeight="false" outlineLevel="0" collapsed="false">
      <c r="A2217" s="9" t="s">
        <v>20183</v>
      </c>
      <c r="B2217" s="9" t="s">
        <v>12655</v>
      </c>
      <c r="C2217" s="9" t="s">
        <v>20184</v>
      </c>
      <c r="D2217" s="9" t="s">
        <v>21</v>
      </c>
      <c r="E2217" s="9" t="s">
        <v>460</v>
      </c>
      <c r="F2217" s="9" t="s">
        <v>19814</v>
      </c>
      <c r="G2217" s="9" t="s">
        <v>20185</v>
      </c>
      <c r="H2217" s="9" t="n">
        <v>-21000</v>
      </c>
      <c r="I2217" s="9"/>
      <c r="J2217" s="9" t="s">
        <v>20186</v>
      </c>
      <c r="K2217" s="9" t="s">
        <v>20187</v>
      </c>
      <c r="L2217" s="9" t="s">
        <v>20188</v>
      </c>
      <c r="M2217" s="9" t="s">
        <v>20189</v>
      </c>
      <c r="N2217" s="9" t="s">
        <v>5580</v>
      </c>
      <c r="O2217" s="9" t="s">
        <v>19237</v>
      </c>
      <c r="P2217" s="9"/>
      <c r="Q2217" s="9" t="s">
        <v>454</v>
      </c>
      <c r="R2217" s="9" t="s">
        <v>20091</v>
      </c>
      <c r="S2217" s="9" t="s">
        <v>16</v>
      </c>
      <c r="T2217" s="9" t="s">
        <v>3239</v>
      </c>
      <c r="U2217" s="9" t="s">
        <v>222</v>
      </c>
      <c r="V2217" s="9"/>
    </row>
    <row r="2218" customFormat="false" ht="15" hidden="false" customHeight="false" outlineLevel="0" collapsed="false">
      <c r="A2218" s="9" t="s">
        <v>20190</v>
      </c>
      <c r="B2218" s="9" t="s">
        <v>20191</v>
      </c>
      <c r="C2218" s="9" t="s">
        <v>20192</v>
      </c>
      <c r="D2218" s="9" t="s">
        <v>21</v>
      </c>
      <c r="E2218" s="9" t="s">
        <v>460</v>
      </c>
      <c r="F2218" s="9" t="s">
        <v>162</v>
      </c>
      <c r="G2218" s="9" t="s">
        <v>6955</v>
      </c>
      <c r="H2218" s="9"/>
      <c r="I2218" s="9"/>
      <c r="J2218" s="9" t="s">
        <v>20193</v>
      </c>
      <c r="K2218" s="9" t="s">
        <v>20194</v>
      </c>
      <c r="L2218" s="9" t="s">
        <v>20195</v>
      </c>
      <c r="M2218" s="9" t="s">
        <v>20196</v>
      </c>
      <c r="N2218" s="9" t="s">
        <v>5580</v>
      </c>
      <c r="O2218" s="9" t="s">
        <v>19237</v>
      </c>
      <c r="P2218" s="9"/>
      <c r="Q2218" s="9" t="s">
        <v>454</v>
      </c>
      <c r="R2218" s="9" t="s">
        <v>20197</v>
      </c>
      <c r="S2218" s="9" t="s">
        <v>17</v>
      </c>
      <c r="T2218" s="9" t="s">
        <v>3391</v>
      </c>
      <c r="U2218" s="9" t="s">
        <v>222</v>
      </c>
      <c r="V2218" s="9"/>
    </row>
    <row r="2219" customFormat="false" ht="15" hidden="false" customHeight="false" outlineLevel="0" collapsed="false">
      <c r="A2219" s="9" t="s">
        <v>20198</v>
      </c>
      <c r="B2219" s="9" t="s">
        <v>20199</v>
      </c>
      <c r="C2219" s="9" t="s">
        <v>20200</v>
      </c>
      <c r="D2219" s="9" t="s">
        <v>21</v>
      </c>
      <c r="E2219" s="9" t="s">
        <v>460</v>
      </c>
      <c r="F2219" s="9" t="s">
        <v>162</v>
      </c>
      <c r="G2219" s="9" t="s">
        <v>82</v>
      </c>
      <c r="H2219" s="9"/>
      <c r="I2219" s="9"/>
      <c r="J2219" s="9" t="s">
        <v>19915</v>
      </c>
      <c r="K2219" s="9" t="s">
        <v>20201</v>
      </c>
      <c r="L2219" s="9" t="s">
        <v>20202</v>
      </c>
      <c r="M2219" s="9" t="s">
        <v>20203</v>
      </c>
      <c r="N2219" s="9" t="s">
        <v>5580</v>
      </c>
      <c r="O2219" s="9" t="s">
        <v>19237</v>
      </c>
      <c r="P2219" s="9"/>
      <c r="Q2219" s="9" t="s">
        <v>454</v>
      </c>
      <c r="R2219" s="9" t="s">
        <v>20197</v>
      </c>
      <c r="S2219" s="9" t="s">
        <v>17</v>
      </c>
      <c r="T2219" s="9" t="s">
        <v>2848</v>
      </c>
      <c r="U2219" s="9" t="s">
        <v>222</v>
      </c>
      <c r="V2219" s="9"/>
    </row>
    <row r="2220" customFormat="false" ht="15" hidden="false" customHeight="false" outlineLevel="0" collapsed="false">
      <c r="A2220" s="9" t="s">
        <v>20204</v>
      </c>
      <c r="B2220" s="9" t="s">
        <v>20205</v>
      </c>
      <c r="C2220" s="9" t="s">
        <v>20206</v>
      </c>
      <c r="D2220" s="9" t="s">
        <v>21</v>
      </c>
      <c r="E2220" s="9" t="s">
        <v>460</v>
      </c>
      <c r="F2220" s="9" t="s">
        <v>171</v>
      </c>
      <c r="G2220" s="9" t="s">
        <v>20207</v>
      </c>
      <c r="H2220" s="9"/>
      <c r="I2220" s="9"/>
      <c r="J2220" s="9" t="s">
        <v>20208</v>
      </c>
      <c r="K2220" s="9" t="s">
        <v>20209</v>
      </c>
      <c r="L2220" s="9" t="s">
        <v>20210</v>
      </c>
      <c r="M2220" s="9" t="s">
        <v>20211</v>
      </c>
      <c r="N2220" s="9" t="s">
        <v>176</v>
      </c>
      <c r="O2220" s="9" t="s">
        <v>19237</v>
      </c>
      <c r="P2220" s="9"/>
      <c r="Q2220" s="9" t="s">
        <v>234</v>
      </c>
      <c r="R2220" s="9" t="s">
        <v>8519</v>
      </c>
      <c r="S2220" s="9" t="s">
        <v>16</v>
      </c>
      <c r="T2220" s="9" t="s">
        <v>357</v>
      </c>
      <c r="U2220" s="9" t="s">
        <v>378</v>
      </c>
      <c r="V2220" s="9"/>
    </row>
    <row r="2221" customFormat="false" ht="15" hidden="false" customHeight="false" outlineLevel="0" collapsed="false">
      <c r="A2221" s="9" t="s">
        <v>20212</v>
      </c>
      <c r="B2221" s="9" t="s">
        <v>20213</v>
      </c>
      <c r="C2221" s="9" t="s">
        <v>20213</v>
      </c>
      <c r="D2221" s="9" t="s">
        <v>21</v>
      </c>
      <c r="E2221" s="9" t="s">
        <v>460</v>
      </c>
      <c r="F2221" s="9" t="s">
        <v>171</v>
      </c>
      <c r="G2221" s="9" t="s">
        <v>20214</v>
      </c>
      <c r="H2221" s="9" t="n">
        <v>-5000</v>
      </c>
      <c r="I2221" s="9"/>
      <c r="J2221" s="9" t="s">
        <v>20215</v>
      </c>
      <c r="K2221" s="9" t="s">
        <v>20216</v>
      </c>
      <c r="L2221" s="9" t="s">
        <v>20217</v>
      </c>
      <c r="M2221" s="9" t="s">
        <v>20218</v>
      </c>
      <c r="N2221" s="9" t="s">
        <v>176</v>
      </c>
      <c r="O2221" s="9" t="s">
        <v>19237</v>
      </c>
      <c r="P2221" s="9"/>
      <c r="Q2221" s="9" t="s">
        <v>234</v>
      </c>
      <c r="R2221" s="9" t="s">
        <v>8519</v>
      </c>
      <c r="S2221" s="9" t="s">
        <v>17</v>
      </c>
      <c r="T2221" s="9" t="s">
        <v>3239</v>
      </c>
      <c r="U2221" s="9" t="s">
        <v>378</v>
      </c>
      <c r="V2221" s="9"/>
    </row>
    <row r="2222" customFormat="false" ht="15" hidden="false" customHeight="false" outlineLevel="0" collapsed="false">
      <c r="A2222" s="9" t="s">
        <v>20219</v>
      </c>
      <c r="B2222" s="9" t="s">
        <v>12645</v>
      </c>
      <c r="C2222" s="9" t="s">
        <v>20220</v>
      </c>
      <c r="D2222" s="9" t="s">
        <v>21</v>
      </c>
      <c r="E2222" s="9" t="s">
        <v>460</v>
      </c>
      <c r="F2222" s="9" t="s">
        <v>168</v>
      </c>
      <c r="G2222" s="9" t="s">
        <v>148</v>
      </c>
      <c r="H2222" s="9" t="n">
        <v>-8000</v>
      </c>
      <c r="I2222" s="9"/>
      <c r="J2222" s="9" t="s">
        <v>20221</v>
      </c>
      <c r="K2222" s="9" t="s">
        <v>20222</v>
      </c>
      <c r="L2222" s="9" t="s">
        <v>20223</v>
      </c>
      <c r="M2222" s="9" t="s">
        <v>20224</v>
      </c>
      <c r="N2222" s="9" t="s">
        <v>20225</v>
      </c>
      <c r="O2222" s="9" t="s">
        <v>19237</v>
      </c>
      <c r="P2222" s="9"/>
      <c r="Q2222" s="9" t="s">
        <v>454</v>
      </c>
      <c r="R2222" s="9" t="s">
        <v>19257</v>
      </c>
      <c r="S2222" s="9" t="s">
        <v>16</v>
      </c>
      <c r="T2222" s="9" t="s">
        <v>20226</v>
      </c>
      <c r="U2222" s="9" t="s">
        <v>378</v>
      </c>
      <c r="V2222" s="9" t="s">
        <v>20227</v>
      </c>
    </row>
    <row r="2223" customFormat="false" ht="15" hidden="false" customHeight="false" outlineLevel="0" collapsed="false">
      <c r="A2223" s="9" t="s">
        <v>20228</v>
      </c>
      <c r="B2223" s="9" t="s">
        <v>13974</v>
      </c>
      <c r="C2223" s="9" t="s">
        <v>20229</v>
      </c>
      <c r="D2223" s="9" t="s">
        <v>21</v>
      </c>
      <c r="E2223" s="9" t="s">
        <v>460</v>
      </c>
      <c r="F2223" s="9" t="s">
        <v>171</v>
      </c>
      <c r="G2223" s="9" t="s">
        <v>472</v>
      </c>
      <c r="H2223" s="9" t="n">
        <v>1846</v>
      </c>
      <c r="I2223" s="9"/>
      <c r="J2223" s="9" t="s">
        <v>20230</v>
      </c>
      <c r="K2223" s="9" t="s">
        <v>20231</v>
      </c>
      <c r="L2223" s="9" t="s">
        <v>20232</v>
      </c>
      <c r="M2223" s="9" t="s">
        <v>20233</v>
      </c>
      <c r="N2223" s="9" t="s">
        <v>723</v>
      </c>
      <c r="O2223" s="9" t="s">
        <v>19237</v>
      </c>
      <c r="P2223" s="9"/>
      <c r="Q2223" s="9" t="s">
        <v>234</v>
      </c>
      <c r="R2223" s="9" t="s">
        <v>20234</v>
      </c>
      <c r="S2223" s="9" t="s">
        <v>16</v>
      </c>
      <c r="T2223" s="9" t="s">
        <v>9646</v>
      </c>
      <c r="U2223" s="9" t="s">
        <v>222</v>
      </c>
      <c r="V2223" s="9"/>
    </row>
    <row r="2224" customFormat="false" ht="15" hidden="false" customHeight="false" outlineLevel="0" collapsed="false">
      <c r="A2224" s="9" t="s">
        <v>20235</v>
      </c>
      <c r="B2224" s="9" t="s">
        <v>20236</v>
      </c>
      <c r="C2224" s="9" t="s">
        <v>20236</v>
      </c>
      <c r="D2224" s="9" t="s">
        <v>21</v>
      </c>
      <c r="E2224" s="9" t="s">
        <v>460</v>
      </c>
      <c r="F2224" s="9" t="s">
        <v>171</v>
      </c>
      <c r="G2224" s="9" t="s">
        <v>472</v>
      </c>
      <c r="H2224" s="9" t="n">
        <v>1874</v>
      </c>
      <c r="I2224" s="9"/>
      <c r="J2224" s="9" t="s">
        <v>20237</v>
      </c>
      <c r="K2224" s="9" t="s">
        <v>20238</v>
      </c>
      <c r="L2224" s="9" t="s">
        <v>20239</v>
      </c>
      <c r="M2224" s="9" t="s">
        <v>20240</v>
      </c>
      <c r="N2224" s="9" t="s">
        <v>11610</v>
      </c>
      <c r="O2224" s="9" t="s">
        <v>19237</v>
      </c>
      <c r="P2224" s="9"/>
      <c r="Q2224" s="9" t="s">
        <v>234</v>
      </c>
      <c r="R2224" s="9" t="s">
        <v>20241</v>
      </c>
      <c r="S2224" s="9" t="s">
        <v>16</v>
      </c>
      <c r="T2224" s="9" t="s">
        <v>9646</v>
      </c>
      <c r="U2224" s="9" t="s">
        <v>222</v>
      </c>
      <c r="V2224" s="9"/>
    </row>
    <row r="2225" customFormat="false" ht="15" hidden="false" customHeight="false" outlineLevel="0" collapsed="false">
      <c r="A2225" s="9" t="s">
        <v>20242</v>
      </c>
      <c r="B2225" s="9" t="s">
        <v>20243</v>
      </c>
      <c r="C2225" s="9" t="s">
        <v>20244</v>
      </c>
      <c r="D2225" s="9" t="s">
        <v>21</v>
      </c>
      <c r="E2225" s="9" t="s">
        <v>460</v>
      </c>
      <c r="F2225" s="9" t="s">
        <v>171</v>
      </c>
      <c r="G2225" s="9" t="s">
        <v>20245</v>
      </c>
      <c r="H2225" s="9"/>
      <c r="I2225" s="9"/>
      <c r="J2225" s="9" t="s">
        <v>20246</v>
      </c>
      <c r="K2225" s="9" t="s">
        <v>20247</v>
      </c>
      <c r="L2225" s="9" t="s">
        <v>20248</v>
      </c>
      <c r="M2225" s="9" t="s">
        <v>20249</v>
      </c>
      <c r="N2225" s="9" t="s">
        <v>12165</v>
      </c>
      <c r="O2225" s="9" t="s">
        <v>19237</v>
      </c>
      <c r="P2225" s="9"/>
      <c r="Q2225" s="9" t="s">
        <v>246</v>
      </c>
      <c r="R2225" s="9" t="s">
        <v>628</v>
      </c>
      <c r="S2225" s="9" t="s">
        <v>17</v>
      </c>
      <c r="T2225" s="9" t="s">
        <v>2953</v>
      </c>
      <c r="U2225" s="9" t="s">
        <v>378</v>
      </c>
      <c r="V2225" s="9" t="s">
        <v>20250</v>
      </c>
    </row>
    <row r="2226" customFormat="false" ht="15" hidden="false" customHeight="false" outlineLevel="0" collapsed="false">
      <c r="A2226" s="9" t="s">
        <v>20251</v>
      </c>
      <c r="B2226" s="9" t="s">
        <v>20252</v>
      </c>
      <c r="C2226" s="9" t="s">
        <v>20253</v>
      </c>
      <c r="D2226" s="9" t="s">
        <v>21</v>
      </c>
      <c r="E2226" s="9" t="s">
        <v>460</v>
      </c>
      <c r="F2226" s="9" t="s">
        <v>165</v>
      </c>
      <c r="G2226" s="9" t="s">
        <v>20254</v>
      </c>
      <c r="H2226" s="9" t="n">
        <v>-3300</v>
      </c>
      <c r="I2226" s="9"/>
      <c r="J2226" s="9" t="s">
        <v>20255</v>
      </c>
      <c r="K2226" s="9" t="s">
        <v>20256</v>
      </c>
      <c r="L2226" s="9" t="s">
        <v>20257</v>
      </c>
      <c r="M2226" s="9" t="s">
        <v>20258</v>
      </c>
      <c r="N2226" s="9" t="s">
        <v>9518</v>
      </c>
      <c r="O2226" s="9" t="s">
        <v>19237</v>
      </c>
      <c r="P2226" s="9"/>
      <c r="Q2226" s="9" t="s">
        <v>234</v>
      </c>
      <c r="R2226" s="9" t="s">
        <v>8618</v>
      </c>
      <c r="S2226" s="9" t="s">
        <v>15</v>
      </c>
      <c r="T2226" s="9" t="s">
        <v>6041</v>
      </c>
      <c r="U2226" s="9" t="s">
        <v>222</v>
      </c>
      <c r="V2226" s="9"/>
    </row>
    <row r="2227" customFormat="false" ht="15" hidden="false" customHeight="false" outlineLevel="0" collapsed="false">
      <c r="A2227" s="9" t="s">
        <v>20259</v>
      </c>
      <c r="B2227" s="9" t="s">
        <v>20260</v>
      </c>
      <c r="C2227" s="9" t="s">
        <v>20261</v>
      </c>
      <c r="D2227" s="9" t="s">
        <v>21</v>
      </c>
      <c r="E2227" s="9" t="s">
        <v>460</v>
      </c>
      <c r="F2227" s="9" t="s">
        <v>165</v>
      </c>
      <c r="G2227" s="9" t="s">
        <v>1134</v>
      </c>
      <c r="H2227" s="9" t="n">
        <v>-8000</v>
      </c>
      <c r="I2227" s="9"/>
      <c r="J2227" s="9" t="s">
        <v>20262</v>
      </c>
      <c r="K2227" s="9" t="s">
        <v>20263</v>
      </c>
      <c r="L2227" s="9" t="s">
        <v>20264</v>
      </c>
      <c r="M2227" s="9" t="s">
        <v>20265</v>
      </c>
      <c r="N2227" s="9" t="s">
        <v>9518</v>
      </c>
      <c r="O2227" s="9" t="s">
        <v>19237</v>
      </c>
      <c r="P2227" s="9"/>
      <c r="Q2227" s="9" t="s">
        <v>234</v>
      </c>
      <c r="R2227" s="9" t="s">
        <v>3340</v>
      </c>
      <c r="S2227" s="9" t="s">
        <v>16</v>
      </c>
      <c r="T2227" s="9" t="s">
        <v>11518</v>
      </c>
      <c r="U2227" s="9" t="s">
        <v>378</v>
      </c>
      <c r="V2227" s="9" t="s">
        <v>20266</v>
      </c>
    </row>
    <row r="2228" customFormat="false" ht="15" hidden="false" customHeight="false" outlineLevel="0" collapsed="false">
      <c r="A2228" s="9" t="s">
        <v>20267</v>
      </c>
      <c r="B2228" s="9" t="s">
        <v>12812</v>
      </c>
      <c r="C2228" s="9" t="s">
        <v>12812</v>
      </c>
      <c r="D2228" s="9" t="s">
        <v>21</v>
      </c>
      <c r="E2228" s="9" t="s">
        <v>460</v>
      </c>
      <c r="F2228" s="9" t="s">
        <v>165</v>
      </c>
      <c r="G2228" s="9" t="s">
        <v>20268</v>
      </c>
      <c r="H2228" s="9" t="n">
        <v>-3500</v>
      </c>
      <c r="I2228" s="9"/>
      <c r="J2228" s="9" t="s">
        <v>20269</v>
      </c>
      <c r="K2228" s="9" t="s">
        <v>20270</v>
      </c>
      <c r="L2228" s="9" t="s">
        <v>20271</v>
      </c>
      <c r="M2228" s="9" t="s">
        <v>20272</v>
      </c>
      <c r="N2228" s="9" t="s">
        <v>20273</v>
      </c>
      <c r="O2228" s="9" t="s">
        <v>19237</v>
      </c>
      <c r="P2228" s="9"/>
      <c r="Q2228" s="9" t="s">
        <v>234</v>
      </c>
      <c r="R2228" s="9" t="s">
        <v>3340</v>
      </c>
      <c r="S2228" s="9" t="s">
        <v>15</v>
      </c>
      <c r="T2228" s="9" t="s">
        <v>7759</v>
      </c>
      <c r="U2228" s="9" t="s">
        <v>222</v>
      </c>
      <c r="V2228" s="9"/>
    </row>
    <row r="2229" customFormat="false" ht="15" hidden="false" customHeight="false" outlineLevel="0" collapsed="false">
      <c r="A2229" s="9" t="s">
        <v>20274</v>
      </c>
      <c r="B2229" s="9" t="s">
        <v>20275</v>
      </c>
      <c r="C2229" s="9" t="s">
        <v>20276</v>
      </c>
      <c r="D2229" s="9" t="s">
        <v>21</v>
      </c>
      <c r="E2229" s="9" t="s">
        <v>460</v>
      </c>
      <c r="F2229" s="9" t="s">
        <v>1169</v>
      </c>
      <c r="G2229" s="9" t="s">
        <v>20277</v>
      </c>
      <c r="H2229" s="9" t="n">
        <v>-6000</v>
      </c>
      <c r="I2229" s="9"/>
      <c r="J2229" s="9" t="s">
        <v>20278</v>
      </c>
      <c r="K2229" s="9" t="s">
        <v>20279</v>
      </c>
      <c r="L2229" s="9" t="s">
        <v>20280</v>
      </c>
      <c r="M2229" s="9" t="s">
        <v>20281</v>
      </c>
      <c r="N2229" s="9" t="s">
        <v>20282</v>
      </c>
      <c r="O2229" s="9" t="s">
        <v>19237</v>
      </c>
      <c r="P2229" s="9"/>
      <c r="Q2229" s="9" t="s">
        <v>234</v>
      </c>
      <c r="R2229" s="9" t="s">
        <v>8618</v>
      </c>
      <c r="S2229" s="9" t="s">
        <v>15</v>
      </c>
      <c r="T2229" s="9" t="s">
        <v>14252</v>
      </c>
      <c r="U2229" s="9" t="s">
        <v>222</v>
      </c>
      <c r="V2229" s="9"/>
    </row>
    <row r="2230" customFormat="false" ht="15" hidden="false" customHeight="false" outlineLevel="0" collapsed="false">
      <c r="A2230" s="9" t="s">
        <v>20283</v>
      </c>
      <c r="B2230" s="9" t="s">
        <v>20284</v>
      </c>
      <c r="C2230" s="9" t="s">
        <v>20285</v>
      </c>
      <c r="D2230" s="9" t="s">
        <v>21</v>
      </c>
      <c r="E2230" s="9" t="s">
        <v>460</v>
      </c>
      <c r="F2230" s="9" t="s">
        <v>161</v>
      </c>
      <c r="G2230" s="9" t="s">
        <v>61</v>
      </c>
      <c r="H2230" s="9" t="n">
        <v>-2560</v>
      </c>
      <c r="I2230" s="9"/>
      <c r="J2230" s="9" t="s">
        <v>20286</v>
      </c>
      <c r="K2230" s="9" t="s">
        <v>20287</v>
      </c>
      <c r="L2230" s="9" t="s">
        <v>20288</v>
      </c>
      <c r="M2230" s="9" t="s">
        <v>20289</v>
      </c>
      <c r="N2230" s="9" t="s">
        <v>177</v>
      </c>
      <c r="O2230" s="9" t="s">
        <v>19237</v>
      </c>
      <c r="P2230" s="9"/>
      <c r="Q2230" s="9" t="s">
        <v>219</v>
      </c>
      <c r="R2230" s="9" t="s">
        <v>8618</v>
      </c>
      <c r="S2230" s="9" t="s">
        <v>15</v>
      </c>
      <c r="T2230" s="9" t="s">
        <v>7901</v>
      </c>
      <c r="U2230" s="9" t="s">
        <v>222</v>
      </c>
      <c r="V2230" s="9"/>
    </row>
    <row r="2231" customFormat="false" ht="15" hidden="false" customHeight="false" outlineLevel="0" collapsed="false">
      <c r="A2231" s="9" t="s">
        <v>20290</v>
      </c>
      <c r="B2231" s="9" t="s">
        <v>20291</v>
      </c>
      <c r="C2231" s="9" t="s">
        <v>15504</v>
      </c>
      <c r="D2231" s="9" t="s">
        <v>21</v>
      </c>
      <c r="E2231" s="9" t="s">
        <v>460</v>
      </c>
      <c r="F2231" s="9" t="s">
        <v>164</v>
      </c>
      <c r="G2231" s="9" t="s">
        <v>20292</v>
      </c>
      <c r="H2231" s="9"/>
      <c r="I2231" s="9"/>
      <c r="J2231" s="9" t="s">
        <v>20293</v>
      </c>
      <c r="K2231" s="9" t="s">
        <v>20294</v>
      </c>
      <c r="L2231" s="9" t="s">
        <v>20295</v>
      </c>
      <c r="M2231" s="9" t="s">
        <v>20296</v>
      </c>
      <c r="N2231" s="9" t="s">
        <v>9212</v>
      </c>
      <c r="O2231" s="9" t="s">
        <v>19237</v>
      </c>
      <c r="P2231" s="9"/>
      <c r="Q2231" s="9" t="s">
        <v>670</v>
      </c>
      <c r="R2231" s="9" t="s">
        <v>20297</v>
      </c>
      <c r="S2231" s="9" t="s">
        <v>16</v>
      </c>
      <c r="T2231" s="9" t="s">
        <v>7901</v>
      </c>
      <c r="U2231" s="9" t="s">
        <v>378</v>
      </c>
      <c r="V2231" s="9"/>
    </row>
    <row r="2232" customFormat="false" ht="15" hidden="false" customHeight="false" outlineLevel="0" collapsed="false">
      <c r="A2232" s="9" t="s">
        <v>20298</v>
      </c>
      <c r="B2232" s="9" t="s">
        <v>20299</v>
      </c>
      <c r="C2232" s="9" t="s">
        <v>20300</v>
      </c>
      <c r="D2232" s="9" t="s">
        <v>21</v>
      </c>
      <c r="E2232" s="9" t="s">
        <v>460</v>
      </c>
      <c r="F2232" s="9" t="s">
        <v>162</v>
      </c>
      <c r="G2232" s="9" t="s">
        <v>90</v>
      </c>
      <c r="H2232" s="9"/>
      <c r="I2232" s="9"/>
      <c r="J2232" s="9" t="s">
        <v>20301</v>
      </c>
      <c r="K2232" s="9" t="s">
        <v>20302</v>
      </c>
      <c r="L2232" s="9" t="s">
        <v>20303</v>
      </c>
      <c r="M2232" s="9" t="s">
        <v>20304</v>
      </c>
      <c r="N2232" s="9" t="s">
        <v>9212</v>
      </c>
      <c r="O2232" s="9" t="s">
        <v>19237</v>
      </c>
      <c r="P2232" s="9"/>
      <c r="Q2232" s="9" t="s">
        <v>670</v>
      </c>
      <c r="R2232" s="9" t="s">
        <v>20305</v>
      </c>
      <c r="S2232" s="9" t="s">
        <v>15</v>
      </c>
      <c r="T2232" s="9" t="s">
        <v>20306</v>
      </c>
      <c r="U2232" s="9" t="s">
        <v>222</v>
      </c>
      <c r="V2232" s="9" t="s">
        <v>20307</v>
      </c>
    </row>
    <row r="2233" customFormat="false" ht="15" hidden="false" customHeight="false" outlineLevel="0" collapsed="false">
      <c r="A2233" s="9" t="s">
        <v>20308</v>
      </c>
      <c r="B2233" s="9" t="s">
        <v>20309</v>
      </c>
      <c r="C2233" s="9" t="s">
        <v>20310</v>
      </c>
      <c r="D2233" s="9" t="s">
        <v>21</v>
      </c>
      <c r="E2233" s="9" t="s">
        <v>460</v>
      </c>
      <c r="F2233" s="9" t="s">
        <v>163</v>
      </c>
      <c r="G2233" s="9" t="s">
        <v>103</v>
      </c>
      <c r="H2233" s="9" t="n">
        <v>-400</v>
      </c>
      <c r="I2233" s="9"/>
      <c r="J2233" s="9" t="s">
        <v>20311</v>
      </c>
      <c r="K2233" s="9" t="s">
        <v>20312</v>
      </c>
      <c r="L2233" s="9" t="s">
        <v>20313</v>
      </c>
      <c r="M2233" s="9" t="s">
        <v>20314</v>
      </c>
      <c r="N2233" s="9" t="s">
        <v>177</v>
      </c>
      <c r="O2233" s="9" t="s">
        <v>19237</v>
      </c>
      <c r="P2233" s="9"/>
      <c r="Q2233" s="9" t="s">
        <v>219</v>
      </c>
      <c r="R2233" s="9" t="s">
        <v>8519</v>
      </c>
      <c r="S2233" s="9" t="s">
        <v>16</v>
      </c>
      <c r="T2233" s="9" t="s">
        <v>20306</v>
      </c>
      <c r="U2233" s="9" t="s">
        <v>222</v>
      </c>
      <c r="V2233" s="9" t="s">
        <v>20315</v>
      </c>
    </row>
    <row r="2234" customFormat="false" ht="15" hidden="false" customHeight="false" outlineLevel="0" collapsed="false">
      <c r="A2234" s="9" t="s">
        <v>20316</v>
      </c>
      <c r="B2234" s="9" t="s">
        <v>20317</v>
      </c>
      <c r="C2234" s="9" t="s">
        <v>20318</v>
      </c>
      <c r="D2234" s="9" t="s">
        <v>21</v>
      </c>
      <c r="E2234" s="9" t="s">
        <v>460</v>
      </c>
      <c r="F2234" s="9" t="s">
        <v>163</v>
      </c>
      <c r="G2234" s="9" t="s">
        <v>15164</v>
      </c>
      <c r="H2234" s="9"/>
      <c r="I2234" s="9"/>
      <c r="J2234" s="9" t="s">
        <v>20319</v>
      </c>
      <c r="K2234" s="9" t="s">
        <v>20320</v>
      </c>
      <c r="L2234" s="9" t="s">
        <v>20321</v>
      </c>
      <c r="M2234" s="9" t="s">
        <v>20322</v>
      </c>
      <c r="N2234" s="9" t="s">
        <v>177</v>
      </c>
      <c r="O2234" s="9" t="s">
        <v>19237</v>
      </c>
      <c r="P2234" s="9"/>
      <c r="Q2234" s="9" t="s">
        <v>234</v>
      </c>
      <c r="R2234" s="9" t="s">
        <v>20323</v>
      </c>
      <c r="S2234" s="9" t="s">
        <v>16</v>
      </c>
      <c r="T2234" s="9" t="s">
        <v>7901</v>
      </c>
      <c r="U2234" s="9" t="s">
        <v>222</v>
      </c>
      <c r="V2234" s="9"/>
    </row>
    <row r="2235" customFormat="false" ht="15" hidden="false" customHeight="false" outlineLevel="0" collapsed="false">
      <c r="A2235" s="9" t="s">
        <v>20324</v>
      </c>
      <c r="B2235" s="9" t="s">
        <v>13114</v>
      </c>
      <c r="C2235" s="9" t="s">
        <v>20325</v>
      </c>
      <c r="D2235" s="9" t="s">
        <v>21</v>
      </c>
      <c r="E2235" s="9" t="s">
        <v>460</v>
      </c>
      <c r="F2235" s="9" t="s">
        <v>16040</v>
      </c>
      <c r="G2235" s="9" t="s">
        <v>20326</v>
      </c>
      <c r="H2235" s="9" t="n">
        <v>100</v>
      </c>
      <c r="I2235" s="9"/>
      <c r="J2235" s="9" t="s">
        <v>20327</v>
      </c>
      <c r="K2235" s="9" t="s">
        <v>20328</v>
      </c>
      <c r="L2235" s="9" t="s">
        <v>20329</v>
      </c>
      <c r="M2235" s="9" t="s">
        <v>20330</v>
      </c>
      <c r="N2235" s="9" t="s">
        <v>9212</v>
      </c>
      <c r="O2235" s="9" t="s">
        <v>19237</v>
      </c>
      <c r="P2235" s="9"/>
      <c r="Q2235" s="9" t="s">
        <v>670</v>
      </c>
      <c r="R2235" s="9" t="s">
        <v>20331</v>
      </c>
      <c r="S2235" s="9" t="s">
        <v>15</v>
      </c>
      <c r="T2235" s="9" t="s">
        <v>7901</v>
      </c>
      <c r="U2235" s="9" t="s">
        <v>222</v>
      </c>
      <c r="V2235" s="9"/>
    </row>
    <row r="2236" customFormat="false" ht="15" hidden="false" customHeight="false" outlineLevel="0" collapsed="false">
      <c r="A2236" s="9" t="s">
        <v>20332</v>
      </c>
      <c r="B2236" s="9" t="s">
        <v>20333</v>
      </c>
      <c r="C2236" s="9" t="s">
        <v>20333</v>
      </c>
      <c r="D2236" s="9" t="s">
        <v>21</v>
      </c>
      <c r="E2236" s="9" t="s">
        <v>460</v>
      </c>
      <c r="F2236" s="9" t="s">
        <v>171</v>
      </c>
      <c r="G2236" s="9" t="s">
        <v>20334</v>
      </c>
      <c r="H2236" s="9" t="n">
        <v>868</v>
      </c>
      <c r="I2236" s="9"/>
      <c r="J2236" s="9" t="s">
        <v>20335</v>
      </c>
      <c r="K2236" s="9" t="s">
        <v>20336</v>
      </c>
      <c r="L2236" s="9" t="s">
        <v>20337</v>
      </c>
      <c r="M2236" s="9" t="s">
        <v>20338</v>
      </c>
      <c r="N2236" s="9" t="s">
        <v>177</v>
      </c>
      <c r="O2236" s="9" t="s">
        <v>19237</v>
      </c>
      <c r="P2236" s="9"/>
      <c r="Q2236" s="9" t="s">
        <v>234</v>
      </c>
      <c r="R2236" s="9" t="s">
        <v>20339</v>
      </c>
      <c r="S2236" s="9" t="s">
        <v>15</v>
      </c>
      <c r="T2236" s="9" t="s">
        <v>6011</v>
      </c>
      <c r="U2236" s="9" t="s">
        <v>222</v>
      </c>
      <c r="V2236" s="9"/>
    </row>
    <row r="2237" customFormat="false" ht="15" hidden="false" customHeight="false" outlineLevel="0" collapsed="false">
      <c r="A2237" s="9" t="s">
        <v>20340</v>
      </c>
      <c r="B2237" s="9" t="s">
        <v>20341</v>
      </c>
      <c r="C2237" s="9" t="s">
        <v>20342</v>
      </c>
      <c r="D2237" s="9" t="s">
        <v>21</v>
      </c>
      <c r="E2237" s="9" t="s">
        <v>460</v>
      </c>
      <c r="F2237" s="9" t="s">
        <v>171</v>
      </c>
      <c r="G2237" s="9" t="s">
        <v>472</v>
      </c>
      <c r="H2237" s="9" t="n">
        <v>1605</v>
      </c>
      <c r="I2237" s="9"/>
      <c r="J2237" s="9" t="s">
        <v>20343</v>
      </c>
      <c r="K2237" s="9" t="s">
        <v>20344</v>
      </c>
      <c r="L2237" s="9" t="s">
        <v>20345</v>
      </c>
      <c r="M2237" s="9" t="s">
        <v>20346</v>
      </c>
      <c r="N2237" s="9" t="s">
        <v>255</v>
      </c>
      <c r="O2237" s="9" t="s">
        <v>19237</v>
      </c>
      <c r="P2237" s="9"/>
      <c r="Q2237" s="9" t="s">
        <v>234</v>
      </c>
      <c r="R2237" s="9" t="s">
        <v>20347</v>
      </c>
      <c r="S2237" s="9" t="s">
        <v>16</v>
      </c>
      <c r="T2237" s="9" t="s">
        <v>9696</v>
      </c>
      <c r="U2237" s="9" t="s">
        <v>378</v>
      </c>
      <c r="V2237" s="9"/>
    </row>
    <row r="2238" customFormat="false" ht="15" hidden="false" customHeight="false" outlineLevel="0" collapsed="false">
      <c r="A2238" s="9" t="s">
        <v>20348</v>
      </c>
      <c r="B2238" s="9" t="s">
        <v>20349</v>
      </c>
      <c r="C2238" s="9" t="s">
        <v>20350</v>
      </c>
      <c r="D2238" s="9" t="s">
        <v>21</v>
      </c>
      <c r="E2238" s="9" t="s">
        <v>460</v>
      </c>
      <c r="F2238" s="9" t="s">
        <v>171</v>
      </c>
      <c r="G2238" s="9" t="s">
        <v>472</v>
      </c>
      <c r="H2238" s="9" t="n">
        <v>1866</v>
      </c>
      <c r="I2238" s="9"/>
      <c r="J2238" s="9" t="s">
        <v>20351</v>
      </c>
      <c r="K2238" s="9" t="s">
        <v>20352</v>
      </c>
      <c r="L2238" s="9" t="s">
        <v>20353</v>
      </c>
      <c r="M2238" s="9" t="s">
        <v>20354</v>
      </c>
      <c r="N2238" s="9" t="s">
        <v>20273</v>
      </c>
      <c r="O2238" s="9" t="s">
        <v>19237</v>
      </c>
      <c r="P2238" s="9"/>
      <c r="Q2238" s="9" t="s">
        <v>234</v>
      </c>
      <c r="R2238" s="9" t="s">
        <v>20355</v>
      </c>
      <c r="S2238" s="9" t="s">
        <v>16</v>
      </c>
      <c r="T2238" s="9" t="s">
        <v>367</v>
      </c>
      <c r="U2238" s="9" t="s">
        <v>222</v>
      </c>
      <c r="V2238" s="9"/>
    </row>
    <row r="2239" customFormat="false" ht="15" hidden="false" customHeight="false" outlineLevel="0" collapsed="false">
      <c r="A2239" s="9" t="s">
        <v>20356</v>
      </c>
      <c r="B2239" s="9" t="s">
        <v>20357</v>
      </c>
      <c r="C2239" s="9" t="s">
        <v>9729</v>
      </c>
      <c r="D2239" s="9" t="s">
        <v>21</v>
      </c>
      <c r="E2239" s="9" t="s">
        <v>460</v>
      </c>
      <c r="F2239" s="9" t="s">
        <v>171</v>
      </c>
      <c r="G2239" s="9" t="s">
        <v>472</v>
      </c>
      <c r="H2239" s="9" t="n">
        <v>1930</v>
      </c>
      <c r="I2239" s="9"/>
      <c r="J2239" s="9" t="s">
        <v>20358</v>
      </c>
      <c r="K2239" s="9" t="s">
        <v>20359</v>
      </c>
      <c r="L2239" s="9" t="s">
        <v>20360</v>
      </c>
      <c r="M2239" s="9" t="s">
        <v>20361</v>
      </c>
      <c r="N2239" s="9" t="s">
        <v>15482</v>
      </c>
      <c r="O2239" s="9" t="s">
        <v>19237</v>
      </c>
      <c r="P2239" s="9"/>
      <c r="Q2239" s="9" t="s">
        <v>234</v>
      </c>
      <c r="R2239" s="9" t="s">
        <v>628</v>
      </c>
      <c r="S2239" s="9" t="s">
        <v>17</v>
      </c>
      <c r="T2239" s="9" t="s">
        <v>1001</v>
      </c>
      <c r="U2239" s="9" t="s">
        <v>378</v>
      </c>
      <c r="V2239" s="9"/>
    </row>
    <row r="2240" customFormat="false" ht="15" hidden="false" customHeight="false" outlineLevel="0" collapsed="false">
      <c r="A2240" s="9" t="s">
        <v>20362</v>
      </c>
      <c r="B2240" s="9" t="s">
        <v>14023</v>
      </c>
      <c r="C2240" s="9" t="s">
        <v>20363</v>
      </c>
      <c r="D2240" s="9" t="s">
        <v>21</v>
      </c>
      <c r="E2240" s="9" t="s">
        <v>460</v>
      </c>
      <c r="F2240" s="9" t="s">
        <v>171</v>
      </c>
      <c r="G2240" s="9" t="s">
        <v>472</v>
      </c>
      <c r="H2240" s="9" t="n">
        <v>2007</v>
      </c>
      <c r="I2240" s="9"/>
      <c r="J2240" s="9" t="s">
        <v>20364</v>
      </c>
      <c r="K2240" s="9" t="s">
        <v>20365</v>
      </c>
      <c r="L2240" s="9" t="s">
        <v>20366</v>
      </c>
      <c r="M2240" s="9" t="s">
        <v>20367</v>
      </c>
      <c r="N2240" s="9" t="s">
        <v>20368</v>
      </c>
      <c r="O2240" s="9" t="s">
        <v>19237</v>
      </c>
      <c r="P2240" s="9"/>
      <c r="Q2240" s="9" t="s">
        <v>234</v>
      </c>
      <c r="R2240" s="9" t="s">
        <v>628</v>
      </c>
      <c r="S2240" s="9" t="s">
        <v>16</v>
      </c>
      <c r="T2240" s="9" t="s">
        <v>15675</v>
      </c>
      <c r="U2240" s="9" t="s">
        <v>222</v>
      </c>
      <c r="V2240" s="9" t="s">
        <v>20369</v>
      </c>
    </row>
    <row r="2241" customFormat="false" ht="15" hidden="false" customHeight="false" outlineLevel="0" collapsed="false">
      <c r="A2241" s="9" t="s">
        <v>20370</v>
      </c>
      <c r="B2241" s="9" t="s">
        <v>20371</v>
      </c>
      <c r="C2241" s="9" t="s">
        <v>20372</v>
      </c>
      <c r="D2241" s="9" t="s">
        <v>21</v>
      </c>
      <c r="E2241" s="9" t="s">
        <v>460</v>
      </c>
      <c r="F2241" s="9" t="s">
        <v>171</v>
      </c>
      <c r="G2241" s="9" t="s">
        <v>472</v>
      </c>
      <c r="H2241" s="9" t="n">
        <v>1965</v>
      </c>
      <c r="I2241" s="9"/>
      <c r="J2241" s="9" t="s">
        <v>20373</v>
      </c>
      <c r="K2241" s="9" t="s">
        <v>20374</v>
      </c>
      <c r="L2241" s="9" t="s">
        <v>20375</v>
      </c>
      <c r="M2241" s="9" t="s">
        <v>20376</v>
      </c>
      <c r="N2241" s="9" t="s">
        <v>20377</v>
      </c>
      <c r="O2241" s="9" t="s">
        <v>19237</v>
      </c>
      <c r="P2241" s="9"/>
      <c r="Q2241" s="9" t="s">
        <v>234</v>
      </c>
      <c r="R2241" s="9" t="s">
        <v>12388</v>
      </c>
      <c r="S2241" s="9" t="s">
        <v>16</v>
      </c>
      <c r="T2241" s="9" t="s">
        <v>1001</v>
      </c>
      <c r="U2241" s="9" t="s">
        <v>222</v>
      </c>
      <c r="V2241" s="9"/>
    </row>
    <row r="2242" customFormat="false" ht="15" hidden="false" customHeight="false" outlineLevel="0" collapsed="false">
      <c r="A2242" s="9" t="s">
        <v>20378</v>
      </c>
      <c r="B2242" s="9" t="s">
        <v>13081</v>
      </c>
      <c r="C2242" s="9" t="s">
        <v>11512</v>
      </c>
      <c r="D2242" s="9" t="s">
        <v>21</v>
      </c>
      <c r="E2242" s="9" t="s">
        <v>460</v>
      </c>
      <c r="F2242" s="9" t="s">
        <v>162</v>
      </c>
      <c r="G2242" s="9" t="s">
        <v>96</v>
      </c>
      <c r="H2242" s="9" t="n">
        <v>600</v>
      </c>
      <c r="I2242" s="9"/>
      <c r="J2242" s="9" t="s">
        <v>20379</v>
      </c>
      <c r="K2242" s="9" t="s">
        <v>20380</v>
      </c>
      <c r="L2242" s="9" t="s">
        <v>20381</v>
      </c>
      <c r="M2242" s="9" t="s">
        <v>20382</v>
      </c>
      <c r="N2242" s="9" t="s">
        <v>255</v>
      </c>
      <c r="O2242" s="9" t="s">
        <v>19237</v>
      </c>
      <c r="P2242" s="9"/>
      <c r="Q2242" s="9" t="s">
        <v>2073</v>
      </c>
      <c r="R2242" s="9" t="s">
        <v>3962</v>
      </c>
      <c r="S2242" s="9" t="s">
        <v>15</v>
      </c>
      <c r="T2242" s="9" t="s">
        <v>20383</v>
      </c>
      <c r="U2242" s="9" t="s">
        <v>222</v>
      </c>
      <c r="V2242" s="9" t="s">
        <v>20384</v>
      </c>
    </row>
    <row r="2243" customFormat="false" ht="15" hidden="false" customHeight="false" outlineLevel="0" collapsed="false">
      <c r="A2243" s="9" t="s">
        <v>20385</v>
      </c>
      <c r="B2243" s="9" t="s">
        <v>20386</v>
      </c>
      <c r="C2243" s="9" t="s">
        <v>20387</v>
      </c>
      <c r="D2243" s="9" t="s">
        <v>21</v>
      </c>
      <c r="E2243" s="9" t="s">
        <v>460</v>
      </c>
      <c r="F2243" s="9" t="s">
        <v>171</v>
      </c>
      <c r="G2243" s="9" t="s">
        <v>20388</v>
      </c>
      <c r="H2243" s="9" t="n">
        <v>-42000</v>
      </c>
      <c r="I2243" s="9"/>
      <c r="J2243" s="9" t="s">
        <v>20389</v>
      </c>
      <c r="K2243" s="9" t="s">
        <v>20390</v>
      </c>
      <c r="L2243" s="9" t="s">
        <v>20391</v>
      </c>
      <c r="M2243" s="9" t="s">
        <v>20392</v>
      </c>
      <c r="N2243" s="9" t="s">
        <v>9518</v>
      </c>
      <c r="O2243" s="9" t="s">
        <v>19237</v>
      </c>
      <c r="P2243" s="9"/>
      <c r="Q2243" s="9" t="s">
        <v>234</v>
      </c>
      <c r="R2243" s="9" t="s">
        <v>8519</v>
      </c>
      <c r="S2243" s="9" t="s">
        <v>16</v>
      </c>
      <c r="T2243" s="9" t="s">
        <v>3239</v>
      </c>
      <c r="U2243" s="9" t="s">
        <v>378</v>
      </c>
      <c r="V2243" s="9"/>
    </row>
    <row r="2244" customFormat="false" ht="15" hidden="false" customHeight="false" outlineLevel="0" collapsed="false">
      <c r="A2244" s="9" t="s">
        <v>20393</v>
      </c>
      <c r="B2244" s="9" t="s">
        <v>12381</v>
      </c>
      <c r="C2244" s="9" t="s">
        <v>20394</v>
      </c>
      <c r="D2244" s="9" t="s">
        <v>21</v>
      </c>
      <c r="E2244" s="9" t="s">
        <v>460</v>
      </c>
      <c r="F2244" s="9" t="s">
        <v>168</v>
      </c>
      <c r="G2244" s="9" t="s">
        <v>152</v>
      </c>
      <c r="H2244" s="9"/>
      <c r="I2244" s="9"/>
      <c r="J2244" s="9" t="s">
        <v>20395</v>
      </c>
      <c r="K2244" s="9" t="s">
        <v>20396</v>
      </c>
      <c r="L2244" s="9" t="s">
        <v>20397</v>
      </c>
      <c r="M2244" s="9" t="s">
        <v>20394</v>
      </c>
      <c r="N2244" s="9" t="s">
        <v>11590</v>
      </c>
      <c r="O2244" s="9" t="s">
        <v>19237</v>
      </c>
      <c r="P2244" s="9"/>
      <c r="Q2244" s="9" t="s">
        <v>454</v>
      </c>
      <c r="R2244" s="9" t="s">
        <v>19399</v>
      </c>
      <c r="S2244" s="9" t="s">
        <v>15</v>
      </c>
      <c r="T2244" s="9" t="s">
        <v>3391</v>
      </c>
      <c r="U2244" s="9" t="s">
        <v>222</v>
      </c>
      <c r="V2244" s="9" t="s">
        <v>20398</v>
      </c>
    </row>
    <row r="2245" customFormat="false" ht="15" hidden="false" customHeight="false" outlineLevel="0" collapsed="false">
      <c r="A2245" s="9" t="s">
        <v>20399</v>
      </c>
      <c r="B2245" s="9" t="s">
        <v>20400</v>
      </c>
      <c r="C2245" s="9" t="s">
        <v>20401</v>
      </c>
      <c r="D2245" s="9" t="s">
        <v>21</v>
      </c>
      <c r="E2245" s="9" t="s">
        <v>460</v>
      </c>
      <c r="F2245" s="9" t="s">
        <v>171</v>
      </c>
      <c r="G2245" s="9" t="s">
        <v>472</v>
      </c>
      <c r="H2245" s="9" t="n">
        <v>-1500</v>
      </c>
      <c r="I2245" s="9"/>
      <c r="J2245" s="9" t="s">
        <v>20402</v>
      </c>
      <c r="K2245" s="9" t="s">
        <v>20403</v>
      </c>
      <c r="L2245" s="9" t="s">
        <v>20404</v>
      </c>
      <c r="M2245" s="9" t="s">
        <v>20405</v>
      </c>
      <c r="N2245" s="9" t="s">
        <v>20406</v>
      </c>
      <c r="O2245" s="9" t="s">
        <v>19237</v>
      </c>
      <c r="P2245" s="9"/>
      <c r="Q2245" s="9" t="s">
        <v>234</v>
      </c>
      <c r="R2245" s="9" t="s">
        <v>20407</v>
      </c>
      <c r="S2245" s="9" t="s">
        <v>15</v>
      </c>
      <c r="T2245" s="9" t="s">
        <v>5311</v>
      </c>
      <c r="U2245" s="9" t="s">
        <v>222</v>
      </c>
      <c r="V2245" s="9"/>
    </row>
    <row r="2246" customFormat="false" ht="15" hidden="false" customHeight="false" outlineLevel="0" collapsed="false">
      <c r="A2246" s="9" t="s">
        <v>20408</v>
      </c>
      <c r="B2246" s="9" t="s">
        <v>11585</v>
      </c>
      <c r="C2246" s="9" t="s">
        <v>20409</v>
      </c>
      <c r="D2246" s="9" t="s">
        <v>21</v>
      </c>
      <c r="E2246" s="9" t="s">
        <v>460</v>
      </c>
      <c r="F2246" s="9" t="s">
        <v>5071</v>
      </c>
      <c r="G2246" s="9" t="s">
        <v>6241</v>
      </c>
      <c r="H2246" s="9" t="n">
        <v>1275</v>
      </c>
      <c r="I2246" s="9"/>
      <c r="J2246" s="9" t="s">
        <v>20410</v>
      </c>
      <c r="K2246" s="9" t="s">
        <v>20411</v>
      </c>
      <c r="L2246" s="9" t="s">
        <v>20412</v>
      </c>
      <c r="M2246" s="9" t="s">
        <v>20413</v>
      </c>
      <c r="N2246" s="9" t="s">
        <v>11590</v>
      </c>
      <c r="O2246" s="9" t="s">
        <v>19237</v>
      </c>
      <c r="P2246" s="9"/>
      <c r="Q2246" s="9" t="s">
        <v>234</v>
      </c>
      <c r="R2246" s="9" t="s">
        <v>20414</v>
      </c>
      <c r="S2246" s="9" t="s">
        <v>16</v>
      </c>
      <c r="T2246" s="9" t="s">
        <v>170</v>
      </c>
      <c r="U2246" s="9" t="s">
        <v>222</v>
      </c>
      <c r="V2246" s="9"/>
    </row>
    <row r="2247" customFormat="false" ht="15" hidden="false" customHeight="false" outlineLevel="0" collapsed="false">
      <c r="A2247" s="9" t="s">
        <v>20415</v>
      </c>
      <c r="B2247" s="9" t="s">
        <v>11593</v>
      </c>
      <c r="C2247" s="9" t="s">
        <v>11594</v>
      </c>
      <c r="D2247" s="9" t="s">
        <v>21</v>
      </c>
      <c r="E2247" s="9" t="s">
        <v>460</v>
      </c>
      <c r="F2247" s="9" t="s">
        <v>10472</v>
      </c>
      <c r="G2247" s="9" t="s">
        <v>20416</v>
      </c>
      <c r="H2247" s="9" t="n">
        <v>927</v>
      </c>
      <c r="I2247" s="9"/>
      <c r="J2247" s="9" t="s">
        <v>20417</v>
      </c>
      <c r="K2247" s="9" t="s">
        <v>20418</v>
      </c>
      <c r="L2247" s="9" t="s">
        <v>20419</v>
      </c>
      <c r="M2247" s="9" t="s">
        <v>20420</v>
      </c>
      <c r="N2247" s="9" t="s">
        <v>20421</v>
      </c>
      <c r="O2247" s="9" t="s">
        <v>19237</v>
      </c>
      <c r="P2247" s="9"/>
      <c r="Q2247" s="9" t="s">
        <v>234</v>
      </c>
      <c r="R2247" s="9" t="s">
        <v>20422</v>
      </c>
      <c r="S2247" s="9" t="s">
        <v>15</v>
      </c>
      <c r="T2247" s="9" t="s">
        <v>170</v>
      </c>
      <c r="U2247" s="9" t="s">
        <v>222</v>
      </c>
      <c r="V2247" s="9"/>
    </row>
    <row r="2248" customFormat="false" ht="15" hidden="false" customHeight="false" outlineLevel="0" collapsed="false">
      <c r="A2248" s="9" t="s">
        <v>20423</v>
      </c>
      <c r="B2248" s="9" t="s">
        <v>11613</v>
      </c>
      <c r="C2248" s="9" t="s">
        <v>20424</v>
      </c>
      <c r="D2248" s="9" t="s">
        <v>21</v>
      </c>
      <c r="E2248" s="9" t="s">
        <v>460</v>
      </c>
      <c r="F2248" s="9" t="s">
        <v>171</v>
      </c>
      <c r="G2248" s="9" t="s">
        <v>20425</v>
      </c>
      <c r="H2248" s="9" t="n">
        <v>-1500</v>
      </c>
      <c r="I2248" s="9"/>
      <c r="J2248" s="9" t="s">
        <v>20426</v>
      </c>
      <c r="K2248" s="9" t="s">
        <v>20427</v>
      </c>
      <c r="L2248" s="9" t="s">
        <v>20428</v>
      </c>
      <c r="M2248" s="9" t="s">
        <v>20429</v>
      </c>
      <c r="N2248" s="9" t="s">
        <v>11610</v>
      </c>
      <c r="O2248" s="9" t="s">
        <v>19237</v>
      </c>
      <c r="P2248" s="9"/>
      <c r="Q2248" s="9" t="s">
        <v>234</v>
      </c>
      <c r="R2248" s="9" t="s">
        <v>11835</v>
      </c>
      <c r="S2248" s="9" t="s">
        <v>16</v>
      </c>
      <c r="T2248" s="9" t="s">
        <v>5652</v>
      </c>
      <c r="U2248" s="9" t="s">
        <v>378</v>
      </c>
      <c r="V2248" s="9"/>
    </row>
    <row r="2249" customFormat="false" ht="15" hidden="false" customHeight="false" outlineLevel="0" collapsed="false">
      <c r="A2249" s="9" t="s">
        <v>20430</v>
      </c>
      <c r="B2249" s="9" t="s">
        <v>20431</v>
      </c>
      <c r="C2249" s="9" t="s">
        <v>20432</v>
      </c>
      <c r="D2249" s="9" t="s">
        <v>21</v>
      </c>
      <c r="E2249" s="9" t="s">
        <v>460</v>
      </c>
      <c r="F2249" s="9" t="s">
        <v>171</v>
      </c>
      <c r="G2249" s="9" t="s">
        <v>20433</v>
      </c>
      <c r="H2249" s="9" t="n">
        <v>1088</v>
      </c>
      <c r="I2249" s="9"/>
      <c r="J2249" s="9" t="s">
        <v>20434</v>
      </c>
      <c r="K2249" s="9" t="s">
        <v>20435</v>
      </c>
      <c r="L2249" s="9" t="s">
        <v>20436</v>
      </c>
      <c r="M2249" s="9" t="s">
        <v>20437</v>
      </c>
      <c r="N2249" s="9" t="s">
        <v>11610</v>
      </c>
      <c r="O2249" s="9" t="s">
        <v>19237</v>
      </c>
      <c r="P2249" s="9"/>
      <c r="Q2249" s="9" t="s">
        <v>234</v>
      </c>
      <c r="R2249" s="9" t="s">
        <v>11767</v>
      </c>
      <c r="S2249" s="9" t="s">
        <v>16</v>
      </c>
      <c r="T2249" s="9" t="s">
        <v>20438</v>
      </c>
      <c r="U2249" s="9" t="s">
        <v>222</v>
      </c>
      <c r="V2249" s="9"/>
    </row>
    <row r="2250" customFormat="false" ht="15" hidden="false" customHeight="false" outlineLevel="0" collapsed="false">
      <c r="A2250" s="9" t="s">
        <v>20439</v>
      </c>
      <c r="B2250" s="9" t="s">
        <v>20440</v>
      </c>
      <c r="C2250" s="9" t="s">
        <v>9770</v>
      </c>
      <c r="D2250" s="9" t="s">
        <v>21</v>
      </c>
      <c r="E2250" s="9" t="s">
        <v>460</v>
      </c>
      <c r="F2250" s="9" t="s">
        <v>171</v>
      </c>
      <c r="G2250" s="9" t="s">
        <v>472</v>
      </c>
      <c r="H2250" s="9"/>
      <c r="I2250" s="9"/>
      <c r="J2250" s="9" t="s">
        <v>20080</v>
      </c>
      <c r="K2250" s="9" t="s">
        <v>20441</v>
      </c>
      <c r="L2250" s="9" t="s">
        <v>9769</v>
      </c>
      <c r="M2250" s="9" t="s">
        <v>20442</v>
      </c>
      <c r="N2250" s="9" t="s">
        <v>255</v>
      </c>
      <c r="O2250" s="9" t="s">
        <v>19237</v>
      </c>
      <c r="P2250" s="9"/>
      <c r="Q2250" s="9" t="s">
        <v>234</v>
      </c>
      <c r="R2250" s="9" t="s">
        <v>3962</v>
      </c>
      <c r="S2250" s="9" t="s">
        <v>16</v>
      </c>
      <c r="T2250" s="9" t="s">
        <v>7901</v>
      </c>
      <c r="U2250" s="9" t="s">
        <v>222</v>
      </c>
      <c r="V2250" s="9"/>
    </row>
    <row r="2251" customFormat="false" ht="15" hidden="false" customHeight="false" outlineLevel="0" collapsed="false">
      <c r="A2251" s="9" t="s">
        <v>20443</v>
      </c>
      <c r="B2251" s="9" t="s">
        <v>20444</v>
      </c>
      <c r="C2251" s="9" t="s">
        <v>20445</v>
      </c>
      <c r="D2251" s="9" t="s">
        <v>21</v>
      </c>
      <c r="E2251" s="9" t="s">
        <v>460</v>
      </c>
      <c r="F2251" s="9" t="s">
        <v>163</v>
      </c>
      <c r="G2251" s="9" t="s">
        <v>103</v>
      </c>
      <c r="H2251" s="9" t="n">
        <v>-1250</v>
      </c>
      <c r="I2251" s="9"/>
      <c r="J2251" s="9" t="s">
        <v>20446</v>
      </c>
      <c r="K2251" s="9" t="s">
        <v>20447</v>
      </c>
      <c r="L2251" s="9" t="s">
        <v>20448</v>
      </c>
      <c r="M2251" s="9" t="s">
        <v>20449</v>
      </c>
      <c r="N2251" s="9" t="s">
        <v>9212</v>
      </c>
      <c r="O2251" s="9" t="s">
        <v>19237</v>
      </c>
      <c r="P2251" s="9"/>
      <c r="Q2251" s="9" t="s">
        <v>670</v>
      </c>
      <c r="R2251" s="9" t="s">
        <v>628</v>
      </c>
      <c r="S2251" s="9" t="s">
        <v>16</v>
      </c>
      <c r="T2251" s="9" t="s">
        <v>3239</v>
      </c>
      <c r="U2251" s="9" t="s">
        <v>222</v>
      </c>
      <c r="V2251" s="9"/>
    </row>
    <row r="2252" customFormat="false" ht="15" hidden="false" customHeight="false" outlineLevel="0" collapsed="false">
      <c r="A2252" s="9" t="s">
        <v>20450</v>
      </c>
      <c r="B2252" s="9" t="s">
        <v>20451</v>
      </c>
      <c r="C2252" s="9" t="s">
        <v>20452</v>
      </c>
      <c r="D2252" s="9" t="s">
        <v>21</v>
      </c>
      <c r="E2252" s="9" t="s">
        <v>460</v>
      </c>
      <c r="F2252" s="9" t="s">
        <v>161</v>
      </c>
      <c r="G2252" s="9" t="s">
        <v>71</v>
      </c>
      <c r="H2252" s="9"/>
      <c r="I2252" s="9"/>
      <c r="J2252" s="9" t="s">
        <v>20453</v>
      </c>
      <c r="K2252" s="9" t="s">
        <v>20454</v>
      </c>
      <c r="L2252" s="9" t="s">
        <v>20455</v>
      </c>
      <c r="M2252" s="9" t="s">
        <v>20456</v>
      </c>
      <c r="N2252" s="9" t="s">
        <v>2060</v>
      </c>
      <c r="O2252" s="9" t="s">
        <v>19237</v>
      </c>
      <c r="P2252" s="9"/>
      <c r="Q2252" s="9" t="s">
        <v>670</v>
      </c>
      <c r="R2252" s="9" t="s">
        <v>19565</v>
      </c>
      <c r="S2252" s="9" t="s">
        <v>16</v>
      </c>
      <c r="T2252" s="9" t="s">
        <v>20457</v>
      </c>
      <c r="U2252" s="9" t="s">
        <v>222</v>
      </c>
      <c r="V2252" s="9"/>
    </row>
    <row r="2253" customFormat="false" ht="15" hidden="false" customHeight="false" outlineLevel="0" collapsed="false">
      <c r="A2253" s="9" t="s">
        <v>20458</v>
      </c>
      <c r="B2253" s="9" t="s">
        <v>20459</v>
      </c>
      <c r="C2253" s="9" t="s">
        <v>20460</v>
      </c>
      <c r="D2253" s="9" t="s">
        <v>21</v>
      </c>
      <c r="E2253" s="9" t="s">
        <v>460</v>
      </c>
      <c r="F2253" s="9" t="s">
        <v>162</v>
      </c>
      <c r="G2253" s="9" t="s">
        <v>86</v>
      </c>
      <c r="H2253" s="9"/>
      <c r="I2253" s="9"/>
      <c r="J2253" s="9" t="s">
        <v>20461</v>
      </c>
      <c r="K2253" s="9" t="s">
        <v>20462</v>
      </c>
      <c r="L2253" s="9" t="s">
        <v>20463</v>
      </c>
      <c r="M2253" s="9" t="s">
        <v>20464</v>
      </c>
      <c r="N2253" s="9" t="s">
        <v>177</v>
      </c>
      <c r="O2253" s="9" t="s">
        <v>19237</v>
      </c>
      <c r="P2253" s="9"/>
      <c r="Q2253" s="9" t="s">
        <v>454</v>
      </c>
      <c r="R2253" s="9" t="s">
        <v>20465</v>
      </c>
      <c r="S2253" s="9" t="s">
        <v>16</v>
      </c>
      <c r="T2253" s="9" t="s">
        <v>20466</v>
      </c>
      <c r="U2253" s="9" t="s">
        <v>222</v>
      </c>
      <c r="V2253" s="9"/>
    </row>
    <row r="2254" customFormat="false" ht="15" hidden="false" customHeight="false" outlineLevel="0" collapsed="false">
      <c r="A2254" s="9" t="s">
        <v>20467</v>
      </c>
      <c r="B2254" s="9" t="s">
        <v>20468</v>
      </c>
      <c r="C2254" s="9" t="s">
        <v>11540</v>
      </c>
      <c r="D2254" s="9" t="s">
        <v>21</v>
      </c>
      <c r="E2254" s="9" t="s">
        <v>460</v>
      </c>
      <c r="F2254" s="9" t="s">
        <v>168</v>
      </c>
      <c r="G2254" s="9" t="s">
        <v>155</v>
      </c>
      <c r="H2254" s="9"/>
      <c r="I2254" s="9"/>
      <c r="J2254" s="9" t="s">
        <v>20469</v>
      </c>
      <c r="K2254" s="9" t="s">
        <v>20470</v>
      </c>
      <c r="L2254" s="9" t="s">
        <v>20471</v>
      </c>
      <c r="M2254" s="9" t="s">
        <v>20472</v>
      </c>
      <c r="N2254" s="9" t="s">
        <v>177</v>
      </c>
      <c r="O2254" s="9" t="s">
        <v>19237</v>
      </c>
      <c r="P2254" s="9"/>
      <c r="Q2254" s="9" t="s">
        <v>2783</v>
      </c>
      <c r="R2254" s="9" t="s">
        <v>628</v>
      </c>
      <c r="S2254" s="9" t="s">
        <v>16</v>
      </c>
      <c r="T2254" s="9" t="s">
        <v>11518</v>
      </c>
      <c r="U2254" s="9" t="s">
        <v>378</v>
      </c>
      <c r="V2254" s="9" t="s">
        <v>20473</v>
      </c>
    </row>
    <row r="2255" customFormat="false" ht="15" hidden="false" customHeight="false" outlineLevel="0" collapsed="false">
      <c r="A2255" s="9" t="s">
        <v>20474</v>
      </c>
      <c r="B2255" s="9" t="s">
        <v>20475</v>
      </c>
      <c r="C2255" s="9" t="s">
        <v>20476</v>
      </c>
      <c r="D2255" s="9" t="s">
        <v>21</v>
      </c>
      <c r="E2255" s="9" t="s">
        <v>460</v>
      </c>
      <c r="F2255" s="9" t="s">
        <v>162</v>
      </c>
      <c r="G2255" s="9" t="s">
        <v>88</v>
      </c>
      <c r="H2255" s="9"/>
      <c r="I2255" s="9"/>
      <c r="J2255" s="9" t="s">
        <v>20477</v>
      </c>
      <c r="K2255" s="9" t="s">
        <v>20478</v>
      </c>
      <c r="L2255" s="9" t="s">
        <v>20479</v>
      </c>
      <c r="M2255" s="9" t="s">
        <v>20480</v>
      </c>
      <c r="N2255" s="9" t="s">
        <v>9212</v>
      </c>
      <c r="O2255" s="9" t="s">
        <v>19237</v>
      </c>
      <c r="P2255" s="9"/>
      <c r="Q2255" s="9" t="s">
        <v>869</v>
      </c>
      <c r="R2255" s="9" t="s">
        <v>1532</v>
      </c>
      <c r="S2255" s="9" t="s">
        <v>17</v>
      </c>
      <c r="T2255" s="9" t="s">
        <v>3391</v>
      </c>
      <c r="U2255" s="9" t="s">
        <v>222</v>
      </c>
      <c r="V2255" s="9" t="s">
        <v>20481</v>
      </c>
    </row>
    <row r="2256" customFormat="false" ht="15" hidden="false" customHeight="false" outlineLevel="0" collapsed="false">
      <c r="A2256" s="9" t="s">
        <v>20482</v>
      </c>
      <c r="B2256" s="9" t="s">
        <v>20483</v>
      </c>
      <c r="C2256" s="9" t="s">
        <v>20484</v>
      </c>
      <c r="D2256" s="9" t="s">
        <v>21</v>
      </c>
      <c r="E2256" s="9" t="s">
        <v>460</v>
      </c>
      <c r="F2256" s="9" t="s">
        <v>163</v>
      </c>
      <c r="G2256" s="9" t="s">
        <v>1376</v>
      </c>
      <c r="H2256" s="9"/>
      <c r="I2256" s="9"/>
      <c r="J2256" s="9" t="s">
        <v>20485</v>
      </c>
      <c r="K2256" s="9" t="s">
        <v>20486</v>
      </c>
      <c r="L2256" s="9" t="s">
        <v>20487</v>
      </c>
      <c r="M2256" s="9" t="s">
        <v>20488</v>
      </c>
      <c r="N2256" s="9" t="s">
        <v>11610</v>
      </c>
      <c r="O2256" s="9" t="s">
        <v>19237</v>
      </c>
      <c r="P2256" s="9"/>
      <c r="Q2256" s="9" t="s">
        <v>234</v>
      </c>
      <c r="R2256" s="9" t="s">
        <v>20489</v>
      </c>
      <c r="S2256" s="9" t="s">
        <v>16</v>
      </c>
      <c r="T2256" s="9" t="s">
        <v>7901</v>
      </c>
      <c r="U2256" s="9" t="s">
        <v>222</v>
      </c>
      <c r="V2256" s="9"/>
    </row>
    <row r="2257" customFormat="false" ht="15" hidden="false" customHeight="false" outlineLevel="0" collapsed="false">
      <c r="A2257" s="9" t="s">
        <v>20490</v>
      </c>
      <c r="B2257" s="9" t="s">
        <v>20491</v>
      </c>
      <c r="C2257" s="9" t="s">
        <v>20492</v>
      </c>
      <c r="D2257" s="9" t="s">
        <v>21</v>
      </c>
      <c r="E2257" s="9" t="s">
        <v>460</v>
      </c>
      <c r="F2257" s="9" t="s">
        <v>166</v>
      </c>
      <c r="G2257" s="9" t="s">
        <v>20493</v>
      </c>
      <c r="H2257" s="9"/>
      <c r="I2257" s="9"/>
      <c r="J2257" s="9" t="s">
        <v>20494</v>
      </c>
      <c r="K2257" s="9" t="s">
        <v>20495</v>
      </c>
      <c r="L2257" s="9" t="s">
        <v>20496</v>
      </c>
      <c r="M2257" s="9" t="s">
        <v>20497</v>
      </c>
      <c r="N2257" s="9" t="s">
        <v>11610</v>
      </c>
      <c r="O2257" s="9" t="s">
        <v>19237</v>
      </c>
      <c r="P2257" s="9"/>
      <c r="Q2257" s="9" t="s">
        <v>234</v>
      </c>
      <c r="R2257" s="9" t="s">
        <v>8794</v>
      </c>
      <c r="S2257" s="9" t="s">
        <v>16</v>
      </c>
      <c r="T2257" s="9" t="s">
        <v>7901</v>
      </c>
      <c r="U2257" s="9" t="s">
        <v>222</v>
      </c>
      <c r="V2257" s="9"/>
    </row>
    <row r="2258" customFormat="false" ht="15" hidden="false" customHeight="false" outlineLevel="0" collapsed="false">
      <c r="A2258" s="9" t="s">
        <v>20498</v>
      </c>
      <c r="B2258" s="9" t="s">
        <v>20499</v>
      </c>
      <c r="C2258" s="9" t="s">
        <v>20500</v>
      </c>
      <c r="D2258" s="9" t="s">
        <v>21</v>
      </c>
      <c r="E2258" s="9" t="s">
        <v>460</v>
      </c>
      <c r="F2258" s="9" t="s">
        <v>171</v>
      </c>
      <c r="G2258" s="9" t="s">
        <v>20501</v>
      </c>
      <c r="H2258" s="9"/>
      <c r="I2258" s="9"/>
      <c r="J2258" s="9" t="s">
        <v>20502</v>
      </c>
      <c r="K2258" s="9" t="s">
        <v>20503</v>
      </c>
      <c r="L2258" s="9" t="s">
        <v>20504</v>
      </c>
      <c r="M2258" s="9" t="s">
        <v>20505</v>
      </c>
      <c r="N2258" s="9" t="s">
        <v>20506</v>
      </c>
      <c r="O2258" s="9" t="s">
        <v>19237</v>
      </c>
      <c r="P2258" s="9"/>
      <c r="Q2258" s="9" t="s">
        <v>234</v>
      </c>
      <c r="R2258" s="9" t="s">
        <v>628</v>
      </c>
      <c r="S2258" s="9" t="s">
        <v>17</v>
      </c>
      <c r="T2258" s="9" t="s">
        <v>357</v>
      </c>
      <c r="U2258" s="9" t="s">
        <v>378</v>
      </c>
      <c r="V2258" s="9"/>
    </row>
    <row r="2259" customFormat="false" ht="15" hidden="false" customHeight="false" outlineLevel="0" collapsed="false">
      <c r="A2259" s="9" t="s">
        <v>20507</v>
      </c>
      <c r="B2259" s="9" t="s">
        <v>20508</v>
      </c>
      <c r="C2259" s="9" t="s">
        <v>20509</v>
      </c>
      <c r="D2259" s="9" t="s">
        <v>21</v>
      </c>
      <c r="E2259" s="9" t="s">
        <v>460</v>
      </c>
      <c r="F2259" s="9" t="s">
        <v>171</v>
      </c>
      <c r="G2259" s="9" t="s">
        <v>20510</v>
      </c>
      <c r="H2259" s="9" t="n">
        <v>1492</v>
      </c>
      <c r="I2259" s="9"/>
      <c r="J2259" s="9" t="s">
        <v>20511</v>
      </c>
      <c r="K2259" s="9" t="s">
        <v>20512</v>
      </c>
      <c r="L2259" s="9" t="s">
        <v>20513</v>
      </c>
      <c r="M2259" s="9" t="s">
        <v>20514</v>
      </c>
      <c r="N2259" s="9" t="s">
        <v>11590</v>
      </c>
      <c r="O2259" s="9" t="s">
        <v>19237</v>
      </c>
      <c r="P2259" s="9"/>
      <c r="Q2259" s="9" t="s">
        <v>234</v>
      </c>
      <c r="R2259" s="9" t="s">
        <v>11767</v>
      </c>
      <c r="S2259" s="9" t="s">
        <v>17</v>
      </c>
      <c r="T2259" s="9" t="s">
        <v>170</v>
      </c>
      <c r="U2259" s="9" t="s">
        <v>378</v>
      </c>
      <c r="V2259" s="9"/>
    </row>
    <row r="2260" customFormat="false" ht="15" hidden="false" customHeight="false" outlineLevel="0" collapsed="false">
      <c r="A2260" s="9" t="s">
        <v>20515</v>
      </c>
      <c r="B2260" s="9" t="s">
        <v>13097</v>
      </c>
      <c r="C2260" s="9" t="s">
        <v>20516</v>
      </c>
      <c r="D2260" s="9" t="s">
        <v>21</v>
      </c>
      <c r="E2260" s="9" t="s">
        <v>460</v>
      </c>
      <c r="F2260" s="9" t="s">
        <v>171</v>
      </c>
      <c r="G2260" s="9" t="s">
        <v>20517</v>
      </c>
      <c r="H2260" s="9" t="n">
        <v>-630</v>
      </c>
      <c r="I2260" s="9"/>
      <c r="J2260" s="9" t="s">
        <v>20518</v>
      </c>
      <c r="K2260" s="9" t="s">
        <v>20519</v>
      </c>
      <c r="L2260" s="9" t="s">
        <v>20520</v>
      </c>
      <c r="M2260" s="9" t="s">
        <v>20521</v>
      </c>
      <c r="N2260" s="9" t="s">
        <v>7621</v>
      </c>
      <c r="O2260" s="9" t="s">
        <v>19237</v>
      </c>
      <c r="P2260" s="9"/>
      <c r="Q2260" s="9" t="s">
        <v>234</v>
      </c>
      <c r="R2260" s="9" t="s">
        <v>8794</v>
      </c>
      <c r="S2260" s="9" t="s">
        <v>15</v>
      </c>
      <c r="T2260" s="9" t="s">
        <v>6011</v>
      </c>
      <c r="U2260" s="9" t="s">
        <v>222</v>
      </c>
      <c r="V2260" s="9"/>
    </row>
    <row r="2261" customFormat="false" ht="15" hidden="false" customHeight="false" outlineLevel="0" collapsed="false">
      <c r="A2261" s="9" t="s">
        <v>20522</v>
      </c>
      <c r="B2261" s="9" t="s">
        <v>20523</v>
      </c>
      <c r="C2261" s="9" t="s">
        <v>20524</v>
      </c>
      <c r="D2261" s="9" t="s">
        <v>21</v>
      </c>
      <c r="E2261" s="9" t="s">
        <v>460</v>
      </c>
      <c r="F2261" s="9" t="s">
        <v>170</v>
      </c>
      <c r="G2261" s="9" t="s">
        <v>20525</v>
      </c>
      <c r="H2261" s="9"/>
      <c r="I2261" s="9"/>
      <c r="J2261" s="9" t="s">
        <v>20526</v>
      </c>
      <c r="K2261" s="9" t="s">
        <v>20527</v>
      </c>
      <c r="L2261" s="9" t="s">
        <v>20528</v>
      </c>
      <c r="M2261" s="9" t="s">
        <v>20529</v>
      </c>
      <c r="N2261" s="9" t="s">
        <v>18554</v>
      </c>
      <c r="O2261" s="9" t="s">
        <v>19237</v>
      </c>
      <c r="P2261" s="9"/>
      <c r="Q2261" s="9" t="s">
        <v>246</v>
      </c>
      <c r="R2261" s="9" t="s">
        <v>20530</v>
      </c>
      <c r="S2261" s="9" t="s">
        <v>16</v>
      </c>
      <c r="T2261" s="9" t="s">
        <v>170</v>
      </c>
      <c r="U2261" s="9" t="s">
        <v>222</v>
      </c>
      <c r="V2261" s="9" t="s">
        <v>20531</v>
      </c>
    </row>
    <row r="2262" customFormat="false" ht="15" hidden="false" customHeight="false" outlineLevel="0" collapsed="false">
      <c r="A2262" s="9" t="s">
        <v>20532</v>
      </c>
      <c r="B2262" s="9" t="s">
        <v>20533</v>
      </c>
      <c r="C2262" s="9" t="s">
        <v>20534</v>
      </c>
      <c r="D2262" s="9" t="s">
        <v>21</v>
      </c>
      <c r="E2262" s="9" t="s">
        <v>460</v>
      </c>
      <c r="F2262" s="9" t="s">
        <v>170</v>
      </c>
      <c r="G2262" s="9" t="s">
        <v>20535</v>
      </c>
      <c r="H2262" s="9" t="n">
        <v>1500</v>
      </c>
      <c r="I2262" s="9"/>
      <c r="J2262" s="9" t="s">
        <v>20536</v>
      </c>
      <c r="K2262" s="9" t="s">
        <v>20537</v>
      </c>
      <c r="L2262" s="9" t="s">
        <v>20538</v>
      </c>
      <c r="M2262" s="9" t="s">
        <v>20539</v>
      </c>
      <c r="N2262" s="9" t="s">
        <v>2536</v>
      </c>
      <c r="O2262" s="9" t="s">
        <v>19237</v>
      </c>
      <c r="P2262" s="9"/>
      <c r="Q2262" s="9" t="s">
        <v>246</v>
      </c>
      <c r="R2262" s="9" t="s">
        <v>20530</v>
      </c>
      <c r="S2262" s="9" t="s">
        <v>16</v>
      </c>
      <c r="T2262" s="9" t="s">
        <v>8714</v>
      </c>
      <c r="U2262" s="9" t="s">
        <v>222</v>
      </c>
      <c r="V2262" s="9" t="s">
        <v>20540</v>
      </c>
    </row>
    <row r="2263" customFormat="false" ht="15" hidden="false" customHeight="false" outlineLevel="0" collapsed="false">
      <c r="A2263" s="9" t="s">
        <v>20541</v>
      </c>
      <c r="B2263" s="9" t="s">
        <v>20542</v>
      </c>
      <c r="C2263" s="9" t="s">
        <v>20543</v>
      </c>
      <c r="D2263" s="9" t="s">
        <v>21</v>
      </c>
      <c r="E2263" s="9" t="s">
        <v>460</v>
      </c>
      <c r="F2263" s="9" t="s">
        <v>161</v>
      </c>
      <c r="G2263" s="9" t="s">
        <v>3277</v>
      </c>
      <c r="H2263" s="9" t="n">
        <v>1000</v>
      </c>
      <c r="I2263" s="9"/>
      <c r="J2263" s="9" t="s">
        <v>20544</v>
      </c>
      <c r="K2263" s="9" t="s">
        <v>20545</v>
      </c>
      <c r="L2263" s="9" t="s">
        <v>20546</v>
      </c>
      <c r="M2263" s="9" t="s">
        <v>20547</v>
      </c>
      <c r="N2263" s="9" t="s">
        <v>2523</v>
      </c>
      <c r="O2263" s="9" t="s">
        <v>19237</v>
      </c>
      <c r="P2263" s="9"/>
      <c r="Q2263" s="9" t="s">
        <v>219</v>
      </c>
      <c r="R2263" s="9" t="s">
        <v>628</v>
      </c>
      <c r="S2263" s="9" t="s">
        <v>17</v>
      </c>
      <c r="T2263" s="9" t="s">
        <v>388</v>
      </c>
      <c r="U2263" s="9" t="s">
        <v>378</v>
      </c>
      <c r="V2263" s="9"/>
    </row>
    <row r="2264" customFormat="false" ht="15" hidden="false" customHeight="false" outlineLevel="0" collapsed="false">
      <c r="A2264" s="9" t="s">
        <v>20548</v>
      </c>
      <c r="B2264" s="9" t="s">
        <v>20549</v>
      </c>
      <c r="C2264" s="9" t="s">
        <v>20550</v>
      </c>
      <c r="D2264" s="9" t="s">
        <v>21</v>
      </c>
      <c r="E2264" s="9" t="s">
        <v>460</v>
      </c>
      <c r="F2264" s="9" t="s">
        <v>168</v>
      </c>
      <c r="G2264" s="9" t="s">
        <v>150</v>
      </c>
      <c r="H2264" s="9"/>
      <c r="I2264" s="9"/>
      <c r="J2264" s="9" t="s">
        <v>20551</v>
      </c>
      <c r="K2264" s="9" t="s">
        <v>20552</v>
      </c>
      <c r="L2264" s="9" t="s">
        <v>20553</v>
      </c>
      <c r="M2264" s="9" t="s">
        <v>20554</v>
      </c>
      <c r="N2264" s="9" t="s">
        <v>2523</v>
      </c>
      <c r="O2264" s="9" t="s">
        <v>19237</v>
      </c>
      <c r="P2264" s="9"/>
      <c r="Q2264" s="9" t="s">
        <v>18874</v>
      </c>
      <c r="R2264" s="9" t="s">
        <v>20555</v>
      </c>
      <c r="S2264" s="9" t="s">
        <v>17</v>
      </c>
      <c r="T2264" s="9" t="s">
        <v>3391</v>
      </c>
      <c r="U2264" s="9" t="s">
        <v>222</v>
      </c>
      <c r="V2264" s="9"/>
    </row>
    <row r="2265" customFormat="false" ht="15" hidden="false" customHeight="false" outlineLevel="0" collapsed="false">
      <c r="A2265" s="9" t="s">
        <v>20556</v>
      </c>
      <c r="B2265" s="9" t="s">
        <v>20557</v>
      </c>
      <c r="C2265" s="9" t="s">
        <v>20558</v>
      </c>
      <c r="D2265" s="9" t="s">
        <v>21</v>
      </c>
      <c r="E2265" s="9" t="s">
        <v>460</v>
      </c>
      <c r="F2265" s="9" t="s">
        <v>168</v>
      </c>
      <c r="G2265" s="9" t="s">
        <v>152</v>
      </c>
      <c r="H2265" s="9"/>
      <c r="I2265" s="9"/>
      <c r="J2265" s="9" t="s">
        <v>20559</v>
      </c>
      <c r="K2265" s="9" t="s">
        <v>20560</v>
      </c>
      <c r="L2265" s="9" t="s">
        <v>20561</v>
      </c>
      <c r="M2265" s="9" t="s">
        <v>20562</v>
      </c>
      <c r="N2265" s="9" t="s">
        <v>178</v>
      </c>
      <c r="O2265" s="9" t="s">
        <v>19237</v>
      </c>
      <c r="P2265" s="9"/>
      <c r="Q2265" s="9" t="s">
        <v>18874</v>
      </c>
      <c r="R2265" s="9" t="s">
        <v>628</v>
      </c>
      <c r="S2265" s="9" t="s">
        <v>16</v>
      </c>
      <c r="T2265" s="9" t="s">
        <v>235</v>
      </c>
      <c r="U2265" s="9" t="s">
        <v>222</v>
      </c>
      <c r="V2265" s="9"/>
    </row>
    <row r="2266" customFormat="false" ht="15" hidden="false" customHeight="false" outlineLevel="0" collapsed="false">
      <c r="A2266" s="9" t="s">
        <v>20563</v>
      </c>
      <c r="B2266" s="9" t="s">
        <v>20564</v>
      </c>
      <c r="C2266" s="9" t="s">
        <v>20565</v>
      </c>
      <c r="D2266" s="9" t="s">
        <v>21</v>
      </c>
      <c r="E2266" s="9" t="s">
        <v>460</v>
      </c>
      <c r="F2266" s="9" t="s">
        <v>162</v>
      </c>
      <c r="G2266" s="9" t="s">
        <v>88</v>
      </c>
      <c r="H2266" s="9"/>
      <c r="I2266" s="9"/>
      <c r="J2266" s="9" t="s">
        <v>20566</v>
      </c>
      <c r="K2266" s="9" t="s">
        <v>20567</v>
      </c>
      <c r="L2266" s="9" t="s">
        <v>20568</v>
      </c>
      <c r="M2266" s="9" t="s">
        <v>20569</v>
      </c>
      <c r="N2266" s="9" t="s">
        <v>8627</v>
      </c>
      <c r="O2266" s="9" t="s">
        <v>19237</v>
      </c>
      <c r="P2266" s="9"/>
      <c r="Q2266" s="9" t="s">
        <v>869</v>
      </c>
      <c r="R2266" s="9" t="s">
        <v>20570</v>
      </c>
      <c r="S2266" s="9" t="s">
        <v>16</v>
      </c>
      <c r="T2266" s="9" t="s">
        <v>20571</v>
      </c>
      <c r="U2266" s="9" t="s">
        <v>222</v>
      </c>
      <c r="V2266" s="9" t="s">
        <v>20572</v>
      </c>
    </row>
    <row r="2267" customFormat="false" ht="15" hidden="false" customHeight="false" outlineLevel="0" collapsed="false">
      <c r="A2267" s="9" t="s">
        <v>20573</v>
      </c>
      <c r="B2267" s="9" t="s">
        <v>20574</v>
      </c>
      <c r="C2267" s="9" t="s">
        <v>20575</v>
      </c>
      <c r="D2267" s="9" t="s">
        <v>21</v>
      </c>
      <c r="E2267" s="9" t="s">
        <v>460</v>
      </c>
      <c r="F2267" s="9" t="s">
        <v>161</v>
      </c>
      <c r="G2267" s="9" t="s">
        <v>69</v>
      </c>
      <c r="H2267" s="9" t="n">
        <v>1400</v>
      </c>
      <c r="I2267" s="9"/>
      <c r="J2267" s="9" t="s">
        <v>20576</v>
      </c>
      <c r="K2267" s="9" t="s">
        <v>20577</v>
      </c>
      <c r="L2267" s="9" t="s">
        <v>20578</v>
      </c>
      <c r="M2267" s="9" t="s">
        <v>20579</v>
      </c>
      <c r="N2267" s="9" t="s">
        <v>7598</v>
      </c>
      <c r="O2267" s="9" t="s">
        <v>19237</v>
      </c>
      <c r="P2267" s="9"/>
      <c r="Q2267" s="9" t="s">
        <v>234</v>
      </c>
      <c r="R2267" s="9" t="s">
        <v>19565</v>
      </c>
      <c r="S2267" s="9" t="s">
        <v>15</v>
      </c>
      <c r="T2267" s="9" t="s">
        <v>18875</v>
      </c>
      <c r="U2267" s="9" t="s">
        <v>222</v>
      </c>
      <c r="V2267" s="9"/>
    </row>
    <row r="2268" customFormat="false" ht="15" hidden="false" customHeight="false" outlineLevel="0" collapsed="false">
      <c r="A2268" s="9" t="s">
        <v>20580</v>
      </c>
      <c r="B2268" s="9" t="s">
        <v>12818</v>
      </c>
      <c r="C2268" s="9" t="s">
        <v>20581</v>
      </c>
      <c r="D2268" s="9" t="s">
        <v>21</v>
      </c>
      <c r="E2268" s="9" t="s">
        <v>460</v>
      </c>
      <c r="F2268" s="9" t="s">
        <v>164</v>
      </c>
      <c r="G2268" s="9" t="s">
        <v>109</v>
      </c>
      <c r="H2268" s="9" t="n">
        <v>-2600</v>
      </c>
      <c r="I2268" s="9"/>
      <c r="J2268" s="9" t="s">
        <v>20582</v>
      </c>
      <c r="K2268" s="9" t="s">
        <v>20583</v>
      </c>
      <c r="L2268" s="9" t="s">
        <v>20584</v>
      </c>
      <c r="M2268" s="9" t="s">
        <v>20585</v>
      </c>
      <c r="N2268" s="9" t="s">
        <v>7598</v>
      </c>
      <c r="O2268" s="9" t="s">
        <v>19237</v>
      </c>
      <c r="P2268" s="9"/>
      <c r="Q2268" s="9" t="s">
        <v>234</v>
      </c>
      <c r="R2268" s="9" t="s">
        <v>3962</v>
      </c>
      <c r="S2268" s="9" t="s">
        <v>16</v>
      </c>
      <c r="T2268" s="9" t="s">
        <v>3239</v>
      </c>
      <c r="U2268" s="9" t="s">
        <v>222</v>
      </c>
      <c r="V2268" s="9"/>
    </row>
    <row r="2269" customFormat="false" ht="15" hidden="false" customHeight="false" outlineLevel="0" collapsed="false">
      <c r="A2269" s="9" t="s">
        <v>20586</v>
      </c>
      <c r="B2269" s="9" t="s">
        <v>20587</v>
      </c>
      <c r="C2269" s="9" t="s">
        <v>20588</v>
      </c>
      <c r="D2269" s="9" t="s">
        <v>21</v>
      </c>
      <c r="E2269" s="9" t="s">
        <v>460</v>
      </c>
      <c r="F2269" s="9" t="s">
        <v>171</v>
      </c>
      <c r="G2269" s="9" t="s">
        <v>472</v>
      </c>
      <c r="H2269" s="9" t="n">
        <v>-3000</v>
      </c>
      <c r="I2269" s="9"/>
      <c r="J2269" s="9" t="s">
        <v>20589</v>
      </c>
      <c r="K2269" s="9" t="s">
        <v>20590</v>
      </c>
      <c r="L2269" s="9" t="s">
        <v>20591</v>
      </c>
      <c r="M2269" s="9" t="s">
        <v>20592</v>
      </c>
      <c r="N2269" s="9" t="s">
        <v>2429</v>
      </c>
      <c r="O2269" s="9" t="s">
        <v>19237</v>
      </c>
      <c r="P2269" s="9"/>
      <c r="Q2269" s="9" t="s">
        <v>234</v>
      </c>
      <c r="R2269" s="9" t="s">
        <v>3340</v>
      </c>
      <c r="S2269" s="9" t="s">
        <v>17</v>
      </c>
      <c r="T2269" s="9" t="s">
        <v>170</v>
      </c>
      <c r="U2269" s="9" t="s">
        <v>378</v>
      </c>
      <c r="V2269" s="9"/>
    </row>
    <row r="2270" customFormat="false" ht="15" hidden="false" customHeight="false" outlineLevel="0" collapsed="false">
      <c r="A2270" s="9" t="s">
        <v>20593</v>
      </c>
      <c r="B2270" s="9" t="s">
        <v>20594</v>
      </c>
      <c r="C2270" s="9" t="s">
        <v>20595</v>
      </c>
      <c r="D2270" s="9" t="s">
        <v>21</v>
      </c>
      <c r="E2270" s="9" t="s">
        <v>460</v>
      </c>
      <c r="F2270" s="9" t="s">
        <v>171</v>
      </c>
      <c r="G2270" s="9" t="s">
        <v>20596</v>
      </c>
      <c r="H2270" s="9"/>
      <c r="I2270" s="9"/>
      <c r="J2270" s="9" t="s">
        <v>20597</v>
      </c>
      <c r="K2270" s="9" t="s">
        <v>20598</v>
      </c>
      <c r="L2270" s="9" t="s">
        <v>20599</v>
      </c>
      <c r="M2270" s="9" t="s">
        <v>20600</v>
      </c>
      <c r="N2270" s="9" t="s">
        <v>2536</v>
      </c>
      <c r="O2270" s="9" t="s">
        <v>19237</v>
      </c>
      <c r="P2270" s="9"/>
      <c r="Q2270" s="9" t="s">
        <v>234</v>
      </c>
      <c r="R2270" s="9" t="s">
        <v>3340</v>
      </c>
      <c r="S2270" s="9" t="s">
        <v>16</v>
      </c>
      <c r="T2270" s="9" t="s">
        <v>850</v>
      </c>
      <c r="U2270" s="9" t="s">
        <v>222</v>
      </c>
      <c r="V2270" s="9"/>
    </row>
    <row r="2271" customFormat="false" ht="15" hidden="false" customHeight="false" outlineLevel="0" collapsed="false">
      <c r="A2271" s="9" t="s">
        <v>20601</v>
      </c>
      <c r="B2271" s="9" t="s">
        <v>12785</v>
      </c>
      <c r="C2271" s="9" t="s">
        <v>20602</v>
      </c>
      <c r="D2271" s="9" t="s">
        <v>21</v>
      </c>
      <c r="E2271" s="9" t="s">
        <v>460</v>
      </c>
      <c r="F2271" s="9" t="s">
        <v>11494</v>
      </c>
      <c r="G2271" s="9" t="s">
        <v>20603</v>
      </c>
      <c r="H2271" s="9" t="n">
        <v>1024</v>
      </c>
      <c r="I2271" s="9"/>
      <c r="J2271" s="9" t="s">
        <v>20604</v>
      </c>
      <c r="K2271" s="9" t="s">
        <v>20605</v>
      </c>
      <c r="L2271" s="9" t="s">
        <v>20606</v>
      </c>
      <c r="M2271" s="9" t="s">
        <v>20607</v>
      </c>
      <c r="N2271" s="9" t="s">
        <v>8627</v>
      </c>
      <c r="O2271" s="9" t="s">
        <v>19237</v>
      </c>
      <c r="P2271" s="9"/>
      <c r="Q2271" s="9" t="s">
        <v>234</v>
      </c>
      <c r="R2271" s="9" t="s">
        <v>3340</v>
      </c>
      <c r="S2271" s="9" t="s">
        <v>16</v>
      </c>
      <c r="T2271" s="9" t="s">
        <v>7813</v>
      </c>
      <c r="U2271" s="9" t="s">
        <v>222</v>
      </c>
      <c r="V2271" s="9" t="s">
        <v>20608</v>
      </c>
    </row>
    <row r="2272" customFormat="false" ht="15" hidden="false" customHeight="false" outlineLevel="0" collapsed="false">
      <c r="A2272" s="9" t="s">
        <v>20609</v>
      </c>
      <c r="B2272" s="9" t="s">
        <v>20610</v>
      </c>
      <c r="C2272" s="9" t="s">
        <v>20611</v>
      </c>
      <c r="D2272" s="9" t="s">
        <v>21</v>
      </c>
      <c r="E2272" s="9" t="s">
        <v>460</v>
      </c>
      <c r="F2272" s="9" t="s">
        <v>163</v>
      </c>
      <c r="G2272" s="9" t="s">
        <v>103</v>
      </c>
      <c r="H2272" s="9" t="n">
        <v>-600</v>
      </c>
      <c r="I2272" s="9"/>
      <c r="J2272" s="9" t="s">
        <v>20612</v>
      </c>
      <c r="K2272" s="9" t="s">
        <v>20613</v>
      </c>
      <c r="L2272" s="9" t="s">
        <v>6068</v>
      </c>
      <c r="M2272" s="9" t="s">
        <v>20614</v>
      </c>
      <c r="N2272" s="9" t="s">
        <v>178</v>
      </c>
      <c r="O2272" s="9" t="s">
        <v>19237</v>
      </c>
      <c r="P2272" s="9"/>
      <c r="Q2272" s="9" t="s">
        <v>234</v>
      </c>
      <c r="R2272" s="9" t="s">
        <v>3340</v>
      </c>
      <c r="S2272" s="9" t="s">
        <v>17</v>
      </c>
      <c r="T2272" s="9" t="s">
        <v>3239</v>
      </c>
      <c r="U2272" s="9" t="s">
        <v>222</v>
      </c>
      <c r="V2272" s="9"/>
    </row>
    <row r="2273" customFormat="false" ht="15" hidden="false" customHeight="false" outlineLevel="0" collapsed="false">
      <c r="A2273" s="9" t="s">
        <v>20615</v>
      </c>
      <c r="B2273" s="9" t="s">
        <v>20616</v>
      </c>
      <c r="C2273" s="9" t="s">
        <v>20617</v>
      </c>
      <c r="D2273" s="9" t="s">
        <v>21</v>
      </c>
      <c r="E2273" s="9" t="s">
        <v>460</v>
      </c>
      <c r="F2273" s="9" t="s">
        <v>161</v>
      </c>
      <c r="G2273" s="9" t="s">
        <v>20618</v>
      </c>
      <c r="H2273" s="9"/>
      <c r="I2273" s="9"/>
      <c r="J2273" s="9" t="s">
        <v>20619</v>
      </c>
      <c r="K2273" s="9" t="s">
        <v>20620</v>
      </c>
      <c r="L2273" s="9" t="s">
        <v>20621</v>
      </c>
      <c r="M2273" s="9" t="s">
        <v>20622</v>
      </c>
      <c r="N2273" s="9" t="s">
        <v>9309</v>
      </c>
      <c r="O2273" s="9" t="s">
        <v>19237</v>
      </c>
      <c r="P2273" s="9"/>
      <c r="Q2273" s="9" t="s">
        <v>1267</v>
      </c>
      <c r="R2273" s="9" t="s">
        <v>628</v>
      </c>
      <c r="S2273" s="9" t="s">
        <v>17</v>
      </c>
      <c r="T2273" s="9" t="s">
        <v>388</v>
      </c>
      <c r="U2273" s="9" t="s">
        <v>378</v>
      </c>
      <c r="V2273" s="9"/>
    </row>
    <row r="2274" customFormat="false" ht="15" hidden="false" customHeight="false" outlineLevel="0" collapsed="false">
      <c r="A2274" s="9" t="s">
        <v>20623</v>
      </c>
      <c r="B2274" s="9" t="s">
        <v>20624</v>
      </c>
      <c r="C2274" s="9" t="s">
        <v>20625</v>
      </c>
      <c r="D2274" s="9" t="s">
        <v>21</v>
      </c>
      <c r="E2274" s="9" t="s">
        <v>460</v>
      </c>
      <c r="F2274" s="9" t="s">
        <v>168</v>
      </c>
      <c r="G2274" s="9" t="s">
        <v>150</v>
      </c>
      <c r="H2274" s="9"/>
      <c r="I2274" s="9"/>
      <c r="J2274" s="9" t="s">
        <v>20626</v>
      </c>
      <c r="K2274" s="9" t="s">
        <v>20627</v>
      </c>
      <c r="L2274" s="9" t="s">
        <v>20628</v>
      </c>
      <c r="M2274" s="9" t="s">
        <v>20629</v>
      </c>
      <c r="N2274" s="9" t="s">
        <v>2523</v>
      </c>
      <c r="O2274" s="9" t="s">
        <v>19237</v>
      </c>
      <c r="P2274" s="9"/>
      <c r="Q2274" s="9" t="s">
        <v>454</v>
      </c>
      <c r="R2274" s="9" t="s">
        <v>20555</v>
      </c>
      <c r="S2274" s="9" t="s">
        <v>17</v>
      </c>
      <c r="T2274" s="9" t="s">
        <v>3391</v>
      </c>
      <c r="U2274" s="9" t="s">
        <v>378</v>
      </c>
      <c r="V2274" s="9"/>
    </row>
    <row r="2275" customFormat="false" ht="15" hidden="false" customHeight="false" outlineLevel="0" collapsed="false">
      <c r="A2275" s="9" t="s">
        <v>20630</v>
      </c>
      <c r="B2275" s="9" t="s">
        <v>20631</v>
      </c>
      <c r="C2275" s="9" t="s">
        <v>20632</v>
      </c>
      <c r="D2275" s="9" t="s">
        <v>21</v>
      </c>
      <c r="E2275" s="9" t="s">
        <v>460</v>
      </c>
      <c r="F2275" s="9" t="s">
        <v>168</v>
      </c>
      <c r="G2275" s="9" t="s">
        <v>150</v>
      </c>
      <c r="H2275" s="9"/>
      <c r="I2275" s="9"/>
      <c r="J2275" s="9" t="s">
        <v>20633</v>
      </c>
      <c r="K2275" s="9" t="s">
        <v>20634</v>
      </c>
      <c r="L2275" s="9" t="s">
        <v>20635</v>
      </c>
      <c r="M2275" s="9" t="s">
        <v>20636</v>
      </c>
      <c r="N2275" s="9" t="s">
        <v>20637</v>
      </c>
      <c r="O2275" s="9" t="s">
        <v>19237</v>
      </c>
      <c r="P2275" s="9"/>
      <c r="Q2275" s="9" t="s">
        <v>18874</v>
      </c>
      <c r="R2275" s="9" t="s">
        <v>628</v>
      </c>
      <c r="S2275" s="9" t="s">
        <v>16</v>
      </c>
      <c r="T2275" s="9" t="s">
        <v>1754</v>
      </c>
      <c r="U2275" s="9" t="s">
        <v>222</v>
      </c>
      <c r="V2275" s="9"/>
    </row>
    <row r="2276" customFormat="false" ht="15" hidden="false" customHeight="false" outlineLevel="0" collapsed="false">
      <c r="A2276" s="9" t="s">
        <v>20638</v>
      </c>
      <c r="B2276" s="9" t="s">
        <v>20639</v>
      </c>
      <c r="C2276" s="9" t="s">
        <v>20640</v>
      </c>
      <c r="D2276" s="9" t="s">
        <v>21</v>
      </c>
      <c r="E2276" s="9" t="s">
        <v>460</v>
      </c>
      <c r="F2276" s="9" t="s">
        <v>162</v>
      </c>
      <c r="G2276" s="9" t="s">
        <v>84</v>
      </c>
      <c r="H2276" s="9"/>
      <c r="I2276" s="9"/>
      <c r="J2276" s="9" t="s">
        <v>20641</v>
      </c>
      <c r="K2276" s="9" t="s">
        <v>20642</v>
      </c>
      <c r="L2276" s="9" t="s">
        <v>20643</v>
      </c>
      <c r="M2276" s="9" t="s">
        <v>20644</v>
      </c>
      <c r="N2276" s="9" t="s">
        <v>7621</v>
      </c>
      <c r="O2276" s="9" t="s">
        <v>19237</v>
      </c>
      <c r="P2276" s="9"/>
      <c r="Q2276" s="9" t="s">
        <v>869</v>
      </c>
      <c r="R2276" s="9" t="s">
        <v>11980</v>
      </c>
      <c r="S2276" s="9" t="s">
        <v>17</v>
      </c>
      <c r="T2276" s="9" t="s">
        <v>10806</v>
      </c>
      <c r="U2276" s="9" t="s">
        <v>222</v>
      </c>
      <c r="V2276" s="9" t="s">
        <v>20645</v>
      </c>
    </row>
    <row r="2277" customFormat="false" ht="15" hidden="false" customHeight="false" outlineLevel="0" collapsed="false">
      <c r="A2277" s="9" t="s">
        <v>20646</v>
      </c>
      <c r="B2277" s="9" t="s">
        <v>20647</v>
      </c>
      <c r="C2277" s="9" t="s">
        <v>20648</v>
      </c>
      <c r="D2277" s="9" t="s">
        <v>21</v>
      </c>
      <c r="E2277" s="9" t="s">
        <v>460</v>
      </c>
      <c r="F2277" s="9" t="s">
        <v>170</v>
      </c>
      <c r="G2277" s="9" t="s">
        <v>15747</v>
      </c>
      <c r="H2277" s="9" t="n">
        <v>-1600</v>
      </c>
      <c r="I2277" s="9"/>
      <c r="J2277" s="9" t="s">
        <v>20649</v>
      </c>
      <c r="K2277" s="9" t="s">
        <v>20650</v>
      </c>
      <c r="L2277" s="9" t="s">
        <v>20651</v>
      </c>
      <c r="M2277" s="9" t="s">
        <v>20652</v>
      </c>
      <c r="N2277" s="9" t="s">
        <v>8531</v>
      </c>
      <c r="O2277" s="9" t="s">
        <v>19237</v>
      </c>
      <c r="P2277" s="9"/>
      <c r="Q2277" s="9" t="s">
        <v>234</v>
      </c>
      <c r="R2277" s="9" t="s">
        <v>628</v>
      </c>
      <c r="S2277" s="9" t="s">
        <v>17</v>
      </c>
      <c r="T2277" s="9" t="s">
        <v>8535</v>
      </c>
      <c r="U2277" s="9" t="s">
        <v>222</v>
      </c>
      <c r="V2277" s="9"/>
    </row>
    <row r="2278" customFormat="false" ht="15" hidden="false" customHeight="false" outlineLevel="0" collapsed="false">
      <c r="A2278" s="9" t="s">
        <v>20653</v>
      </c>
      <c r="B2278" s="9" t="s">
        <v>20654</v>
      </c>
      <c r="C2278" s="9" t="s">
        <v>20655</v>
      </c>
      <c r="D2278" s="9" t="s">
        <v>21</v>
      </c>
      <c r="E2278" s="9" t="s">
        <v>460</v>
      </c>
      <c r="F2278" s="9" t="s">
        <v>170</v>
      </c>
      <c r="G2278" s="9" t="s">
        <v>20656</v>
      </c>
      <c r="H2278" s="9" t="n">
        <v>1741</v>
      </c>
      <c r="I2278" s="9"/>
      <c r="J2278" s="9" t="s">
        <v>20657</v>
      </c>
      <c r="K2278" s="9" t="s">
        <v>20658</v>
      </c>
      <c r="L2278" s="9" t="s">
        <v>20659</v>
      </c>
      <c r="M2278" s="9" t="s">
        <v>20660</v>
      </c>
      <c r="N2278" s="9" t="s">
        <v>2536</v>
      </c>
      <c r="O2278" s="9" t="s">
        <v>19237</v>
      </c>
      <c r="P2278" s="9"/>
      <c r="Q2278" s="9" t="s">
        <v>234</v>
      </c>
      <c r="R2278" s="9" t="s">
        <v>628</v>
      </c>
      <c r="S2278" s="9" t="s">
        <v>17</v>
      </c>
      <c r="T2278" s="9" t="s">
        <v>271</v>
      </c>
      <c r="U2278" s="9" t="s">
        <v>222</v>
      </c>
      <c r="V2278" s="9"/>
    </row>
    <row r="2279" customFormat="false" ht="15" hidden="false" customHeight="false" outlineLevel="0" collapsed="false">
      <c r="A2279" s="9" t="s">
        <v>20661</v>
      </c>
      <c r="B2279" s="9" t="s">
        <v>20662</v>
      </c>
      <c r="C2279" s="9" t="s">
        <v>20663</v>
      </c>
      <c r="D2279" s="9" t="s">
        <v>21</v>
      </c>
      <c r="E2279" s="9" t="s">
        <v>460</v>
      </c>
      <c r="F2279" s="9" t="s">
        <v>161</v>
      </c>
      <c r="G2279" s="9" t="s">
        <v>69</v>
      </c>
      <c r="H2279" s="9"/>
      <c r="I2279" s="9"/>
      <c r="J2279" s="9" t="s">
        <v>20664</v>
      </c>
      <c r="K2279" s="9" t="s">
        <v>20665</v>
      </c>
      <c r="L2279" s="9" t="s">
        <v>20666</v>
      </c>
      <c r="M2279" s="9" t="s">
        <v>20667</v>
      </c>
      <c r="N2279" s="9" t="s">
        <v>2523</v>
      </c>
      <c r="O2279" s="9" t="s">
        <v>19237</v>
      </c>
      <c r="P2279" s="9"/>
      <c r="Q2279" s="9" t="s">
        <v>219</v>
      </c>
      <c r="R2279" s="9" t="s">
        <v>628</v>
      </c>
      <c r="S2279" s="9" t="s">
        <v>17</v>
      </c>
      <c r="T2279" s="9" t="s">
        <v>388</v>
      </c>
      <c r="U2279" s="9" t="s">
        <v>378</v>
      </c>
      <c r="V2279" s="9"/>
    </row>
    <row r="2280" customFormat="false" ht="15" hidden="false" customHeight="false" outlineLevel="0" collapsed="false">
      <c r="A2280" s="9" t="s">
        <v>20668</v>
      </c>
      <c r="B2280" s="9" t="s">
        <v>20669</v>
      </c>
      <c r="C2280" s="9" t="s">
        <v>20670</v>
      </c>
      <c r="D2280" s="9" t="s">
        <v>21</v>
      </c>
      <c r="E2280" s="9" t="s">
        <v>460</v>
      </c>
      <c r="F2280" s="9" t="s">
        <v>168</v>
      </c>
      <c r="G2280" s="9" t="s">
        <v>155</v>
      </c>
      <c r="H2280" s="9"/>
      <c r="I2280" s="9"/>
      <c r="J2280" s="9" t="s">
        <v>19385</v>
      </c>
      <c r="K2280" s="9" t="s">
        <v>20671</v>
      </c>
      <c r="L2280" s="9" t="s">
        <v>20672</v>
      </c>
      <c r="M2280" s="9" t="s">
        <v>20670</v>
      </c>
      <c r="N2280" s="9" t="s">
        <v>2523</v>
      </c>
      <c r="O2280" s="9" t="s">
        <v>19237</v>
      </c>
      <c r="P2280" s="9"/>
      <c r="Q2280" s="9" t="s">
        <v>18874</v>
      </c>
      <c r="R2280" s="9" t="s">
        <v>20013</v>
      </c>
      <c r="S2280" s="9" t="s">
        <v>16</v>
      </c>
      <c r="T2280" s="9" t="s">
        <v>2848</v>
      </c>
      <c r="U2280" s="9" t="s">
        <v>222</v>
      </c>
      <c r="V2280" s="9"/>
    </row>
    <row r="2281" customFormat="false" ht="15" hidden="false" customHeight="false" outlineLevel="0" collapsed="false">
      <c r="A2281" s="9" t="s">
        <v>20673</v>
      </c>
      <c r="B2281" s="9" t="s">
        <v>20674</v>
      </c>
      <c r="C2281" s="9" t="s">
        <v>20675</v>
      </c>
      <c r="D2281" s="9" t="s">
        <v>21</v>
      </c>
      <c r="E2281" s="9" t="s">
        <v>460</v>
      </c>
      <c r="F2281" s="9" t="s">
        <v>171</v>
      </c>
      <c r="G2281" s="9" t="s">
        <v>472</v>
      </c>
      <c r="H2281" s="9" t="n">
        <v>1950</v>
      </c>
      <c r="I2281" s="9"/>
      <c r="J2281" s="9" t="s">
        <v>20676</v>
      </c>
      <c r="K2281" s="9" t="s">
        <v>20677</v>
      </c>
      <c r="L2281" s="9" t="s">
        <v>20678</v>
      </c>
      <c r="M2281" s="9" t="s">
        <v>20679</v>
      </c>
      <c r="N2281" s="9" t="s">
        <v>178</v>
      </c>
      <c r="O2281" s="9" t="s">
        <v>19237</v>
      </c>
      <c r="P2281" s="9"/>
      <c r="Q2281" s="9" t="s">
        <v>234</v>
      </c>
      <c r="R2281" s="9" t="s">
        <v>628</v>
      </c>
      <c r="S2281" s="9" t="s">
        <v>17</v>
      </c>
      <c r="T2281" s="9" t="s">
        <v>1001</v>
      </c>
      <c r="U2281" s="9" t="s">
        <v>222</v>
      </c>
      <c r="V2281" s="9"/>
    </row>
    <row r="2282" customFormat="false" ht="15" hidden="false" customHeight="false" outlineLevel="0" collapsed="false">
      <c r="A2282" s="9" t="s">
        <v>20680</v>
      </c>
      <c r="B2282" s="9" t="s">
        <v>20681</v>
      </c>
      <c r="C2282" s="9" t="s">
        <v>20682</v>
      </c>
      <c r="D2282" s="9" t="s">
        <v>21</v>
      </c>
      <c r="E2282" s="9" t="s">
        <v>460</v>
      </c>
      <c r="F2282" s="9" t="s">
        <v>171</v>
      </c>
      <c r="G2282" s="9" t="s">
        <v>472</v>
      </c>
      <c r="H2282" s="9"/>
      <c r="I2282" s="9"/>
      <c r="J2282" s="9" t="s">
        <v>20683</v>
      </c>
      <c r="K2282" s="9" t="s">
        <v>20684</v>
      </c>
      <c r="L2282" s="9" t="s">
        <v>20685</v>
      </c>
      <c r="M2282" s="9" t="s">
        <v>20686</v>
      </c>
      <c r="N2282" s="9" t="s">
        <v>1175</v>
      </c>
      <c r="O2282" s="9" t="s">
        <v>19237</v>
      </c>
      <c r="P2282" s="9"/>
      <c r="Q2282" s="9" t="s">
        <v>670</v>
      </c>
      <c r="R2282" s="9" t="s">
        <v>3340</v>
      </c>
      <c r="S2282" s="9" t="s">
        <v>16</v>
      </c>
      <c r="T2282" s="9" t="s">
        <v>672</v>
      </c>
      <c r="U2282" s="9" t="s">
        <v>222</v>
      </c>
      <c r="V2282" s="9"/>
    </row>
    <row r="2283" customFormat="false" ht="15" hidden="false" customHeight="false" outlineLevel="0" collapsed="false">
      <c r="A2283" s="9" t="s">
        <v>20687</v>
      </c>
      <c r="B2283" s="9" t="s">
        <v>20688</v>
      </c>
      <c r="C2283" s="9" t="s">
        <v>20689</v>
      </c>
      <c r="D2283" s="9" t="s">
        <v>21</v>
      </c>
      <c r="E2283" s="9" t="s">
        <v>460</v>
      </c>
      <c r="F2283" s="9" t="s">
        <v>171</v>
      </c>
      <c r="G2283" s="9" t="s">
        <v>20690</v>
      </c>
      <c r="H2283" s="9"/>
      <c r="I2283" s="9"/>
      <c r="J2283" s="9" t="s">
        <v>20691</v>
      </c>
      <c r="K2283" s="9" t="s">
        <v>20692</v>
      </c>
      <c r="L2283" s="9" t="s">
        <v>20693</v>
      </c>
      <c r="M2283" s="9" t="s">
        <v>20694</v>
      </c>
      <c r="N2283" s="9" t="s">
        <v>179</v>
      </c>
      <c r="O2283" s="9" t="s">
        <v>19237</v>
      </c>
      <c r="P2283" s="9"/>
      <c r="Q2283" s="9" t="s">
        <v>670</v>
      </c>
      <c r="R2283" s="9" t="s">
        <v>20695</v>
      </c>
      <c r="S2283" s="9" t="s">
        <v>16</v>
      </c>
      <c r="T2283" s="9" t="s">
        <v>672</v>
      </c>
      <c r="U2283" s="9" t="s">
        <v>222</v>
      </c>
      <c r="V2283" s="9"/>
    </row>
    <row r="2284" customFormat="false" ht="15" hidden="false" customHeight="false" outlineLevel="0" collapsed="false">
      <c r="A2284" s="9" t="s">
        <v>20696</v>
      </c>
      <c r="B2284" s="9" t="s">
        <v>20697</v>
      </c>
      <c r="C2284" s="9" t="s">
        <v>20697</v>
      </c>
      <c r="D2284" s="9" t="s">
        <v>21</v>
      </c>
      <c r="E2284" s="9" t="s">
        <v>460</v>
      </c>
      <c r="F2284" s="9" t="s">
        <v>171</v>
      </c>
      <c r="G2284" s="9" t="s">
        <v>472</v>
      </c>
      <c r="H2284" s="9" t="n">
        <v>-7000</v>
      </c>
      <c r="I2284" s="9"/>
      <c r="J2284" s="9" t="s">
        <v>20698</v>
      </c>
      <c r="K2284" s="9" t="s">
        <v>20699</v>
      </c>
      <c r="L2284" s="9" t="s">
        <v>20700</v>
      </c>
      <c r="M2284" s="9" t="s">
        <v>20701</v>
      </c>
      <c r="N2284" s="9" t="s">
        <v>1380</v>
      </c>
      <c r="O2284" s="9" t="s">
        <v>19237</v>
      </c>
      <c r="P2284" s="9"/>
      <c r="Q2284" s="9" t="s">
        <v>20702</v>
      </c>
      <c r="R2284" s="9" t="s">
        <v>8794</v>
      </c>
      <c r="S2284" s="9" t="s">
        <v>16</v>
      </c>
      <c r="T2284" s="9" t="s">
        <v>20703</v>
      </c>
      <c r="U2284" s="9" t="s">
        <v>222</v>
      </c>
      <c r="V2284" s="9" t="s">
        <v>20704</v>
      </c>
    </row>
    <row r="2285" customFormat="false" ht="15" hidden="false" customHeight="false" outlineLevel="0" collapsed="false">
      <c r="A2285" s="9" t="s">
        <v>20705</v>
      </c>
      <c r="B2285" s="9" t="s">
        <v>20706</v>
      </c>
      <c r="C2285" s="9" t="s">
        <v>20707</v>
      </c>
      <c r="D2285" s="9" t="s">
        <v>21</v>
      </c>
      <c r="E2285" s="9" t="s">
        <v>460</v>
      </c>
      <c r="F2285" s="9" t="s">
        <v>171</v>
      </c>
      <c r="G2285" s="9" t="s">
        <v>20708</v>
      </c>
      <c r="H2285" s="9"/>
      <c r="I2285" s="9"/>
      <c r="J2285" s="9" t="s">
        <v>20709</v>
      </c>
      <c r="K2285" s="9" t="s">
        <v>20710</v>
      </c>
      <c r="L2285" s="9" t="s">
        <v>20711</v>
      </c>
      <c r="M2285" s="9" t="s">
        <v>20712</v>
      </c>
      <c r="N2285" s="9" t="s">
        <v>1588</v>
      </c>
      <c r="O2285" s="9" t="s">
        <v>19237</v>
      </c>
      <c r="P2285" s="9"/>
      <c r="Q2285" s="9" t="s">
        <v>234</v>
      </c>
      <c r="R2285" s="9" t="s">
        <v>3340</v>
      </c>
      <c r="S2285" s="9" t="s">
        <v>16</v>
      </c>
      <c r="T2285" s="9" t="s">
        <v>170</v>
      </c>
      <c r="U2285" s="9" t="s">
        <v>222</v>
      </c>
      <c r="V2285" s="9"/>
    </row>
    <row r="2286" customFormat="false" ht="15" hidden="false" customHeight="false" outlineLevel="0" collapsed="false">
      <c r="A2286" s="9" t="s">
        <v>20713</v>
      </c>
      <c r="B2286" s="9" t="s">
        <v>20714</v>
      </c>
      <c r="C2286" s="9" t="s">
        <v>20715</v>
      </c>
      <c r="D2286" s="9" t="s">
        <v>21</v>
      </c>
      <c r="E2286" s="9" t="s">
        <v>460</v>
      </c>
      <c r="F2286" s="9" t="s">
        <v>166</v>
      </c>
      <c r="G2286" s="9" t="s">
        <v>20716</v>
      </c>
      <c r="H2286" s="9" t="n">
        <v>1300</v>
      </c>
      <c r="I2286" s="9"/>
      <c r="J2286" s="9" t="s">
        <v>20717</v>
      </c>
      <c r="K2286" s="9" t="s">
        <v>20718</v>
      </c>
      <c r="L2286" s="9" t="s">
        <v>20719</v>
      </c>
      <c r="M2286" s="9" t="s">
        <v>20720</v>
      </c>
      <c r="N2286" s="9" t="s">
        <v>179</v>
      </c>
      <c r="O2286" s="9" t="s">
        <v>19237</v>
      </c>
      <c r="P2286" s="9"/>
      <c r="Q2286" s="9" t="s">
        <v>670</v>
      </c>
      <c r="R2286" s="9" t="s">
        <v>3340</v>
      </c>
      <c r="S2286" s="9" t="s">
        <v>17</v>
      </c>
      <c r="T2286" s="9" t="s">
        <v>672</v>
      </c>
      <c r="U2286" s="9" t="s">
        <v>222</v>
      </c>
      <c r="V2286" s="9"/>
    </row>
    <row r="2287" customFormat="false" ht="15" hidden="false" customHeight="false" outlineLevel="0" collapsed="false">
      <c r="A2287" s="9" t="s">
        <v>20721</v>
      </c>
      <c r="B2287" s="9" t="s">
        <v>20722</v>
      </c>
      <c r="C2287" s="9" t="s">
        <v>20723</v>
      </c>
      <c r="D2287" s="9" t="s">
        <v>21</v>
      </c>
      <c r="E2287" s="9" t="s">
        <v>460</v>
      </c>
      <c r="F2287" s="9" t="s">
        <v>166</v>
      </c>
      <c r="G2287" s="9" t="s">
        <v>20724</v>
      </c>
      <c r="H2287" s="9"/>
      <c r="I2287" s="9"/>
      <c r="J2287" s="9" t="s">
        <v>20725</v>
      </c>
      <c r="K2287" s="9" t="s">
        <v>20726</v>
      </c>
      <c r="L2287" s="9" t="s">
        <v>20727</v>
      </c>
      <c r="M2287" s="9" t="s">
        <v>20728</v>
      </c>
      <c r="N2287" s="9" t="s">
        <v>1327</v>
      </c>
      <c r="O2287" s="9" t="s">
        <v>19237</v>
      </c>
      <c r="P2287" s="9"/>
      <c r="Q2287" s="9" t="s">
        <v>670</v>
      </c>
      <c r="R2287" s="9" t="s">
        <v>3340</v>
      </c>
      <c r="S2287" s="9" t="s">
        <v>17</v>
      </c>
      <c r="T2287" s="9" t="s">
        <v>672</v>
      </c>
      <c r="U2287" s="9" t="s">
        <v>222</v>
      </c>
      <c r="V2287" s="9"/>
    </row>
    <row r="2288" customFormat="false" ht="15" hidden="false" customHeight="false" outlineLevel="0" collapsed="false">
      <c r="A2288" s="9" t="s">
        <v>20729</v>
      </c>
      <c r="B2288" s="9" t="s">
        <v>17732</v>
      </c>
      <c r="C2288" s="9" t="s">
        <v>17732</v>
      </c>
      <c r="D2288" s="9" t="s">
        <v>21</v>
      </c>
      <c r="E2288" s="9" t="s">
        <v>460</v>
      </c>
      <c r="F2288" s="9" t="s">
        <v>4285</v>
      </c>
      <c r="G2288" s="9" t="s">
        <v>111</v>
      </c>
      <c r="H2288" s="9" t="n">
        <v>1000</v>
      </c>
      <c r="I2288" s="9"/>
      <c r="J2288" s="9" t="s">
        <v>20730</v>
      </c>
      <c r="K2288" s="9" t="s">
        <v>20731</v>
      </c>
      <c r="L2288" s="9" t="s">
        <v>20732</v>
      </c>
      <c r="M2288" s="9" t="s">
        <v>20733</v>
      </c>
      <c r="N2288" s="9" t="s">
        <v>179</v>
      </c>
      <c r="O2288" s="9" t="s">
        <v>19237</v>
      </c>
      <c r="P2288" s="9"/>
      <c r="Q2288" s="9" t="s">
        <v>840</v>
      </c>
      <c r="R2288" s="9" t="s">
        <v>19533</v>
      </c>
      <c r="S2288" s="9" t="s">
        <v>16</v>
      </c>
      <c r="T2288" s="9" t="s">
        <v>672</v>
      </c>
      <c r="U2288" s="9" t="s">
        <v>222</v>
      </c>
      <c r="V2288" s="9"/>
    </row>
    <row r="2289" customFormat="false" ht="15" hidden="false" customHeight="false" outlineLevel="0" collapsed="false">
      <c r="A2289" s="9" t="s">
        <v>20734</v>
      </c>
      <c r="B2289" s="9" t="s">
        <v>20735</v>
      </c>
      <c r="C2289" s="9" t="s">
        <v>20736</v>
      </c>
      <c r="D2289" s="9" t="s">
        <v>21</v>
      </c>
      <c r="E2289" s="9" t="s">
        <v>460</v>
      </c>
      <c r="F2289" s="9" t="s">
        <v>663</v>
      </c>
      <c r="G2289" s="9" t="s">
        <v>111</v>
      </c>
      <c r="H2289" s="9"/>
      <c r="I2289" s="9"/>
      <c r="J2289" s="9" t="s">
        <v>20737</v>
      </c>
      <c r="K2289" s="9" t="s">
        <v>20738</v>
      </c>
      <c r="L2289" s="9" t="s">
        <v>20739</v>
      </c>
      <c r="M2289" s="9" t="s">
        <v>20740</v>
      </c>
      <c r="N2289" s="9" t="s">
        <v>179</v>
      </c>
      <c r="O2289" s="9" t="s">
        <v>19237</v>
      </c>
      <c r="P2289" s="9"/>
      <c r="Q2289" s="9" t="s">
        <v>840</v>
      </c>
      <c r="R2289" s="9" t="s">
        <v>628</v>
      </c>
      <c r="S2289" s="9" t="s">
        <v>17</v>
      </c>
      <c r="T2289" s="9" t="s">
        <v>672</v>
      </c>
      <c r="U2289" s="9" t="s">
        <v>378</v>
      </c>
      <c r="V2289" s="9"/>
    </row>
    <row r="2290" customFormat="false" ht="15" hidden="false" customHeight="false" outlineLevel="0" collapsed="false">
      <c r="A2290" s="9" t="s">
        <v>20741</v>
      </c>
      <c r="B2290" s="9" t="s">
        <v>20742</v>
      </c>
      <c r="C2290" s="9" t="s">
        <v>20743</v>
      </c>
      <c r="D2290" s="9" t="s">
        <v>21</v>
      </c>
      <c r="E2290" s="9" t="s">
        <v>460</v>
      </c>
      <c r="F2290" s="9" t="s">
        <v>6240</v>
      </c>
      <c r="G2290" s="9" t="s">
        <v>20744</v>
      </c>
      <c r="H2290" s="9" t="n">
        <v>550</v>
      </c>
      <c r="I2290" s="9"/>
      <c r="J2290" s="9" t="s">
        <v>20745</v>
      </c>
      <c r="K2290" s="9" t="s">
        <v>20746</v>
      </c>
      <c r="L2290" s="9" t="s">
        <v>20747</v>
      </c>
      <c r="M2290" s="9" t="s">
        <v>20748</v>
      </c>
      <c r="N2290" s="9" t="s">
        <v>179</v>
      </c>
      <c r="O2290" s="9" t="s">
        <v>19237</v>
      </c>
      <c r="P2290" s="9"/>
      <c r="Q2290" s="9" t="s">
        <v>670</v>
      </c>
      <c r="R2290" s="9" t="s">
        <v>3962</v>
      </c>
      <c r="S2290" s="9" t="s">
        <v>16</v>
      </c>
      <c r="T2290" s="9" t="s">
        <v>672</v>
      </c>
      <c r="U2290" s="9" t="s">
        <v>222</v>
      </c>
      <c r="V2290" s="9"/>
    </row>
    <row r="2291" customFormat="false" ht="15" hidden="false" customHeight="false" outlineLevel="0" collapsed="false">
      <c r="A2291" s="9" t="s">
        <v>20749</v>
      </c>
      <c r="B2291" s="9" t="s">
        <v>20750</v>
      </c>
      <c r="C2291" s="9" t="s">
        <v>20751</v>
      </c>
      <c r="D2291" s="9" t="s">
        <v>21</v>
      </c>
      <c r="E2291" s="9" t="s">
        <v>460</v>
      </c>
      <c r="F2291" s="9" t="s">
        <v>171</v>
      </c>
      <c r="G2291" s="9" t="s">
        <v>20752</v>
      </c>
      <c r="H2291" s="9"/>
      <c r="I2291" s="9"/>
      <c r="J2291" s="9" t="s">
        <v>19915</v>
      </c>
      <c r="K2291" s="9" t="s">
        <v>20753</v>
      </c>
      <c r="L2291" s="9" t="s">
        <v>20754</v>
      </c>
      <c r="M2291" s="9" t="s">
        <v>20755</v>
      </c>
      <c r="N2291" s="9" t="s">
        <v>1588</v>
      </c>
      <c r="O2291" s="9" t="s">
        <v>19237</v>
      </c>
      <c r="P2291" s="9"/>
      <c r="Q2291" s="9" t="s">
        <v>234</v>
      </c>
      <c r="R2291" s="9" t="s">
        <v>3340</v>
      </c>
      <c r="S2291" s="9" t="s">
        <v>16</v>
      </c>
      <c r="T2291" s="9" t="s">
        <v>1475</v>
      </c>
      <c r="U2291" s="9" t="s">
        <v>222</v>
      </c>
      <c r="V2291" s="9"/>
    </row>
    <row r="2292" customFormat="false" ht="15" hidden="false" customHeight="false" outlineLevel="0" collapsed="false">
      <c r="A2292" s="9" t="s">
        <v>20756</v>
      </c>
      <c r="B2292" s="9" t="s">
        <v>20757</v>
      </c>
      <c r="C2292" s="9" t="s">
        <v>20758</v>
      </c>
      <c r="D2292" s="9" t="s">
        <v>21</v>
      </c>
      <c r="E2292" s="9" t="s">
        <v>460</v>
      </c>
      <c r="F2292" s="9" t="s">
        <v>171</v>
      </c>
      <c r="G2292" s="9" t="s">
        <v>472</v>
      </c>
      <c r="H2292" s="9"/>
      <c r="I2292" s="9"/>
      <c r="J2292" s="9" t="s">
        <v>19915</v>
      </c>
      <c r="K2292" s="9" t="s">
        <v>20759</v>
      </c>
      <c r="L2292" s="9" t="s">
        <v>20760</v>
      </c>
      <c r="M2292" s="9" t="s">
        <v>20761</v>
      </c>
      <c r="N2292" s="9" t="s">
        <v>20762</v>
      </c>
      <c r="O2292" s="9" t="s">
        <v>19237</v>
      </c>
      <c r="P2292" s="9"/>
      <c r="Q2292" s="9" t="s">
        <v>670</v>
      </c>
      <c r="R2292" s="9" t="s">
        <v>3340</v>
      </c>
      <c r="S2292" s="9" t="s">
        <v>16</v>
      </c>
      <c r="T2292" s="9" t="s">
        <v>672</v>
      </c>
      <c r="U2292" s="9" t="s">
        <v>222</v>
      </c>
      <c r="V2292" s="9"/>
    </row>
    <row r="2293" customFormat="false" ht="15" hidden="false" customHeight="false" outlineLevel="0" collapsed="false">
      <c r="A2293" s="9" t="s">
        <v>20763</v>
      </c>
      <c r="B2293" s="9" t="s">
        <v>20764</v>
      </c>
      <c r="C2293" s="9" t="s">
        <v>20765</v>
      </c>
      <c r="D2293" s="9" t="s">
        <v>21</v>
      </c>
      <c r="E2293" s="9" t="s">
        <v>460</v>
      </c>
      <c r="F2293" s="9" t="s">
        <v>1091</v>
      </c>
      <c r="G2293" s="9" t="s">
        <v>20766</v>
      </c>
      <c r="H2293" s="9" t="n">
        <v>1500</v>
      </c>
      <c r="I2293" s="9"/>
      <c r="J2293" s="9" t="s">
        <v>20767</v>
      </c>
      <c r="K2293" s="9" t="s">
        <v>20768</v>
      </c>
      <c r="L2293" s="9" t="s">
        <v>20769</v>
      </c>
      <c r="M2293" s="9" t="s">
        <v>20770</v>
      </c>
      <c r="N2293" s="9" t="s">
        <v>6370</v>
      </c>
      <c r="O2293" s="9" t="s">
        <v>19237</v>
      </c>
      <c r="P2293" s="9"/>
      <c r="Q2293" s="9" t="s">
        <v>670</v>
      </c>
      <c r="R2293" s="9" t="s">
        <v>3340</v>
      </c>
      <c r="S2293" s="9" t="s">
        <v>16</v>
      </c>
      <c r="T2293" s="9" t="s">
        <v>672</v>
      </c>
      <c r="U2293" s="9" t="s">
        <v>222</v>
      </c>
      <c r="V2293" s="9"/>
    </row>
    <row r="2294" customFormat="false" ht="15" hidden="false" customHeight="false" outlineLevel="0" collapsed="false">
      <c r="A2294" s="9" t="s">
        <v>20771</v>
      </c>
      <c r="B2294" s="9" t="s">
        <v>20772</v>
      </c>
      <c r="C2294" s="9" t="s">
        <v>20773</v>
      </c>
      <c r="D2294" s="9" t="s">
        <v>21</v>
      </c>
      <c r="E2294" s="9" t="s">
        <v>460</v>
      </c>
      <c r="F2294" s="9" t="s">
        <v>161</v>
      </c>
      <c r="G2294" s="9" t="s">
        <v>71</v>
      </c>
      <c r="H2294" s="9"/>
      <c r="I2294" s="9"/>
      <c r="J2294" s="9" t="s">
        <v>20774</v>
      </c>
      <c r="K2294" s="9" t="s">
        <v>20775</v>
      </c>
      <c r="L2294" s="9" t="s">
        <v>20776</v>
      </c>
      <c r="M2294" s="9" t="s">
        <v>20777</v>
      </c>
      <c r="N2294" s="9" t="s">
        <v>1588</v>
      </c>
      <c r="O2294" s="9" t="s">
        <v>19237</v>
      </c>
      <c r="P2294" s="9"/>
      <c r="Q2294" s="9" t="s">
        <v>670</v>
      </c>
      <c r="R2294" s="9" t="s">
        <v>19565</v>
      </c>
      <c r="S2294" s="9" t="s">
        <v>16</v>
      </c>
      <c r="T2294" s="9" t="s">
        <v>10545</v>
      </c>
      <c r="U2294" s="9" t="s">
        <v>222</v>
      </c>
      <c r="V2294" s="9" t="s">
        <v>20778</v>
      </c>
    </row>
    <row r="2295" customFormat="false" ht="15" hidden="false" customHeight="false" outlineLevel="0" collapsed="false">
      <c r="A2295" s="9" t="s">
        <v>20779</v>
      </c>
      <c r="B2295" s="9" t="s">
        <v>20780</v>
      </c>
      <c r="C2295" s="9" t="s">
        <v>20781</v>
      </c>
      <c r="D2295" s="9" t="s">
        <v>21</v>
      </c>
      <c r="E2295" s="9" t="s">
        <v>460</v>
      </c>
      <c r="F2295" s="9" t="s">
        <v>168</v>
      </c>
      <c r="G2295" s="9" t="s">
        <v>148</v>
      </c>
      <c r="H2295" s="9"/>
      <c r="I2295" s="9"/>
      <c r="J2295" s="9" t="s">
        <v>19915</v>
      </c>
      <c r="K2295" s="9" t="s">
        <v>20782</v>
      </c>
      <c r="L2295" s="9" t="s">
        <v>20783</v>
      </c>
      <c r="M2295" s="9"/>
      <c r="N2295" s="9" t="s">
        <v>179</v>
      </c>
      <c r="O2295" s="9" t="s">
        <v>19237</v>
      </c>
      <c r="P2295" s="9"/>
      <c r="Q2295" s="9" t="s">
        <v>869</v>
      </c>
      <c r="R2295" s="9" t="s">
        <v>1532</v>
      </c>
      <c r="S2295" s="9" t="s">
        <v>17</v>
      </c>
      <c r="T2295" s="9" t="s">
        <v>3429</v>
      </c>
      <c r="U2295" s="9" t="s">
        <v>222</v>
      </c>
      <c r="V2295" s="9" t="s">
        <v>20784</v>
      </c>
    </row>
    <row r="2296" customFormat="false" ht="15" hidden="false" customHeight="false" outlineLevel="0" collapsed="false">
      <c r="A2296" s="9" t="s">
        <v>20785</v>
      </c>
      <c r="B2296" s="9" t="s">
        <v>20786</v>
      </c>
      <c r="C2296" s="9" t="s">
        <v>20787</v>
      </c>
      <c r="D2296" s="9" t="s">
        <v>21</v>
      </c>
      <c r="E2296" s="9" t="s">
        <v>460</v>
      </c>
      <c r="F2296" s="9" t="s">
        <v>168</v>
      </c>
      <c r="G2296" s="9" t="s">
        <v>150</v>
      </c>
      <c r="H2296" s="9"/>
      <c r="I2296" s="9"/>
      <c r="J2296" s="9" t="s">
        <v>20788</v>
      </c>
      <c r="K2296" s="9" t="s">
        <v>20789</v>
      </c>
      <c r="L2296" s="9" t="s">
        <v>20790</v>
      </c>
      <c r="M2296" s="9" t="s">
        <v>20791</v>
      </c>
      <c r="N2296" s="9" t="s">
        <v>179</v>
      </c>
      <c r="O2296" s="9" t="s">
        <v>19237</v>
      </c>
      <c r="P2296" s="9"/>
      <c r="Q2296" s="9" t="s">
        <v>19430</v>
      </c>
      <c r="R2296" s="9" t="s">
        <v>3340</v>
      </c>
      <c r="S2296" s="9" t="s">
        <v>17</v>
      </c>
      <c r="T2296" s="9" t="s">
        <v>3429</v>
      </c>
      <c r="U2296" s="9" t="s">
        <v>378</v>
      </c>
      <c r="V2296" s="9"/>
    </row>
    <row r="2297" customFormat="false" ht="15" hidden="false" customHeight="false" outlineLevel="0" collapsed="false">
      <c r="A2297" s="9" t="s">
        <v>20792</v>
      </c>
      <c r="B2297" s="9" t="s">
        <v>20793</v>
      </c>
      <c r="C2297" s="9" t="s">
        <v>20794</v>
      </c>
      <c r="D2297" s="9" t="s">
        <v>21</v>
      </c>
      <c r="E2297" s="9" t="s">
        <v>460</v>
      </c>
      <c r="F2297" s="9" t="s">
        <v>163</v>
      </c>
      <c r="G2297" s="9" t="s">
        <v>103</v>
      </c>
      <c r="H2297" s="9" t="n">
        <v>-3300</v>
      </c>
      <c r="I2297" s="9"/>
      <c r="J2297" s="9" t="s">
        <v>20795</v>
      </c>
      <c r="K2297" s="9" t="s">
        <v>20796</v>
      </c>
      <c r="L2297" s="9" t="s">
        <v>20797</v>
      </c>
      <c r="M2297" s="9" t="s">
        <v>20798</v>
      </c>
      <c r="N2297" s="9" t="s">
        <v>231</v>
      </c>
      <c r="O2297" s="9" t="s">
        <v>19237</v>
      </c>
      <c r="P2297" s="9"/>
      <c r="Q2297" s="9" t="s">
        <v>219</v>
      </c>
      <c r="R2297" s="9" t="s">
        <v>11738</v>
      </c>
      <c r="S2297" s="9" t="s">
        <v>16</v>
      </c>
      <c r="T2297" s="9" t="s">
        <v>235</v>
      </c>
      <c r="U2297" s="9" t="s">
        <v>222</v>
      </c>
      <c r="V2297" s="9"/>
    </row>
    <row r="2298" customFormat="false" ht="15" hidden="false" customHeight="false" outlineLevel="0" collapsed="false">
      <c r="A2298" s="9" t="s">
        <v>20799</v>
      </c>
      <c r="B2298" s="9" t="s">
        <v>20800</v>
      </c>
      <c r="C2298" s="9" t="s">
        <v>20801</v>
      </c>
      <c r="D2298" s="9" t="s">
        <v>21</v>
      </c>
      <c r="E2298" s="9" t="s">
        <v>460</v>
      </c>
      <c r="F2298" s="9" t="s">
        <v>171</v>
      </c>
      <c r="G2298" s="9" t="s">
        <v>20802</v>
      </c>
      <c r="H2298" s="9" t="n">
        <v>-1200</v>
      </c>
      <c r="I2298" s="9"/>
      <c r="J2298" s="9" t="s">
        <v>20803</v>
      </c>
      <c r="K2298" s="9" t="s">
        <v>20804</v>
      </c>
      <c r="L2298" s="9" t="s">
        <v>20805</v>
      </c>
      <c r="M2298" s="9" t="s">
        <v>20806</v>
      </c>
      <c r="N2298" s="9" t="s">
        <v>20807</v>
      </c>
      <c r="O2298" s="9" t="s">
        <v>19237</v>
      </c>
      <c r="P2298" s="9"/>
      <c r="Q2298" s="9" t="s">
        <v>234</v>
      </c>
      <c r="R2298" s="9" t="s">
        <v>20808</v>
      </c>
      <c r="S2298" s="9" t="s">
        <v>16</v>
      </c>
      <c r="T2298" s="9" t="s">
        <v>4084</v>
      </c>
      <c r="U2298" s="9" t="s">
        <v>222</v>
      </c>
      <c r="V2298" s="9"/>
    </row>
    <row r="2299" customFormat="false" ht="15" hidden="false" customHeight="false" outlineLevel="0" collapsed="false">
      <c r="A2299" s="9" t="s">
        <v>20809</v>
      </c>
      <c r="B2299" s="9" t="s">
        <v>18389</v>
      </c>
      <c r="C2299" s="9" t="s">
        <v>20810</v>
      </c>
      <c r="D2299" s="9" t="s">
        <v>21</v>
      </c>
      <c r="E2299" s="9" t="s">
        <v>460</v>
      </c>
      <c r="F2299" s="9" t="s">
        <v>171</v>
      </c>
      <c r="G2299" s="9" t="s">
        <v>472</v>
      </c>
      <c r="H2299" s="9"/>
      <c r="I2299" s="9"/>
      <c r="J2299" s="9" t="s">
        <v>19915</v>
      </c>
      <c r="K2299" s="9" t="s">
        <v>20811</v>
      </c>
      <c r="L2299" s="9" t="s">
        <v>20812</v>
      </c>
      <c r="M2299" s="9" t="s">
        <v>20813</v>
      </c>
      <c r="N2299" s="9" t="s">
        <v>179</v>
      </c>
      <c r="O2299" s="9" t="s">
        <v>19237</v>
      </c>
      <c r="P2299" s="9"/>
      <c r="Q2299" s="9" t="s">
        <v>219</v>
      </c>
      <c r="R2299" s="9" t="s">
        <v>3340</v>
      </c>
      <c r="S2299" s="9" t="s">
        <v>16</v>
      </c>
      <c r="T2299" s="9" t="s">
        <v>672</v>
      </c>
      <c r="U2299" s="9" t="s">
        <v>222</v>
      </c>
      <c r="V2299" s="9" t="s">
        <v>20814</v>
      </c>
    </row>
    <row r="2300" customFormat="false" ht="15" hidden="false" customHeight="false" outlineLevel="0" collapsed="false">
      <c r="A2300" s="9" t="s">
        <v>20815</v>
      </c>
      <c r="B2300" s="9" t="s">
        <v>20816</v>
      </c>
      <c r="C2300" s="9" t="s">
        <v>20817</v>
      </c>
      <c r="D2300" s="9" t="s">
        <v>21</v>
      </c>
      <c r="E2300" s="9" t="s">
        <v>460</v>
      </c>
      <c r="F2300" s="9" t="s">
        <v>161</v>
      </c>
      <c r="G2300" s="9" t="s">
        <v>1120</v>
      </c>
      <c r="H2300" s="9" t="n">
        <v>-2000</v>
      </c>
      <c r="I2300" s="9"/>
      <c r="J2300" s="9" t="s">
        <v>20818</v>
      </c>
      <c r="K2300" s="9" t="s">
        <v>20819</v>
      </c>
      <c r="L2300" s="9" t="s">
        <v>20820</v>
      </c>
      <c r="M2300" s="9" t="s">
        <v>20821</v>
      </c>
      <c r="N2300" s="9" t="s">
        <v>179</v>
      </c>
      <c r="O2300" s="9" t="s">
        <v>19237</v>
      </c>
      <c r="P2300" s="9"/>
      <c r="Q2300" s="9" t="s">
        <v>219</v>
      </c>
      <c r="R2300" s="9" t="s">
        <v>3340</v>
      </c>
      <c r="S2300" s="9" t="s">
        <v>17</v>
      </c>
      <c r="T2300" s="9" t="s">
        <v>2953</v>
      </c>
      <c r="U2300" s="9" t="s">
        <v>222</v>
      </c>
      <c r="V2300" s="9" t="s">
        <v>20822</v>
      </c>
    </row>
    <row r="2301" customFormat="false" ht="15" hidden="false" customHeight="false" outlineLevel="0" collapsed="false">
      <c r="A2301" s="9" t="s">
        <v>20823</v>
      </c>
      <c r="B2301" s="9" t="s">
        <v>20824</v>
      </c>
      <c r="C2301" s="9" t="s">
        <v>20825</v>
      </c>
      <c r="D2301" s="9" t="s">
        <v>21</v>
      </c>
      <c r="E2301" s="9" t="s">
        <v>460</v>
      </c>
      <c r="F2301" s="9" t="s">
        <v>1561</v>
      </c>
      <c r="G2301" s="9" t="s">
        <v>1562</v>
      </c>
      <c r="H2301" s="9"/>
      <c r="I2301" s="9"/>
      <c r="J2301" s="9" t="s">
        <v>20826</v>
      </c>
      <c r="K2301" s="9" t="s">
        <v>20827</v>
      </c>
      <c r="L2301" s="9" t="s">
        <v>20828</v>
      </c>
      <c r="M2301" s="9" t="s">
        <v>20829</v>
      </c>
      <c r="N2301" s="9" t="s">
        <v>179</v>
      </c>
      <c r="O2301" s="9" t="s">
        <v>19237</v>
      </c>
      <c r="P2301" s="9"/>
      <c r="Q2301" s="9" t="s">
        <v>840</v>
      </c>
      <c r="R2301" s="9" t="s">
        <v>3340</v>
      </c>
      <c r="S2301" s="9" t="s">
        <v>17</v>
      </c>
      <c r="T2301" s="9" t="s">
        <v>20830</v>
      </c>
      <c r="U2301" s="9" t="s">
        <v>222</v>
      </c>
      <c r="V2301" s="9" t="s">
        <v>20831</v>
      </c>
    </row>
    <row r="2302" customFormat="false" ht="15" hidden="false" customHeight="false" outlineLevel="0" collapsed="false">
      <c r="A2302" s="9" t="s">
        <v>20832</v>
      </c>
      <c r="B2302" s="9" t="s">
        <v>20833</v>
      </c>
      <c r="C2302" s="9" t="s">
        <v>20834</v>
      </c>
      <c r="D2302" s="9" t="s">
        <v>21</v>
      </c>
      <c r="E2302" s="9" t="s">
        <v>460</v>
      </c>
      <c r="F2302" s="9" t="s">
        <v>162</v>
      </c>
      <c r="G2302" s="9" t="s">
        <v>1551</v>
      </c>
      <c r="H2302" s="9"/>
      <c r="I2302" s="9"/>
      <c r="J2302" s="9" t="s">
        <v>19752</v>
      </c>
      <c r="K2302" s="9" t="s">
        <v>20835</v>
      </c>
      <c r="L2302" s="9" t="s">
        <v>20836</v>
      </c>
      <c r="M2302" s="9" t="s">
        <v>20837</v>
      </c>
      <c r="N2302" s="9" t="s">
        <v>231</v>
      </c>
      <c r="O2302" s="9" t="s">
        <v>19237</v>
      </c>
      <c r="P2302" s="9"/>
      <c r="Q2302" s="9" t="s">
        <v>869</v>
      </c>
      <c r="R2302" s="9" t="s">
        <v>1532</v>
      </c>
      <c r="S2302" s="9" t="s">
        <v>17</v>
      </c>
      <c r="T2302" s="9" t="s">
        <v>3429</v>
      </c>
      <c r="U2302" s="9" t="s">
        <v>222</v>
      </c>
      <c r="V2302" s="9" t="s">
        <v>20838</v>
      </c>
    </row>
    <row r="2303" customFormat="false" ht="15" hidden="false" customHeight="false" outlineLevel="0" collapsed="false">
      <c r="A2303" s="9" t="s">
        <v>20839</v>
      </c>
      <c r="B2303" s="9" t="s">
        <v>20840</v>
      </c>
      <c r="C2303" s="9" t="s">
        <v>20841</v>
      </c>
      <c r="D2303" s="9" t="s">
        <v>21</v>
      </c>
      <c r="E2303" s="9" t="s">
        <v>460</v>
      </c>
      <c r="F2303" s="9" t="s">
        <v>162</v>
      </c>
      <c r="G2303" s="9" t="s">
        <v>86</v>
      </c>
      <c r="H2303" s="9"/>
      <c r="I2303" s="9"/>
      <c r="J2303" s="9" t="s">
        <v>20842</v>
      </c>
      <c r="K2303" s="9" t="s">
        <v>20843</v>
      </c>
      <c r="L2303" s="9" t="s">
        <v>20844</v>
      </c>
      <c r="M2303" s="9" t="s">
        <v>20845</v>
      </c>
      <c r="N2303" s="9" t="s">
        <v>1380</v>
      </c>
      <c r="O2303" s="9" t="s">
        <v>19237</v>
      </c>
      <c r="P2303" s="9"/>
      <c r="Q2303" s="9" t="s">
        <v>869</v>
      </c>
      <c r="R2303" s="9" t="s">
        <v>1532</v>
      </c>
      <c r="S2303" s="9" t="s">
        <v>17</v>
      </c>
      <c r="T2303" s="9" t="s">
        <v>10556</v>
      </c>
      <c r="U2303" s="9" t="s">
        <v>222</v>
      </c>
      <c r="V2303" s="9" t="s">
        <v>20846</v>
      </c>
    </row>
    <row r="2304" customFormat="false" ht="15" hidden="false" customHeight="false" outlineLevel="0" collapsed="false">
      <c r="A2304" s="9" t="s">
        <v>20847</v>
      </c>
      <c r="B2304" s="9" t="s">
        <v>20848</v>
      </c>
      <c r="C2304" s="9" t="s">
        <v>20849</v>
      </c>
      <c r="D2304" s="9" t="s">
        <v>21</v>
      </c>
      <c r="E2304" s="9" t="s">
        <v>460</v>
      </c>
      <c r="F2304" s="9" t="s">
        <v>164</v>
      </c>
      <c r="G2304" s="9" t="s">
        <v>109</v>
      </c>
      <c r="H2304" s="9" t="n">
        <v>900</v>
      </c>
      <c r="I2304" s="9"/>
      <c r="J2304" s="9" t="s">
        <v>20850</v>
      </c>
      <c r="K2304" s="9" t="s">
        <v>20851</v>
      </c>
      <c r="L2304" s="9" t="s">
        <v>20852</v>
      </c>
      <c r="M2304" s="9" t="s">
        <v>20853</v>
      </c>
      <c r="N2304" s="9" t="s">
        <v>179</v>
      </c>
      <c r="O2304" s="9" t="s">
        <v>19237</v>
      </c>
      <c r="P2304" s="9"/>
      <c r="Q2304" s="9" t="s">
        <v>1358</v>
      </c>
      <c r="R2304" s="9" t="s">
        <v>8794</v>
      </c>
      <c r="S2304" s="9" t="s">
        <v>15</v>
      </c>
      <c r="T2304" s="9" t="s">
        <v>10545</v>
      </c>
      <c r="U2304" s="9" t="s">
        <v>222</v>
      </c>
      <c r="V2304" s="9" t="s">
        <v>20854</v>
      </c>
    </row>
    <row r="2305" customFormat="false" ht="15" hidden="false" customHeight="false" outlineLevel="0" collapsed="false">
      <c r="A2305" s="9" t="s">
        <v>20855</v>
      </c>
      <c r="B2305" s="9" t="s">
        <v>20856</v>
      </c>
      <c r="C2305" s="9" t="s">
        <v>20857</v>
      </c>
      <c r="D2305" s="9" t="s">
        <v>21</v>
      </c>
      <c r="E2305" s="9" t="s">
        <v>460</v>
      </c>
      <c r="F2305" s="9" t="s">
        <v>10472</v>
      </c>
      <c r="G2305" s="9" t="s">
        <v>20858</v>
      </c>
      <c r="H2305" s="9"/>
      <c r="I2305" s="9"/>
      <c r="J2305" s="9" t="s">
        <v>20859</v>
      </c>
      <c r="K2305" s="9" t="s">
        <v>20860</v>
      </c>
      <c r="L2305" s="9" t="s">
        <v>20861</v>
      </c>
      <c r="M2305" s="9" t="s">
        <v>20862</v>
      </c>
      <c r="N2305" s="9" t="s">
        <v>179</v>
      </c>
      <c r="O2305" s="9" t="s">
        <v>19237</v>
      </c>
      <c r="P2305" s="9"/>
      <c r="Q2305" s="9" t="s">
        <v>670</v>
      </c>
      <c r="R2305" s="9" t="s">
        <v>3340</v>
      </c>
      <c r="S2305" s="9" t="s">
        <v>17</v>
      </c>
      <c r="T2305" s="9" t="s">
        <v>672</v>
      </c>
      <c r="U2305" s="9" t="s">
        <v>378</v>
      </c>
      <c r="V2305" s="9"/>
    </row>
    <row r="2306" customFormat="false" ht="15" hidden="false" customHeight="false" outlineLevel="0" collapsed="false">
      <c r="A2306" s="9" t="s">
        <v>20863</v>
      </c>
      <c r="B2306" s="9" t="s">
        <v>20864</v>
      </c>
      <c r="C2306" s="9" t="s">
        <v>20865</v>
      </c>
      <c r="D2306" s="9" t="s">
        <v>21</v>
      </c>
      <c r="E2306" s="9" t="s">
        <v>460</v>
      </c>
      <c r="F2306" s="9" t="s">
        <v>6126</v>
      </c>
      <c r="G2306" s="9" t="s">
        <v>132</v>
      </c>
      <c r="H2306" s="9" t="n">
        <v>800</v>
      </c>
      <c r="I2306" s="9"/>
      <c r="J2306" s="9" t="s">
        <v>20866</v>
      </c>
      <c r="K2306" s="9" t="s">
        <v>20867</v>
      </c>
      <c r="L2306" s="9" t="s">
        <v>20868</v>
      </c>
      <c r="M2306" s="9" t="s">
        <v>20869</v>
      </c>
      <c r="N2306" s="9" t="s">
        <v>179</v>
      </c>
      <c r="O2306" s="9" t="s">
        <v>19237</v>
      </c>
      <c r="P2306" s="9"/>
      <c r="Q2306" s="9" t="s">
        <v>840</v>
      </c>
      <c r="R2306" s="9" t="s">
        <v>19747</v>
      </c>
      <c r="S2306" s="9" t="s">
        <v>16</v>
      </c>
      <c r="T2306" s="9" t="s">
        <v>672</v>
      </c>
      <c r="U2306" s="9" t="s">
        <v>222</v>
      </c>
      <c r="V2306" s="9"/>
    </row>
    <row r="2307" customFormat="false" ht="15" hidden="false" customHeight="false" outlineLevel="0" collapsed="false">
      <c r="A2307" s="9" t="s">
        <v>20870</v>
      </c>
      <c r="B2307" s="9" t="s">
        <v>20871</v>
      </c>
      <c r="C2307" s="9" t="s">
        <v>20872</v>
      </c>
      <c r="D2307" s="9" t="s">
        <v>21</v>
      </c>
      <c r="E2307" s="9" t="s">
        <v>460</v>
      </c>
      <c r="F2307" s="9" t="s">
        <v>171</v>
      </c>
      <c r="G2307" s="9" t="s">
        <v>472</v>
      </c>
      <c r="H2307" s="9"/>
      <c r="I2307" s="9"/>
      <c r="J2307" s="9" t="s">
        <v>19915</v>
      </c>
      <c r="K2307" s="9" t="s">
        <v>20873</v>
      </c>
      <c r="L2307" s="9" t="s">
        <v>20874</v>
      </c>
      <c r="M2307" s="9" t="s">
        <v>20875</v>
      </c>
      <c r="N2307" s="9" t="s">
        <v>7883</v>
      </c>
      <c r="O2307" s="9" t="s">
        <v>19237</v>
      </c>
      <c r="P2307" s="9"/>
      <c r="Q2307" s="9" t="s">
        <v>1128</v>
      </c>
      <c r="R2307" s="9" t="s">
        <v>20876</v>
      </c>
      <c r="S2307" s="9" t="s">
        <v>16</v>
      </c>
      <c r="T2307" s="9" t="s">
        <v>247</v>
      </c>
      <c r="U2307" s="9" t="s">
        <v>222</v>
      </c>
      <c r="V2307" s="9" t="s">
        <v>20877</v>
      </c>
    </row>
    <row r="2308" customFormat="false" ht="15" hidden="false" customHeight="false" outlineLevel="0" collapsed="false">
      <c r="A2308" s="9" t="s">
        <v>20878</v>
      </c>
      <c r="B2308" s="9" t="s">
        <v>20879</v>
      </c>
      <c r="C2308" s="9" t="s">
        <v>20880</v>
      </c>
      <c r="D2308" s="9" t="s">
        <v>21</v>
      </c>
      <c r="E2308" s="9" t="s">
        <v>460</v>
      </c>
      <c r="F2308" s="9" t="s">
        <v>171</v>
      </c>
      <c r="G2308" s="9" t="s">
        <v>20881</v>
      </c>
      <c r="H2308" s="9"/>
      <c r="I2308" s="9"/>
      <c r="J2308" s="9" t="s">
        <v>20080</v>
      </c>
      <c r="K2308" s="9" t="s">
        <v>20882</v>
      </c>
      <c r="L2308" s="9" t="s">
        <v>20883</v>
      </c>
      <c r="M2308" s="9" t="s">
        <v>20884</v>
      </c>
      <c r="N2308" s="9" t="s">
        <v>180</v>
      </c>
      <c r="O2308" s="9" t="s">
        <v>19237</v>
      </c>
      <c r="P2308" s="9"/>
      <c r="Q2308" s="9" t="s">
        <v>234</v>
      </c>
      <c r="R2308" s="9" t="s">
        <v>3340</v>
      </c>
      <c r="S2308" s="9" t="s">
        <v>16</v>
      </c>
      <c r="T2308" s="9" t="s">
        <v>8277</v>
      </c>
      <c r="U2308" s="9" t="s">
        <v>222</v>
      </c>
      <c r="V2308" s="9"/>
    </row>
    <row r="2309" customFormat="false" ht="15" hidden="false" customHeight="false" outlineLevel="0" collapsed="false">
      <c r="A2309" s="9" t="s">
        <v>20885</v>
      </c>
      <c r="B2309" s="9" t="s">
        <v>20886</v>
      </c>
      <c r="C2309" s="9" t="s">
        <v>20887</v>
      </c>
      <c r="D2309" s="9" t="s">
        <v>21</v>
      </c>
      <c r="E2309" s="9" t="s">
        <v>460</v>
      </c>
      <c r="F2309" s="9" t="s">
        <v>171</v>
      </c>
      <c r="G2309" s="9" t="s">
        <v>20888</v>
      </c>
      <c r="H2309" s="9"/>
      <c r="I2309" s="9"/>
      <c r="J2309" s="9" t="s">
        <v>19915</v>
      </c>
      <c r="K2309" s="9" t="s">
        <v>20889</v>
      </c>
      <c r="L2309" s="9" t="s">
        <v>20890</v>
      </c>
      <c r="M2309" s="9" t="s">
        <v>20891</v>
      </c>
      <c r="N2309" s="9" t="s">
        <v>180</v>
      </c>
      <c r="O2309" s="9" t="s">
        <v>19237</v>
      </c>
      <c r="P2309" s="9"/>
      <c r="Q2309" s="9" t="s">
        <v>234</v>
      </c>
      <c r="R2309" s="9" t="s">
        <v>628</v>
      </c>
      <c r="S2309" s="9" t="s">
        <v>17</v>
      </c>
      <c r="T2309" s="9" t="s">
        <v>247</v>
      </c>
      <c r="U2309" s="9" t="s">
        <v>378</v>
      </c>
      <c r="V2309" s="9"/>
    </row>
    <row r="2310" customFormat="false" ht="15" hidden="false" customHeight="false" outlineLevel="0" collapsed="false">
      <c r="A2310" s="9" t="s">
        <v>20892</v>
      </c>
      <c r="B2310" s="9" t="s">
        <v>20893</v>
      </c>
      <c r="C2310" s="9" t="s">
        <v>20894</v>
      </c>
      <c r="D2310" s="9" t="s">
        <v>21</v>
      </c>
      <c r="E2310" s="9" t="s">
        <v>460</v>
      </c>
      <c r="F2310" s="9" t="s">
        <v>171</v>
      </c>
      <c r="G2310" s="9" t="s">
        <v>20895</v>
      </c>
      <c r="H2310" s="9"/>
      <c r="I2310" s="9"/>
      <c r="J2310" s="9" t="s">
        <v>20080</v>
      </c>
      <c r="K2310" s="9" t="s">
        <v>20896</v>
      </c>
      <c r="L2310" s="9" t="s">
        <v>20897</v>
      </c>
      <c r="M2310" s="9" t="s">
        <v>20898</v>
      </c>
      <c r="N2310" s="9" t="s">
        <v>7873</v>
      </c>
      <c r="O2310" s="9" t="s">
        <v>19237</v>
      </c>
      <c r="P2310" s="9"/>
      <c r="Q2310" s="9" t="s">
        <v>234</v>
      </c>
      <c r="R2310" s="9" t="s">
        <v>20899</v>
      </c>
      <c r="S2310" s="9" t="s">
        <v>16</v>
      </c>
      <c r="T2310" s="9" t="s">
        <v>247</v>
      </c>
      <c r="U2310" s="9" t="s">
        <v>222</v>
      </c>
      <c r="V2310" s="9"/>
    </row>
    <row r="2311" customFormat="false" ht="15" hidden="false" customHeight="false" outlineLevel="0" collapsed="false">
      <c r="A2311" s="9" t="s">
        <v>20900</v>
      </c>
      <c r="B2311" s="9" t="s">
        <v>18397</v>
      </c>
      <c r="C2311" s="9" t="s">
        <v>18397</v>
      </c>
      <c r="D2311" s="9" t="s">
        <v>21</v>
      </c>
      <c r="E2311" s="9" t="s">
        <v>460</v>
      </c>
      <c r="F2311" s="9" t="s">
        <v>171</v>
      </c>
      <c r="G2311" s="9" t="s">
        <v>472</v>
      </c>
      <c r="H2311" s="9"/>
      <c r="I2311" s="9"/>
      <c r="J2311" s="9" t="s">
        <v>20901</v>
      </c>
      <c r="K2311" s="9" t="s">
        <v>20902</v>
      </c>
      <c r="L2311" s="9" t="s">
        <v>20903</v>
      </c>
      <c r="M2311" s="9" t="s">
        <v>20904</v>
      </c>
      <c r="N2311" s="9" t="s">
        <v>7804</v>
      </c>
      <c r="O2311" s="9" t="s">
        <v>19237</v>
      </c>
      <c r="P2311" s="9"/>
      <c r="Q2311" s="9" t="s">
        <v>234</v>
      </c>
      <c r="R2311" s="9" t="s">
        <v>11844</v>
      </c>
      <c r="S2311" s="9" t="s">
        <v>16</v>
      </c>
      <c r="T2311" s="9" t="s">
        <v>313</v>
      </c>
      <c r="U2311" s="9" t="s">
        <v>222</v>
      </c>
      <c r="V2311" s="9"/>
    </row>
    <row r="2312" customFormat="false" ht="15" hidden="false" customHeight="false" outlineLevel="0" collapsed="false">
      <c r="A2312" s="9" t="s">
        <v>20905</v>
      </c>
      <c r="B2312" s="9" t="s">
        <v>20906</v>
      </c>
      <c r="C2312" s="9" t="s">
        <v>20907</v>
      </c>
      <c r="D2312" s="9" t="s">
        <v>21</v>
      </c>
      <c r="E2312" s="9" t="s">
        <v>460</v>
      </c>
      <c r="F2312" s="9" t="s">
        <v>171</v>
      </c>
      <c r="G2312" s="9" t="s">
        <v>472</v>
      </c>
      <c r="H2312" s="9"/>
      <c r="I2312" s="9"/>
      <c r="J2312" s="9" t="s">
        <v>19915</v>
      </c>
      <c r="K2312" s="9" t="s">
        <v>20908</v>
      </c>
      <c r="L2312" s="9" t="s">
        <v>20909</v>
      </c>
      <c r="M2312" s="9" t="s">
        <v>20910</v>
      </c>
      <c r="N2312" s="9" t="s">
        <v>613</v>
      </c>
      <c r="O2312" s="9" t="s">
        <v>19237</v>
      </c>
      <c r="P2312" s="9"/>
      <c r="Q2312" s="9" t="s">
        <v>670</v>
      </c>
      <c r="R2312" s="9" t="s">
        <v>3962</v>
      </c>
      <c r="S2312" s="9" t="s">
        <v>17</v>
      </c>
      <c r="T2312" s="9" t="s">
        <v>672</v>
      </c>
      <c r="U2312" s="9" t="s">
        <v>378</v>
      </c>
      <c r="V2312" s="9"/>
    </row>
    <row r="2313" customFormat="false" ht="15" hidden="false" customHeight="false" outlineLevel="0" collapsed="false">
      <c r="A2313" s="9" t="s">
        <v>20911</v>
      </c>
      <c r="B2313" s="9" t="s">
        <v>20912</v>
      </c>
      <c r="C2313" s="9" t="s">
        <v>20913</v>
      </c>
      <c r="D2313" s="9" t="s">
        <v>21</v>
      </c>
      <c r="E2313" s="9" t="s">
        <v>460</v>
      </c>
      <c r="F2313" s="9" t="s">
        <v>171</v>
      </c>
      <c r="G2313" s="9" t="s">
        <v>20914</v>
      </c>
      <c r="H2313" s="9" t="n">
        <v>1130</v>
      </c>
      <c r="I2313" s="9"/>
      <c r="J2313" s="9" t="s">
        <v>20915</v>
      </c>
      <c r="K2313" s="9" t="s">
        <v>20916</v>
      </c>
      <c r="L2313" s="9" t="s">
        <v>20917</v>
      </c>
      <c r="M2313" s="9" t="s">
        <v>20918</v>
      </c>
      <c r="N2313" s="9" t="s">
        <v>7873</v>
      </c>
      <c r="O2313" s="9" t="s">
        <v>19237</v>
      </c>
      <c r="P2313" s="9"/>
      <c r="Q2313" s="9" t="s">
        <v>234</v>
      </c>
      <c r="R2313" s="9" t="s">
        <v>20919</v>
      </c>
      <c r="S2313" s="9" t="s">
        <v>16</v>
      </c>
      <c r="T2313" s="9" t="s">
        <v>1001</v>
      </c>
      <c r="U2313" s="9" t="s">
        <v>378</v>
      </c>
      <c r="V2313" s="9"/>
    </row>
    <row r="2314" customFormat="false" ht="15" hidden="false" customHeight="false" outlineLevel="0" collapsed="false">
      <c r="A2314" s="9" t="s">
        <v>20920</v>
      </c>
      <c r="B2314" s="9" t="s">
        <v>20921</v>
      </c>
      <c r="C2314" s="9" t="s">
        <v>20922</v>
      </c>
      <c r="D2314" s="9" t="s">
        <v>21</v>
      </c>
      <c r="E2314" s="9" t="s">
        <v>460</v>
      </c>
      <c r="F2314" s="9" t="s">
        <v>171</v>
      </c>
      <c r="G2314" s="9" t="s">
        <v>472</v>
      </c>
      <c r="H2314" s="9" t="n">
        <v>1876</v>
      </c>
      <c r="I2314" s="9"/>
      <c r="J2314" s="9" t="s">
        <v>20923</v>
      </c>
      <c r="K2314" s="9" t="s">
        <v>20924</v>
      </c>
      <c r="L2314" s="9" t="s">
        <v>20925</v>
      </c>
      <c r="M2314" s="9" t="s">
        <v>20926</v>
      </c>
      <c r="N2314" s="9" t="s">
        <v>5908</v>
      </c>
      <c r="O2314" s="9" t="s">
        <v>19237</v>
      </c>
      <c r="P2314" s="9"/>
      <c r="Q2314" s="9" t="s">
        <v>234</v>
      </c>
      <c r="R2314" s="9" t="s">
        <v>628</v>
      </c>
      <c r="S2314" s="9" t="s">
        <v>16</v>
      </c>
      <c r="T2314" s="9" t="s">
        <v>20927</v>
      </c>
      <c r="U2314" s="9" t="s">
        <v>222</v>
      </c>
      <c r="V2314" s="9"/>
    </row>
    <row r="2315" customFormat="false" ht="15" hidden="false" customHeight="false" outlineLevel="0" collapsed="false">
      <c r="A2315" s="9" t="s">
        <v>20928</v>
      </c>
      <c r="B2315" s="9" t="s">
        <v>20929</v>
      </c>
      <c r="C2315" s="9" t="s">
        <v>20930</v>
      </c>
      <c r="D2315" s="9" t="s">
        <v>21</v>
      </c>
      <c r="E2315" s="9" t="s">
        <v>460</v>
      </c>
      <c r="F2315" s="9" t="s">
        <v>161</v>
      </c>
      <c r="G2315" s="9" t="s">
        <v>69</v>
      </c>
      <c r="H2315" s="9" t="n">
        <v>1500</v>
      </c>
      <c r="I2315" s="9"/>
      <c r="J2315" s="9" t="s">
        <v>20931</v>
      </c>
      <c r="K2315" s="9" t="s">
        <v>20932</v>
      </c>
      <c r="L2315" s="9" t="s">
        <v>20933</v>
      </c>
      <c r="M2315" s="9" t="s">
        <v>20934</v>
      </c>
      <c r="N2315" s="9" t="s">
        <v>7873</v>
      </c>
      <c r="O2315" s="9" t="s">
        <v>19237</v>
      </c>
      <c r="P2315" s="9"/>
      <c r="Q2315" s="9" t="s">
        <v>5844</v>
      </c>
      <c r="R2315" s="9" t="s">
        <v>20530</v>
      </c>
      <c r="S2315" s="9" t="s">
        <v>15</v>
      </c>
      <c r="T2315" s="9" t="s">
        <v>3429</v>
      </c>
      <c r="U2315" s="9" t="s">
        <v>222</v>
      </c>
      <c r="V2315" s="9" t="s">
        <v>20935</v>
      </c>
    </row>
    <row r="2316" customFormat="false" ht="15" hidden="false" customHeight="false" outlineLevel="0" collapsed="false">
      <c r="A2316" s="9" t="s">
        <v>20936</v>
      </c>
      <c r="B2316" s="9" t="s">
        <v>20937</v>
      </c>
      <c r="C2316" s="9" t="s">
        <v>20938</v>
      </c>
      <c r="D2316" s="9" t="s">
        <v>21</v>
      </c>
      <c r="E2316" s="9" t="s">
        <v>460</v>
      </c>
      <c r="F2316" s="9" t="s">
        <v>161</v>
      </c>
      <c r="G2316" s="9" t="s">
        <v>20939</v>
      </c>
      <c r="H2316" s="9"/>
      <c r="I2316" s="9"/>
      <c r="J2316" s="9" t="s">
        <v>20664</v>
      </c>
      <c r="K2316" s="9" t="s">
        <v>20940</v>
      </c>
      <c r="L2316" s="9" t="s">
        <v>20941</v>
      </c>
      <c r="M2316" s="9" t="s">
        <v>20942</v>
      </c>
      <c r="N2316" s="9" t="s">
        <v>5917</v>
      </c>
      <c r="O2316" s="9" t="s">
        <v>19237</v>
      </c>
      <c r="P2316" s="9"/>
      <c r="Q2316" s="9" t="s">
        <v>234</v>
      </c>
      <c r="R2316" s="9" t="s">
        <v>20530</v>
      </c>
      <c r="S2316" s="9" t="s">
        <v>16</v>
      </c>
      <c r="T2316" s="9" t="s">
        <v>3205</v>
      </c>
      <c r="U2316" s="9" t="s">
        <v>222</v>
      </c>
      <c r="V2316" s="9" t="s">
        <v>20943</v>
      </c>
    </row>
    <row r="2317" customFormat="false" ht="15" hidden="false" customHeight="false" outlineLevel="0" collapsed="false">
      <c r="A2317" s="9" t="s">
        <v>20944</v>
      </c>
      <c r="B2317" s="9" t="s">
        <v>20945</v>
      </c>
      <c r="C2317" s="9" t="s">
        <v>20946</v>
      </c>
      <c r="D2317" s="9" t="s">
        <v>21</v>
      </c>
      <c r="E2317" s="9" t="s">
        <v>460</v>
      </c>
      <c r="F2317" s="9" t="s">
        <v>171</v>
      </c>
      <c r="G2317" s="9" t="s">
        <v>20947</v>
      </c>
      <c r="H2317" s="9" t="n">
        <v>-2400</v>
      </c>
      <c r="I2317" s="9"/>
      <c r="J2317" s="9" t="s">
        <v>20948</v>
      </c>
      <c r="K2317" s="9" t="s">
        <v>20949</v>
      </c>
      <c r="L2317" s="9" t="s">
        <v>20950</v>
      </c>
      <c r="M2317" s="9" t="s">
        <v>20951</v>
      </c>
      <c r="N2317" s="9" t="s">
        <v>613</v>
      </c>
      <c r="O2317" s="9" t="s">
        <v>19237</v>
      </c>
      <c r="P2317" s="9"/>
      <c r="Q2317" s="9" t="s">
        <v>219</v>
      </c>
      <c r="R2317" s="9" t="s">
        <v>628</v>
      </c>
      <c r="S2317" s="9" t="s">
        <v>17</v>
      </c>
      <c r="T2317" s="9" t="s">
        <v>3429</v>
      </c>
      <c r="U2317" s="9" t="s">
        <v>222</v>
      </c>
      <c r="V2317" s="9" t="s">
        <v>20952</v>
      </c>
    </row>
    <row r="2318" customFormat="false" ht="15" hidden="false" customHeight="false" outlineLevel="0" collapsed="false">
      <c r="A2318" s="9" t="s">
        <v>20953</v>
      </c>
      <c r="B2318" s="9" t="s">
        <v>20954</v>
      </c>
      <c r="C2318" s="9" t="s">
        <v>20955</v>
      </c>
      <c r="D2318" s="9" t="s">
        <v>21</v>
      </c>
      <c r="E2318" s="9" t="s">
        <v>460</v>
      </c>
      <c r="F2318" s="9" t="s">
        <v>171</v>
      </c>
      <c r="G2318" s="9" t="s">
        <v>20956</v>
      </c>
      <c r="H2318" s="9" t="n">
        <v>-3500</v>
      </c>
      <c r="I2318" s="9"/>
      <c r="J2318" s="9" t="s">
        <v>20957</v>
      </c>
      <c r="K2318" s="9" t="s">
        <v>20958</v>
      </c>
      <c r="L2318" s="9" t="s">
        <v>20959</v>
      </c>
      <c r="M2318" s="9" t="s">
        <v>20960</v>
      </c>
      <c r="N2318" s="9" t="s">
        <v>7804</v>
      </c>
      <c r="O2318" s="9" t="s">
        <v>19237</v>
      </c>
      <c r="P2318" s="9"/>
      <c r="Q2318" s="9" t="s">
        <v>234</v>
      </c>
      <c r="R2318" s="9" t="s">
        <v>628</v>
      </c>
      <c r="S2318" s="9" t="s">
        <v>17</v>
      </c>
      <c r="T2318" s="9" t="s">
        <v>247</v>
      </c>
      <c r="U2318" s="9" t="s">
        <v>378</v>
      </c>
      <c r="V2318" s="9"/>
    </row>
    <row r="2319" customFormat="false" ht="15" hidden="false" customHeight="false" outlineLevel="0" collapsed="false">
      <c r="A2319" s="9" t="s">
        <v>20961</v>
      </c>
      <c r="B2319" s="9" t="s">
        <v>20962</v>
      </c>
      <c r="C2319" s="9" t="s">
        <v>20963</v>
      </c>
      <c r="D2319" s="9" t="s">
        <v>21</v>
      </c>
      <c r="E2319" s="9" t="s">
        <v>460</v>
      </c>
      <c r="F2319" s="9" t="s">
        <v>171</v>
      </c>
      <c r="G2319" s="9" t="s">
        <v>472</v>
      </c>
      <c r="H2319" s="9" t="n">
        <v>1438</v>
      </c>
      <c r="I2319" s="9"/>
      <c r="J2319" s="9" t="s">
        <v>20964</v>
      </c>
      <c r="K2319" s="9" t="s">
        <v>20965</v>
      </c>
      <c r="L2319" s="9" t="s">
        <v>20966</v>
      </c>
      <c r="M2319" s="9" t="s">
        <v>20967</v>
      </c>
      <c r="N2319" s="9" t="s">
        <v>180</v>
      </c>
      <c r="O2319" s="9" t="s">
        <v>19237</v>
      </c>
      <c r="P2319" s="9"/>
      <c r="Q2319" s="9" t="s">
        <v>234</v>
      </c>
      <c r="R2319" s="9" t="s">
        <v>3340</v>
      </c>
      <c r="S2319" s="9" t="s">
        <v>17</v>
      </c>
      <c r="T2319" s="9" t="s">
        <v>2873</v>
      </c>
      <c r="U2319" s="9" t="s">
        <v>378</v>
      </c>
      <c r="V2319" s="9"/>
    </row>
    <row r="2320" customFormat="false" ht="15" hidden="false" customHeight="false" outlineLevel="0" collapsed="false">
      <c r="A2320" s="9" t="s">
        <v>20968</v>
      </c>
      <c r="B2320" s="9" t="s">
        <v>20969</v>
      </c>
      <c r="C2320" s="9" t="s">
        <v>20970</v>
      </c>
      <c r="D2320" s="9" t="s">
        <v>21</v>
      </c>
      <c r="E2320" s="9" t="s">
        <v>460</v>
      </c>
      <c r="F2320" s="9" t="s">
        <v>171</v>
      </c>
      <c r="G2320" s="9" t="s">
        <v>472</v>
      </c>
      <c r="H2320" s="9" t="n">
        <v>1920</v>
      </c>
      <c r="I2320" s="9"/>
      <c r="J2320" s="9" t="s">
        <v>20971</v>
      </c>
      <c r="K2320" s="9" t="s">
        <v>20972</v>
      </c>
      <c r="L2320" s="9" t="s">
        <v>20973</v>
      </c>
      <c r="M2320" s="9" t="s">
        <v>20974</v>
      </c>
      <c r="N2320" s="9" t="s">
        <v>20975</v>
      </c>
      <c r="O2320" s="9" t="s">
        <v>19237</v>
      </c>
      <c r="P2320" s="9"/>
      <c r="Q2320" s="9" t="s">
        <v>246</v>
      </c>
      <c r="R2320" s="9" t="s">
        <v>628</v>
      </c>
      <c r="S2320" s="9" t="s">
        <v>17</v>
      </c>
      <c r="T2320" s="9" t="s">
        <v>1001</v>
      </c>
      <c r="U2320" s="9" t="s">
        <v>222</v>
      </c>
      <c r="V2320" s="9"/>
    </row>
    <row r="2321" customFormat="false" ht="15" hidden="false" customHeight="false" outlineLevel="0" collapsed="false">
      <c r="A2321" s="9" t="s">
        <v>20976</v>
      </c>
      <c r="B2321" s="9" t="s">
        <v>20977</v>
      </c>
      <c r="C2321" s="9" t="s">
        <v>20977</v>
      </c>
      <c r="D2321" s="9" t="s">
        <v>21</v>
      </c>
      <c r="E2321" s="9" t="s">
        <v>460</v>
      </c>
      <c r="F2321" s="9" t="s">
        <v>171</v>
      </c>
      <c r="G2321" s="9" t="s">
        <v>472</v>
      </c>
      <c r="H2321" s="9"/>
      <c r="I2321" s="9"/>
      <c r="J2321" s="9" t="s">
        <v>20978</v>
      </c>
      <c r="K2321" s="9" t="s">
        <v>20979</v>
      </c>
      <c r="L2321" s="9" t="s">
        <v>20980</v>
      </c>
      <c r="M2321" s="9" t="s">
        <v>20981</v>
      </c>
      <c r="N2321" s="9" t="s">
        <v>20982</v>
      </c>
      <c r="O2321" s="9" t="s">
        <v>19237</v>
      </c>
      <c r="P2321" s="9"/>
      <c r="Q2321" s="9" t="s">
        <v>234</v>
      </c>
      <c r="R2321" s="9" t="s">
        <v>628</v>
      </c>
      <c r="S2321" s="9" t="s">
        <v>17</v>
      </c>
      <c r="T2321" s="9" t="s">
        <v>2873</v>
      </c>
      <c r="U2321" s="9" t="s">
        <v>378</v>
      </c>
      <c r="V2321" s="9"/>
    </row>
    <row r="2322" customFormat="false" ht="15" hidden="false" customHeight="false" outlineLevel="0" collapsed="false">
      <c r="A2322" s="9" t="s">
        <v>20983</v>
      </c>
      <c r="B2322" s="9" t="s">
        <v>20984</v>
      </c>
      <c r="C2322" s="9" t="s">
        <v>20985</v>
      </c>
      <c r="D2322" s="9" t="s">
        <v>21</v>
      </c>
      <c r="E2322" s="9" t="s">
        <v>460</v>
      </c>
      <c r="F2322" s="9" t="s">
        <v>171</v>
      </c>
      <c r="G2322" s="9" t="s">
        <v>472</v>
      </c>
      <c r="H2322" s="9"/>
      <c r="I2322" s="9"/>
      <c r="J2322" s="9" t="s">
        <v>20986</v>
      </c>
      <c r="K2322" s="9" t="s">
        <v>20987</v>
      </c>
      <c r="L2322" s="9" t="s">
        <v>20988</v>
      </c>
      <c r="M2322" s="9" t="s">
        <v>20989</v>
      </c>
      <c r="N2322" s="9" t="s">
        <v>7746</v>
      </c>
      <c r="O2322" s="9" t="s">
        <v>19237</v>
      </c>
      <c r="P2322" s="9"/>
      <c r="Q2322" s="9" t="s">
        <v>234</v>
      </c>
      <c r="R2322" s="9" t="s">
        <v>628</v>
      </c>
      <c r="S2322" s="9" t="s">
        <v>17</v>
      </c>
      <c r="T2322" s="9" t="s">
        <v>16618</v>
      </c>
      <c r="U2322" s="9" t="s">
        <v>378</v>
      </c>
      <c r="V2322" s="9"/>
    </row>
    <row r="2323" customFormat="false" ht="15" hidden="false" customHeight="false" outlineLevel="0" collapsed="false">
      <c r="A2323" s="9" t="s">
        <v>20990</v>
      </c>
      <c r="B2323" s="9" t="s">
        <v>20991</v>
      </c>
      <c r="C2323" s="9" t="s">
        <v>20992</v>
      </c>
      <c r="D2323" s="9" t="s">
        <v>21</v>
      </c>
      <c r="E2323" s="9" t="s">
        <v>460</v>
      </c>
      <c r="F2323" s="9" t="s">
        <v>162</v>
      </c>
      <c r="G2323" s="9" t="s">
        <v>20993</v>
      </c>
      <c r="H2323" s="9"/>
      <c r="I2323" s="9"/>
      <c r="J2323" s="9" t="s">
        <v>20080</v>
      </c>
      <c r="K2323" s="9" t="s">
        <v>20994</v>
      </c>
      <c r="L2323" s="9" t="s">
        <v>20995</v>
      </c>
      <c r="M2323" s="9" t="s">
        <v>20996</v>
      </c>
      <c r="N2323" s="9" t="s">
        <v>7883</v>
      </c>
      <c r="O2323" s="9" t="s">
        <v>19237</v>
      </c>
      <c r="P2323" s="9"/>
      <c r="Q2323" s="9" t="s">
        <v>869</v>
      </c>
      <c r="R2323" s="9" t="s">
        <v>1532</v>
      </c>
      <c r="S2323" s="9" t="s">
        <v>17</v>
      </c>
      <c r="T2323" s="9" t="s">
        <v>10556</v>
      </c>
      <c r="U2323" s="9" t="s">
        <v>222</v>
      </c>
      <c r="V2323" s="9" t="s">
        <v>20997</v>
      </c>
    </row>
    <row r="2324" customFormat="false" ht="15" hidden="false" customHeight="false" outlineLevel="0" collapsed="false">
      <c r="A2324" s="9" t="s">
        <v>20998</v>
      </c>
      <c r="B2324" s="9" t="s">
        <v>9283</v>
      </c>
      <c r="C2324" s="9" t="s">
        <v>9283</v>
      </c>
      <c r="D2324" s="9" t="s">
        <v>21</v>
      </c>
      <c r="E2324" s="9" t="s">
        <v>460</v>
      </c>
      <c r="F2324" s="9" t="s">
        <v>171</v>
      </c>
      <c r="G2324" s="9" t="s">
        <v>472</v>
      </c>
      <c r="H2324" s="9" t="n">
        <v>-3300</v>
      </c>
      <c r="I2324" s="9"/>
      <c r="J2324" s="9" t="s">
        <v>20999</v>
      </c>
      <c r="K2324" s="9" t="s">
        <v>21000</v>
      </c>
      <c r="L2324" s="9" t="s">
        <v>21001</v>
      </c>
      <c r="M2324" s="9" t="s">
        <v>21002</v>
      </c>
      <c r="N2324" s="9" t="s">
        <v>8568</v>
      </c>
      <c r="O2324" s="9" t="s">
        <v>19237</v>
      </c>
      <c r="P2324" s="9"/>
      <c r="Q2324" s="9" t="s">
        <v>234</v>
      </c>
      <c r="R2324" s="9" t="s">
        <v>21003</v>
      </c>
      <c r="S2324" s="9" t="s">
        <v>16</v>
      </c>
      <c r="T2324" s="9" t="s">
        <v>2873</v>
      </c>
      <c r="U2324" s="9" t="s">
        <v>222</v>
      </c>
      <c r="V2324" s="9"/>
    </row>
    <row r="2325" customFormat="false" ht="15" hidden="false" customHeight="false" outlineLevel="0" collapsed="false">
      <c r="A2325" s="9" t="s">
        <v>21004</v>
      </c>
      <c r="B2325" s="9" t="s">
        <v>21005</v>
      </c>
      <c r="C2325" s="9" t="s">
        <v>21006</v>
      </c>
      <c r="D2325" s="9" t="s">
        <v>21</v>
      </c>
      <c r="E2325" s="9" t="s">
        <v>460</v>
      </c>
      <c r="F2325" s="9" t="s">
        <v>164</v>
      </c>
      <c r="G2325" s="9" t="s">
        <v>15426</v>
      </c>
      <c r="H2325" s="9"/>
      <c r="I2325" s="9"/>
      <c r="J2325" s="9" t="s">
        <v>21007</v>
      </c>
      <c r="K2325" s="9" t="s">
        <v>21008</v>
      </c>
      <c r="L2325" s="9" t="s">
        <v>21009</v>
      </c>
      <c r="M2325" s="9" t="s">
        <v>21010</v>
      </c>
      <c r="N2325" s="9" t="s">
        <v>21011</v>
      </c>
      <c r="O2325" s="9" t="s">
        <v>19237</v>
      </c>
      <c r="P2325" s="9"/>
      <c r="Q2325" s="9" t="s">
        <v>840</v>
      </c>
      <c r="R2325" s="9" t="s">
        <v>21012</v>
      </c>
      <c r="S2325" s="9" t="s">
        <v>16</v>
      </c>
      <c r="T2325" s="9" t="s">
        <v>672</v>
      </c>
      <c r="U2325" s="9" t="s">
        <v>222</v>
      </c>
      <c r="V2325" s="9" t="s">
        <v>21013</v>
      </c>
    </row>
    <row r="2326" customFormat="false" ht="15" hidden="false" customHeight="false" outlineLevel="0" collapsed="false">
      <c r="A2326" s="9" t="s">
        <v>21014</v>
      </c>
      <c r="B2326" s="9" t="s">
        <v>21015</v>
      </c>
      <c r="C2326" s="9" t="s">
        <v>21016</v>
      </c>
      <c r="D2326" s="9" t="s">
        <v>21</v>
      </c>
      <c r="E2326" s="9" t="s">
        <v>460</v>
      </c>
      <c r="F2326" s="9" t="s">
        <v>171</v>
      </c>
      <c r="G2326" s="9" t="s">
        <v>472</v>
      </c>
      <c r="H2326" s="9" t="n">
        <v>-300000</v>
      </c>
      <c r="I2326" s="9"/>
      <c r="J2326" s="9" t="s">
        <v>21017</v>
      </c>
      <c r="K2326" s="9" t="s">
        <v>21018</v>
      </c>
      <c r="L2326" s="9" t="s">
        <v>21019</v>
      </c>
      <c r="M2326" s="9" t="s">
        <v>21020</v>
      </c>
      <c r="N2326" s="9" t="s">
        <v>9190</v>
      </c>
      <c r="O2326" s="9" t="s">
        <v>19237</v>
      </c>
      <c r="P2326" s="9"/>
      <c r="Q2326" s="9" t="s">
        <v>234</v>
      </c>
      <c r="R2326" s="9" t="s">
        <v>628</v>
      </c>
      <c r="S2326" s="9" t="s">
        <v>17</v>
      </c>
      <c r="T2326" s="9" t="s">
        <v>2873</v>
      </c>
      <c r="U2326" s="9" t="s">
        <v>222</v>
      </c>
      <c r="V2326" s="9"/>
    </row>
    <row r="2327" customFormat="false" ht="15" hidden="false" customHeight="false" outlineLevel="0" collapsed="false">
      <c r="A2327" s="9" t="s">
        <v>21021</v>
      </c>
      <c r="B2327" s="9" t="s">
        <v>21022</v>
      </c>
      <c r="C2327" s="9" t="s">
        <v>21023</v>
      </c>
      <c r="D2327" s="9" t="s">
        <v>21</v>
      </c>
      <c r="E2327" s="9" t="s">
        <v>460</v>
      </c>
      <c r="F2327" s="9" t="s">
        <v>169</v>
      </c>
      <c r="G2327" s="9" t="s">
        <v>21024</v>
      </c>
      <c r="H2327" s="9" t="n">
        <v>-2000</v>
      </c>
      <c r="I2327" s="9"/>
      <c r="J2327" s="9" t="s">
        <v>21025</v>
      </c>
      <c r="K2327" s="9" t="s">
        <v>21026</v>
      </c>
      <c r="L2327" s="9" t="s">
        <v>21027</v>
      </c>
      <c r="M2327" s="9" t="s">
        <v>21028</v>
      </c>
      <c r="N2327" s="9" t="s">
        <v>9190</v>
      </c>
      <c r="O2327" s="9" t="s">
        <v>19237</v>
      </c>
      <c r="P2327" s="9"/>
      <c r="Q2327" s="9" t="s">
        <v>234</v>
      </c>
      <c r="R2327" s="9" t="s">
        <v>21029</v>
      </c>
      <c r="S2327" s="9" t="s">
        <v>16</v>
      </c>
      <c r="T2327" s="9" t="s">
        <v>2873</v>
      </c>
      <c r="U2327" s="9" t="s">
        <v>378</v>
      </c>
      <c r="V2327" s="9"/>
    </row>
    <row r="2328" customFormat="false" ht="15" hidden="false" customHeight="false" outlineLevel="0" collapsed="false">
      <c r="A2328" s="9" t="s">
        <v>21030</v>
      </c>
      <c r="B2328" s="9" t="s">
        <v>12779</v>
      </c>
      <c r="C2328" s="9" t="s">
        <v>21031</v>
      </c>
      <c r="D2328" s="9" t="s">
        <v>21</v>
      </c>
      <c r="E2328" s="9" t="s">
        <v>460</v>
      </c>
      <c r="F2328" s="9" t="s">
        <v>163</v>
      </c>
      <c r="G2328" s="9" t="s">
        <v>103</v>
      </c>
      <c r="H2328" s="9" t="n">
        <v>-500</v>
      </c>
      <c r="I2328" s="9"/>
      <c r="J2328" s="9" t="s">
        <v>21032</v>
      </c>
      <c r="K2328" s="9" t="s">
        <v>21033</v>
      </c>
      <c r="L2328" s="9" t="s">
        <v>21034</v>
      </c>
      <c r="M2328" s="9" t="s">
        <v>21035</v>
      </c>
      <c r="N2328" s="9" t="s">
        <v>9190</v>
      </c>
      <c r="O2328" s="9" t="s">
        <v>19237</v>
      </c>
      <c r="P2328" s="9"/>
      <c r="Q2328" s="9" t="s">
        <v>234</v>
      </c>
      <c r="R2328" s="9" t="s">
        <v>628</v>
      </c>
      <c r="S2328" s="9" t="s">
        <v>17</v>
      </c>
      <c r="T2328" s="9" t="s">
        <v>2873</v>
      </c>
      <c r="U2328" s="9" t="s">
        <v>378</v>
      </c>
      <c r="V2328" s="9"/>
    </row>
    <row r="2329" customFormat="false" ht="15" hidden="false" customHeight="false" outlineLevel="0" collapsed="false">
      <c r="A2329" s="9" t="s">
        <v>21036</v>
      </c>
      <c r="B2329" s="9" t="s">
        <v>21037</v>
      </c>
      <c r="C2329" s="9" t="s">
        <v>21038</v>
      </c>
      <c r="D2329" s="9" t="s">
        <v>21</v>
      </c>
      <c r="E2329" s="9" t="s">
        <v>460</v>
      </c>
      <c r="F2329" s="9" t="s">
        <v>171</v>
      </c>
      <c r="G2329" s="9" t="s">
        <v>21039</v>
      </c>
      <c r="H2329" s="9" t="n">
        <v>-17000</v>
      </c>
      <c r="I2329" s="9"/>
      <c r="J2329" s="9" t="s">
        <v>21040</v>
      </c>
      <c r="K2329" s="9" t="s">
        <v>21041</v>
      </c>
      <c r="L2329" s="9" t="s">
        <v>21042</v>
      </c>
      <c r="M2329" s="9" t="s">
        <v>21043</v>
      </c>
      <c r="N2329" s="9" t="s">
        <v>9190</v>
      </c>
      <c r="O2329" s="9" t="s">
        <v>19237</v>
      </c>
      <c r="P2329" s="9"/>
      <c r="Q2329" s="9" t="s">
        <v>454</v>
      </c>
      <c r="R2329" s="9" t="s">
        <v>628</v>
      </c>
      <c r="S2329" s="9" t="s">
        <v>17</v>
      </c>
      <c r="T2329" s="9" t="s">
        <v>3239</v>
      </c>
      <c r="U2329" s="9" t="s">
        <v>378</v>
      </c>
      <c r="V2329" s="9"/>
    </row>
    <row r="2330" customFormat="false" ht="15" hidden="false" customHeight="false" outlineLevel="0" collapsed="false">
      <c r="A2330" s="9" t="s">
        <v>21044</v>
      </c>
      <c r="B2330" s="9" t="s">
        <v>21045</v>
      </c>
      <c r="C2330" s="9" t="s">
        <v>21045</v>
      </c>
      <c r="D2330" s="9" t="s">
        <v>21</v>
      </c>
      <c r="E2330" s="9" t="s">
        <v>460</v>
      </c>
      <c r="F2330" s="9" t="s">
        <v>171</v>
      </c>
      <c r="G2330" s="9" t="s">
        <v>472</v>
      </c>
      <c r="H2330" s="9"/>
      <c r="I2330" s="9"/>
      <c r="J2330" s="9" t="s">
        <v>19915</v>
      </c>
      <c r="K2330" s="9" t="s">
        <v>21046</v>
      </c>
      <c r="L2330" s="9" t="s">
        <v>21047</v>
      </c>
      <c r="M2330" s="9" t="s">
        <v>21048</v>
      </c>
      <c r="N2330" s="9" t="s">
        <v>8568</v>
      </c>
      <c r="O2330" s="9" t="s">
        <v>19237</v>
      </c>
      <c r="P2330" s="9"/>
      <c r="Q2330" s="9" t="s">
        <v>454</v>
      </c>
      <c r="R2330" s="9" t="s">
        <v>3340</v>
      </c>
      <c r="S2330" s="9" t="s">
        <v>16</v>
      </c>
      <c r="T2330" s="9" t="s">
        <v>2873</v>
      </c>
      <c r="U2330" s="9" t="s">
        <v>222</v>
      </c>
      <c r="V2330" s="9"/>
    </row>
    <row r="2331" customFormat="false" ht="15" hidden="false" customHeight="false" outlineLevel="0" collapsed="false">
      <c r="A2331" s="9" t="s">
        <v>21049</v>
      </c>
      <c r="B2331" s="9" t="s">
        <v>21050</v>
      </c>
      <c r="C2331" s="9" t="s">
        <v>21051</v>
      </c>
      <c r="D2331" s="9" t="s">
        <v>21</v>
      </c>
      <c r="E2331" s="9" t="s">
        <v>460</v>
      </c>
      <c r="F2331" s="9" t="s">
        <v>171</v>
      </c>
      <c r="G2331" s="9" t="s">
        <v>472</v>
      </c>
      <c r="H2331" s="9"/>
      <c r="I2331" s="9"/>
      <c r="J2331" s="9" t="s">
        <v>19915</v>
      </c>
      <c r="K2331" s="9" t="s">
        <v>21052</v>
      </c>
      <c r="L2331" s="9" t="s">
        <v>21053</v>
      </c>
      <c r="M2331" s="9" t="s">
        <v>21054</v>
      </c>
      <c r="N2331" s="9" t="s">
        <v>8568</v>
      </c>
      <c r="O2331" s="9" t="s">
        <v>19237</v>
      </c>
      <c r="P2331" s="9"/>
      <c r="Q2331" s="9" t="s">
        <v>234</v>
      </c>
      <c r="R2331" s="9" t="s">
        <v>8794</v>
      </c>
      <c r="S2331" s="9" t="s">
        <v>16</v>
      </c>
      <c r="T2331" s="9" t="s">
        <v>2873</v>
      </c>
      <c r="U2331" s="9" t="s">
        <v>222</v>
      </c>
      <c r="V2331" s="9"/>
    </row>
    <row r="2332" customFormat="false" ht="15" hidden="false" customHeight="false" outlineLevel="0" collapsed="false">
      <c r="A2332" s="9" t="s">
        <v>21055</v>
      </c>
      <c r="B2332" s="9" t="s">
        <v>21056</v>
      </c>
      <c r="C2332" s="9" t="s">
        <v>21056</v>
      </c>
      <c r="D2332" s="9" t="s">
        <v>21</v>
      </c>
      <c r="E2332" s="9" t="s">
        <v>460</v>
      </c>
      <c r="F2332" s="9" t="s">
        <v>171</v>
      </c>
      <c r="G2332" s="9" t="s">
        <v>472</v>
      </c>
      <c r="H2332" s="9"/>
      <c r="I2332" s="9"/>
      <c r="J2332" s="9" t="s">
        <v>19915</v>
      </c>
      <c r="K2332" s="9" t="s">
        <v>21057</v>
      </c>
      <c r="L2332" s="9" t="s">
        <v>21058</v>
      </c>
      <c r="M2332" s="9" t="s">
        <v>21059</v>
      </c>
      <c r="N2332" s="9" t="s">
        <v>8568</v>
      </c>
      <c r="O2332" s="9" t="s">
        <v>19237</v>
      </c>
      <c r="P2332" s="9"/>
      <c r="Q2332" s="9" t="s">
        <v>219</v>
      </c>
      <c r="R2332" s="9" t="s">
        <v>3340</v>
      </c>
      <c r="S2332" s="9" t="s">
        <v>17</v>
      </c>
      <c r="T2332" s="9" t="s">
        <v>2873</v>
      </c>
      <c r="U2332" s="9" t="s">
        <v>222</v>
      </c>
      <c r="V2332" s="9"/>
    </row>
    <row r="2333" customFormat="false" ht="15" hidden="false" customHeight="false" outlineLevel="0" collapsed="false">
      <c r="A2333" s="9" t="s">
        <v>21060</v>
      </c>
      <c r="B2333" s="9" t="s">
        <v>21061</v>
      </c>
      <c r="C2333" s="9" t="s">
        <v>21062</v>
      </c>
      <c r="D2333" s="9" t="s">
        <v>21</v>
      </c>
      <c r="E2333" s="9" t="s">
        <v>460</v>
      </c>
      <c r="F2333" s="9" t="s">
        <v>162</v>
      </c>
      <c r="G2333" s="9" t="s">
        <v>90</v>
      </c>
      <c r="H2333" s="9"/>
      <c r="I2333" s="9"/>
      <c r="J2333" s="9" t="s">
        <v>21063</v>
      </c>
      <c r="K2333" s="9" t="s">
        <v>21064</v>
      </c>
      <c r="L2333" s="9" t="s">
        <v>21065</v>
      </c>
      <c r="M2333" s="9" t="s">
        <v>21062</v>
      </c>
      <c r="N2333" s="9" t="s">
        <v>181</v>
      </c>
      <c r="O2333" s="9" t="s">
        <v>19237</v>
      </c>
      <c r="P2333" s="9"/>
      <c r="Q2333" s="9" t="s">
        <v>234</v>
      </c>
      <c r="R2333" s="9" t="s">
        <v>628</v>
      </c>
      <c r="S2333" s="9" t="s">
        <v>17</v>
      </c>
      <c r="T2333" s="9" t="s">
        <v>2873</v>
      </c>
      <c r="U2333" s="9" t="s">
        <v>378</v>
      </c>
      <c r="V2333" s="9" t="s">
        <v>21066</v>
      </c>
    </row>
    <row r="2334" customFormat="false" ht="15" hidden="false" customHeight="false" outlineLevel="0" collapsed="false">
      <c r="A2334" s="9" t="s">
        <v>21067</v>
      </c>
      <c r="B2334" s="9" t="s">
        <v>21068</v>
      </c>
      <c r="C2334" s="9" t="s">
        <v>21069</v>
      </c>
      <c r="D2334" s="9" t="s">
        <v>21</v>
      </c>
      <c r="E2334" s="9" t="s">
        <v>460</v>
      </c>
      <c r="F2334" s="9" t="s">
        <v>168</v>
      </c>
      <c r="G2334" s="9" t="s">
        <v>20003</v>
      </c>
      <c r="H2334" s="9"/>
      <c r="I2334" s="9"/>
      <c r="J2334" s="9" t="s">
        <v>19752</v>
      </c>
      <c r="K2334" s="9" t="s">
        <v>21070</v>
      </c>
      <c r="L2334" s="9" t="s">
        <v>21071</v>
      </c>
      <c r="M2334" s="9" t="s">
        <v>21072</v>
      </c>
      <c r="N2334" s="9" t="s">
        <v>8568</v>
      </c>
      <c r="O2334" s="9" t="s">
        <v>19237</v>
      </c>
      <c r="P2334" s="9"/>
      <c r="Q2334" s="9" t="s">
        <v>14200</v>
      </c>
      <c r="R2334" s="9" t="s">
        <v>20091</v>
      </c>
      <c r="S2334" s="9" t="s">
        <v>17</v>
      </c>
      <c r="T2334" s="9" t="s">
        <v>3429</v>
      </c>
      <c r="U2334" s="9" t="s">
        <v>222</v>
      </c>
      <c r="V2334" s="9"/>
    </row>
    <row r="2335" customFormat="false" ht="15" hidden="false" customHeight="false" outlineLevel="0" collapsed="false">
      <c r="A2335" s="9" t="s">
        <v>21073</v>
      </c>
      <c r="B2335" s="9" t="s">
        <v>12771</v>
      </c>
      <c r="C2335" s="9" t="s">
        <v>21074</v>
      </c>
      <c r="D2335" s="9" t="s">
        <v>21</v>
      </c>
      <c r="E2335" s="9" t="s">
        <v>460</v>
      </c>
      <c r="F2335" s="9" t="s">
        <v>171</v>
      </c>
      <c r="G2335" s="9" t="s">
        <v>472</v>
      </c>
      <c r="H2335" s="9" t="n">
        <v>1288</v>
      </c>
      <c r="I2335" s="9"/>
      <c r="J2335" s="9" t="s">
        <v>21075</v>
      </c>
      <c r="K2335" s="9" t="s">
        <v>21076</v>
      </c>
      <c r="L2335" s="9" t="s">
        <v>12441</v>
      </c>
      <c r="M2335" s="9" t="s">
        <v>21077</v>
      </c>
      <c r="N2335" s="9" t="s">
        <v>181</v>
      </c>
      <c r="O2335" s="9" t="s">
        <v>19237</v>
      </c>
      <c r="P2335" s="9"/>
      <c r="Q2335" s="9" t="s">
        <v>234</v>
      </c>
      <c r="R2335" s="9" t="s">
        <v>3340</v>
      </c>
      <c r="S2335" s="9" t="s">
        <v>16</v>
      </c>
      <c r="T2335" s="9" t="s">
        <v>2873</v>
      </c>
      <c r="U2335" s="9" t="s">
        <v>222</v>
      </c>
      <c r="V2335" s="9"/>
    </row>
    <row r="2336" customFormat="false" ht="15" hidden="false" customHeight="false" outlineLevel="0" collapsed="false">
      <c r="A2336" s="9" t="s">
        <v>21078</v>
      </c>
      <c r="B2336" s="9" t="s">
        <v>21079</v>
      </c>
      <c r="C2336" s="9" t="s">
        <v>21080</v>
      </c>
      <c r="D2336" s="9" t="s">
        <v>21</v>
      </c>
      <c r="E2336" s="9" t="s">
        <v>460</v>
      </c>
      <c r="F2336" s="9" t="s">
        <v>171</v>
      </c>
      <c r="G2336" s="9" t="s">
        <v>472</v>
      </c>
      <c r="H2336" s="9" t="n">
        <v>1300</v>
      </c>
      <c r="I2336" s="9"/>
      <c r="J2336" s="9" t="s">
        <v>21081</v>
      </c>
      <c r="K2336" s="9" t="s">
        <v>21082</v>
      </c>
      <c r="L2336" s="9" t="s">
        <v>21083</v>
      </c>
      <c r="M2336" s="9" t="s">
        <v>21084</v>
      </c>
      <c r="N2336" s="9" t="s">
        <v>181</v>
      </c>
      <c r="O2336" s="9" t="s">
        <v>19237</v>
      </c>
      <c r="P2336" s="9"/>
      <c r="Q2336" s="9" t="s">
        <v>234</v>
      </c>
      <c r="R2336" s="9" t="s">
        <v>628</v>
      </c>
      <c r="S2336" s="9" t="s">
        <v>17</v>
      </c>
      <c r="T2336" s="9" t="s">
        <v>2873</v>
      </c>
      <c r="U2336" s="9" t="s">
        <v>222</v>
      </c>
      <c r="V2336" s="9"/>
    </row>
    <row r="2337" customFormat="false" ht="15" hidden="false" customHeight="false" outlineLevel="0" collapsed="false">
      <c r="A2337" s="9" t="s">
        <v>21085</v>
      </c>
      <c r="B2337" s="9" t="s">
        <v>21086</v>
      </c>
      <c r="C2337" s="9" t="s">
        <v>21087</v>
      </c>
      <c r="D2337" s="9" t="s">
        <v>21</v>
      </c>
      <c r="E2337" s="9" t="s">
        <v>460</v>
      </c>
      <c r="F2337" s="9" t="s">
        <v>171</v>
      </c>
      <c r="G2337" s="9" t="s">
        <v>472</v>
      </c>
      <c r="H2337" s="9" t="n">
        <v>1915</v>
      </c>
      <c r="I2337" s="9"/>
      <c r="J2337" s="9" t="s">
        <v>21088</v>
      </c>
      <c r="K2337" s="9" t="s">
        <v>21089</v>
      </c>
      <c r="L2337" s="9" t="s">
        <v>21090</v>
      </c>
      <c r="M2337" s="9" t="s">
        <v>21091</v>
      </c>
      <c r="N2337" s="9" t="s">
        <v>10814</v>
      </c>
      <c r="O2337" s="9" t="s">
        <v>19237</v>
      </c>
      <c r="P2337" s="9"/>
      <c r="Q2337" s="9" t="s">
        <v>234</v>
      </c>
      <c r="R2337" s="9" t="s">
        <v>11767</v>
      </c>
      <c r="S2337" s="9" t="s">
        <v>17</v>
      </c>
      <c r="T2337" s="9" t="s">
        <v>2873</v>
      </c>
      <c r="U2337" s="9" t="s">
        <v>222</v>
      </c>
      <c r="V2337" s="9"/>
    </row>
    <row r="2338" customFormat="false" ht="15" hidden="false" customHeight="false" outlineLevel="0" collapsed="false">
      <c r="A2338" s="9" t="s">
        <v>21092</v>
      </c>
      <c r="B2338" s="9" t="s">
        <v>21093</v>
      </c>
      <c r="C2338" s="9" t="s">
        <v>21094</v>
      </c>
      <c r="D2338" s="9" t="s">
        <v>21</v>
      </c>
      <c r="E2338" s="9" t="s">
        <v>460</v>
      </c>
      <c r="F2338" s="9" t="s">
        <v>161</v>
      </c>
      <c r="G2338" s="9" t="s">
        <v>71</v>
      </c>
      <c r="H2338" s="9"/>
      <c r="I2338" s="9"/>
      <c r="J2338" s="9" t="s">
        <v>21095</v>
      </c>
      <c r="K2338" s="9" t="s">
        <v>21096</v>
      </c>
      <c r="L2338" s="9" t="s">
        <v>21097</v>
      </c>
      <c r="M2338" s="9" t="s">
        <v>21098</v>
      </c>
      <c r="N2338" s="9" t="s">
        <v>21099</v>
      </c>
      <c r="O2338" s="9" t="s">
        <v>19237</v>
      </c>
      <c r="P2338" s="9"/>
      <c r="Q2338" s="9" t="s">
        <v>234</v>
      </c>
      <c r="R2338" s="9" t="s">
        <v>3340</v>
      </c>
      <c r="S2338" s="9" t="s">
        <v>17</v>
      </c>
      <c r="T2338" s="9" t="s">
        <v>2873</v>
      </c>
      <c r="U2338" s="9" t="s">
        <v>378</v>
      </c>
      <c r="V2338" s="9"/>
    </row>
    <row r="2339" customFormat="false" ht="15" hidden="false" customHeight="false" outlineLevel="0" collapsed="false">
      <c r="A2339" s="9" t="s">
        <v>21100</v>
      </c>
      <c r="B2339" s="9" t="s">
        <v>21101</v>
      </c>
      <c r="C2339" s="9" t="s">
        <v>21101</v>
      </c>
      <c r="D2339" s="9" t="s">
        <v>21</v>
      </c>
      <c r="E2339" s="9" t="s">
        <v>460</v>
      </c>
      <c r="F2339" s="9" t="s">
        <v>161</v>
      </c>
      <c r="G2339" s="9" t="s">
        <v>61</v>
      </c>
      <c r="H2339" s="9" t="n">
        <v>-3100</v>
      </c>
      <c r="I2339" s="9"/>
      <c r="J2339" s="9" t="s">
        <v>21102</v>
      </c>
      <c r="K2339" s="9" t="s">
        <v>21103</v>
      </c>
      <c r="L2339" s="9" t="s">
        <v>21104</v>
      </c>
      <c r="M2339" s="9" t="s">
        <v>21105</v>
      </c>
      <c r="N2339" s="9" t="s">
        <v>7168</v>
      </c>
      <c r="O2339" s="9" t="s">
        <v>19237</v>
      </c>
      <c r="P2339" s="9"/>
      <c r="Q2339" s="9" t="s">
        <v>219</v>
      </c>
      <c r="R2339" s="9" t="s">
        <v>3340</v>
      </c>
      <c r="S2339" s="9" t="s">
        <v>16</v>
      </c>
      <c r="T2339" s="9" t="s">
        <v>4084</v>
      </c>
      <c r="U2339" s="9" t="s">
        <v>222</v>
      </c>
      <c r="V2339" s="9"/>
    </row>
    <row r="2340" customFormat="false" ht="15" hidden="false" customHeight="false" outlineLevel="0" collapsed="false">
      <c r="A2340" s="9" t="s">
        <v>21106</v>
      </c>
      <c r="B2340" s="9" t="s">
        <v>21107</v>
      </c>
      <c r="C2340" s="9" t="s">
        <v>21108</v>
      </c>
      <c r="D2340" s="9" t="s">
        <v>21</v>
      </c>
      <c r="E2340" s="9" t="s">
        <v>460</v>
      </c>
      <c r="F2340" s="9" t="s">
        <v>171</v>
      </c>
      <c r="G2340" s="9" t="s">
        <v>21109</v>
      </c>
      <c r="H2340" s="9"/>
      <c r="I2340" s="9"/>
      <c r="J2340" s="9" t="s">
        <v>19463</v>
      </c>
      <c r="K2340" s="9" t="s">
        <v>21110</v>
      </c>
      <c r="L2340" s="9" t="s">
        <v>21111</v>
      </c>
      <c r="M2340" s="9" t="s">
        <v>21112</v>
      </c>
      <c r="N2340" s="9" t="s">
        <v>182</v>
      </c>
      <c r="O2340" s="9" t="s">
        <v>19237</v>
      </c>
      <c r="P2340" s="9"/>
      <c r="Q2340" s="9" t="s">
        <v>234</v>
      </c>
      <c r="R2340" s="9" t="s">
        <v>3962</v>
      </c>
      <c r="S2340" s="9" t="s">
        <v>16</v>
      </c>
      <c r="T2340" s="9" t="s">
        <v>15010</v>
      </c>
      <c r="U2340" s="9" t="s">
        <v>222</v>
      </c>
      <c r="V2340" s="9"/>
    </row>
    <row r="2341" customFormat="false" ht="15" hidden="false" customHeight="false" outlineLevel="0" collapsed="false">
      <c r="A2341" s="9" t="s">
        <v>21113</v>
      </c>
      <c r="B2341" s="9" t="s">
        <v>21114</v>
      </c>
      <c r="C2341" s="9" t="s">
        <v>21115</v>
      </c>
      <c r="D2341" s="9" t="s">
        <v>21</v>
      </c>
      <c r="E2341" s="9" t="s">
        <v>460</v>
      </c>
      <c r="F2341" s="9" t="s">
        <v>163</v>
      </c>
      <c r="G2341" s="9" t="s">
        <v>1376</v>
      </c>
      <c r="H2341" s="9" t="n">
        <v>-500</v>
      </c>
      <c r="I2341" s="9"/>
      <c r="J2341" s="9" t="s">
        <v>21116</v>
      </c>
      <c r="K2341" s="9" t="s">
        <v>21117</v>
      </c>
      <c r="L2341" s="9" t="s">
        <v>21118</v>
      </c>
      <c r="M2341" s="9" t="s">
        <v>21119</v>
      </c>
      <c r="N2341" s="9" t="s">
        <v>182</v>
      </c>
      <c r="O2341" s="9" t="s">
        <v>19237</v>
      </c>
      <c r="P2341" s="9"/>
      <c r="Q2341" s="9" t="s">
        <v>234</v>
      </c>
      <c r="R2341" s="9" t="s">
        <v>20919</v>
      </c>
      <c r="S2341" s="9" t="s">
        <v>17</v>
      </c>
      <c r="T2341" s="9" t="s">
        <v>4084</v>
      </c>
      <c r="U2341" s="9" t="s">
        <v>222</v>
      </c>
      <c r="V2341" s="9"/>
    </row>
    <row r="2342" customFormat="false" ht="15" hidden="false" customHeight="false" outlineLevel="0" collapsed="false">
      <c r="A2342" s="9" t="s">
        <v>21120</v>
      </c>
      <c r="B2342" s="9" t="s">
        <v>21121</v>
      </c>
      <c r="C2342" s="9" t="s">
        <v>21122</v>
      </c>
      <c r="D2342" s="9" t="s">
        <v>21</v>
      </c>
      <c r="E2342" s="9" t="s">
        <v>460</v>
      </c>
      <c r="F2342" s="9" t="s">
        <v>171</v>
      </c>
      <c r="G2342" s="9" t="s">
        <v>21123</v>
      </c>
      <c r="H2342" s="9" t="n">
        <v>600</v>
      </c>
      <c r="I2342" s="9"/>
      <c r="J2342" s="9" t="s">
        <v>21124</v>
      </c>
      <c r="K2342" s="9" t="s">
        <v>21125</v>
      </c>
      <c r="L2342" s="9" t="s">
        <v>21126</v>
      </c>
      <c r="M2342" s="9" t="s">
        <v>21127</v>
      </c>
      <c r="N2342" s="9" t="s">
        <v>21128</v>
      </c>
      <c r="O2342" s="9" t="s">
        <v>19237</v>
      </c>
      <c r="P2342" s="9"/>
      <c r="Q2342" s="9" t="s">
        <v>234</v>
      </c>
      <c r="R2342" s="9" t="s">
        <v>3340</v>
      </c>
      <c r="S2342" s="9" t="s">
        <v>16</v>
      </c>
      <c r="T2342" s="9" t="s">
        <v>170</v>
      </c>
      <c r="U2342" s="9" t="s">
        <v>222</v>
      </c>
      <c r="V2342" s="9"/>
    </row>
    <row r="2343" customFormat="false" ht="15" hidden="false" customHeight="false" outlineLevel="0" collapsed="false">
      <c r="A2343" s="9" t="s">
        <v>21129</v>
      </c>
      <c r="B2343" s="9" t="s">
        <v>21130</v>
      </c>
      <c r="C2343" s="9" t="s">
        <v>21130</v>
      </c>
      <c r="D2343" s="9" t="s">
        <v>21</v>
      </c>
      <c r="E2343" s="9" t="s">
        <v>460</v>
      </c>
      <c r="F2343" s="9" t="s">
        <v>162</v>
      </c>
      <c r="G2343" s="9" t="s">
        <v>90</v>
      </c>
      <c r="H2343" s="9"/>
      <c r="I2343" s="9"/>
      <c r="J2343" s="9" t="s">
        <v>21131</v>
      </c>
      <c r="K2343" s="9" t="s">
        <v>21132</v>
      </c>
      <c r="L2343" s="9" t="s">
        <v>21133</v>
      </c>
      <c r="M2343" s="9" t="s">
        <v>21134</v>
      </c>
      <c r="N2343" s="9" t="s">
        <v>7168</v>
      </c>
      <c r="O2343" s="9" t="s">
        <v>19237</v>
      </c>
      <c r="P2343" s="9"/>
      <c r="Q2343" s="9" t="s">
        <v>234</v>
      </c>
      <c r="R2343" s="9" t="s">
        <v>628</v>
      </c>
      <c r="S2343" s="9" t="s">
        <v>17</v>
      </c>
      <c r="T2343" s="9" t="s">
        <v>4084</v>
      </c>
      <c r="U2343" s="9" t="s">
        <v>378</v>
      </c>
      <c r="V2343" s="9"/>
    </row>
    <row r="2344" customFormat="false" ht="15" hidden="false" customHeight="false" outlineLevel="0" collapsed="false">
      <c r="A2344" s="9" t="s">
        <v>21135</v>
      </c>
      <c r="B2344" s="9" t="s">
        <v>21136</v>
      </c>
      <c r="C2344" s="9" t="s">
        <v>21137</v>
      </c>
      <c r="D2344" s="9" t="s">
        <v>21</v>
      </c>
      <c r="E2344" s="9" t="s">
        <v>460</v>
      </c>
      <c r="F2344" s="9" t="s">
        <v>165</v>
      </c>
      <c r="G2344" s="9" t="s">
        <v>21138</v>
      </c>
      <c r="H2344" s="9" t="n">
        <v>-2600</v>
      </c>
      <c r="I2344" s="9"/>
      <c r="J2344" s="9" t="s">
        <v>21139</v>
      </c>
      <c r="K2344" s="9" t="s">
        <v>21140</v>
      </c>
      <c r="L2344" s="9" t="s">
        <v>21141</v>
      </c>
      <c r="M2344" s="9" t="s">
        <v>21142</v>
      </c>
      <c r="N2344" s="9" t="s">
        <v>182</v>
      </c>
      <c r="O2344" s="9" t="s">
        <v>19237</v>
      </c>
      <c r="P2344" s="9"/>
      <c r="Q2344" s="9" t="s">
        <v>219</v>
      </c>
      <c r="R2344" s="9" t="s">
        <v>20530</v>
      </c>
      <c r="S2344" s="9" t="s">
        <v>16</v>
      </c>
      <c r="T2344" s="9" t="s">
        <v>21143</v>
      </c>
      <c r="U2344" s="9" t="s">
        <v>222</v>
      </c>
      <c r="V2344" s="9"/>
    </row>
    <row r="2345" customFormat="false" ht="15" hidden="false" customHeight="false" outlineLevel="0" collapsed="false">
      <c r="A2345" s="9" t="s">
        <v>21144</v>
      </c>
      <c r="B2345" s="9" t="s">
        <v>21145</v>
      </c>
      <c r="C2345" s="9" t="s">
        <v>21146</v>
      </c>
      <c r="D2345" s="9" t="s">
        <v>21</v>
      </c>
      <c r="E2345" s="9" t="s">
        <v>460</v>
      </c>
      <c r="F2345" s="9" t="s">
        <v>171</v>
      </c>
      <c r="G2345" s="9" t="s">
        <v>21147</v>
      </c>
      <c r="H2345" s="9"/>
      <c r="I2345" s="9"/>
      <c r="J2345" s="9" t="s">
        <v>21148</v>
      </c>
      <c r="K2345" s="9" t="s">
        <v>21149</v>
      </c>
      <c r="L2345" s="9" t="s">
        <v>21150</v>
      </c>
      <c r="M2345" s="9" t="s">
        <v>21151</v>
      </c>
      <c r="N2345" s="9" t="s">
        <v>182</v>
      </c>
      <c r="O2345" s="9" t="s">
        <v>19237</v>
      </c>
      <c r="P2345" s="9"/>
      <c r="Q2345" s="9" t="s">
        <v>234</v>
      </c>
      <c r="R2345" s="9" t="s">
        <v>628</v>
      </c>
      <c r="S2345" s="9" t="s">
        <v>17</v>
      </c>
      <c r="T2345" s="9" t="s">
        <v>4084</v>
      </c>
      <c r="U2345" s="9" t="s">
        <v>378</v>
      </c>
      <c r="V2345" s="9"/>
    </row>
    <row r="2346" customFormat="false" ht="15" hidden="false" customHeight="false" outlineLevel="0" collapsed="false">
      <c r="A2346" s="9" t="s">
        <v>21152</v>
      </c>
      <c r="B2346" s="9" t="s">
        <v>21153</v>
      </c>
      <c r="C2346" s="9" t="s">
        <v>21154</v>
      </c>
      <c r="D2346" s="9" t="s">
        <v>21</v>
      </c>
      <c r="E2346" s="9" t="s">
        <v>460</v>
      </c>
      <c r="F2346" s="9" t="s">
        <v>164</v>
      </c>
      <c r="G2346" s="9" t="s">
        <v>109</v>
      </c>
      <c r="H2346" s="9"/>
      <c r="I2346" s="9"/>
      <c r="J2346" s="9" t="s">
        <v>21155</v>
      </c>
      <c r="K2346" s="9" t="s">
        <v>21156</v>
      </c>
      <c r="L2346" s="9" t="s">
        <v>21157</v>
      </c>
      <c r="M2346" s="9" t="s">
        <v>21158</v>
      </c>
      <c r="N2346" s="9" t="s">
        <v>182</v>
      </c>
      <c r="O2346" s="9" t="s">
        <v>19237</v>
      </c>
      <c r="P2346" s="9"/>
      <c r="Q2346" s="9" t="s">
        <v>234</v>
      </c>
      <c r="R2346" s="9" t="s">
        <v>628</v>
      </c>
      <c r="S2346" s="9" t="s">
        <v>17</v>
      </c>
      <c r="T2346" s="9" t="s">
        <v>7813</v>
      </c>
      <c r="U2346" s="9" t="s">
        <v>378</v>
      </c>
      <c r="V2346" s="9"/>
    </row>
    <row r="2347" customFormat="false" ht="15" hidden="false" customHeight="false" outlineLevel="0" collapsed="false">
      <c r="A2347" s="9" t="s">
        <v>21159</v>
      </c>
      <c r="B2347" s="9" t="s">
        <v>21160</v>
      </c>
      <c r="C2347" s="9" t="s">
        <v>21161</v>
      </c>
      <c r="D2347" s="9" t="s">
        <v>21</v>
      </c>
      <c r="E2347" s="9" t="s">
        <v>460</v>
      </c>
      <c r="F2347" s="9" t="s">
        <v>171</v>
      </c>
      <c r="G2347" s="9" t="s">
        <v>472</v>
      </c>
      <c r="H2347" s="9"/>
      <c r="I2347" s="9"/>
      <c r="J2347" s="9" t="s">
        <v>19915</v>
      </c>
      <c r="K2347" s="9" t="s">
        <v>21162</v>
      </c>
      <c r="L2347" s="9" t="s">
        <v>21163</v>
      </c>
      <c r="M2347" s="9" t="s">
        <v>21164</v>
      </c>
      <c r="N2347" s="9" t="s">
        <v>7168</v>
      </c>
      <c r="O2347" s="9" t="s">
        <v>19237</v>
      </c>
      <c r="P2347" s="9"/>
      <c r="Q2347" s="9" t="s">
        <v>234</v>
      </c>
      <c r="R2347" s="9" t="s">
        <v>3340</v>
      </c>
      <c r="S2347" s="9" t="s">
        <v>17</v>
      </c>
      <c r="T2347" s="9" t="s">
        <v>4084</v>
      </c>
      <c r="U2347" s="9" t="s">
        <v>378</v>
      </c>
      <c r="V2347" s="9"/>
    </row>
    <row r="2348" customFormat="false" ht="15" hidden="false" customHeight="false" outlineLevel="0" collapsed="false">
      <c r="A2348" s="9" t="s">
        <v>21165</v>
      </c>
      <c r="B2348" s="9" t="s">
        <v>21166</v>
      </c>
      <c r="C2348" s="9" t="s">
        <v>21167</v>
      </c>
      <c r="D2348" s="9" t="s">
        <v>21</v>
      </c>
      <c r="E2348" s="9" t="s">
        <v>460</v>
      </c>
      <c r="F2348" s="9" t="s">
        <v>11494</v>
      </c>
      <c r="G2348" s="9" t="s">
        <v>21168</v>
      </c>
      <c r="H2348" s="9" t="n">
        <v>900</v>
      </c>
      <c r="I2348" s="9"/>
      <c r="J2348" s="9" t="s">
        <v>21169</v>
      </c>
      <c r="K2348" s="9" t="s">
        <v>21170</v>
      </c>
      <c r="L2348" s="9" t="s">
        <v>21171</v>
      </c>
      <c r="M2348" s="9" t="s">
        <v>21172</v>
      </c>
      <c r="N2348" s="9" t="s">
        <v>182</v>
      </c>
      <c r="O2348" s="9" t="s">
        <v>19237</v>
      </c>
      <c r="P2348" s="9"/>
      <c r="Q2348" s="9" t="s">
        <v>234</v>
      </c>
      <c r="R2348" s="9" t="s">
        <v>3962</v>
      </c>
      <c r="S2348" s="9" t="s">
        <v>17</v>
      </c>
      <c r="T2348" s="9" t="s">
        <v>170</v>
      </c>
      <c r="U2348" s="9" t="s">
        <v>378</v>
      </c>
      <c r="V2348" s="9"/>
    </row>
    <row r="2349" customFormat="false" ht="15" hidden="false" customHeight="false" outlineLevel="0" collapsed="false">
      <c r="A2349" s="9" t="s">
        <v>21173</v>
      </c>
      <c r="B2349" s="9" t="s">
        <v>21174</v>
      </c>
      <c r="C2349" s="9" t="s">
        <v>21174</v>
      </c>
      <c r="D2349" s="9" t="s">
        <v>21</v>
      </c>
      <c r="E2349" s="9" t="s">
        <v>460</v>
      </c>
      <c r="F2349" s="9" t="s">
        <v>171</v>
      </c>
      <c r="G2349" s="9" t="s">
        <v>472</v>
      </c>
      <c r="H2349" s="9"/>
      <c r="I2349" s="9"/>
      <c r="J2349" s="9" t="s">
        <v>19915</v>
      </c>
      <c r="K2349" s="9" t="s">
        <v>21175</v>
      </c>
      <c r="L2349" s="9" t="s">
        <v>21176</v>
      </c>
      <c r="M2349" s="9" t="s">
        <v>21177</v>
      </c>
      <c r="N2349" s="9" t="s">
        <v>182</v>
      </c>
      <c r="O2349" s="9" t="s">
        <v>19237</v>
      </c>
      <c r="P2349" s="9"/>
      <c r="Q2349" s="9" t="s">
        <v>234</v>
      </c>
      <c r="R2349" s="9" t="s">
        <v>20919</v>
      </c>
      <c r="S2349" s="9" t="s">
        <v>17</v>
      </c>
      <c r="T2349" s="9" t="s">
        <v>1001</v>
      </c>
      <c r="U2349" s="9" t="s">
        <v>378</v>
      </c>
      <c r="V2349" s="9"/>
    </row>
    <row r="2350" customFormat="false" ht="15" hidden="false" customHeight="false" outlineLevel="0" collapsed="false">
      <c r="A2350" s="9" t="s">
        <v>21178</v>
      </c>
      <c r="B2350" s="9" t="s">
        <v>21179</v>
      </c>
      <c r="C2350" s="9" t="s">
        <v>21180</v>
      </c>
      <c r="D2350" s="9" t="s">
        <v>21</v>
      </c>
      <c r="E2350" s="9" t="s">
        <v>460</v>
      </c>
      <c r="F2350" s="9" t="s">
        <v>162</v>
      </c>
      <c r="G2350" s="9" t="s">
        <v>90</v>
      </c>
      <c r="H2350" s="9"/>
      <c r="I2350" s="9"/>
      <c r="J2350" s="9" t="s">
        <v>21181</v>
      </c>
      <c r="K2350" s="9" t="s">
        <v>21182</v>
      </c>
      <c r="L2350" s="9" t="s">
        <v>12404</v>
      </c>
      <c r="M2350" s="9" t="s">
        <v>21183</v>
      </c>
      <c r="N2350" s="9" t="s">
        <v>182</v>
      </c>
      <c r="O2350" s="9" t="s">
        <v>19237</v>
      </c>
      <c r="P2350" s="9"/>
      <c r="Q2350" s="9" t="s">
        <v>234</v>
      </c>
      <c r="R2350" s="9" t="s">
        <v>3962</v>
      </c>
      <c r="S2350" s="9" t="s">
        <v>16</v>
      </c>
      <c r="T2350" s="9" t="s">
        <v>3239</v>
      </c>
      <c r="U2350" s="9" t="s">
        <v>222</v>
      </c>
      <c r="V2350" s="9"/>
    </row>
    <row r="2351" customFormat="false" ht="15" hidden="false" customHeight="false" outlineLevel="0" collapsed="false">
      <c r="A2351" s="9" t="s">
        <v>21184</v>
      </c>
      <c r="B2351" s="9" t="s">
        <v>21185</v>
      </c>
      <c r="C2351" s="9" t="s">
        <v>21186</v>
      </c>
      <c r="D2351" s="9" t="s">
        <v>21</v>
      </c>
      <c r="E2351" s="9" t="s">
        <v>460</v>
      </c>
      <c r="F2351" s="9" t="s">
        <v>171</v>
      </c>
      <c r="G2351" s="9" t="s">
        <v>21187</v>
      </c>
      <c r="H2351" s="9"/>
      <c r="I2351" s="9"/>
      <c r="J2351" s="9" t="s">
        <v>19463</v>
      </c>
      <c r="K2351" s="9" t="s">
        <v>21188</v>
      </c>
      <c r="L2351" s="9" t="s">
        <v>21189</v>
      </c>
      <c r="M2351" s="9" t="s">
        <v>21190</v>
      </c>
      <c r="N2351" s="9" t="s">
        <v>182</v>
      </c>
      <c r="O2351" s="9" t="s">
        <v>19237</v>
      </c>
      <c r="P2351" s="9"/>
      <c r="Q2351" s="9" t="s">
        <v>234</v>
      </c>
      <c r="R2351" s="9" t="s">
        <v>628</v>
      </c>
      <c r="S2351" s="9" t="s">
        <v>17</v>
      </c>
      <c r="T2351" s="9" t="s">
        <v>4084</v>
      </c>
      <c r="U2351" s="9" t="s">
        <v>443</v>
      </c>
      <c r="V2351" s="9"/>
    </row>
    <row r="2352" customFormat="false" ht="15" hidden="false" customHeight="false" outlineLevel="0" collapsed="false">
      <c r="A2352" s="9" t="s">
        <v>21191</v>
      </c>
      <c r="B2352" s="9" t="s">
        <v>21192</v>
      </c>
      <c r="C2352" s="9" t="s">
        <v>21193</v>
      </c>
      <c r="D2352" s="9" t="s">
        <v>21</v>
      </c>
      <c r="E2352" s="9" t="s">
        <v>460</v>
      </c>
      <c r="F2352" s="9" t="s">
        <v>162</v>
      </c>
      <c r="G2352" s="9" t="s">
        <v>90</v>
      </c>
      <c r="H2352" s="9" t="n">
        <v>-1600</v>
      </c>
      <c r="I2352" s="9"/>
      <c r="J2352" s="9" t="s">
        <v>21194</v>
      </c>
      <c r="K2352" s="9" t="s">
        <v>21195</v>
      </c>
      <c r="L2352" s="9" t="s">
        <v>21196</v>
      </c>
      <c r="M2352" s="9" t="s">
        <v>21197</v>
      </c>
      <c r="N2352" s="9" t="s">
        <v>7168</v>
      </c>
      <c r="O2352" s="9" t="s">
        <v>19237</v>
      </c>
      <c r="P2352" s="9"/>
      <c r="Q2352" s="9" t="s">
        <v>234</v>
      </c>
      <c r="R2352" s="9" t="s">
        <v>3962</v>
      </c>
      <c r="S2352" s="9" t="s">
        <v>16</v>
      </c>
      <c r="T2352" s="9" t="s">
        <v>4084</v>
      </c>
      <c r="U2352" s="9" t="s">
        <v>222</v>
      </c>
      <c r="V2352" s="9"/>
    </row>
    <row r="2353" customFormat="false" ht="15" hidden="false" customHeight="false" outlineLevel="0" collapsed="false">
      <c r="A2353" s="9" t="s">
        <v>21198</v>
      </c>
      <c r="B2353" s="9" t="s">
        <v>21199</v>
      </c>
      <c r="C2353" s="9" t="s">
        <v>21200</v>
      </c>
      <c r="D2353" s="9" t="s">
        <v>21</v>
      </c>
      <c r="E2353" s="9" t="s">
        <v>460</v>
      </c>
      <c r="F2353" s="9" t="s">
        <v>171</v>
      </c>
      <c r="G2353" s="9" t="s">
        <v>472</v>
      </c>
      <c r="H2353" s="9"/>
      <c r="I2353" s="9"/>
      <c r="J2353" s="9" t="s">
        <v>19915</v>
      </c>
      <c r="K2353" s="9" t="s">
        <v>21201</v>
      </c>
      <c r="L2353" s="9" t="s">
        <v>21202</v>
      </c>
      <c r="M2353" s="9" t="s">
        <v>21203</v>
      </c>
      <c r="N2353" s="9" t="s">
        <v>182</v>
      </c>
      <c r="O2353" s="9" t="s">
        <v>19237</v>
      </c>
      <c r="P2353" s="9"/>
      <c r="Q2353" s="9" t="s">
        <v>234</v>
      </c>
      <c r="R2353" s="9" t="s">
        <v>628</v>
      </c>
      <c r="S2353" s="9" t="s">
        <v>17</v>
      </c>
      <c r="T2353" s="9" t="s">
        <v>4084</v>
      </c>
      <c r="U2353" s="9" t="s">
        <v>443</v>
      </c>
      <c r="V2353" s="9"/>
    </row>
    <row r="2354" customFormat="false" ht="15" hidden="false" customHeight="false" outlineLevel="0" collapsed="false">
      <c r="A2354" s="9" t="s">
        <v>21204</v>
      </c>
      <c r="B2354" s="9" t="s">
        <v>21205</v>
      </c>
      <c r="C2354" s="9" t="s">
        <v>21205</v>
      </c>
      <c r="D2354" s="9" t="s">
        <v>21</v>
      </c>
      <c r="E2354" s="9" t="s">
        <v>460</v>
      </c>
      <c r="F2354" s="9" t="s">
        <v>161</v>
      </c>
      <c r="G2354" s="9" t="s">
        <v>3028</v>
      </c>
      <c r="H2354" s="9"/>
      <c r="I2354" s="9"/>
      <c r="J2354" s="9" t="s">
        <v>21206</v>
      </c>
      <c r="K2354" s="9" t="s">
        <v>21207</v>
      </c>
      <c r="L2354" s="9" t="s">
        <v>21208</v>
      </c>
      <c r="M2354" s="9" t="s">
        <v>21209</v>
      </c>
      <c r="N2354" s="9" t="s">
        <v>182</v>
      </c>
      <c r="O2354" s="9" t="s">
        <v>19237</v>
      </c>
      <c r="P2354" s="9"/>
      <c r="Q2354" s="9" t="s">
        <v>1267</v>
      </c>
      <c r="R2354" s="9" t="s">
        <v>628</v>
      </c>
      <c r="S2354" s="9" t="s">
        <v>16</v>
      </c>
      <c r="T2354" s="9" t="s">
        <v>4084</v>
      </c>
      <c r="U2354" s="9" t="s">
        <v>222</v>
      </c>
      <c r="V2354" s="9"/>
    </row>
    <row r="2355" customFormat="false" ht="15" hidden="false" customHeight="false" outlineLevel="0" collapsed="false">
      <c r="A2355" s="9" t="s">
        <v>21210</v>
      </c>
      <c r="B2355" s="9" t="s">
        <v>21211</v>
      </c>
      <c r="C2355" s="9" t="s">
        <v>21212</v>
      </c>
      <c r="D2355" s="9" t="s">
        <v>21</v>
      </c>
      <c r="E2355" s="9" t="s">
        <v>460</v>
      </c>
      <c r="F2355" s="9" t="s">
        <v>161</v>
      </c>
      <c r="G2355" s="9" t="s">
        <v>11569</v>
      </c>
      <c r="H2355" s="9"/>
      <c r="I2355" s="9"/>
      <c r="J2355" s="9" t="s">
        <v>21213</v>
      </c>
      <c r="K2355" s="9" t="s">
        <v>21214</v>
      </c>
      <c r="L2355" s="9" t="s">
        <v>21215</v>
      </c>
      <c r="M2355" s="9" t="s">
        <v>21216</v>
      </c>
      <c r="N2355" s="9" t="s">
        <v>7168</v>
      </c>
      <c r="O2355" s="9" t="s">
        <v>19237</v>
      </c>
      <c r="P2355" s="9"/>
      <c r="Q2355" s="9" t="s">
        <v>1267</v>
      </c>
      <c r="R2355" s="9" t="s">
        <v>628</v>
      </c>
      <c r="S2355" s="9" t="s">
        <v>16</v>
      </c>
      <c r="T2355" s="9" t="s">
        <v>4084</v>
      </c>
      <c r="U2355" s="9" t="s">
        <v>378</v>
      </c>
      <c r="V2355" s="9"/>
    </row>
    <row r="2356" customFormat="false" ht="15" hidden="false" customHeight="false" outlineLevel="0" collapsed="false">
      <c r="A2356" s="9" t="s">
        <v>21217</v>
      </c>
      <c r="B2356" s="9" t="s">
        <v>21218</v>
      </c>
      <c r="C2356" s="9" t="s">
        <v>21219</v>
      </c>
      <c r="D2356" s="9" t="s">
        <v>21</v>
      </c>
      <c r="E2356" s="9" t="s">
        <v>460</v>
      </c>
      <c r="F2356" s="9" t="s">
        <v>161</v>
      </c>
      <c r="G2356" s="9" t="s">
        <v>69</v>
      </c>
      <c r="H2356" s="9"/>
      <c r="I2356" s="9"/>
      <c r="J2356" s="9" t="s">
        <v>19915</v>
      </c>
      <c r="K2356" s="9" t="s">
        <v>21220</v>
      </c>
      <c r="L2356" s="9" t="s">
        <v>21221</v>
      </c>
      <c r="M2356" s="9" t="s">
        <v>21222</v>
      </c>
      <c r="N2356" s="9" t="s">
        <v>902</v>
      </c>
      <c r="O2356" s="9" t="s">
        <v>19237</v>
      </c>
      <c r="P2356" s="9"/>
      <c r="Q2356" s="9" t="s">
        <v>1267</v>
      </c>
      <c r="R2356" s="9" t="s">
        <v>3962</v>
      </c>
      <c r="S2356" s="9" t="s">
        <v>16</v>
      </c>
      <c r="T2356" s="9" t="s">
        <v>746</v>
      </c>
      <c r="U2356" s="9" t="s">
        <v>222</v>
      </c>
      <c r="V2356" s="9"/>
    </row>
    <row r="2357" customFormat="false" ht="15" hidden="false" customHeight="false" outlineLevel="0" collapsed="false">
      <c r="A2357" s="9" t="s">
        <v>21223</v>
      </c>
      <c r="B2357" s="9" t="s">
        <v>21224</v>
      </c>
      <c r="C2357" s="9" t="s">
        <v>21224</v>
      </c>
      <c r="D2357" s="9" t="s">
        <v>21</v>
      </c>
      <c r="E2357" s="9" t="s">
        <v>460</v>
      </c>
      <c r="F2357" s="9" t="s">
        <v>164</v>
      </c>
      <c r="G2357" s="9" t="s">
        <v>116</v>
      </c>
      <c r="H2357" s="9" t="n">
        <v>800</v>
      </c>
      <c r="I2357" s="9"/>
      <c r="J2357" s="9" t="s">
        <v>21225</v>
      </c>
      <c r="K2357" s="9" t="s">
        <v>21226</v>
      </c>
      <c r="L2357" s="9" t="s">
        <v>21227</v>
      </c>
      <c r="M2357" s="9" t="s">
        <v>21228</v>
      </c>
      <c r="N2357" s="9" t="s">
        <v>7168</v>
      </c>
      <c r="O2357" s="9" t="s">
        <v>19237</v>
      </c>
      <c r="P2357" s="9"/>
      <c r="Q2357" s="9" t="s">
        <v>1267</v>
      </c>
      <c r="R2357" s="9" t="s">
        <v>21229</v>
      </c>
      <c r="S2357" s="9" t="s">
        <v>16</v>
      </c>
      <c r="T2357" s="9" t="s">
        <v>4084</v>
      </c>
      <c r="U2357" s="9" t="s">
        <v>222</v>
      </c>
      <c r="V2357" s="9"/>
    </row>
    <row r="2358" customFormat="false" ht="15" hidden="false" customHeight="false" outlineLevel="0" collapsed="false">
      <c r="A2358" s="9" t="s">
        <v>21230</v>
      </c>
      <c r="B2358" s="9" t="s">
        <v>21231</v>
      </c>
      <c r="C2358" s="9" t="s">
        <v>21231</v>
      </c>
      <c r="D2358" s="9" t="s">
        <v>21</v>
      </c>
      <c r="E2358" s="9" t="s">
        <v>460</v>
      </c>
      <c r="F2358" s="9" t="s">
        <v>8841</v>
      </c>
      <c r="G2358" s="9" t="s">
        <v>109</v>
      </c>
      <c r="H2358" s="9" t="n">
        <v>1700</v>
      </c>
      <c r="I2358" s="9"/>
      <c r="J2358" s="9" t="s">
        <v>21232</v>
      </c>
      <c r="K2358" s="9" t="s">
        <v>21233</v>
      </c>
      <c r="L2358" s="9" t="s">
        <v>21234</v>
      </c>
      <c r="M2358" s="9" t="s">
        <v>21235</v>
      </c>
      <c r="N2358" s="9" t="s">
        <v>182</v>
      </c>
      <c r="O2358" s="9" t="s">
        <v>19237</v>
      </c>
      <c r="P2358" s="9"/>
      <c r="Q2358" s="9" t="s">
        <v>1267</v>
      </c>
      <c r="R2358" s="9" t="s">
        <v>3962</v>
      </c>
      <c r="S2358" s="9" t="s">
        <v>17</v>
      </c>
      <c r="T2358" s="9" t="s">
        <v>4084</v>
      </c>
      <c r="U2358" s="9" t="s">
        <v>378</v>
      </c>
      <c r="V2358" s="9"/>
    </row>
    <row r="2359" customFormat="false" ht="15" hidden="false" customHeight="false" outlineLevel="0" collapsed="false">
      <c r="A2359" s="9" t="s">
        <v>21236</v>
      </c>
      <c r="B2359" s="9" t="s">
        <v>21237</v>
      </c>
      <c r="C2359" s="9" t="s">
        <v>21238</v>
      </c>
      <c r="D2359" s="9" t="s">
        <v>21</v>
      </c>
      <c r="E2359" s="9" t="s">
        <v>460</v>
      </c>
      <c r="F2359" s="9" t="s">
        <v>4884</v>
      </c>
      <c r="G2359" s="9" t="s">
        <v>21239</v>
      </c>
      <c r="H2359" s="9"/>
      <c r="I2359" s="9"/>
      <c r="J2359" s="9" t="s">
        <v>21240</v>
      </c>
      <c r="K2359" s="9" t="s">
        <v>21241</v>
      </c>
      <c r="L2359" s="9" t="s">
        <v>21242</v>
      </c>
      <c r="M2359" s="9" t="s">
        <v>21243</v>
      </c>
      <c r="N2359" s="9" t="s">
        <v>182</v>
      </c>
      <c r="O2359" s="9" t="s">
        <v>19237</v>
      </c>
      <c r="P2359" s="9"/>
      <c r="Q2359" s="9" t="s">
        <v>1267</v>
      </c>
      <c r="R2359" s="9" t="s">
        <v>3962</v>
      </c>
      <c r="S2359" s="9" t="s">
        <v>16</v>
      </c>
      <c r="T2359" s="9" t="s">
        <v>170</v>
      </c>
      <c r="U2359" s="9" t="s">
        <v>378</v>
      </c>
      <c r="V2359" s="9"/>
    </row>
    <row r="2360" customFormat="false" ht="15" hidden="false" customHeight="false" outlineLevel="0" collapsed="false">
      <c r="A2360" s="9" t="s">
        <v>21244</v>
      </c>
      <c r="B2360" s="9" t="s">
        <v>21245</v>
      </c>
      <c r="C2360" s="9" t="s">
        <v>21246</v>
      </c>
      <c r="D2360" s="9" t="s">
        <v>21</v>
      </c>
      <c r="E2360" s="9" t="s">
        <v>460</v>
      </c>
      <c r="F2360" s="9" t="s">
        <v>163</v>
      </c>
      <c r="G2360" s="9" t="s">
        <v>11725</v>
      </c>
      <c r="H2360" s="9"/>
      <c r="I2360" s="9"/>
      <c r="J2360" s="9" t="s">
        <v>21247</v>
      </c>
      <c r="K2360" s="9" t="s">
        <v>21248</v>
      </c>
      <c r="L2360" s="9" t="s">
        <v>21249</v>
      </c>
      <c r="M2360" s="9" t="s">
        <v>21250</v>
      </c>
      <c r="N2360" s="9" t="s">
        <v>182</v>
      </c>
      <c r="O2360" s="9" t="s">
        <v>19237</v>
      </c>
      <c r="P2360" s="9"/>
      <c r="Q2360" s="9" t="s">
        <v>234</v>
      </c>
      <c r="R2360" s="9" t="s">
        <v>20919</v>
      </c>
      <c r="S2360" s="9" t="s">
        <v>17</v>
      </c>
      <c r="T2360" s="9" t="s">
        <v>170</v>
      </c>
      <c r="U2360" s="9" t="s">
        <v>222</v>
      </c>
      <c r="V2360" s="9"/>
    </row>
    <row r="2361" customFormat="false" ht="15" hidden="false" customHeight="false" outlineLevel="0" collapsed="false">
      <c r="A2361" s="9" t="s">
        <v>21251</v>
      </c>
      <c r="B2361" s="9" t="s">
        <v>21252</v>
      </c>
      <c r="C2361" s="9" t="s">
        <v>21253</v>
      </c>
      <c r="D2361" s="9" t="s">
        <v>21</v>
      </c>
      <c r="E2361" s="9" t="s">
        <v>460</v>
      </c>
      <c r="F2361" s="9" t="s">
        <v>163</v>
      </c>
      <c r="G2361" s="9" t="s">
        <v>103</v>
      </c>
      <c r="H2361" s="9"/>
      <c r="I2361" s="9"/>
      <c r="J2361" s="9" t="s">
        <v>21254</v>
      </c>
      <c r="K2361" s="9" t="s">
        <v>21255</v>
      </c>
      <c r="L2361" s="9" t="s">
        <v>21256</v>
      </c>
      <c r="M2361" s="9" t="s">
        <v>21257</v>
      </c>
      <c r="N2361" s="9" t="s">
        <v>182</v>
      </c>
      <c r="O2361" s="9" t="s">
        <v>19237</v>
      </c>
      <c r="P2361" s="9"/>
      <c r="Q2361" s="9" t="s">
        <v>1267</v>
      </c>
      <c r="R2361" s="9" t="s">
        <v>21258</v>
      </c>
      <c r="S2361" s="9" t="s">
        <v>17</v>
      </c>
      <c r="T2361" s="9" t="s">
        <v>4084</v>
      </c>
      <c r="U2361" s="9" t="s">
        <v>222</v>
      </c>
      <c r="V2361" s="9" t="s">
        <v>21259</v>
      </c>
    </row>
    <row r="2362" customFormat="false" ht="15" hidden="false" customHeight="false" outlineLevel="0" collapsed="false">
      <c r="A2362" s="9" t="s">
        <v>21260</v>
      </c>
      <c r="B2362" s="9" t="s">
        <v>21261</v>
      </c>
      <c r="C2362" s="9" t="s">
        <v>21262</v>
      </c>
      <c r="D2362" s="9" t="s">
        <v>21</v>
      </c>
      <c r="E2362" s="9" t="s">
        <v>460</v>
      </c>
      <c r="F2362" s="9" t="s">
        <v>168</v>
      </c>
      <c r="G2362" s="9" t="s">
        <v>148</v>
      </c>
      <c r="H2362" s="9"/>
      <c r="I2362" s="9"/>
      <c r="J2362" s="9" t="s">
        <v>21263</v>
      </c>
      <c r="K2362" s="9" t="s">
        <v>21264</v>
      </c>
      <c r="L2362" s="9" t="s">
        <v>21265</v>
      </c>
      <c r="M2362" s="9" t="s">
        <v>21266</v>
      </c>
      <c r="N2362" s="9" t="s">
        <v>7168</v>
      </c>
      <c r="O2362" s="9" t="s">
        <v>19237</v>
      </c>
      <c r="P2362" s="9"/>
      <c r="Q2362" s="9" t="s">
        <v>1654</v>
      </c>
      <c r="R2362" s="9" t="s">
        <v>19257</v>
      </c>
      <c r="S2362" s="9" t="s">
        <v>17</v>
      </c>
      <c r="T2362" s="9" t="s">
        <v>3322</v>
      </c>
      <c r="U2362" s="9" t="s">
        <v>378</v>
      </c>
      <c r="V2362" s="9" t="s">
        <v>21267</v>
      </c>
    </row>
    <row r="2363" customFormat="false" ht="15" hidden="false" customHeight="false" outlineLevel="0" collapsed="false">
      <c r="A2363" s="9" t="s">
        <v>21268</v>
      </c>
      <c r="B2363" s="9" t="s">
        <v>21269</v>
      </c>
      <c r="C2363" s="9" t="s">
        <v>21270</v>
      </c>
      <c r="D2363" s="9" t="s">
        <v>21</v>
      </c>
      <c r="E2363" s="9" t="s">
        <v>460</v>
      </c>
      <c r="F2363" s="9" t="s">
        <v>171</v>
      </c>
      <c r="G2363" s="9" t="s">
        <v>21271</v>
      </c>
      <c r="H2363" s="9" t="n">
        <v>-900</v>
      </c>
      <c r="I2363" s="9"/>
      <c r="J2363" s="9" t="s">
        <v>21272</v>
      </c>
      <c r="K2363" s="9" t="s">
        <v>21273</v>
      </c>
      <c r="L2363" s="9" t="s">
        <v>21274</v>
      </c>
      <c r="M2363" s="9" t="s">
        <v>21275</v>
      </c>
      <c r="N2363" s="9" t="s">
        <v>7168</v>
      </c>
      <c r="O2363" s="9" t="s">
        <v>19237</v>
      </c>
      <c r="P2363" s="9"/>
      <c r="Q2363" s="9" t="s">
        <v>670</v>
      </c>
      <c r="R2363" s="9" t="s">
        <v>628</v>
      </c>
      <c r="S2363" s="9" t="s">
        <v>17</v>
      </c>
      <c r="T2363" s="9" t="s">
        <v>4084</v>
      </c>
      <c r="U2363" s="9" t="s">
        <v>222</v>
      </c>
      <c r="V2363" s="9"/>
    </row>
    <row r="2364" customFormat="false" ht="15" hidden="false" customHeight="false" outlineLevel="0" collapsed="false">
      <c r="A2364" s="9" t="s">
        <v>21276</v>
      </c>
      <c r="B2364" s="9" t="s">
        <v>21277</v>
      </c>
      <c r="C2364" s="9" t="s">
        <v>21278</v>
      </c>
      <c r="D2364" s="9" t="s">
        <v>21</v>
      </c>
      <c r="E2364" s="9" t="s">
        <v>460</v>
      </c>
      <c r="F2364" s="9" t="s">
        <v>171</v>
      </c>
      <c r="G2364" s="9" t="s">
        <v>21279</v>
      </c>
      <c r="H2364" s="9"/>
      <c r="I2364" s="9"/>
      <c r="J2364" s="9" t="s">
        <v>19915</v>
      </c>
      <c r="K2364" s="9" t="s">
        <v>21280</v>
      </c>
      <c r="L2364" s="9" t="s">
        <v>21281</v>
      </c>
      <c r="M2364" s="9" t="s">
        <v>21282</v>
      </c>
      <c r="N2364" s="9" t="s">
        <v>182</v>
      </c>
      <c r="O2364" s="9" t="s">
        <v>19237</v>
      </c>
      <c r="P2364" s="9"/>
      <c r="Q2364" s="9" t="s">
        <v>234</v>
      </c>
      <c r="R2364" s="9" t="s">
        <v>628</v>
      </c>
      <c r="S2364" s="9" t="s">
        <v>17</v>
      </c>
      <c r="T2364" s="9" t="s">
        <v>4084</v>
      </c>
      <c r="U2364" s="9" t="s">
        <v>378</v>
      </c>
      <c r="V2364" s="9"/>
    </row>
    <row r="2365" customFormat="false" ht="15" hidden="false" customHeight="false" outlineLevel="0" collapsed="false">
      <c r="A2365" s="9" t="s">
        <v>21283</v>
      </c>
      <c r="B2365" s="9" t="s">
        <v>21284</v>
      </c>
      <c r="C2365" s="9" t="s">
        <v>21285</v>
      </c>
      <c r="D2365" s="9" t="s">
        <v>21</v>
      </c>
      <c r="E2365" s="9" t="s">
        <v>460</v>
      </c>
      <c r="F2365" s="9" t="s">
        <v>171</v>
      </c>
      <c r="G2365" s="9" t="s">
        <v>21286</v>
      </c>
      <c r="H2365" s="9"/>
      <c r="I2365" s="9"/>
      <c r="J2365" s="9" t="s">
        <v>20080</v>
      </c>
      <c r="K2365" s="9" t="s">
        <v>21287</v>
      </c>
      <c r="L2365" s="9" t="s">
        <v>817</v>
      </c>
      <c r="M2365" s="9" t="s">
        <v>21288</v>
      </c>
      <c r="N2365" s="9" t="s">
        <v>21289</v>
      </c>
      <c r="O2365" s="9" t="s">
        <v>19237</v>
      </c>
      <c r="P2365" s="9"/>
      <c r="Q2365" s="9" t="s">
        <v>670</v>
      </c>
      <c r="R2365" s="9" t="s">
        <v>628</v>
      </c>
      <c r="S2365" s="9" t="s">
        <v>17</v>
      </c>
      <c r="T2365" s="9" t="s">
        <v>4084</v>
      </c>
      <c r="U2365" s="9" t="s">
        <v>222</v>
      </c>
      <c r="V2365" s="9"/>
    </row>
    <row r="2366" customFormat="false" ht="15" hidden="false" customHeight="false" outlineLevel="0" collapsed="false">
      <c r="A2366" s="9" t="s">
        <v>21290</v>
      </c>
      <c r="B2366" s="9" t="s">
        <v>21291</v>
      </c>
      <c r="C2366" s="9" t="s">
        <v>21292</v>
      </c>
      <c r="D2366" s="9" t="s">
        <v>21</v>
      </c>
      <c r="E2366" s="9" t="s">
        <v>460</v>
      </c>
      <c r="F2366" s="9" t="s">
        <v>171</v>
      </c>
      <c r="G2366" s="9" t="s">
        <v>21293</v>
      </c>
      <c r="H2366" s="9" t="n">
        <v>-40000</v>
      </c>
      <c r="I2366" s="9"/>
      <c r="J2366" s="9" t="s">
        <v>21294</v>
      </c>
      <c r="K2366" s="9" t="s">
        <v>21295</v>
      </c>
      <c r="L2366" s="9" t="s">
        <v>21296</v>
      </c>
      <c r="M2366" s="9" t="s">
        <v>21297</v>
      </c>
      <c r="N2366" s="9" t="s">
        <v>182</v>
      </c>
      <c r="O2366" s="9" t="s">
        <v>19237</v>
      </c>
      <c r="P2366" s="9"/>
      <c r="Q2366" s="9" t="s">
        <v>234</v>
      </c>
      <c r="R2366" s="9" t="s">
        <v>628</v>
      </c>
      <c r="S2366" s="9" t="s">
        <v>17</v>
      </c>
      <c r="T2366" s="9" t="s">
        <v>3239</v>
      </c>
      <c r="U2366" s="9" t="s">
        <v>222</v>
      </c>
      <c r="V2366" s="9"/>
    </row>
    <row r="2367" customFormat="false" ht="15" hidden="false" customHeight="false" outlineLevel="0" collapsed="false">
      <c r="A2367" s="9" t="s">
        <v>21298</v>
      </c>
      <c r="B2367" s="9" t="s">
        <v>21299</v>
      </c>
      <c r="C2367" s="9" t="s">
        <v>21300</v>
      </c>
      <c r="D2367" s="9" t="s">
        <v>21</v>
      </c>
      <c r="E2367" s="9" t="s">
        <v>460</v>
      </c>
      <c r="F2367" s="9" t="s">
        <v>171</v>
      </c>
      <c r="G2367" s="9" t="s">
        <v>21301</v>
      </c>
      <c r="H2367" s="9" t="n">
        <v>-2500</v>
      </c>
      <c r="I2367" s="9"/>
      <c r="J2367" s="9" t="s">
        <v>21302</v>
      </c>
      <c r="K2367" s="9" t="s">
        <v>21303</v>
      </c>
      <c r="L2367" s="9" t="s">
        <v>21304</v>
      </c>
      <c r="M2367" s="9" t="s">
        <v>21305</v>
      </c>
      <c r="N2367" s="9" t="s">
        <v>7168</v>
      </c>
      <c r="O2367" s="9" t="s">
        <v>19237</v>
      </c>
      <c r="P2367" s="9"/>
      <c r="Q2367" s="9" t="s">
        <v>219</v>
      </c>
      <c r="R2367" s="9" t="s">
        <v>628</v>
      </c>
      <c r="S2367" s="9" t="s">
        <v>17</v>
      </c>
      <c r="T2367" s="9" t="s">
        <v>4084</v>
      </c>
      <c r="U2367" s="9" t="s">
        <v>222</v>
      </c>
      <c r="V2367" s="9"/>
    </row>
    <row r="2368" customFormat="false" ht="15" hidden="false" customHeight="false" outlineLevel="0" collapsed="false">
      <c r="A2368" s="9" t="s">
        <v>21306</v>
      </c>
      <c r="B2368" s="9" t="s">
        <v>21307</v>
      </c>
      <c r="C2368" s="9" t="s">
        <v>21308</v>
      </c>
      <c r="D2368" s="9" t="s">
        <v>21</v>
      </c>
      <c r="E2368" s="9" t="s">
        <v>460</v>
      </c>
      <c r="F2368" s="9" t="s">
        <v>171</v>
      </c>
      <c r="G2368" s="9" t="s">
        <v>21309</v>
      </c>
      <c r="H2368" s="9"/>
      <c r="I2368" s="9"/>
      <c r="J2368" s="9" t="s">
        <v>21310</v>
      </c>
      <c r="K2368" s="9" t="s">
        <v>21311</v>
      </c>
      <c r="L2368" s="9" t="s">
        <v>21312</v>
      </c>
      <c r="M2368" s="9" t="s">
        <v>21313</v>
      </c>
      <c r="N2368" s="9" t="s">
        <v>182</v>
      </c>
      <c r="O2368" s="9" t="s">
        <v>19237</v>
      </c>
      <c r="P2368" s="9"/>
      <c r="Q2368" s="9" t="s">
        <v>234</v>
      </c>
      <c r="R2368" s="9" t="s">
        <v>3340</v>
      </c>
      <c r="S2368" s="9" t="s">
        <v>17</v>
      </c>
      <c r="T2368" s="9" t="s">
        <v>4084</v>
      </c>
      <c r="U2368" s="9" t="s">
        <v>378</v>
      </c>
      <c r="V2368" s="9"/>
    </row>
    <row r="2369" customFormat="false" ht="15" hidden="false" customHeight="false" outlineLevel="0" collapsed="false">
      <c r="A2369" s="9" t="s">
        <v>21314</v>
      </c>
      <c r="B2369" s="9" t="s">
        <v>21315</v>
      </c>
      <c r="C2369" s="9" t="s">
        <v>21316</v>
      </c>
      <c r="D2369" s="9" t="s">
        <v>21</v>
      </c>
      <c r="E2369" s="9" t="s">
        <v>460</v>
      </c>
      <c r="F2369" s="9" t="s">
        <v>169</v>
      </c>
      <c r="G2369" s="9" t="s">
        <v>118</v>
      </c>
      <c r="H2369" s="9"/>
      <c r="I2369" s="9"/>
      <c r="J2369" s="9" t="s">
        <v>21317</v>
      </c>
      <c r="K2369" s="9" t="s">
        <v>21318</v>
      </c>
      <c r="L2369" s="9" t="s">
        <v>21319</v>
      </c>
      <c r="M2369" s="9" t="s">
        <v>21320</v>
      </c>
      <c r="N2369" s="9" t="s">
        <v>182</v>
      </c>
      <c r="O2369" s="9" t="s">
        <v>19237</v>
      </c>
      <c r="P2369" s="9"/>
      <c r="Q2369" s="9" t="s">
        <v>1267</v>
      </c>
      <c r="R2369" s="9" t="s">
        <v>19982</v>
      </c>
      <c r="S2369" s="9" t="s">
        <v>17</v>
      </c>
      <c r="T2369" s="9" t="s">
        <v>4084</v>
      </c>
      <c r="U2369" s="9" t="s">
        <v>222</v>
      </c>
      <c r="V2369" s="9"/>
    </row>
    <row r="2370" customFormat="false" ht="15" hidden="false" customHeight="false" outlineLevel="0" collapsed="false">
      <c r="A2370" s="9" t="s">
        <v>21321</v>
      </c>
      <c r="B2370" s="9" t="s">
        <v>21322</v>
      </c>
      <c r="C2370" s="9" t="s">
        <v>21323</v>
      </c>
      <c r="D2370" s="9" t="s">
        <v>21</v>
      </c>
      <c r="E2370" s="9" t="s">
        <v>460</v>
      </c>
      <c r="F2370" s="9" t="s">
        <v>162</v>
      </c>
      <c r="G2370" s="9" t="s">
        <v>94</v>
      </c>
      <c r="H2370" s="9" t="n">
        <v>1935</v>
      </c>
      <c r="I2370" s="9"/>
      <c r="J2370" s="9" t="s">
        <v>21324</v>
      </c>
      <c r="K2370" s="9" t="s">
        <v>21325</v>
      </c>
      <c r="L2370" s="9" t="s">
        <v>21326</v>
      </c>
      <c r="M2370" s="9" t="s">
        <v>21327</v>
      </c>
      <c r="N2370" s="9" t="s">
        <v>182</v>
      </c>
      <c r="O2370" s="9" t="s">
        <v>19237</v>
      </c>
      <c r="P2370" s="9"/>
      <c r="Q2370" s="9" t="s">
        <v>1267</v>
      </c>
      <c r="R2370" s="9" t="s">
        <v>628</v>
      </c>
      <c r="S2370" s="9" t="s">
        <v>16</v>
      </c>
      <c r="T2370" s="9" t="s">
        <v>21328</v>
      </c>
      <c r="U2370" s="9" t="s">
        <v>222</v>
      </c>
      <c r="V2370" s="9"/>
    </row>
    <row r="2371" customFormat="false" ht="15" hidden="false" customHeight="false" outlineLevel="0" collapsed="false">
      <c r="A2371" s="9" t="s">
        <v>21329</v>
      </c>
      <c r="B2371" s="9" t="s">
        <v>21330</v>
      </c>
      <c r="C2371" s="9" t="s">
        <v>21331</v>
      </c>
      <c r="D2371" s="9" t="s">
        <v>21</v>
      </c>
      <c r="E2371" s="9" t="s">
        <v>460</v>
      </c>
      <c r="F2371" s="9" t="s">
        <v>161</v>
      </c>
      <c r="G2371" s="9" t="s">
        <v>3028</v>
      </c>
      <c r="H2371" s="9"/>
      <c r="I2371" s="9"/>
      <c r="J2371" s="9" t="s">
        <v>21332</v>
      </c>
      <c r="K2371" s="9" t="s">
        <v>21333</v>
      </c>
      <c r="L2371" s="9" t="s">
        <v>21334</v>
      </c>
      <c r="M2371" s="9" t="s">
        <v>21335</v>
      </c>
      <c r="N2371" s="9" t="s">
        <v>182</v>
      </c>
      <c r="O2371" s="9" t="s">
        <v>19237</v>
      </c>
      <c r="P2371" s="9"/>
      <c r="Q2371" s="9" t="s">
        <v>1267</v>
      </c>
      <c r="R2371" s="9" t="s">
        <v>19747</v>
      </c>
      <c r="S2371" s="9" t="s">
        <v>17</v>
      </c>
      <c r="T2371" s="9" t="s">
        <v>4084</v>
      </c>
      <c r="U2371" s="9" t="s">
        <v>222</v>
      </c>
      <c r="V2371" s="9"/>
    </row>
    <row r="2372" customFormat="false" ht="15" hidden="false" customHeight="false" outlineLevel="0" collapsed="false">
      <c r="A2372" s="9" t="s">
        <v>21336</v>
      </c>
      <c r="B2372" s="9" t="s">
        <v>21337</v>
      </c>
      <c r="C2372" s="9" t="s">
        <v>21338</v>
      </c>
      <c r="D2372" s="9" t="s">
        <v>21</v>
      </c>
      <c r="E2372" s="9" t="s">
        <v>460</v>
      </c>
      <c r="F2372" s="9" t="s">
        <v>171</v>
      </c>
      <c r="G2372" s="9" t="s">
        <v>21339</v>
      </c>
      <c r="H2372" s="9"/>
      <c r="I2372" s="9"/>
      <c r="J2372" s="9" t="s">
        <v>20080</v>
      </c>
      <c r="K2372" s="9" t="s">
        <v>21340</v>
      </c>
      <c r="L2372" s="9" t="s">
        <v>21341</v>
      </c>
      <c r="M2372" s="9" t="s">
        <v>21342</v>
      </c>
      <c r="N2372" s="9" t="s">
        <v>7168</v>
      </c>
      <c r="O2372" s="9" t="s">
        <v>19237</v>
      </c>
      <c r="P2372" s="9"/>
      <c r="Q2372" s="9" t="s">
        <v>1267</v>
      </c>
      <c r="R2372" s="9" t="s">
        <v>21343</v>
      </c>
      <c r="S2372" s="9" t="s">
        <v>16</v>
      </c>
      <c r="T2372" s="9" t="s">
        <v>4084</v>
      </c>
      <c r="U2372" s="9" t="s">
        <v>222</v>
      </c>
      <c r="V2372" s="9"/>
    </row>
    <row r="2373" customFormat="false" ht="15" hidden="false" customHeight="false" outlineLevel="0" collapsed="false">
      <c r="A2373" s="9" t="s">
        <v>21344</v>
      </c>
      <c r="B2373" s="9" t="s">
        <v>21345</v>
      </c>
      <c r="C2373" s="9" t="s">
        <v>21346</v>
      </c>
      <c r="D2373" s="9" t="s">
        <v>21</v>
      </c>
      <c r="E2373" s="9" t="s">
        <v>460</v>
      </c>
      <c r="F2373" s="9" t="s">
        <v>171</v>
      </c>
      <c r="G2373" s="9" t="s">
        <v>472</v>
      </c>
      <c r="H2373" s="9" t="n">
        <v>1887</v>
      </c>
      <c r="I2373" s="9"/>
      <c r="J2373" s="9" t="s">
        <v>21347</v>
      </c>
      <c r="K2373" s="9" t="s">
        <v>21348</v>
      </c>
      <c r="L2373" s="9" t="s">
        <v>21349</v>
      </c>
      <c r="M2373" s="9" t="s">
        <v>21350</v>
      </c>
      <c r="N2373" s="9" t="s">
        <v>21351</v>
      </c>
      <c r="O2373" s="9" t="s">
        <v>19237</v>
      </c>
      <c r="P2373" s="9"/>
      <c r="Q2373" s="9" t="s">
        <v>234</v>
      </c>
      <c r="R2373" s="9" t="s">
        <v>11844</v>
      </c>
      <c r="S2373" s="9" t="s">
        <v>17</v>
      </c>
      <c r="T2373" s="9" t="s">
        <v>397</v>
      </c>
      <c r="U2373" s="9" t="s">
        <v>222</v>
      </c>
      <c r="V2373" s="9"/>
    </row>
    <row r="2374" customFormat="false" ht="15" hidden="false" customHeight="false" outlineLevel="0" collapsed="false">
      <c r="A2374" s="9" t="s">
        <v>21352</v>
      </c>
      <c r="B2374" s="9" t="s">
        <v>21353</v>
      </c>
      <c r="C2374" s="9" t="s">
        <v>21354</v>
      </c>
      <c r="D2374" s="9" t="s">
        <v>21</v>
      </c>
      <c r="E2374" s="9" t="s">
        <v>460</v>
      </c>
      <c r="F2374" s="9" t="s">
        <v>171</v>
      </c>
      <c r="G2374" s="9" t="s">
        <v>472</v>
      </c>
      <c r="H2374" s="9" t="n">
        <v>1972</v>
      </c>
      <c r="I2374" s="9"/>
      <c r="J2374" s="9" t="s">
        <v>21355</v>
      </c>
      <c r="K2374" s="9" t="s">
        <v>21356</v>
      </c>
      <c r="L2374" s="9" t="s">
        <v>21357</v>
      </c>
      <c r="M2374" s="9" t="s">
        <v>21358</v>
      </c>
      <c r="N2374" s="9" t="s">
        <v>182</v>
      </c>
      <c r="O2374" s="9" t="s">
        <v>19237</v>
      </c>
      <c r="P2374" s="9"/>
      <c r="Q2374" s="9" t="s">
        <v>234</v>
      </c>
      <c r="R2374" s="9" t="s">
        <v>628</v>
      </c>
      <c r="S2374" s="9" t="s">
        <v>17</v>
      </c>
      <c r="T2374" s="9" t="s">
        <v>397</v>
      </c>
      <c r="U2374" s="9" t="s">
        <v>222</v>
      </c>
      <c r="V2374" s="9"/>
    </row>
    <row r="2375" customFormat="false" ht="15" hidden="false" customHeight="false" outlineLevel="0" collapsed="false">
      <c r="A2375" s="9" t="s">
        <v>21359</v>
      </c>
      <c r="B2375" s="9" t="s">
        <v>21360</v>
      </c>
      <c r="C2375" s="9" t="s">
        <v>21361</v>
      </c>
      <c r="D2375" s="9" t="s">
        <v>21</v>
      </c>
      <c r="E2375" s="9" t="s">
        <v>460</v>
      </c>
      <c r="F2375" s="9" t="s">
        <v>161</v>
      </c>
      <c r="G2375" s="9" t="s">
        <v>61</v>
      </c>
      <c r="H2375" s="9" t="n">
        <v>-950</v>
      </c>
      <c r="I2375" s="9"/>
      <c r="J2375" s="9" t="s">
        <v>12725</v>
      </c>
      <c r="K2375" s="9" t="s">
        <v>21362</v>
      </c>
      <c r="L2375" s="9" t="s">
        <v>21363</v>
      </c>
      <c r="M2375" s="9" t="s">
        <v>21364</v>
      </c>
      <c r="N2375" s="9" t="s">
        <v>183</v>
      </c>
      <c r="O2375" s="9" t="s">
        <v>19237</v>
      </c>
      <c r="P2375" s="9"/>
      <c r="Q2375" s="9" t="s">
        <v>219</v>
      </c>
      <c r="R2375" s="9" t="s">
        <v>20530</v>
      </c>
      <c r="S2375" s="9" t="s">
        <v>15</v>
      </c>
      <c r="T2375" s="9" t="s">
        <v>554</v>
      </c>
      <c r="U2375" s="9" t="s">
        <v>222</v>
      </c>
      <c r="V2375" s="9"/>
    </row>
    <row r="2376" customFormat="false" ht="15" hidden="false" customHeight="false" outlineLevel="0" collapsed="false">
      <c r="A2376" s="9" t="s">
        <v>21365</v>
      </c>
      <c r="B2376" s="9" t="s">
        <v>21366</v>
      </c>
      <c r="C2376" s="9" t="s">
        <v>21367</v>
      </c>
      <c r="D2376" s="9" t="s">
        <v>21</v>
      </c>
      <c r="E2376" s="9" t="s">
        <v>460</v>
      </c>
      <c r="F2376" s="9" t="s">
        <v>171</v>
      </c>
      <c r="G2376" s="9" t="s">
        <v>472</v>
      </c>
      <c r="H2376" s="9" t="n">
        <v>-300</v>
      </c>
      <c r="I2376" s="9"/>
      <c r="J2376" s="9" t="s">
        <v>21368</v>
      </c>
      <c r="K2376" s="9" t="s">
        <v>21369</v>
      </c>
      <c r="L2376" s="9" t="s">
        <v>21370</v>
      </c>
      <c r="M2376" s="9" t="s">
        <v>21371</v>
      </c>
      <c r="N2376" s="9" t="s">
        <v>183</v>
      </c>
      <c r="O2376" s="9" t="s">
        <v>19237</v>
      </c>
      <c r="P2376" s="9"/>
      <c r="Q2376" s="9" t="s">
        <v>234</v>
      </c>
      <c r="R2376" s="9" t="s">
        <v>12746</v>
      </c>
      <c r="S2376" s="9" t="s">
        <v>16</v>
      </c>
      <c r="T2376" s="9" t="s">
        <v>554</v>
      </c>
      <c r="U2376" s="9" t="s">
        <v>222</v>
      </c>
      <c r="V2376" s="9" t="s">
        <v>21372</v>
      </c>
    </row>
    <row r="2377" customFormat="false" ht="15" hidden="false" customHeight="false" outlineLevel="0" collapsed="false">
      <c r="A2377" s="9" t="s">
        <v>21373</v>
      </c>
      <c r="B2377" s="9" t="s">
        <v>21374</v>
      </c>
      <c r="C2377" s="9" t="s">
        <v>21374</v>
      </c>
      <c r="D2377" s="9" t="s">
        <v>21</v>
      </c>
      <c r="E2377" s="9" t="s">
        <v>460</v>
      </c>
      <c r="F2377" s="9" t="s">
        <v>171</v>
      </c>
      <c r="G2377" s="9" t="s">
        <v>472</v>
      </c>
      <c r="H2377" s="9"/>
      <c r="I2377" s="9"/>
      <c r="J2377" s="9" t="s">
        <v>19463</v>
      </c>
      <c r="K2377" s="9" t="s">
        <v>21375</v>
      </c>
      <c r="L2377" s="9" t="s">
        <v>21376</v>
      </c>
      <c r="M2377" s="9" t="s">
        <v>21377</v>
      </c>
      <c r="N2377" s="9" t="s">
        <v>183</v>
      </c>
      <c r="O2377" s="9" t="s">
        <v>19237</v>
      </c>
      <c r="P2377" s="9"/>
      <c r="Q2377" s="9" t="s">
        <v>234</v>
      </c>
      <c r="R2377" s="9" t="s">
        <v>12746</v>
      </c>
      <c r="S2377" s="9" t="s">
        <v>17</v>
      </c>
      <c r="T2377" s="9" t="s">
        <v>554</v>
      </c>
      <c r="U2377" s="9" t="s">
        <v>443</v>
      </c>
      <c r="V2377" s="9" t="s">
        <v>21378</v>
      </c>
    </row>
    <row r="2378" customFormat="false" ht="15" hidden="false" customHeight="false" outlineLevel="0" collapsed="false">
      <c r="A2378" s="9" t="s">
        <v>21379</v>
      </c>
      <c r="B2378" s="9" t="s">
        <v>21380</v>
      </c>
      <c r="C2378" s="9" t="s">
        <v>15425</v>
      </c>
      <c r="D2378" s="9" t="s">
        <v>21</v>
      </c>
      <c r="E2378" s="9" t="s">
        <v>460</v>
      </c>
      <c r="F2378" s="9" t="s">
        <v>171</v>
      </c>
      <c r="G2378" s="9" t="s">
        <v>472</v>
      </c>
      <c r="H2378" s="9"/>
      <c r="I2378" s="9"/>
      <c r="J2378" s="9" t="s">
        <v>19915</v>
      </c>
      <c r="K2378" s="9" t="s">
        <v>21381</v>
      </c>
      <c r="L2378" s="9" t="s">
        <v>21382</v>
      </c>
      <c r="M2378" s="9"/>
      <c r="N2378" s="9" t="s">
        <v>21383</v>
      </c>
      <c r="O2378" s="9" t="s">
        <v>19237</v>
      </c>
      <c r="P2378" s="9"/>
      <c r="Q2378" s="9" t="s">
        <v>234</v>
      </c>
      <c r="R2378" s="9" t="s">
        <v>628</v>
      </c>
      <c r="S2378" s="9" t="s">
        <v>17</v>
      </c>
      <c r="T2378" s="9" t="s">
        <v>554</v>
      </c>
      <c r="U2378" s="9" t="s">
        <v>378</v>
      </c>
      <c r="V2378" s="9"/>
    </row>
    <row r="2379" customFormat="false" ht="15" hidden="false" customHeight="false" outlineLevel="0" collapsed="false">
      <c r="A2379" s="9" t="s">
        <v>21384</v>
      </c>
      <c r="B2379" s="9" t="s">
        <v>12750</v>
      </c>
      <c r="C2379" s="9" t="s">
        <v>12749</v>
      </c>
      <c r="D2379" s="9" t="s">
        <v>21</v>
      </c>
      <c r="E2379" s="9" t="s">
        <v>460</v>
      </c>
      <c r="F2379" s="9" t="s">
        <v>416</v>
      </c>
      <c r="G2379" s="9" t="s">
        <v>417</v>
      </c>
      <c r="H2379" s="9" t="n">
        <v>1286</v>
      </c>
      <c r="I2379" s="9"/>
      <c r="J2379" s="9" t="s">
        <v>21385</v>
      </c>
      <c r="K2379" s="9" t="s">
        <v>21386</v>
      </c>
      <c r="L2379" s="9" t="s">
        <v>21387</v>
      </c>
      <c r="M2379" s="9" t="s">
        <v>21388</v>
      </c>
      <c r="N2379" s="9" t="s">
        <v>183</v>
      </c>
      <c r="O2379" s="9" t="s">
        <v>19237</v>
      </c>
      <c r="P2379" s="9"/>
      <c r="Q2379" s="9" t="s">
        <v>234</v>
      </c>
      <c r="R2379" s="9" t="s">
        <v>21389</v>
      </c>
      <c r="S2379" s="9" t="s">
        <v>16</v>
      </c>
      <c r="T2379" s="9" t="s">
        <v>554</v>
      </c>
      <c r="U2379" s="9" t="s">
        <v>222</v>
      </c>
      <c r="V2379" s="9"/>
    </row>
    <row r="2380" customFormat="false" ht="15" hidden="false" customHeight="false" outlineLevel="0" collapsed="false">
      <c r="A2380" s="9" t="s">
        <v>21390</v>
      </c>
      <c r="B2380" s="9" t="s">
        <v>21391</v>
      </c>
      <c r="C2380" s="9" t="s">
        <v>21392</v>
      </c>
      <c r="D2380" s="9" t="s">
        <v>21</v>
      </c>
      <c r="E2380" s="9" t="s">
        <v>460</v>
      </c>
      <c r="F2380" s="9" t="s">
        <v>171</v>
      </c>
      <c r="G2380" s="9" t="s">
        <v>138</v>
      </c>
      <c r="H2380" s="9" t="n">
        <v>1650</v>
      </c>
      <c r="I2380" s="9"/>
      <c r="J2380" s="9" t="s">
        <v>21393</v>
      </c>
      <c r="K2380" s="9" t="s">
        <v>21394</v>
      </c>
      <c r="L2380" s="9" t="s">
        <v>21395</v>
      </c>
      <c r="M2380" s="9" t="s">
        <v>21396</v>
      </c>
      <c r="N2380" s="9" t="s">
        <v>183</v>
      </c>
      <c r="O2380" s="9" t="s">
        <v>19237</v>
      </c>
      <c r="P2380" s="9"/>
      <c r="Q2380" s="9" t="s">
        <v>234</v>
      </c>
      <c r="R2380" s="9" t="s">
        <v>21397</v>
      </c>
      <c r="S2380" s="9" t="s">
        <v>17</v>
      </c>
      <c r="T2380" s="9" t="s">
        <v>554</v>
      </c>
      <c r="U2380" s="9" t="s">
        <v>378</v>
      </c>
      <c r="V2380" s="9"/>
    </row>
    <row r="2381" customFormat="false" ht="15" hidden="false" customHeight="false" outlineLevel="0" collapsed="false">
      <c r="A2381" s="9" t="s">
        <v>21398</v>
      </c>
      <c r="B2381" s="9" t="s">
        <v>21399</v>
      </c>
      <c r="C2381" s="9" t="s">
        <v>21399</v>
      </c>
      <c r="D2381" s="9" t="s">
        <v>21</v>
      </c>
      <c r="E2381" s="9" t="s">
        <v>460</v>
      </c>
      <c r="F2381" s="9" t="s">
        <v>171</v>
      </c>
      <c r="G2381" s="9" t="s">
        <v>472</v>
      </c>
      <c r="H2381" s="9" t="n">
        <v>1898</v>
      </c>
      <c r="I2381" s="9"/>
      <c r="J2381" s="9" t="s">
        <v>21400</v>
      </c>
      <c r="K2381" s="9" t="s">
        <v>21401</v>
      </c>
      <c r="L2381" s="9" t="s">
        <v>21402</v>
      </c>
      <c r="M2381" s="9" t="s">
        <v>21403</v>
      </c>
      <c r="N2381" s="9" t="s">
        <v>183</v>
      </c>
      <c r="O2381" s="9" t="s">
        <v>19237</v>
      </c>
      <c r="P2381" s="9"/>
      <c r="Q2381" s="9" t="s">
        <v>234</v>
      </c>
      <c r="R2381" s="9" t="s">
        <v>21397</v>
      </c>
      <c r="S2381" s="9" t="s">
        <v>17</v>
      </c>
      <c r="T2381" s="9" t="s">
        <v>554</v>
      </c>
      <c r="U2381" s="9" t="s">
        <v>378</v>
      </c>
      <c r="V2381" s="9"/>
    </row>
    <row r="2382" customFormat="false" ht="15" hidden="false" customHeight="false" outlineLevel="0" collapsed="false">
      <c r="A2382" s="9" t="s">
        <v>21404</v>
      </c>
      <c r="B2382" s="9" t="s">
        <v>21405</v>
      </c>
      <c r="C2382" s="9" t="s">
        <v>21406</v>
      </c>
      <c r="D2382" s="9" t="s">
        <v>21</v>
      </c>
      <c r="E2382" s="9" t="s">
        <v>460</v>
      </c>
      <c r="F2382" s="9" t="s">
        <v>171</v>
      </c>
      <c r="G2382" s="9" t="s">
        <v>472</v>
      </c>
      <c r="H2382" s="9" t="n">
        <v>1595</v>
      </c>
      <c r="I2382" s="9"/>
      <c r="J2382" s="9" t="s">
        <v>21407</v>
      </c>
      <c r="K2382" s="9" t="s">
        <v>21408</v>
      </c>
      <c r="L2382" s="9" t="s">
        <v>21409</v>
      </c>
      <c r="M2382" s="9" t="s">
        <v>21410</v>
      </c>
      <c r="N2382" s="9" t="s">
        <v>21411</v>
      </c>
      <c r="O2382" s="9" t="s">
        <v>19237</v>
      </c>
      <c r="P2382" s="9"/>
      <c r="Q2382" s="9" t="s">
        <v>234</v>
      </c>
      <c r="R2382" s="9" t="s">
        <v>21397</v>
      </c>
      <c r="S2382" s="9" t="s">
        <v>16</v>
      </c>
      <c r="T2382" s="9" t="s">
        <v>554</v>
      </c>
      <c r="U2382" s="9" t="s">
        <v>378</v>
      </c>
      <c r="V2382" s="9"/>
    </row>
    <row r="2383" customFormat="false" ht="15" hidden="false" customHeight="false" outlineLevel="0" collapsed="false">
      <c r="A2383" s="9" t="s">
        <v>21412</v>
      </c>
      <c r="B2383" s="9" t="s">
        <v>21413</v>
      </c>
      <c r="C2383" s="9" t="s">
        <v>21414</v>
      </c>
      <c r="D2383" s="9" t="s">
        <v>21</v>
      </c>
      <c r="E2383" s="9" t="s">
        <v>460</v>
      </c>
      <c r="F2383" s="9" t="s">
        <v>171</v>
      </c>
      <c r="G2383" s="9" t="s">
        <v>417</v>
      </c>
      <c r="H2383" s="9" t="n">
        <v>1829</v>
      </c>
      <c r="I2383" s="9"/>
      <c r="J2383" s="9" t="s">
        <v>21415</v>
      </c>
      <c r="K2383" s="9" t="s">
        <v>21416</v>
      </c>
      <c r="L2383" s="9" t="s">
        <v>21417</v>
      </c>
      <c r="M2383" s="9" t="s">
        <v>21418</v>
      </c>
      <c r="N2383" s="9" t="s">
        <v>12761</v>
      </c>
      <c r="O2383" s="9" t="s">
        <v>19237</v>
      </c>
      <c r="P2383" s="9"/>
      <c r="Q2383" s="9" t="s">
        <v>234</v>
      </c>
      <c r="R2383" s="9" t="s">
        <v>11767</v>
      </c>
      <c r="S2383" s="9" t="s">
        <v>16</v>
      </c>
      <c r="T2383" s="9" t="s">
        <v>554</v>
      </c>
      <c r="U2383" s="9" t="s">
        <v>222</v>
      </c>
      <c r="V2383" s="9"/>
    </row>
    <row r="2384" customFormat="false" ht="15" hidden="false" customHeight="false" outlineLevel="0" collapsed="false">
      <c r="A2384" s="9" t="s">
        <v>21419</v>
      </c>
      <c r="B2384" s="9" t="s">
        <v>21420</v>
      </c>
      <c r="C2384" s="9" t="s">
        <v>21421</v>
      </c>
      <c r="D2384" s="9" t="s">
        <v>21</v>
      </c>
      <c r="E2384" s="9" t="s">
        <v>460</v>
      </c>
      <c r="F2384" s="9" t="s">
        <v>171</v>
      </c>
      <c r="G2384" s="9" t="s">
        <v>472</v>
      </c>
      <c r="H2384" s="9" t="n">
        <v>1921</v>
      </c>
      <c r="I2384" s="9"/>
      <c r="J2384" s="9" t="s">
        <v>21422</v>
      </c>
      <c r="K2384" s="9" t="s">
        <v>21423</v>
      </c>
      <c r="L2384" s="9" t="s">
        <v>21424</v>
      </c>
      <c r="M2384" s="9"/>
      <c r="N2384" s="9" t="s">
        <v>183</v>
      </c>
      <c r="O2384" s="9" t="s">
        <v>19237</v>
      </c>
      <c r="P2384" s="9"/>
      <c r="Q2384" s="9" t="s">
        <v>234</v>
      </c>
      <c r="R2384" s="9" t="s">
        <v>628</v>
      </c>
      <c r="S2384" s="9" t="s">
        <v>17</v>
      </c>
      <c r="T2384" s="9" t="s">
        <v>554</v>
      </c>
      <c r="U2384" s="9" t="s">
        <v>378</v>
      </c>
      <c r="V2384" s="9"/>
    </row>
    <row r="2385" customFormat="false" ht="15" hidden="false" customHeight="false" outlineLevel="0" collapsed="false">
      <c r="A2385" s="9" t="s">
        <v>21425</v>
      </c>
      <c r="B2385" s="9" t="s">
        <v>21426</v>
      </c>
      <c r="C2385" s="9" t="s">
        <v>21427</v>
      </c>
      <c r="D2385" s="9" t="s">
        <v>21</v>
      </c>
      <c r="E2385" s="9" t="s">
        <v>460</v>
      </c>
      <c r="F2385" s="9" t="s">
        <v>6954</v>
      </c>
      <c r="G2385" s="9" t="s">
        <v>21428</v>
      </c>
      <c r="H2385" s="9"/>
      <c r="I2385" s="9"/>
      <c r="J2385" s="9" t="s">
        <v>19752</v>
      </c>
      <c r="K2385" s="9" t="s">
        <v>21429</v>
      </c>
      <c r="L2385" s="9" t="s">
        <v>21430</v>
      </c>
      <c r="M2385" s="9" t="s">
        <v>21431</v>
      </c>
      <c r="N2385" s="9" t="s">
        <v>21411</v>
      </c>
      <c r="O2385" s="9" t="s">
        <v>19237</v>
      </c>
      <c r="P2385" s="9"/>
      <c r="Q2385" s="9" t="s">
        <v>454</v>
      </c>
      <c r="R2385" s="9" t="s">
        <v>21432</v>
      </c>
      <c r="S2385" s="9" t="s">
        <v>16</v>
      </c>
      <c r="T2385" s="9" t="s">
        <v>2848</v>
      </c>
      <c r="U2385" s="9" t="s">
        <v>222</v>
      </c>
      <c r="V2385" s="9"/>
    </row>
    <row r="2386" customFormat="false" ht="15" hidden="false" customHeight="false" outlineLevel="0" collapsed="false">
      <c r="A2386" s="9" t="s">
        <v>21433</v>
      </c>
      <c r="B2386" s="9" t="s">
        <v>21434</v>
      </c>
      <c r="C2386" s="9" t="s">
        <v>21435</v>
      </c>
      <c r="D2386" s="9" t="s">
        <v>21</v>
      </c>
      <c r="E2386" s="9" t="s">
        <v>460</v>
      </c>
      <c r="F2386" s="9" t="s">
        <v>171</v>
      </c>
      <c r="G2386" s="9" t="s">
        <v>472</v>
      </c>
      <c r="H2386" s="9"/>
      <c r="I2386" s="9"/>
      <c r="J2386" s="9" t="s">
        <v>19915</v>
      </c>
      <c r="K2386" s="9" t="s">
        <v>21436</v>
      </c>
      <c r="L2386" s="9" t="s">
        <v>21437</v>
      </c>
      <c r="M2386" s="9" t="s">
        <v>21438</v>
      </c>
      <c r="N2386" s="9" t="s">
        <v>183</v>
      </c>
      <c r="O2386" s="9" t="s">
        <v>19237</v>
      </c>
      <c r="P2386" s="9"/>
      <c r="Q2386" s="9" t="s">
        <v>234</v>
      </c>
      <c r="R2386" s="9" t="s">
        <v>628</v>
      </c>
      <c r="S2386" s="9" t="s">
        <v>17</v>
      </c>
      <c r="T2386" s="9" t="s">
        <v>2848</v>
      </c>
      <c r="U2386" s="9" t="s">
        <v>378</v>
      </c>
      <c r="V2386" s="9"/>
    </row>
    <row r="2387" customFormat="false" ht="15" hidden="false" customHeight="false" outlineLevel="0" collapsed="false">
      <c r="A2387" s="9" t="s">
        <v>21439</v>
      </c>
      <c r="B2387" s="9" t="s">
        <v>21440</v>
      </c>
      <c r="C2387" s="9" t="s">
        <v>21441</v>
      </c>
      <c r="D2387" s="9" t="s">
        <v>21</v>
      </c>
      <c r="E2387" s="9" t="s">
        <v>460</v>
      </c>
      <c r="F2387" s="9" t="s">
        <v>171</v>
      </c>
      <c r="G2387" s="9" t="s">
        <v>472</v>
      </c>
      <c r="H2387" s="9" t="n">
        <v>-1200</v>
      </c>
      <c r="I2387" s="9"/>
      <c r="J2387" s="9" t="s">
        <v>21442</v>
      </c>
      <c r="K2387" s="9" t="s">
        <v>21443</v>
      </c>
      <c r="L2387" s="9" t="s">
        <v>21444</v>
      </c>
      <c r="M2387" s="9" t="s">
        <v>21445</v>
      </c>
      <c r="N2387" s="9" t="s">
        <v>183</v>
      </c>
      <c r="O2387" s="9" t="s">
        <v>19237</v>
      </c>
      <c r="P2387" s="9"/>
      <c r="Q2387" s="9" t="s">
        <v>219</v>
      </c>
      <c r="R2387" s="9" t="s">
        <v>12746</v>
      </c>
      <c r="S2387" s="9" t="s">
        <v>17</v>
      </c>
      <c r="T2387" s="9" t="s">
        <v>554</v>
      </c>
      <c r="U2387" s="9" t="s">
        <v>378</v>
      </c>
      <c r="V2387" s="9"/>
    </row>
    <row r="2388" customFormat="false" ht="15" hidden="false" customHeight="false" outlineLevel="0" collapsed="false">
      <c r="A2388" s="9" t="s">
        <v>21446</v>
      </c>
      <c r="B2388" s="9" t="s">
        <v>21447</v>
      </c>
      <c r="C2388" s="9" t="s">
        <v>21448</v>
      </c>
      <c r="D2388" s="9" t="s">
        <v>21</v>
      </c>
      <c r="E2388" s="9" t="s">
        <v>460</v>
      </c>
      <c r="F2388" s="9" t="s">
        <v>171</v>
      </c>
      <c r="G2388" s="9" t="s">
        <v>472</v>
      </c>
      <c r="H2388" s="9"/>
      <c r="I2388" s="9"/>
      <c r="J2388" s="9" t="s">
        <v>20080</v>
      </c>
      <c r="K2388" s="9" t="s">
        <v>21449</v>
      </c>
      <c r="L2388" s="9" t="s">
        <v>21450</v>
      </c>
      <c r="M2388" s="9" t="s">
        <v>21451</v>
      </c>
      <c r="N2388" s="9" t="s">
        <v>21452</v>
      </c>
      <c r="O2388" s="9" t="s">
        <v>19237</v>
      </c>
      <c r="P2388" s="9"/>
      <c r="Q2388" s="9" t="s">
        <v>234</v>
      </c>
      <c r="R2388" s="9" t="s">
        <v>21453</v>
      </c>
      <c r="S2388" s="9" t="s">
        <v>16</v>
      </c>
      <c r="T2388" s="9" t="s">
        <v>554</v>
      </c>
      <c r="U2388" s="9" t="s">
        <v>222</v>
      </c>
      <c r="V2388" s="9"/>
    </row>
    <row r="2389" customFormat="false" ht="15" hidden="false" customHeight="false" outlineLevel="0" collapsed="false">
      <c r="A2389" s="9" t="s">
        <v>21454</v>
      </c>
      <c r="B2389" s="9" t="s">
        <v>21455</v>
      </c>
      <c r="C2389" s="9" t="s">
        <v>21456</v>
      </c>
      <c r="D2389" s="9" t="s">
        <v>21</v>
      </c>
      <c r="E2389" s="9" t="s">
        <v>460</v>
      </c>
      <c r="F2389" s="9" t="s">
        <v>171</v>
      </c>
      <c r="G2389" s="9" t="s">
        <v>21457</v>
      </c>
      <c r="H2389" s="9"/>
      <c r="I2389" s="9"/>
      <c r="J2389" s="9" t="s">
        <v>21458</v>
      </c>
      <c r="K2389" s="9" t="s">
        <v>21459</v>
      </c>
      <c r="L2389" s="9" t="s">
        <v>21460</v>
      </c>
      <c r="M2389" s="9" t="s">
        <v>21461</v>
      </c>
      <c r="N2389" s="9" t="s">
        <v>21462</v>
      </c>
      <c r="O2389" s="9" t="s">
        <v>19237</v>
      </c>
      <c r="P2389" s="9"/>
      <c r="Q2389" s="9" t="s">
        <v>234</v>
      </c>
      <c r="R2389" s="9" t="s">
        <v>12746</v>
      </c>
      <c r="S2389" s="9" t="s">
        <v>16</v>
      </c>
      <c r="T2389" s="9" t="s">
        <v>554</v>
      </c>
      <c r="U2389" s="9" t="s">
        <v>222</v>
      </c>
      <c r="V2389" s="9"/>
    </row>
    <row r="2390" customFormat="false" ht="15" hidden="false" customHeight="false" outlineLevel="0" collapsed="false">
      <c r="A2390" s="9" t="s">
        <v>21463</v>
      </c>
      <c r="B2390" s="9" t="s">
        <v>21464</v>
      </c>
      <c r="C2390" s="9" t="s">
        <v>21465</v>
      </c>
      <c r="D2390" s="9" t="s">
        <v>21</v>
      </c>
      <c r="E2390" s="9" t="s">
        <v>460</v>
      </c>
      <c r="F2390" s="9" t="s">
        <v>166</v>
      </c>
      <c r="G2390" s="9" t="s">
        <v>21466</v>
      </c>
      <c r="H2390" s="9" t="n">
        <v>1150</v>
      </c>
      <c r="I2390" s="9"/>
      <c r="J2390" s="9" t="s">
        <v>21467</v>
      </c>
      <c r="K2390" s="9" t="s">
        <v>21468</v>
      </c>
      <c r="L2390" s="9" t="s">
        <v>11598</v>
      </c>
      <c r="M2390" s="9" t="s">
        <v>21469</v>
      </c>
      <c r="N2390" s="9" t="s">
        <v>21470</v>
      </c>
      <c r="O2390" s="9" t="s">
        <v>19237</v>
      </c>
      <c r="P2390" s="9"/>
      <c r="Q2390" s="9" t="s">
        <v>234</v>
      </c>
      <c r="R2390" s="9" t="s">
        <v>3340</v>
      </c>
      <c r="S2390" s="9" t="s">
        <v>17</v>
      </c>
      <c r="T2390" s="9" t="s">
        <v>672</v>
      </c>
      <c r="U2390" s="9" t="s">
        <v>378</v>
      </c>
      <c r="V2390" s="9"/>
    </row>
    <row r="2391" customFormat="false" ht="15" hidden="false" customHeight="false" outlineLevel="0" collapsed="false">
      <c r="A2391" s="9" t="s">
        <v>21471</v>
      </c>
      <c r="B2391" s="9" t="s">
        <v>21472</v>
      </c>
      <c r="C2391" s="9" t="s">
        <v>21473</v>
      </c>
      <c r="D2391" s="9" t="s">
        <v>21</v>
      </c>
      <c r="E2391" s="9" t="s">
        <v>460</v>
      </c>
      <c r="F2391" s="9" t="s">
        <v>171</v>
      </c>
      <c r="G2391" s="9" t="s">
        <v>21474</v>
      </c>
      <c r="H2391" s="9"/>
      <c r="I2391" s="9"/>
      <c r="J2391" s="9" t="s">
        <v>19915</v>
      </c>
      <c r="K2391" s="9" t="s">
        <v>21475</v>
      </c>
      <c r="L2391" s="9" t="s">
        <v>21476</v>
      </c>
      <c r="M2391" s="9" t="s">
        <v>21477</v>
      </c>
      <c r="N2391" s="9" t="s">
        <v>183</v>
      </c>
      <c r="O2391" s="9" t="s">
        <v>19237</v>
      </c>
      <c r="P2391" s="9"/>
      <c r="Q2391" s="9" t="s">
        <v>234</v>
      </c>
      <c r="R2391" s="9" t="s">
        <v>12746</v>
      </c>
      <c r="S2391" s="9" t="s">
        <v>17</v>
      </c>
      <c r="T2391" s="9" t="s">
        <v>554</v>
      </c>
      <c r="U2391" s="9" t="s">
        <v>378</v>
      </c>
      <c r="V2391" s="9"/>
    </row>
    <row r="2392" customFormat="false" ht="15" hidden="false" customHeight="false" outlineLevel="0" collapsed="false">
      <c r="A2392" s="9" t="s">
        <v>21478</v>
      </c>
      <c r="B2392" s="9" t="s">
        <v>21479</v>
      </c>
      <c r="C2392" s="9" t="s">
        <v>21480</v>
      </c>
      <c r="D2392" s="9" t="s">
        <v>21</v>
      </c>
      <c r="E2392" s="9" t="s">
        <v>460</v>
      </c>
      <c r="F2392" s="9" t="s">
        <v>171</v>
      </c>
      <c r="G2392" s="9" t="s">
        <v>472</v>
      </c>
      <c r="H2392" s="9"/>
      <c r="I2392" s="9"/>
      <c r="J2392" s="9" t="s">
        <v>19915</v>
      </c>
      <c r="K2392" s="9" t="s">
        <v>21481</v>
      </c>
      <c r="L2392" s="9" t="s">
        <v>12464</v>
      </c>
      <c r="M2392" s="9"/>
      <c r="N2392" s="9" t="s">
        <v>183</v>
      </c>
      <c r="O2392" s="9" t="s">
        <v>19237</v>
      </c>
      <c r="P2392" s="9"/>
      <c r="Q2392" s="9" t="s">
        <v>234</v>
      </c>
      <c r="R2392" s="9" t="s">
        <v>21482</v>
      </c>
      <c r="S2392" s="9" t="s">
        <v>17</v>
      </c>
      <c r="T2392" s="9" t="s">
        <v>2848</v>
      </c>
      <c r="U2392" s="9" t="s">
        <v>443</v>
      </c>
      <c r="V2392" s="9"/>
    </row>
    <row r="2393" customFormat="false" ht="15" hidden="false" customHeight="false" outlineLevel="0" collapsed="false">
      <c r="A2393" s="9" t="s">
        <v>21483</v>
      </c>
      <c r="B2393" s="9" t="s">
        <v>21484</v>
      </c>
      <c r="C2393" s="9" t="s">
        <v>21485</v>
      </c>
      <c r="D2393" s="9" t="s">
        <v>21</v>
      </c>
      <c r="E2393" s="9" t="s">
        <v>460</v>
      </c>
      <c r="F2393" s="9" t="s">
        <v>171</v>
      </c>
      <c r="G2393" s="9" t="s">
        <v>472</v>
      </c>
      <c r="H2393" s="9" t="n">
        <v>-700</v>
      </c>
      <c r="I2393" s="9"/>
      <c r="J2393" s="9" t="s">
        <v>21486</v>
      </c>
      <c r="K2393" s="9" t="s">
        <v>21487</v>
      </c>
      <c r="L2393" s="9" t="s">
        <v>21488</v>
      </c>
      <c r="M2393" s="9" t="s">
        <v>21489</v>
      </c>
      <c r="N2393" s="9" t="s">
        <v>183</v>
      </c>
      <c r="O2393" s="9" t="s">
        <v>19237</v>
      </c>
      <c r="P2393" s="9"/>
      <c r="Q2393" s="9" t="s">
        <v>234</v>
      </c>
      <c r="R2393" s="9" t="s">
        <v>21482</v>
      </c>
      <c r="S2393" s="9" t="s">
        <v>17</v>
      </c>
      <c r="T2393" s="9" t="s">
        <v>554</v>
      </c>
      <c r="U2393" s="9" t="s">
        <v>378</v>
      </c>
      <c r="V2393" s="9"/>
    </row>
    <row r="2394" customFormat="false" ht="15" hidden="false" customHeight="false" outlineLevel="0" collapsed="false">
      <c r="A2394" s="9" t="s">
        <v>21490</v>
      </c>
      <c r="B2394" s="9" t="s">
        <v>21491</v>
      </c>
      <c r="C2394" s="9" t="s">
        <v>21492</v>
      </c>
      <c r="D2394" s="9" t="s">
        <v>21</v>
      </c>
      <c r="E2394" s="9" t="s">
        <v>460</v>
      </c>
      <c r="F2394" s="9" t="s">
        <v>171</v>
      </c>
      <c r="G2394" s="9" t="s">
        <v>472</v>
      </c>
      <c r="H2394" s="9"/>
      <c r="I2394" s="9"/>
      <c r="J2394" s="9" t="s">
        <v>21493</v>
      </c>
      <c r="K2394" s="9" t="s">
        <v>21494</v>
      </c>
      <c r="L2394" s="9" t="s">
        <v>21495</v>
      </c>
      <c r="M2394" s="9" t="s">
        <v>21496</v>
      </c>
      <c r="N2394" s="9" t="s">
        <v>21497</v>
      </c>
      <c r="O2394" s="9" t="s">
        <v>19237</v>
      </c>
      <c r="P2394" s="9"/>
      <c r="Q2394" s="9" t="s">
        <v>234</v>
      </c>
      <c r="R2394" s="9" t="s">
        <v>628</v>
      </c>
      <c r="S2394" s="9" t="s">
        <v>17</v>
      </c>
      <c r="T2394" s="9" t="s">
        <v>388</v>
      </c>
      <c r="U2394" s="9" t="s">
        <v>378</v>
      </c>
      <c r="V2394" s="9"/>
    </row>
    <row r="2395" customFormat="false" ht="15" hidden="false" customHeight="false" outlineLevel="0" collapsed="false">
      <c r="A2395" s="9" t="s">
        <v>21498</v>
      </c>
      <c r="B2395" s="9" t="s">
        <v>21499</v>
      </c>
      <c r="C2395" s="9" t="s">
        <v>21500</v>
      </c>
      <c r="D2395" s="9" t="s">
        <v>21</v>
      </c>
      <c r="E2395" s="9" t="s">
        <v>460</v>
      </c>
      <c r="F2395" s="9" t="s">
        <v>171</v>
      </c>
      <c r="G2395" s="9" t="s">
        <v>21501</v>
      </c>
      <c r="H2395" s="9"/>
      <c r="I2395" s="9"/>
      <c r="J2395" s="9" t="s">
        <v>19915</v>
      </c>
      <c r="K2395" s="9" t="s">
        <v>21502</v>
      </c>
      <c r="L2395" s="9" t="s">
        <v>21503</v>
      </c>
      <c r="M2395" s="9" t="s">
        <v>21504</v>
      </c>
      <c r="N2395" s="9" t="s">
        <v>183</v>
      </c>
      <c r="O2395" s="9" t="s">
        <v>19237</v>
      </c>
      <c r="P2395" s="9"/>
      <c r="Q2395" s="9" t="s">
        <v>234</v>
      </c>
      <c r="R2395" s="9" t="s">
        <v>628</v>
      </c>
      <c r="S2395" s="9" t="s">
        <v>17</v>
      </c>
      <c r="T2395" s="9" t="s">
        <v>554</v>
      </c>
      <c r="U2395" s="9" t="s">
        <v>378</v>
      </c>
      <c r="V2395" s="9"/>
    </row>
    <row r="2396" customFormat="false" ht="15" hidden="false" customHeight="false" outlineLevel="0" collapsed="false">
      <c r="A2396" s="9" t="s">
        <v>21505</v>
      </c>
      <c r="B2396" s="9" t="s">
        <v>12372</v>
      </c>
      <c r="C2396" s="9" t="s">
        <v>21506</v>
      </c>
      <c r="D2396" s="9" t="s">
        <v>21</v>
      </c>
      <c r="E2396" s="9" t="s">
        <v>460</v>
      </c>
      <c r="F2396" s="9" t="s">
        <v>21507</v>
      </c>
      <c r="G2396" s="9" t="s">
        <v>21508</v>
      </c>
      <c r="H2396" s="9"/>
      <c r="I2396" s="9"/>
      <c r="J2396" s="9" t="s">
        <v>21509</v>
      </c>
      <c r="K2396" s="9" t="s">
        <v>21510</v>
      </c>
      <c r="L2396" s="9" t="s">
        <v>21511</v>
      </c>
      <c r="M2396" s="9" t="s">
        <v>21512</v>
      </c>
      <c r="N2396" s="9" t="s">
        <v>184</v>
      </c>
      <c r="O2396" s="9" t="s">
        <v>19237</v>
      </c>
      <c r="P2396" s="9"/>
      <c r="Q2396" s="9" t="s">
        <v>454</v>
      </c>
      <c r="R2396" s="9" t="s">
        <v>19409</v>
      </c>
      <c r="S2396" s="9" t="s">
        <v>16</v>
      </c>
      <c r="T2396" s="9" t="s">
        <v>18875</v>
      </c>
      <c r="U2396" s="9" t="s">
        <v>378</v>
      </c>
      <c r="V2396" s="9"/>
    </row>
    <row r="2397" customFormat="false" ht="15" hidden="false" customHeight="false" outlineLevel="0" collapsed="false">
      <c r="A2397" s="9" t="s">
        <v>21513</v>
      </c>
      <c r="B2397" s="9" t="s">
        <v>21514</v>
      </c>
      <c r="C2397" s="9" t="s">
        <v>21515</v>
      </c>
      <c r="D2397" s="9" t="s">
        <v>21</v>
      </c>
      <c r="E2397" s="9" t="s">
        <v>460</v>
      </c>
      <c r="F2397" s="9" t="s">
        <v>168</v>
      </c>
      <c r="G2397" s="9" t="s">
        <v>20003</v>
      </c>
      <c r="H2397" s="9"/>
      <c r="I2397" s="9"/>
      <c r="J2397" s="9" t="s">
        <v>21516</v>
      </c>
      <c r="K2397" s="9" t="s">
        <v>21517</v>
      </c>
      <c r="L2397" s="9" t="s">
        <v>21518</v>
      </c>
      <c r="M2397" s="9" t="s">
        <v>21519</v>
      </c>
      <c r="N2397" s="9" t="s">
        <v>184</v>
      </c>
      <c r="O2397" s="9" t="s">
        <v>19237</v>
      </c>
      <c r="P2397" s="9"/>
      <c r="Q2397" s="9" t="s">
        <v>454</v>
      </c>
      <c r="R2397" s="9" t="s">
        <v>19257</v>
      </c>
      <c r="S2397" s="9" t="s">
        <v>15</v>
      </c>
      <c r="T2397" s="9" t="s">
        <v>18875</v>
      </c>
      <c r="U2397" s="9" t="s">
        <v>222</v>
      </c>
      <c r="V2397" s="9"/>
    </row>
    <row r="2398" customFormat="false" ht="15" hidden="false" customHeight="false" outlineLevel="0" collapsed="false">
      <c r="A2398" s="9" t="s">
        <v>21520</v>
      </c>
      <c r="B2398" s="9" t="s">
        <v>21521</v>
      </c>
      <c r="C2398" s="9" t="s">
        <v>21522</v>
      </c>
      <c r="D2398" s="9" t="s">
        <v>21</v>
      </c>
      <c r="E2398" s="9" t="s">
        <v>460</v>
      </c>
      <c r="F2398" s="9" t="s">
        <v>9316</v>
      </c>
      <c r="G2398" s="9" t="s">
        <v>21523</v>
      </c>
      <c r="H2398" s="9"/>
      <c r="I2398" s="9"/>
      <c r="J2398" s="9" t="s">
        <v>21524</v>
      </c>
      <c r="K2398" s="9" t="s">
        <v>21525</v>
      </c>
      <c r="L2398" s="9" t="s">
        <v>21526</v>
      </c>
      <c r="M2398" s="9" t="s">
        <v>21527</v>
      </c>
      <c r="N2398" s="9" t="s">
        <v>9254</v>
      </c>
      <c r="O2398" s="9" t="s">
        <v>19237</v>
      </c>
      <c r="P2398" s="9"/>
      <c r="Q2398" s="9" t="s">
        <v>1267</v>
      </c>
      <c r="R2398" s="9" t="s">
        <v>19370</v>
      </c>
      <c r="S2398" s="9" t="s">
        <v>15</v>
      </c>
      <c r="T2398" s="9" t="s">
        <v>170</v>
      </c>
      <c r="U2398" s="9" t="s">
        <v>222</v>
      </c>
      <c r="V2398" s="9"/>
    </row>
    <row r="2399" customFormat="false" ht="15" hidden="false" customHeight="false" outlineLevel="0" collapsed="false">
      <c r="A2399" s="9" t="s">
        <v>21528</v>
      </c>
      <c r="B2399" s="9" t="s">
        <v>21529</v>
      </c>
      <c r="C2399" s="9" t="s">
        <v>21530</v>
      </c>
      <c r="D2399" s="9" t="s">
        <v>21</v>
      </c>
      <c r="E2399" s="9" t="s">
        <v>460</v>
      </c>
      <c r="F2399" s="9" t="s">
        <v>163</v>
      </c>
      <c r="G2399" s="9" t="s">
        <v>4286</v>
      </c>
      <c r="H2399" s="9"/>
      <c r="I2399" s="9"/>
      <c r="J2399" s="9" t="s">
        <v>21531</v>
      </c>
      <c r="K2399" s="9" t="s">
        <v>21532</v>
      </c>
      <c r="L2399" s="9" t="s">
        <v>21533</v>
      </c>
      <c r="M2399" s="9" t="s">
        <v>21534</v>
      </c>
      <c r="N2399" s="9" t="s">
        <v>184</v>
      </c>
      <c r="O2399" s="9" t="s">
        <v>19237</v>
      </c>
      <c r="P2399" s="9"/>
      <c r="Q2399" s="9" t="s">
        <v>234</v>
      </c>
      <c r="R2399" s="9" t="s">
        <v>628</v>
      </c>
      <c r="S2399" s="9" t="s">
        <v>16</v>
      </c>
      <c r="T2399" s="9" t="s">
        <v>170</v>
      </c>
      <c r="U2399" s="9" t="s">
        <v>222</v>
      </c>
      <c r="V2399" s="9"/>
    </row>
    <row r="2400" customFormat="false" ht="15" hidden="false" customHeight="false" outlineLevel="0" collapsed="false">
      <c r="A2400" s="9" t="s">
        <v>21535</v>
      </c>
      <c r="B2400" s="9" t="s">
        <v>21536</v>
      </c>
      <c r="C2400" s="9" t="s">
        <v>21537</v>
      </c>
      <c r="D2400" s="9" t="s">
        <v>21</v>
      </c>
      <c r="E2400" s="9" t="s">
        <v>460</v>
      </c>
      <c r="F2400" s="9" t="s">
        <v>167</v>
      </c>
      <c r="G2400" s="9" t="s">
        <v>146</v>
      </c>
      <c r="H2400" s="9" t="n">
        <v>800</v>
      </c>
      <c r="I2400" s="9"/>
      <c r="J2400" s="9" t="s">
        <v>21538</v>
      </c>
      <c r="K2400" s="9" t="s">
        <v>21539</v>
      </c>
      <c r="L2400" s="9" t="s">
        <v>21540</v>
      </c>
      <c r="M2400" s="9" t="s">
        <v>21541</v>
      </c>
      <c r="N2400" s="9" t="s">
        <v>12058</v>
      </c>
      <c r="O2400" s="9" t="s">
        <v>19237</v>
      </c>
      <c r="P2400" s="9"/>
      <c r="Q2400" s="9" t="s">
        <v>219</v>
      </c>
      <c r="R2400" s="9" t="s">
        <v>628</v>
      </c>
      <c r="S2400" s="9" t="s">
        <v>16</v>
      </c>
      <c r="T2400" s="9" t="s">
        <v>170</v>
      </c>
      <c r="U2400" s="9" t="s">
        <v>222</v>
      </c>
      <c r="V2400" s="9"/>
    </row>
    <row r="2401" customFormat="false" ht="15" hidden="false" customHeight="false" outlineLevel="0" collapsed="false">
      <c r="A2401" s="9" t="s">
        <v>21542</v>
      </c>
      <c r="B2401" s="9" t="s">
        <v>21543</v>
      </c>
      <c r="C2401" s="9" t="s">
        <v>21544</v>
      </c>
      <c r="D2401" s="9" t="s">
        <v>21</v>
      </c>
      <c r="E2401" s="9" t="s">
        <v>460</v>
      </c>
      <c r="F2401" s="9" t="s">
        <v>162</v>
      </c>
      <c r="G2401" s="9" t="s">
        <v>6955</v>
      </c>
      <c r="H2401" s="9"/>
      <c r="I2401" s="9"/>
      <c r="J2401" s="9" t="s">
        <v>19915</v>
      </c>
      <c r="K2401" s="9" t="s">
        <v>21545</v>
      </c>
      <c r="L2401" s="9" t="s">
        <v>21546</v>
      </c>
      <c r="M2401" s="9" t="s">
        <v>21543</v>
      </c>
      <c r="N2401" s="9" t="s">
        <v>184</v>
      </c>
      <c r="O2401" s="9" t="s">
        <v>19237</v>
      </c>
      <c r="P2401" s="9"/>
      <c r="Q2401" s="9" t="s">
        <v>454</v>
      </c>
      <c r="R2401" s="9" t="s">
        <v>20197</v>
      </c>
      <c r="S2401" s="9" t="s">
        <v>17</v>
      </c>
      <c r="T2401" s="9" t="s">
        <v>2848</v>
      </c>
      <c r="U2401" s="9" t="s">
        <v>222</v>
      </c>
      <c r="V2401" s="9"/>
    </row>
    <row r="2402" customFormat="false" ht="15" hidden="false" customHeight="false" outlineLevel="0" collapsed="false">
      <c r="A2402" s="9" t="s">
        <v>21547</v>
      </c>
      <c r="B2402" s="9" t="s">
        <v>21548</v>
      </c>
      <c r="C2402" s="9" t="s">
        <v>21549</v>
      </c>
      <c r="D2402" s="9" t="s">
        <v>21</v>
      </c>
      <c r="E2402" s="9" t="s">
        <v>460</v>
      </c>
      <c r="F2402" s="9" t="s">
        <v>162</v>
      </c>
      <c r="G2402" s="9" t="s">
        <v>6955</v>
      </c>
      <c r="H2402" s="9"/>
      <c r="I2402" s="9"/>
      <c r="J2402" s="9" t="s">
        <v>19915</v>
      </c>
      <c r="K2402" s="9" t="s">
        <v>21550</v>
      </c>
      <c r="L2402" s="9" t="s">
        <v>21551</v>
      </c>
      <c r="M2402" s="9" t="s">
        <v>21552</v>
      </c>
      <c r="N2402" s="9" t="s">
        <v>12457</v>
      </c>
      <c r="O2402" s="9" t="s">
        <v>19237</v>
      </c>
      <c r="P2402" s="9"/>
      <c r="Q2402" s="9" t="s">
        <v>454</v>
      </c>
      <c r="R2402" s="9" t="s">
        <v>20197</v>
      </c>
      <c r="S2402" s="9" t="s">
        <v>16</v>
      </c>
      <c r="T2402" s="9" t="s">
        <v>3391</v>
      </c>
      <c r="U2402" s="9" t="s">
        <v>222</v>
      </c>
      <c r="V2402" s="9"/>
    </row>
    <row r="2403" customFormat="false" ht="15" hidden="false" customHeight="false" outlineLevel="0" collapsed="false">
      <c r="A2403" s="9" t="s">
        <v>21553</v>
      </c>
      <c r="B2403" s="9" t="s">
        <v>21554</v>
      </c>
      <c r="C2403" s="9" t="s">
        <v>21555</v>
      </c>
      <c r="D2403" s="9" t="s">
        <v>21</v>
      </c>
      <c r="E2403" s="9" t="s">
        <v>460</v>
      </c>
      <c r="F2403" s="9" t="s">
        <v>171</v>
      </c>
      <c r="G2403" s="9" t="s">
        <v>21556</v>
      </c>
      <c r="H2403" s="9" t="n">
        <v>-5000</v>
      </c>
      <c r="I2403" s="9"/>
      <c r="J2403" s="9" t="s">
        <v>21557</v>
      </c>
      <c r="K2403" s="9" t="s">
        <v>21558</v>
      </c>
      <c r="L2403" s="9" t="s">
        <v>21559</v>
      </c>
      <c r="M2403" s="9" t="s">
        <v>21560</v>
      </c>
      <c r="N2403" s="9" t="s">
        <v>184</v>
      </c>
      <c r="O2403" s="9" t="s">
        <v>19237</v>
      </c>
      <c r="P2403" s="9"/>
      <c r="Q2403" s="9" t="s">
        <v>1267</v>
      </c>
      <c r="R2403" s="9" t="s">
        <v>628</v>
      </c>
      <c r="S2403" s="9" t="s">
        <v>16</v>
      </c>
      <c r="T2403" s="9" t="s">
        <v>3239</v>
      </c>
      <c r="U2403" s="9" t="s">
        <v>378</v>
      </c>
      <c r="V2403" s="9"/>
    </row>
    <row r="2404" customFormat="false" ht="15" hidden="false" customHeight="false" outlineLevel="0" collapsed="false">
      <c r="A2404" s="9" t="s">
        <v>21561</v>
      </c>
      <c r="B2404" s="9" t="s">
        <v>21562</v>
      </c>
      <c r="C2404" s="9" t="s">
        <v>21563</v>
      </c>
      <c r="D2404" s="9" t="s">
        <v>21</v>
      </c>
      <c r="E2404" s="9" t="s">
        <v>460</v>
      </c>
      <c r="F2404" s="9" t="s">
        <v>162</v>
      </c>
      <c r="G2404" s="9" t="s">
        <v>88</v>
      </c>
      <c r="H2404" s="9"/>
      <c r="I2404" s="9"/>
      <c r="J2404" s="9" t="s">
        <v>19752</v>
      </c>
      <c r="K2404" s="9" t="s">
        <v>21564</v>
      </c>
      <c r="L2404" s="9" t="s">
        <v>21565</v>
      </c>
      <c r="M2404" s="9" t="s">
        <v>21566</v>
      </c>
      <c r="N2404" s="9" t="s">
        <v>184</v>
      </c>
      <c r="O2404" s="9" t="s">
        <v>19237</v>
      </c>
      <c r="P2404" s="9"/>
      <c r="Q2404" s="9" t="s">
        <v>454</v>
      </c>
      <c r="R2404" s="9" t="s">
        <v>20197</v>
      </c>
      <c r="S2404" s="9" t="s">
        <v>16</v>
      </c>
      <c r="T2404" s="9" t="s">
        <v>3391</v>
      </c>
      <c r="U2404" s="9" t="s">
        <v>222</v>
      </c>
      <c r="V2404" s="9"/>
    </row>
    <row r="2405" customFormat="false" ht="15" hidden="false" customHeight="false" outlineLevel="0" collapsed="false">
      <c r="A2405" s="9" t="s">
        <v>21567</v>
      </c>
      <c r="B2405" s="9" t="s">
        <v>12337</v>
      </c>
      <c r="C2405" s="9" t="s">
        <v>21568</v>
      </c>
      <c r="D2405" s="9" t="s">
        <v>21</v>
      </c>
      <c r="E2405" s="9" t="s">
        <v>460</v>
      </c>
      <c r="F2405" s="9" t="s">
        <v>171</v>
      </c>
      <c r="G2405" s="9" t="s">
        <v>472</v>
      </c>
      <c r="H2405" s="9" t="n">
        <v>-8000</v>
      </c>
      <c r="I2405" s="9"/>
      <c r="J2405" s="9" t="s">
        <v>21569</v>
      </c>
      <c r="K2405" s="9" t="s">
        <v>21570</v>
      </c>
      <c r="L2405" s="9" t="s">
        <v>21571</v>
      </c>
      <c r="M2405" s="9" t="s">
        <v>21572</v>
      </c>
      <c r="N2405" s="9" t="s">
        <v>184</v>
      </c>
      <c r="O2405" s="9" t="s">
        <v>19237</v>
      </c>
      <c r="P2405" s="9"/>
      <c r="Q2405" s="9" t="s">
        <v>234</v>
      </c>
      <c r="R2405" s="9" t="s">
        <v>628</v>
      </c>
      <c r="S2405" s="9" t="s">
        <v>16</v>
      </c>
      <c r="T2405" s="9" t="s">
        <v>3239</v>
      </c>
      <c r="U2405" s="9" t="s">
        <v>222</v>
      </c>
      <c r="V2405" s="9"/>
    </row>
    <row r="2406" customFormat="false" ht="15" hidden="false" customHeight="false" outlineLevel="0" collapsed="false">
      <c r="A2406" s="9" t="s">
        <v>21573</v>
      </c>
      <c r="B2406" s="9" t="s">
        <v>21574</v>
      </c>
      <c r="C2406" s="9" t="s">
        <v>21575</v>
      </c>
      <c r="D2406" s="9" t="s">
        <v>21</v>
      </c>
      <c r="E2406" s="9" t="s">
        <v>460</v>
      </c>
      <c r="F2406" s="9" t="s">
        <v>171</v>
      </c>
      <c r="G2406" s="9" t="s">
        <v>21576</v>
      </c>
      <c r="H2406" s="9"/>
      <c r="I2406" s="9"/>
      <c r="J2406" s="9" t="s">
        <v>19915</v>
      </c>
      <c r="K2406" s="9" t="s">
        <v>21577</v>
      </c>
      <c r="L2406" s="9" t="s">
        <v>21578</v>
      </c>
      <c r="M2406" s="9" t="s">
        <v>21579</v>
      </c>
      <c r="N2406" s="9" t="s">
        <v>184</v>
      </c>
      <c r="O2406" s="9" t="s">
        <v>19237</v>
      </c>
      <c r="P2406" s="9"/>
      <c r="Q2406" s="9" t="s">
        <v>234</v>
      </c>
      <c r="R2406" s="9" t="s">
        <v>628</v>
      </c>
      <c r="S2406" s="9" t="s">
        <v>17</v>
      </c>
      <c r="T2406" s="9" t="s">
        <v>3239</v>
      </c>
      <c r="U2406" s="9" t="s">
        <v>222</v>
      </c>
      <c r="V2406" s="9"/>
    </row>
    <row r="2407" customFormat="false" ht="15" hidden="false" customHeight="false" outlineLevel="0" collapsed="false">
      <c r="A2407" s="9" t="s">
        <v>21580</v>
      </c>
      <c r="B2407" s="9" t="s">
        <v>21581</v>
      </c>
      <c r="C2407" s="9" t="s">
        <v>21582</v>
      </c>
      <c r="D2407" s="9" t="s">
        <v>21</v>
      </c>
      <c r="E2407" s="9" t="s">
        <v>460</v>
      </c>
      <c r="F2407" s="9" t="s">
        <v>162</v>
      </c>
      <c r="G2407" s="9" t="s">
        <v>96</v>
      </c>
      <c r="H2407" s="9"/>
      <c r="I2407" s="9"/>
      <c r="J2407" s="9" t="s">
        <v>21583</v>
      </c>
      <c r="K2407" s="9" t="s">
        <v>21584</v>
      </c>
      <c r="L2407" s="9" t="s">
        <v>21585</v>
      </c>
      <c r="M2407" s="9" t="s">
        <v>21586</v>
      </c>
      <c r="N2407" s="9" t="s">
        <v>9254</v>
      </c>
      <c r="O2407" s="9" t="s">
        <v>19237</v>
      </c>
      <c r="P2407" s="9"/>
      <c r="Q2407" s="9" t="s">
        <v>234</v>
      </c>
      <c r="R2407" s="9" t="s">
        <v>628</v>
      </c>
      <c r="S2407" s="9" t="s">
        <v>17</v>
      </c>
      <c r="T2407" s="9" t="s">
        <v>170</v>
      </c>
      <c r="U2407" s="9" t="s">
        <v>378</v>
      </c>
      <c r="V2407" s="9"/>
    </row>
    <row r="2408" customFormat="false" ht="15" hidden="false" customHeight="false" outlineLevel="0" collapsed="false">
      <c r="A2408" s="9" t="s">
        <v>21587</v>
      </c>
      <c r="B2408" s="9" t="s">
        <v>21588</v>
      </c>
      <c r="C2408" s="9" t="s">
        <v>21589</v>
      </c>
      <c r="D2408" s="9" t="s">
        <v>21</v>
      </c>
      <c r="E2408" s="9" t="s">
        <v>460</v>
      </c>
      <c r="F2408" s="9" t="s">
        <v>161</v>
      </c>
      <c r="G2408" s="9" t="s">
        <v>61</v>
      </c>
      <c r="H2408" s="9" t="n">
        <v>-3000</v>
      </c>
      <c r="I2408" s="9"/>
      <c r="J2408" s="9" t="s">
        <v>21590</v>
      </c>
      <c r="K2408" s="9" t="s">
        <v>21591</v>
      </c>
      <c r="L2408" s="9" t="s">
        <v>21592</v>
      </c>
      <c r="M2408" s="9" t="s">
        <v>21589</v>
      </c>
      <c r="N2408" s="9" t="s">
        <v>6319</v>
      </c>
      <c r="O2408" s="9" t="s">
        <v>19237</v>
      </c>
      <c r="P2408" s="9"/>
      <c r="Q2408" s="9" t="s">
        <v>219</v>
      </c>
      <c r="R2408" s="9" t="s">
        <v>628</v>
      </c>
      <c r="S2408" s="9" t="s">
        <v>17</v>
      </c>
      <c r="T2408" s="9" t="s">
        <v>3090</v>
      </c>
      <c r="U2408" s="9" t="s">
        <v>222</v>
      </c>
      <c r="V2408" s="9"/>
    </row>
    <row r="2409" customFormat="false" ht="15" hidden="false" customHeight="false" outlineLevel="0" collapsed="false">
      <c r="A2409" s="9" t="s">
        <v>21593</v>
      </c>
      <c r="B2409" s="9" t="s">
        <v>21594</v>
      </c>
      <c r="C2409" s="9" t="s">
        <v>21595</v>
      </c>
      <c r="D2409" s="9" t="s">
        <v>21</v>
      </c>
      <c r="E2409" s="9" t="s">
        <v>460</v>
      </c>
      <c r="F2409" s="9" t="s">
        <v>171</v>
      </c>
      <c r="G2409" s="9" t="s">
        <v>21596</v>
      </c>
      <c r="H2409" s="9" t="n">
        <v>-3500</v>
      </c>
      <c r="I2409" s="9"/>
      <c r="J2409" s="9" t="s">
        <v>21597</v>
      </c>
      <c r="K2409" s="9" t="s">
        <v>21598</v>
      </c>
      <c r="L2409" s="9" t="s">
        <v>12396</v>
      </c>
      <c r="M2409" s="9" t="s">
        <v>12397</v>
      </c>
      <c r="N2409" s="9" t="s">
        <v>184</v>
      </c>
      <c r="O2409" s="9" t="s">
        <v>19237</v>
      </c>
      <c r="P2409" s="9"/>
      <c r="Q2409" s="9" t="s">
        <v>234</v>
      </c>
      <c r="R2409" s="9" t="s">
        <v>628</v>
      </c>
      <c r="S2409" s="9" t="s">
        <v>15</v>
      </c>
      <c r="T2409" s="9" t="s">
        <v>3239</v>
      </c>
      <c r="U2409" s="9" t="s">
        <v>222</v>
      </c>
      <c r="V2409" s="9"/>
    </row>
    <row r="2410" customFormat="false" ht="15" hidden="false" customHeight="false" outlineLevel="0" collapsed="false">
      <c r="A2410" s="9" t="s">
        <v>21599</v>
      </c>
      <c r="B2410" s="9" t="s">
        <v>21600</v>
      </c>
      <c r="C2410" s="9" t="s">
        <v>21600</v>
      </c>
      <c r="D2410" s="9" t="s">
        <v>21</v>
      </c>
      <c r="E2410" s="9" t="s">
        <v>460</v>
      </c>
      <c r="F2410" s="9" t="s">
        <v>19766</v>
      </c>
      <c r="G2410" s="9" t="s">
        <v>21601</v>
      </c>
      <c r="H2410" s="9" t="n">
        <v>-2000</v>
      </c>
      <c r="I2410" s="9"/>
      <c r="J2410" s="9" t="s">
        <v>21602</v>
      </c>
      <c r="K2410" s="9" t="s">
        <v>21603</v>
      </c>
      <c r="L2410" s="9" t="s">
        <v>21604</v>
      </c>
      <c r="M2410" s="9" t="s">
        <v>21605</v>
      </c>
      <c r="N2410" s="9" t="s">
        <v>21606</v>
      </c>
      <c r="O2410" s="9" t="s">
        <v>19237</v>
      </c>
      <c r="P2410" s="9"/>
      <c r="Q2410" s="9" t="s">
        <v>219</v>
      </c>
      <c r="R2410" s="9" t="s">
        <v>628</v>
      </c>
      <c r="S2410" s="9" t="s">
        <v>16</v>
      </c>
      <c r="T2410" s="9" t="s">
        <v>12421</v>
      </c>
      <c r="U2410" s="9" t="s">
        <v>222</v>
      </c>
      <c r="V2410" s="9"/>
    </row>
    <row r="2411" customFormat="false" ht="15" hidden="false" customHeight="false" outlineLevel="0" collapsed="false">
      <c r="A2411" s="9" t="s">
        <v>21607</v>
      </c>
      <c r="B2411" s="9" t="s">
        <v>12445</v>
      </c>
      <c r="C2411" s="9" t="s">
        <v>12445</v>
      </c>
      <c r="D2411" s="9" t="s">
        <v>21</v>
      </c>
      <c r="E2411" s="9" t="s">
        <v>460</v>
      </c>
      <c r="F2411" s="9" t="s">
        <v>171</v>
      </c>
      <c r="G2411" s="9" t="s">
        <v>19767</v>
      </c>
      <c r="H2411" s="9" t="n">
        <v>-400</v>
      </c>
      <c r="I2411" s="9"/>
      <c r="J2411" s="9" t="s">
        <v>21608</v>
      </c>
      <c r="K2411" s="9" t="s">
        <v>21609</v>
      </c>
      <c r="L2411" s="9" t="s">
        <v>21610</v>
      </c>
      <c r="M2411" s="9" t="s">
        <v>12450</v>
      </c>
      <c r="N2411" s="9" t="s">
        <v>184</v>
      </c>
      <c r="O2411" s="9" t="s">
        <v>19237</v>
      </c>
      <c r="P2411" s="9"/>
      <c r="Q2411" s="9" t="s">
        <v>234</v>
      </c>
      <c r="R2411" s="9" t="s">
        <v>628</v>
      </c>
      <c r="S2411" s="9" t="s">
        <v>17</v>
      </c>
      <c r="T2411" s="9" t="s">
        <v>170</v>
      </c>
      <c r="U2411" s="9" t="s">
        <v>378</v>
      </c>
      <c r="V2411" s="9"/>
    </row>
    <row r="2412" customFormat="false" ht="15" hidden="false" customHeight="false" outlineLevel="0" collapsed="false">
      <c r="A2412" s="9" t="s">
        <v>21611</v>
      </c>
      <c r="B2412" s="9" t="s">
        <v>12437</v>
      </c>
      <c r="C2412" s="9" t="s">
        <v>12437</v>
      </c>
      <c r="D2412" s="9" t="s">
        <v>21</v>
      </c>
      <c r="E2412" s="9" t="s">
        <v>460</v>
      </c>
      <c r="F2412" s="9" t="s">
        <v>4257</v>
      </c>
      <c r="G2412" s="9" t="s">
        <v>21612</v>
      </c>
      <c r="H2412" s="9" t="n">
        <v>302</v>
      </c>
      <c r="I2412" s="9"/>
      <c r="J2412" s="9" t="s">
        <v>21613</v>
      </c>
      <c r="K2412" s="9" t="s">
        <v>21614</v>
      </c>
      <c r="L2412" s="9" t="s">
        <v>12441</v>
      </c>
      <c r="M2412" s="9" t="s">
        <v>12442</v>
      </c>
      <c r="N2412" s="9" t="s">
        <v>12058</v>
      </c>
      <c r="O2412" s="9" t="s">
        <v>19237</v>
      </c>
      <c r="P2412" s="9"/>
      <c r="Q2412" s="9" t="s">
        <v>219</v>
      </c>
      <c r="R2412" s="9" t="s">
        <v>628</v>
      </c>
      <c r="S2412" s="9" t="s">
        <v>16</v>
      </c>
      <c r="T2412" s="9" t="s">
        <v>5311</v>
      </c>
      <c r="U2412" s="9" t="s">
        <v>378</v>
      </c>
      <c r="V2412" s="9" t="s">
        <v>21615</v>
      </c>
    </row>
    <row r="2413" customFormat="false" ht="15" hidden="false" customHeight="false" outlineLevel="0" collapsed="false">
      <c r="A2413" s="9" t="s">
        <v>21616</v>
      </c>
      <c r="B2413" s="9" t="s">
        <v>21617</v>
      </c>
      <c r="C2413" s="9" t="s">
        <v>21618</v>
      </c>
      <c r="D2413" s="9" t="s">
        <v>21</v>
      </c>
      <c r="E2413" s="9" t="s">
        <v>460</v>
      </c>
      <c r="F2413" s="9" t="s">
        <v>171</v>
      </c>
      <c r="G2413" s="9" t="s">
        <v>21619</v>
      </c>
      <c r="H2413" s="9" t="n">
        <v>-2000</v>
      </c>
      <c r="I2413" s="9"/>
      <c r="J2413" s="9" t="s">
        <v>21620</v>
      </c>
      <c r="K2413" s="9" t="s">
        <v>21621</v>
      </c>
      <c r="L2413" s="9" t="s">
        <v>21622</v>
      </c>
      <c r="M2413" s="9" t="s">
        <v>21623</v>
      </c>
      <c r="N2413" s="9" t="s">
        <v>184</v>
      </c>
      <c r="O2413" s="9" t="s">
        <v>19237</v>
      </c>
      <c r="P2413" s="9"/>
      <c r="Q2413" s="9" t="s">
        <v>234</v>
      </c>
      <c r="R2413" s="9" t="s">
        <v>628</v>
      </c>
      <c r="S2413" s="9" t="s">
        <v>17</v>
      </c>
      <c r="T2413" s="9" t="s">
        <v>3239</v>
      </c>
      <c r="U2413" s="9" t="s">
        <v>378</v>
      </c>
      <c r="V2413" s="9"/>
    </row>
    <row r="2414" customFormat="false" ht="15" hidden="false" customHeight="false" outlineLevel="0" collapsed="false">
      <c r="A2414" s="9" t="s">
        <v>21624</v>
      </c>
      <c r="B2414" s="9" t="s">
        <v>21625</v>
      </c>
      <c r="C2414" s="9" t="s">
        <v>21626</v>
      </c>
      <c r="D2414" s="9" t="s">
        <v>21</v>
      </c>
      <c r="E2414" s="9" t="s">
        <v>460</v>
      </c>
      <c r="F2414" s="9" t="s">
        <v>1091</v>
      </c>
      <c r="G2414" s="9" t="s">
        <v>21627</v>
      </c>
      <c r="H2414" s="9" t="n">
        <v>-500</v>
      </c>
      <c r="I2414" s="9"/>
      <c r="J2414" s="9" t="s">
        <v>21628</v>
      </c>
      <c r="K2414" s="9" t="s">
        <v>21629</v>
      </c>
      <c r="L2414" s="9" t="s">
        <v>12727</v>
      </c>
      <c r="M2414" s="9" t="s">
        <v>21630</v>
      </c>
      <c r="N2414" s="9" t="s">
        <v>12058</v>
      </c>
      <c r="O2414" s="9" t="s">
        <v>19237</v>
      </c>
      <c r="P2414" s="9"/>
      <c r="Q2414" s="9" t="s">
        <v>1267</v>
      </c>
      <c r="R2414" s="9" t="s">
        <v>628</v>
      </c>
      <c r="S2414" s="9" t="s">
        <v>17</v>
      </c>
      <c r="T2414" s="9" t="s">
        <v>170</v>
      </c>
      <c r="U2414" s="9" t="s">
        <v>378</v>
      </c>
      <c r="V2414" s="9"/>
    </row>
    <row r="2415" customFormat="false" ht="15" hidden="false" customHeight="false" outlineLevel="0" collapsed="false">
      <c r="A2415" s="9" t="s">
        <v>21631</v>
      </c>
      <c r="B2415" s="9" t="s">
        <v>12429</v>
      </c>
      <c r="C2415" s="9" t="s">
        <v>21632</v>
      </c>
      <c r="D2415" s="9" t="s">
        <v>21</v>
      </c>
      <c r="E2415" s="9" t="s">
        <v>460</v>
      </c>
      <c r="F2415" s="9" t="s">
        <v>162</v>
      </c>
      <c r="G2415" s="9" t="s">
        <v>6955</v>
      </c>
      <c r="H2415" s="9"/>
      <c r="I2415" s="9"/>
      <c r="J2415" s="9" t="s">
        <v>21633</v>
      </c>
      <c r="K2415" s="9" t="s">
        <v>21634</v>
      </c>
      <c r="L2415" s="9" t="s">
        <v>21635</v>
      </c>
      <c r="M2415" s="9" t="s">
        <v>21636</v>
      </c>
      <c r="N2415" s="9" t="s">
        <v>184</v>
      </c>
      <c r="O2415" s="9" t="s">
        <v>19237</v>
      </c>
      <c r="P2415" s="9"/>
      <c r="Q2415" s="9" t="s">
        <v>454</v>
      </c>
      <c r="R2415" s="9" t="s">
        <v>628</v>
      </c>
      <c r="S2415" s="9" t="s">
        <v>17</v>
      </c>
      <c r="T2415" s="9" t="s">
        <v>3391</v>
      </c>
      <c r="U2415" s="9" t="s">
        <v>378</v>
      </c>
      <c r="V2415" s="9"/>
    </row>
    <row r="2416" customFormat="false" ht="15" hidden="false" customHeight="false" outlineLevel="0" collapsed="false">
      <c r="A2416" s="9" t="s">
        <v>21637</v>
      </c>
      <c r="B2416" s="9" t="s">
        <v>21638</v>
      </c>
      <c r="C2416" s="9" t="s">
        <v>21639</v>
      </c>
      <c r="D2416" s="9" t="s">
        <v>21</v>
      </c>
      <c r="E2416" s="9" t="s">
        <v>460</v>
      </c>
      <c r="F2416" s="9" t="s">
        <v>171</v>
      </c>
      <c r="G2416" s="9" t="s">
        <v>21640</v>
      </c>
      <c r="H2416" s="9"/>
      <c r="I2416" s="9"/>
      <c r="J2416" s="9" t="s">
        <v>19915</v>
      </c>
      <c r="K2416" s="9" t="s">
        <v>21641</v>
      </c>
      <c r="L2416" s="9" t="s">
        <v>21642</v>
      </c>
      <c r="M2416" s="9"/>
      <c r="N2416" s="9" t="s">
        <v>184</v>
      </c>
      <c r="O2416" s="9" t="s">
        <v>19237</v>
      </c>
      <c r="P2416" s="9"/>
      <c r="Q2416" s="9" t="s">
        <v>454</v>
      </c>
      <c r="R2416" s="9" t="s">
        <v>20197</v>
      </c>
      <c r="S2416" s="9" t="s">
        <v>17</v>
      </c>
      <c r="T2416" s="9" t="s">
        <v>3391</v>
      </c>
      <c r="U2416" s="9" t="s">
        <v>222</v>
      </c>
      <c r="V2416" s="9"/>
    </row>
    <row r="2417" customFormat="false" ht="15" hidden="false" customHeight="false" outlineLevel="0" collapsed="false">
      <c r="A2417" s="9" t="s">
        <v>21643</v>
      </c>
      <c r="B2417" s="9" t="s">
        <v>12423</v>
      </c>
      <c r="C2417" s="9" t="s">
        <v>21644</v>
      </c>
      <c r="D2417" s="9" t="s">
        <v>21</v>
      </c>
      <c r="E2417" s="9" t="s">
        <v>460</v>
      </c>
      <c r="F2417" s="9" t="s">
        <v>171</v>
      </c>
      <c r="G2417" s="9" t="s">
        <v>21645</v>
      </c>
      <c r="H2417" s="9" t="n">
        <v>-6300</v>
      </c>
      <c r="I2417" s="9"/>
      <c r="J2417" s="9" t="s">
        <v>21646</v>
      </c>
      <c r="K2417" s="9" t="s">
        <v>21647</v>
      </c>
      <c r="L2417" s="9" t="s">
        <v>12427</v>
      </c>
      <c r="M2417" s="9" t="s">
        <v>21648</v>
      </c>
      <c r="N2417" s="9" t="s">
        <v>184</v>
      </c>
      <c r="O2417" s="9" t="s">
        <v>19237</v>
      </c>
      <c r="P2417" s="9"/>
      <c r="Q2417" s="9" t="s">
        <v>234</v>
      </c>
      <c r="R2417" s="9" t="s">
        <v>628</v>
      </c>
      <c r="S2417" s="9" t="s">
        <v>17</v>
      </c>
      <c r="T2417" s="9" t="s">
        <v>3239</v>
      </c>
      <c r="U2417" s="9" t="s">
        <v>378</v>
      </c>
      <c r="V2417" s="9"/>
    </row>
    <row r="2418" customFormat="false" ht="15" hidden="false" customHeight="false" outlineLevel="0" collapsed="false">
      <c r="A2418" s="9" t="s">
        <v>21649</v>
      </c>
      <c r="B2418" s="9" t="s">
        <v>21650</v>
      </c>
      <c r="C2418" s="9" t="s">
        <v>21650</v>
      </c>
      <c r="D2418" s="9" t="s">
        <v>21</v>
      </c>
      <c r="E2418" s="9" t="s">
        <v>460</v>
      </c>
      <c r="F2418" s="9" t="s">
        <v>162</v>
      </c>
      <c r="G2418" s="9" t="s">
        <v>86</v>
      </c>
      <c r="H2418" s="9"/>
      <c r="I2418" s="9"/>
      <c r="J2418" s="9" t="s">
        <v>19752</v>
      </c>
      <c r="K2418" s="9" t="s">
        <v>21651</v>
      </c>
      <c r="L2418" s="9" t="s">
        <v>21652</v>
      </c>
      <c r="M2418" s="9"/>
      <c r="N2418" s="9" t="s">
        <v>184</v>
      </c>
      <c r="O2418" s="9" t="s">
        <v>19237</v>
      </c>
      <c r="P2418" s="9"/>
      <c r="Q2418" s="9" t="s">
        <v>454</v>
      </c>
      <c r="R2418" s="9" t="s">
        <v>11844</v>
      </c>
      <c r="S2418" s="9" t="s">
        <v>17</v>
      </c>
      <c r="T2418" s="9" t="s">
        <v>3391</v>
      </c>
      <c r="U2418" s="9" t="s">
        <v>222</v>
      </c>
      <c r="V2418" s="9"/>
    </row>
    <row r="2419" customFormat="false" ht="15" hidden="false" customHeight="false" outlineLevel="0" collapsed="false">
      <c r="A2419" s="9" t="s">
        <v>21653</v>
      </c>
      <c r="B2419" s="9" t="s">
        <v>21654</v>
      </c>
      <c r="C2419" s="9" t="s">
        <v>21655</v>
      </c>
      <c r="D2419" s="9" t="s">
        <v>21</v>
      </c>
      <c r="E2419" s="9" t="s">
        <v>460</v>
      </c>
      <c r="F2419" s="9" t="s">
        <v>171</v>
      </c>
      <c r="G2419" s="9" t="s">
        <v>21656</v>
      </c>
      <c r="H2419" s="9"/>
      <c r="I2419" s="9"/>
      <c r="J2419" s="9" t="s">
        <v>19915</v>
      </c>
      <c r="K2419" s="9" t="s">
        <v>21657</v>
      </c>
      <c r="L2419" s="9" t="s">
        <v>21658</v>
      </c>
      <c r="M2419" s="9" t="s">
        <v>21659</v>
      </c>
      <c r="N2419" s="9" t="s">
        <v>21660</v>
      </c>
      <c r="O2419" s="9" t="s">
        <v>19237</v>
      </c>
      <c r="P2419" s="9"/>
      <c r="Q2419" s="9" t="s">
        <v>234</v>
      </c>
      <c r="R2419" s="9" t="s">
        <v>11835</v>
      </c>
      <c r="S2419" s="9" t="s">
        <v>17</v>
      </c>
      <c r="T2419" s="9" t="s">
        <v>2953</v>
      </c>
      <c r="U2419" s="9" t="s">
        <v>378</v>
      </c>
      <c r="V2419" s="9"/>
    </row>
    <row r="2420" customFormat="false" ht="15" hidden="false" customHeight="false" outlineLevel="0" collapsed="false">
      <c r="A2420" s="9" t="s">
        <v>21661</v>
      </c>
      <c r="B2420" s="9" t="s">
        <v>21662</v>
      </c>
      <c r="C2420" s="9" t="s">
        <v>21663</v>
      </c>
      <c r="D2420" s="9" t="s">
        <v>21</v>
      </c>
      <c r="E2420" s="9" t="s">
        <v>460</v>
      </c>
      <c r="F2420" s="9" t="s">
        <v>171</v>
      </c>
      <c r="G2420" s="9" t="s">
        <v>21664</v>
      </c>
      <c r="H2420" s="9" t="n">
        <v>1869</v>
      </c>
      <c r="I2420" s="9"/>
      <c r="J2420" s="9" t="s">
        <v>21665</v>
      </c>
      <c r="K2420" s="9" t="s">
        <v>21666</v>
      </c>
      <c r="L2420" s="9" t="s">
        <v>21667</v>
      </c>
      <c r="M2420" s="9" t="s">
        <v>21668</v>
      </c>
      <c r="N2420" s="9" t="s">
        <v>184</v>
      </c>
      <c r="O2420" s="9" t="s">
        <v>19237</v>
      </c>
      <c r="P2420" s="9"/>
      <c r="Q2420" s="9" t="s">
        <v>1267</v>
      </c>
      <c r="R2420" s="9" t="s">
        <v>628</v>
      </c>
      <c r="S2420" s="9" t="s">
        <v>17</v>
      </c>
      <c r="T2420" s="9" t="s">
        <v>2953</v>
      </c>
      <c r="U2420" s="9" t="s">
        <v>222</v>
      </c>
      <c r="V2420" s="9"/>
    </row>
    <row r="2421" customFormat="false" ht="15" hidden="false" customHeight="false" outlineLevel="0" collapsed="false">
      <c r="A2421" s="9" t="s">
        <v>21669</v>
      </c>
      <c r="B2421" s="9" t="s">
        <v>12468</v>
      </c>
      <c r="C2421" s="9" t="s">
        <v>12468</v>
      </c>
      <c r="D2421" s="9" t="s">
        <v>21</v>
      </c>
      <c r="E2421" s="9" t="s">
        <v>460</v>
      </c>
      <c r="F2421" s="9" t="s">
        <v>171</v>
      </c>
      <c r="G2421" s="9" t="s">
        <v>472</v>
      </c>
      <c r="H2421" s="9" t="n">
        <v>1817</v>
      </c>
      <c r="I2421" s="9"/>
      <c r="J2421" s="9" t="s">
        <v>21670</v>
      </c>
      <c r="K2421" s="9" t="s">
        <v>21671</v>
      </c>
      <c r="L2421" s="9" t="s">
        <v>21672</v>
      </c>
      <c r="M2421" s="9" t="s">
        <v>21673</v>
      </c>
      <c r="N2421" s="9" t="s">
        <v>184</v>
      </c>
      <c r="O2421" s="9" t="s">
        <v>19237</v>
      </c>
      <c r="P2421" s="9"/>
      <c r="Q2421" s="9" t="s">
        <v>234</v>
      </c>
      <c r="R2421" s="9" t="s">
        <v>11767</v>
      </c>
      <c r="S2421" s="9" t="s">
        <v>16</v>
      </c>
      <c r="T2421" s="9" t="s">
        <v>357</v>
      </c>
      <c r="U2421" s="9" t="s">
        <v>222</v>
      </c>
      <c r="V2421" s="9"/>
    </row>
    <row r="2422" customFormat="false" ht="15" hidden="false" customHeight="false" outlineLevel="0" collapsed="false">
      <c r="A2422" s="9" t="s">
        <v>21674</v>
      </c>
      <c r="B2422" s="9" t="s">
        <v>21675</v>
      </c>
      <c r="C2422" s="9" t="s">
        <v>21676</v>
      </c>
      <c r="D2422" s="9" t="s">
        <v>21</v>
      </c>
      <c r="E2422" s="9" t="s">
        <v>460</v>
      </c>
      <c r="F2422" s="9" t="s">
        <v>171</v>
      </c>
      <c r="G2422" s="9" t="s">
        <v>472</v>
      </c>
      <c r="H2422" s="9" t="n">
        <v>1886</v>
      </c>
      <c r="I2422" s="9"/>
      <c r="J2422" s="9" t="s">
        <v>21677</v>
      </c>
      <c r="K2422" s="9" t="s">
        <v>21678</v>
      </c>
      <c r="L2422" s="9" t="s">
        <v>21679</v>
      </c>
      <c r="M2422" s="9" t="s">
        <v>21680</v>
      </c>
      <c r="N2422" s="9" t="s">
        <v>184</v>
      </c>
      <c r="O2422" s="9" t="s">
        <v>19237</v>
      </c>
      <c r="P2422" s="9"/>
      <c r="Q2422" s="9" t="s">
        <v>234</v>
      </c>
      <c r="R2422" s="9" t="s">
        <v>11767</v>
      </c>
      <c r="S2422" s="9" t="s">
        <v>16</v>
      </c>
      <c r="T2422" s="9" t="s">
        <v>10266</v>
      </c>
      <c r="U2422" s="9" t="s">
        <v>222</v>
      </c>
      <c r="V2422" s="9"/>
    </row>
    <row r="2423" customFormat="false" ht="15" hidden="false" customHeight="false" outlineLevel="0" collapsed="false">
      <c r="A2423" s="9" t="s">
        <v>21681</v>
      </c>
      <c r="B2423" s="9" t="s">
        <v>21682</v>
      </c>
      <c r="C2423" s="9" t="s">
        <v>21683</v>
      </c>
      <c r="D2423" s="9" t="s">
        <v>21</v>
      </c>
      <c r="E2423" s="9" t="s">
        <v>460</v>
      </c>
      <c r="F2423" s="9" t="s">
        <v>171</v>
      </c>
      <c r="G2423" s="9" t="s">
        <v>472</v>
      </c>
      <c r="H2423" s="9" t="n">
        <v>1804</v>
      </c>
      <c r="I2423" s="9"/>
      <c r="J2423" s="9" t="s">
        <v>21684</v>
      </c>
      <c r="K2423" s="9" t="s">
        <v>21685</v>
      </c>
      <c r="L2423" s="9" t="s">
        <v>12827</v>
      </c>
      <c r="M2423" s="9" t="s">
        <v>21686</v>
      </c>
      <c r="N2423" s="9" t="s">
        <v>184</v>
      </c>
      <c r="O2423" s="9" t="s">
        <v>19237</v>
      </c>
      <c r="P2423" s="9"/>
      <c r="Q2423" s="9" t="s">
        <v>234</v>
      </c>
      <c r="R2423" s="9" t="s">
        <v>11767</v>
      </c>
      <c r="S2423" s="9" t="s">
        <v>16</v>
      </c>
      <c r="T2423" s="9" t="s">
        <v>357</v>
      </c>
      <c r="U2423" s="9" t="s">
        <v>222</v>
      </c>
      <c r="V2423" s="9"/>
    </row>
    <row r="2424" customFormat="false" ht="15" hidden="false" customHeight="false" outlineLevel="0" collapsed="false">
      <c r="A2424" s="9" t="s">
        <v>21687</v>
      </c>
      <c r="B2424" s="9" t="s">
        <v>21688</v>
      </c>
      <c r="C2424" s="9" t="s">
        <v>21689</v>
      </c>
      <c r="D2424" s="9" t="s">
        <v>21</v>
      </c>
      <c r="E2424" s="9" t="s">
        <v>460</v>
      </c>
      <c r="F2424" s="9" t="s">
        <v>171</v>
      </c>
      <c r="G2424" s="9" t="s">
        <v>472</v>
      </c>
      <c r="H2424" s="9" t="n">
        <v>1903</v>
      </c>
      <c r="I2424" s="9"/>
      <c r="J2424" s="9" t="s">
        <v>21690</v>
      </c>
      <c r="K2424" s="9" t="s">
        <v>21691</v>
      </c>
      <c r="L2424" s="9" t="s">
        <v>21692</v>
      </c>
      <c r="M2424" s="9" t="s">
        <v>21693</v>
      </c>
      <c r="N2424" s="9" t="s">
        <v>12058</v>
      </c>
      <c r="O2424" s="9" t="s">
        <v>19237</v>
      </c>
      <c r="P2424" s="9"/>
      <c r="Q2424" s="9" t="s">
        <v>234</v>
      </c>
      <c r="R2424" s="9" t="s">
        <v>20197</v>
      </c>
      <c r="S2424" s="9" t="s">
        <v>17</v>
      </c>
      <c r="T2424" s="9" t="s">
        <v>357</v>
      </c>
      <c r="U2424" s="9" t="s">
        <v>222</v>
      </c>
      <c r="V2424" s="9"/>
    </row>
    <row r="2425" customFormat="false" ht="15" hidden="false" customHeight="false" outlineLevel="0" collapsed="false">
      <c r="A2425" s="9" t="s">
        <v>21694</v>
      </c>
      <c r="B2425" s="9" t="s">
        <v>10833</v>
      </c>
      <c r="C2425" s="9" t="s">
        <v>21695</v>
      </c>
      <c r="D2425" s="9" t="s">
        <v>21</v>
      </c>
      <c r="E2425" s="9" t="s">
        <v>460</v>
      </c>
      <c r="F2425" s="9" t="s">
        <v>932</v>
      </c>
      <c r="G2425" s="9" t="s">
        <v>472</v>
      </c>
      <c r="H2425" s="9" t="n">
        <v>1956</v>
      </c>
      <c r="I2425" s="9"/>
      <c r="J2425" s="9" t="s">
        <v>21696</v>
      </c>
      <c r="K2425" s="9" t="s">
        <v>21697</v>
      </c>
      <c r="L2425" s="9" t="s">
        <v>21698</v>
      </c>
      <c r="M2425" s="9" t="s">
        <v>21699</v>
      </c>
      <c r="N2425" s="9" t="s">
        <v>9254</v>
      </c>
      <c r="O2425" s="9" t="s">
        <v>19237</v>
      </c>
      <c r="P2425" s="9"/>
      <c r="Q2425" s="9" t="s">
        <v>234</v>
      </c>
      <c r="R2425" s="9" t="s">
        <v>628</v>
      </c>
      <c r="S2425" s="9" t="s">
        <v>16</v>
      </c>
      <c r="T2425" s="9" t="s">
        <v>8535</v>
      </c>
      <c r="U2425" s="9" t="s">
        <v>222</v>
      </c>
      <c r="V2425" s="9"/>
    </row>
    <row r="2426" customFormat="false" ht="15" hidden="false" customHeight="false" outlineLevel="0" collapsed="false">
      <c r="A2426" s="9" t="s">
        <v>21700</v>
      </c>
      <c r="B2426" s="9" t="s">
        <v>12452</v>
      </c>
      <c r="C2426" s="9" t="s">
        <v>21701</v>
      </c>
      <c r="D2426" s="9" t="s">
        <v>21</v>
      </c>
      <c r="E2426" s="9" t="s">
        <v>460</v>
      </c>
      <c r="F2426" s="9" t="s">
        <v>11494</v>
      </c>
      <c r="G2426" s="9" t="s">
        <v>14020</v>
      </c>
      <c r="H2426" s="9" t="n">
        <v>1088</v>
      </c>
      <c r="I2426" s="9"/>
      <c r="J2426" s="9" t="s">
        <v>21702</v>
      </c>
      <c r="K2426" s="9" t="s">
        <v>21703</v>
      </c>
      <c r="L2426" s="9" t="s">
        <v>21704</v>
      </c>
      <c r="M2426" s="9" t="s">
        <v>21705</v>
      </c>
      <c r="N2426" s="9" t="s">
        <v>12457</v>
      </c>
      <c r="O2426" s="9" t="s">
        <v>19237</v>
      </c>
      <c r="P2426" s="9"/>
      <c r="Q2426" s="9" t="s">
        <v>234</v>
      </c>
      <c r="R2426" s="9" t="s">
        <v>11767</v>
      </c>
      <c r="S2426" s="9" t="s">
        <v>16</v>
      </c>
      <c r="T2426" s="9" t="s">
        <v>170</v>
      </c>
      <c r="U2426" s="9" t="s">
        <v>222</v>
      </c>
      <c r="V2426" s="9"/>
    </row>
    <row r="2427" customFormat="false" ht="15" hidden="false" customHeight="false" outlineLevel="0" collapsed="false">
      <c r="A2427" s="9" t="s">
        <v>21706</v>
      </c>
      <c r="B2427" s="9" t="s">
        <v>21707</v>
      </c>
      <c r="C2427" s="9" t="s">
        <v>21708</v>
      </c>
      <c r="D2427" s="9" t="s">
        <v>19</v>
      </c>
      <c r="E2427" s="9" t="s">
        <v>943</v>
      </c>
      <c r="F2427" s="9" t="s">
        <v>161</v>
      </c>
      <c r="G2427" s="9" t="s">
        <v>61</v>
      </c>
      <c r="H2427" s="9" t="n">
        <v>-2680</v>
      </c>
      <c r="I2427" s="9" t="n">
        <v>-2640</v>
      </c>
      <c r="J2427" s="9" t="s">
        <v>21709</v>
      </c>
      <c r="K2427" s="9" t="s">
        <v>21710</v>
      </c>
      <c r="L2427" s="9" t="s">
        <v>21711</v>
      </c>
      <c r="M2427" s="9" t="s">
        <v>21712</v>
      </c>
      <c r="N2427" s="9" t="s">
        <v>231</v>
      </c>
      <c r="O2427" s="9" t="s">
        <v>21713</v>
      </c>
      <c r="P2427" s="9" t="s">
        <v>21714</v>
      </c>
      <c r="Q2427" s="9" t="s">
        <v>219</v>
      </c>
      <c r="R2427" s="9" t="s">
        <v>799</v>
      </c>
      <c r="S2427" s="9" t="s">
        <v>17</v>
      </c>
      <c r="T2427" s="9" t="s">
        <v>21715</v>
      </c>
      <c r="U2427" s="9" t="s">
        <v>378</v>
      </c>
      <c r="V2427" s="9" t="s">
        <v>21716</v>
      </c>
    </row>
    <row r="2428" customFormat="false" ht="15" hidden="false" customHeight="false" outlineLevel="0" collapsed="false">
      <c r="A2428" s="9" t="s">
        <v>21717</v>
      </c>
      <c r="B2428" s="9" t="s">
        <v>21718</v>
      </c>
      <c r="C2428" s="9" t="s">
        <v>21719</v>
      </c>
      <c r="D2428" s="9" t="s">
        <v>19</v>
      </c>
      <c r="E2428" s="9" t="s">
        <v>943</v>
      </c>
      <c r="F2428" s="9" t="s">
        <v>161</v>
      </c>
      <c r="G2428" s="9" t="s">
        <v>61</v>
      </c>
      <c r="H2428" s="9" t="n">
        <v>-2050</v>
      </c>
      <c r="I2428" s="9" t="n">
        <v>-2000</v>
      </c>
      <c r="J2428" s="9" t="s">
        <v>21720</v>
      </c>
      <c r="K2428" s="9" t="s">
        <v>21721</v>
      </c>
      <c r="L2428" s="9" t="s">
        <v>21722</v>
      </c>
      <c r="M2428" s="9" t="s">
        <v>21723</v>
      </c>
      <c r="N2428" s="9" t="s">
        <v>477</v>
      </c>
      <c r="O2428" s="9" t="s">
        <v>21724</v>
      </c>
      <c r="P2428" s="9" t="s">
        <v>21725</v>
      </c>
      <c r="Q2428" s="9" t="s">
        <v>219</v>
      </c>
      <c r="R2428" s="9" t="s">
        <v>628</v>
      </c>
      <c r="S2428" s="9" t="s">
        <v>17</v>
      </c>
      <c r="T2428" s="9" t="s">
        <v>13117</v>
      </c>
      <c r="U2428" s="9" t="s">
        <v>378</v>
      </c>
      <c r="V2428" s="9" t="s">
        <v>21726</v>
      </c>
    </row>
    <row r="2429" customFormat="false" ht="15" hidden="false" customHeight="false" outlineLevel="0" collapsed="false">
      <c r="A2429" s="9" t="s">
        <v>21727</v>
      </c>
      <c r="B2429" s="9" t="s">
        <v>21728</v>
      </c>
      <c r="C2429" s="9" t="s">
        <v>21729</v>
      </c>
      <c r="D2429" s="9" t="s">
        <v>19</v>
      </c>
      <c r="E2429" s="9" t="s">
        <v>943</v>
      </c>
      <c r="F2429" s="9" t="s">
        <v>161</v>
      </c>
      <c r="G2429" s="9" t="s">
        <v>61</v>
      </c>
      <c r="H2429" s="9" t="n">
        <v>-1480</v>
      </c>
      <c r="I2429" s="9" t="n">
        <v>-1460</v>
      </c>
      <c r="J2429" s="9" t="s">
        <v>21730</v>
      </c>
      <c r="K2429" s="9" t="s">
        <v>21731</v>
      </c>
      <c r="L2429" s="9" t="s">
        <v>21732</v>
      </c>
      <c r="M2429" s="9" t="s">
        <v>21733</v>
      </c>
      <c r="N2429" s="9" t="s">
        <v>613</v>
      </c>
      <c r="O2429" s="9" t="s">
        <v>21734</v>
      </c>
      <c r="P2429" s="9" t="s">
        <v>21735</v>
      </c>
      <c r="Q2429" s="9" t="s">
        <v>219</v>
      </c>
      <c r="R2429" s="9" t="s">
        <v>799</v>
      </c>
      <c r="S2429" s="9" t="s">
        <v>17</v>
      </c>
      <c r="T2429" s="9" t="s">
        <v>13256</v>
      </c>
      <c r="U2429" s="9" t="s">
        <v>378</v>
      </c>
      <c r="V2429" s="9" t="s">
        <v>21736</v>
      </c>
    </row>
    <row r="2430" customFormat="false" ht="15" hidden="false" customHeight="false" outlineLevel="0" collapsed="false">
      <c r="A2430" s="9" t="s">
        <v>21737</v>
      </c>
      <c r="B2430" s="9" t="s">
        <v>21738</v>
      </c>
      <c r="C2430" s="9" t="s">
        <v>21739</v>
      </c>
      <c r="D2430" s="9" t="s">
        <v>19</v>
      </c>
      <c r="E2430" s="9" t="s">
        <v>943</v>
      </c>
      <c r="F2430" s="9" t="s">
        <v>161</v>
      </c>
      <c r="G2430" s="9" t="s">
        <v>61</v>
      </c>
      <c r="H2430" s="9" t="n">
        <v>-1479</v>
      </c>
      <c r="I2430" s="9" t="n">
        <v>-1458</v>
      </c>
      <c r="J2430" s="9" t="s">
        <v>21740</v>
      </c>
      <c r="K2430" s="9" t="s">
        <v>21741</v>
      </c>
      <c r="L2430" s="9" t="s">
        <v>21742</v>
      </c>
      <c r="M2430" s="9" t="s">
        <v>21743</v>
      </c>
      <c r="N2430" s="9" t="s">
        <v>6339</v>
      </c>
      <c r="O2430" s="9" t="s">
        <v>21744</v>
      </c>
      <c r="P2430" s="9" t="s">
        <v>21745</v>
      </c>
      <c r="Q2430" s="9" t="s">
        <v>219</v>
      </c>
      <c r="R2430" s="9" t="s">
        <v>799</v>
      </c>
      <c r="S2430" s="9" t="s">
        <v>17</v>
      </c>
      <c r="T2430" s="9" t="s">
        <v>21746</v>
      </c>
      <c r="U2430" s="9" t="s">
        <v>222</v>
      </c>
      <c r="V2430" s="9" t="s">
        <v>21747</v>
      </c>
    </row>
    <row r="2431" customFormat="false" ht="15" hidden="false" customHeight="false" outlineLevel="0" collapsed="false">
      <c r="A2431" s="9" t="s">
        <v>21748</v>
      </c>
      <c r="B2431" s="9" t="s">
        <v>21749</v>
      </c>
      <c r="C2431" s="9" t="s">
        <v>21750</v>
      </c>
      <c r="D2431" s="9" t="s">
        <v>19</v>
      </c>
      <c r="E2431" s="9" t="s">
        <v>943</v>
      </c>
      <c r="F2431" s="9" t="s">
        <v>161</v>
      </c>
      <c r="G2431" s="9" t="s">
        <v>61</v>
      </c>
      <c r="H2431" s="9" t="n">
        <v>-1350</v>
      </c>
      <c r="I2431" s="9" t="n">
        <v>-1330</v>
      </c>
      <c r="J2431" s="9" t="s">
        <v>21751</v>
      </c>
      <c r="K2431" s="9" t="s">
        <v>21752</v>
      </c>
      <c r="L2431" s="9" t="s">
        <v>21753</v>
      </c>
      <c r="M2431" s="9" t="s">
        <v>21754</v>
      </c>
      <c r="N2431" s="9" t="s">
        <v>180</v>
      </c>
      <c r="O2431" s="9" t="s">
        <v>21755</v>
      </c>
      <c r="P2431" s="9" t="s">
        <v>21756</v>
      </c>
      <c r="Q2431" s="9" t="s">
        <v>234</v>
      </c>
      <c r="R2431" s="9" t="s">
        <v>628</v>
      </c>
      <c r="S2431" s="9" t="s">
        <v>17</v>
      </c>
      <c r="T2431" s="9" t="s">
        <v>21757</v>
      </c>
      <c r="U2431" s="9" t="s">
        <v>378</v>
      </c>
      <c r="V2431" s="9" t="s">
        <v>21758</v>
      </c>
    </row>
    <row r="2432" customFormat="false" ht="15" hidden="false" customHeight="false" outlineLevel="0" collapsed="false">
      <c r="A2432" s="9" t="s">
        <v>21759</v>
      </c>
      <c r="B2432" s="9" t="s">
        <v>21760</v>
      </c>
      <c r="C2432" s="9" t="s">
        <v>21761</v>
      </c>
      <c r="D2432" s="9" t="s">
        <v>19</v>
      </c>
      <c r="E2432" s="9" t="s">
        <v>943</v>
      </c>
      <c r="F2432" s="9" t="s">
        <v>161</v>
      </c>
      <c r="G2432" s="9" t="s">
        <v>61</v>
      </c>
      <c r="H2432" s="9" t="n">
        <v>-1300</v>
      </c>
      <c r="I2432" s="9" t="n">
        <v>-1250</v>
      </c>
      <c r="J2432" s="9" t="s">
        <v>21762</v>
      </c>
      <c r="K2432" s="9" t="s">
        <v>21763</v>
      </c>
      <c r="L2432" s="9" t="s">
        <v>21764</v>
      </c>
      <c r="M2432" s="9" t="s">
        <v>21765</v>
      </c>
      <c r="N2432" s="9" t="s">
        <v>231</v>
      </c>
      <c r="O2432" s="9" t="s">
        <v>21766</v>
      </c>
      <c r="P2432" s="9" t="s">
        <v>21767</v>
      </c>
      <c r="Q2432" s="9" t="s">
        <v>219</v>
      </c>
      <c r="R2432" s="9" t="s">
        <v>799</v>
      </c>
      <c r="S2432" s="9" t="s">
        <v>16</v>
      </c>
      <c r="T2432" s="9" t="s">
        <v>14538</v>
      </c>
      <c r="U2432" s="9" t="s">
        <v>222</v>
      </c>
      <c r="V2432" s="9" t="s">
        <v>21768</v>
      </c>
    </row>
    <row r="2433" customFormat="false" ht="15" hidden="false" customHeight="false" outlineLevel="0" collapsed="false">
      <c r="A2433" s="9" t="s">
        <v>21769</v>
      </c>
      <c r="B2433" s="9" t="s">
        <v>21770</v>
      </c>
      <c r="C2433" s="9" t="s">
        <v>21771</v>
      </c>
      <c r="D2433" s="9" t="s">
        <v>19</v>
      </c>
      <c r="E2433" s="9" t="s">
        <v>943</v>
      </c>
      <c r="F2433" s="9" t="s">
        <v>161</v>
      </c>
      <c r="G2433" s="9" t="s">
        <v>63</v>
      </c>
      <c r="H2433" s="9" t="n">
        <v>-10</v>
      </c>
      <c r="I2433" s="9" t="n">
        <v>10</v>
      </c>
      <c r="J2433" s="9" t="s">
        <v>21772</v>
      </c>
      <c r="K2433" s="9" t="s">
        <v>21773</v>
      </c>
      <c r="L2433" s="9" t="s">
        <v>21774</v>
      </c>
      <c r="M2433" s="9" t="s">
        <v>21775</v>
      </c>
      <c r="N2433" s="9" t="s">
        <v>593</v>
      </c>
      <c r="O2433" s="9" t="s">
        <v>21776</v>
      </c>
      <c r="P2433" s="9" t="s">
        <v>21777</v>
      </c>
      <c r="Q2433" s="9" t="s">
        <v>2380</v>
      </c>
      <c r="R2433" s="9" t="s">
        <v>628</v>
      </c>
      <c r="S2433" s="9" t="s">
        <v>17</v>
      </c>
      <c r="T2433" s="9" t="s">
        <v>3144</v>
      </c>
      <c r="U2433" s="9" t="s">
        <v>378</v>
      </c>
      <c r="V2433" s="9" t="s">
        <v>21778</v>
      </c>
    </row>
    <row r="2434" customFormat="false" ht="15" hidden="false" customHeight="false" outlineLevel="0" collapsed="false">
      <c r="A2434" s="9" t="s">
        <v>21779</v>
      </c>
      <c r="B2434" s="9" t="s">
        <v>21780</v>
      </c>
      <c r="C2434" s="9"/>
      <c r="D2434" s="9" t="s">
        <v>19</v>
      </c>
      <c r="E2434" s="9" t="s">
        <v>943</v>
      </c>
      <c r="F2434" s="9" t="s">
        <v>1897</v>
      </c>
      <c r="G2434" s="9" t="s">
        <v>63</v>
      </c>
      <c r="H2434" s="9" t="n">
        <v>1797</v>
      </c>
      <c r="I2434" s="9" t="n">
        <v>1870</v>
      </c>
      <c r="J2434" s="9" t="s">
        <v>21781</v>
      </c>
      <c r="K2434" s="9" t="s">
        <v>21782</v>
      </c>
      <c r="L2434" s="9" t="s">
        <v>21783</v>
      </c>
      <c r="M2434" s="9" t="s">
        <v>21784</v>
      </c>
      <c r="N2434" s="9" t="s">
        <v>180</v>
      </c>
      <c r="O2434" s="9" t="s">
        <v>21785</v>
      </c>
      <c r="P2434" s="9" t="s">
        <v>21786</v>
      </c>
      <c r="Q2434" s="9" t="s">
        <v>2526</v>
      </c>
      <c r="R2434" s="9" t="s">
        <v>628</v>
      </c>
      <c r="S2434" s="9" t="s">
        <v>17</v>
      </c>
      <c r="T2434" s="9" t="s">
        <v>3429</v>
      </c>
      <c r="U2434" s="9" t="s">
        <v>222</v>
      </c>
      <c r="V2434" s="9" t="s">
        <v>21787</v>
      </c>
    </row>
    <row r="2435" customFormat="false" ht="15" hidden="false" customHeight="false" outlineLevel="0" collapsed="false">
      <c r="A2435" s="9" t="s">
        <v>21788</v>
      </c>
      <c r="B2435" s="9" t="s">
        <v>21789</v>
      </c>
      <c r="C2435" s="9" t="s">
        <v>21790</v>
      </c>
      <c r="D2435" s="9" t="s">
        <v>19</v>
      </c>
      <c r="E2435" s="9" t="s">
        <v>943</v>
      </c>
      <c r="F2435" s="9" t="s">
        <v>161</v>
      </c>
      <c r="G2435" s="9" t="s">
        <v>73</v>
      </c>
      <c r="H2435" s="9" t="n">
        <v>1181</v>
      </c>
      <c r="I2435" s="9" t="n">
        <v>1221</v>
      </c>
      <c r="J2435" s="9" t="s">
        <v>21740</v>
      </c>
      <c r="K2435" s="9" t="s">
        <v>21791</v>
      </c>
      <c r="L2435" s="9" t="s">
        <v>21792</v>
      </c>
      <c r="M2435" s="9" t="s">
        <v>21793</v>
      </c>
      <c r="N2435" s="9" t="s">
        <v>231</v>
      </c>
      <c r="O2435" s="9" t="s">
        <v>21794</v>
      </c>
      <c r="P2435" s="9" t="s">
        <v>21795</v>
      </c>
      <c r="Q2435" s="9" t="s">
        <v>670</v>
      </c>
      <c r="R2435" s="9" t="s">
        <v>628</v>
      </c>
      <c r="S2435" s="9" t="s">
        <v>17</v>
      </c>
      <c r="T2435" s="9" t="s">
        <v>8607</v>
      </c>
      <c r="U2435" s="9" t="s">
        <v>378</v>
      </c>
      <c r="V2435" s="9" t="s">
        <v>21796</v>
      </c>
    </row>
    <row r="2436" customFormat="false" ht="15" hidden="false" customHeight="false" outlineLevel="0" collapsed="false">
      <c r="A2436" s="9" t="s">
        <v>21797</v>
      </c>
      <c r="B2436" s="9" t="s">
        <v>21798</v>
      </c>
      <c r="C2436" s="9" t="s">
        <v>21799</v>
      </c>
      <c r="D2436" s="9" t="s">
        <v>19</v>
      </c>
      <c r="E2436" s="9" t="s">
        <v>943</v>
      </c>
      <c r="F2436" s="9" t="s">
        <v>161</v>
      </c>
      <c r="G2436" s="9" t="s">
        <v>73</v>
      </c>
      <c r="H2436" s="9" t="n">
        <v>1434</v>
      </c>
      <c r="I2436" s="9" t="n">
        <v>1468</v>
      </c>
      <c r="J2436" s="9" t="s">
        <v>21800</v>
      </c>
      <c r="K2436" s="9" t="s">
        <v>21801</v>
      </c>
      <c r="L2436" s="9" t="s">
        <v>21802</v>
      </c>
      <c r="M2436" s="9" t="s">
        <v>21803</v>
      </c>
      <c r="N2436" s="9" t="s">
        <v>231</v>
      </c>
      <c r="O2436" s="9" t="s">
        <v>21804</v>
      </c>
      <c r="P2436" s="9" t="s">
        <v>21805</v>
      </c>
      <c r="Q2436" s="9" t="s">
        <v>670</v>
      </c>
      <c r="R2436" s="9" t="s">
        <v>21806</v>
      </c>
      <c r="S2436" s="9" t="s">
        <v>17</v>
      </c>
      <c r="T2436" s="9" t="s">
        <v>8607</v>
      </c>
      <c r="U2436" s="9" t="s">
        <v>222</v>
      </c>
      <c r="V2436" s="9" t="s">
        <v>21807</v>
      </c>
    </row>
    <row r="2437" customFormat="false" ht="15" hidden="false" customHeight="false" outlineLevel="0" collapsed="false">
      <c r="A2437" s="9" t="s">
        <v>21808</v>
      </c>
      <c r="B2437" s="9" t="s">
        <v>21809</v>
      </c>
      <c r="C2437" s="9"/>
      <c r="D2437" s="9" t="s">
        <v>19</v>
      </c>
      <c r="E2437" s="9" t="s">
        <v>943</v>
      </c>
      <c r="F2437" s="9" t="s">
        <v>161</v>
      </c>
      <c r="G2437" s="9" t="s">
        <v>73</v>
      </c>
      <c r="H2437" s="9" t="n">
        <v>1445</v>
      </c>
      <c r="I2437" s="9" t="n">
        <v>1480</v>
      </c>
      <c r="J2437" s="9" t="s">
        <v>21810</v>
      </c>
      <c r="K2437" s="9" t="s">
        <v>21811</v>
      </c>
      <c r="L2437" s="9" t="s">
        <v>21812</v>
      </c>
      <c r="M2437" s="9" t="s">
        <v>21813</v>
      </c>
      <c r="N2437" s="9" t="s">
        <v>179</v>
      </c>
      <c r="O2437" s="9" t="s">
        <v>21814</v>
      </c>
      <c r="P2437" s="9" t="s">
        <v>21815</v>
      </c>
      <c r="Q2437" s="9" t="s">
        <v>670</v>
      </c>
      <c r="R2437" s="9" t="s">
        <v>628</v>
      </c>
      <c r="S2437" s="9" t="s">
        <v>17</v>
      </c>
      <c r="T2437" s="9" t="s">
        <v>7443</v>
      </c>
      <c r="U2437" s="9" t="s">
        <v>378</v>
      </c>
      <c r="V2437" s="9" t="s">
        <v>21816</v>
      </c>
    </row>
    <row r="2438" customFormat="false" ht="15" hidden="false" customHeight="false" outlineLevel="0" collapsed="false">
      <c r="A2438" s="9" t="s">
        <v>21817</v>
      </c>
      <c r="B2438" s="9" t="s">
        <v>21818</v>
      </c>
      <c r="C2438" s="9" t="s">
        <v>21819</v>
      </c>
      <c r="D2438" s="9" t="s">
        <v>19</v>
      </c>
      <c r="E2438" s="9" t="s">
        <v>943</v>
      </c>
      <c r="F2438" s="9" t="s">
        <v>161</v>
      </c>
      <c r="G2438" s="9" t="s">
        <v>73</v>
      </c>
      <c r="H2438" s="9" t="n">
        <v>1818</v>
      </c>
      <c r="I2438" s="9" t="n">
        <v>1868</v>
      </c>
      <c r="J2438" s="9" t="s">
        <v>21820</v>
      </c>
      <c r="K2438" s="9" t="s">
        <v>21821</v>
      </c>
      <c r="L2438" s="9" t="s">
        <v>21822</v>
      </c>
      <c r="M2438" s="9" t="s">
        <v>21823</v>
      </c>
      <c r="N2438" s="9" t="s">
        <v>613</v>
      </c>
      <c r="O2438" s="9" t="s">
        <v>21824</v>
      </c>
      <c r="P2438" s="9" t="s">
        <v>21825</v>
      </c>
      <c r="Q2438" s="9" t="s">
        <v>5844</v>
      </c>
      <c r="R2438" s="9" t="s">
        <v>21826</v>
      </c>
      <c r="S2438" s="9" t="s">
        <v>17</v>
      </c>
      <c r="T2438" s="9" t="s">
        <v>1546</v>
      </c>
      <c r="U2438" s="9" t="s">
        <v>222</v>
      </c>
      <c r="V2438" s="9" t="s">
        <v>21827</v>
      </c>
    </row>
    <row r="2439" customFormat="false" ht="15" hidden="false" customHeight="false" outlineLevel="0" collapsed="false">
      <c r="A2439" s="9" t="s">
        <v>21828</v>
      </c>
      <c r="B2439" s="9" t="s">
        <v>21829</v>
      </c>
      <c r="C2439" s="9" t="s">
        <v>21830</v>
      </c>
      <c r="D2439" s="9" t="s">
        <v>19</v>
      </c>
      <c r="E2439" s="9" t="s">
        <v>943</v>
      </c>
      <c r="F2439" s="9" t="s">
        <v>1897</v>
      </c>
      <c r="G2439" s="9" t="s">
        <v>11198</v>
      </c>
      <c r="H2439" s="9" t="n">
        <v>1835</v>
      </c>
      <c r="I2439" s="9" t="n">
        <v>1911</v>
      </c>
      <c r="J2439" s="9"/>
      <c r="K2439" s="9" t="s">
        <v>21831</v>
      </c>
      <c r="L2439" s="9" t="s">
        <v>21832</v>
      </c>
      <c r="M2439" s="9" t="s">
        <v>21833</v>
      </c>
      <c r="N2439" s="9" t="s">
        <v>180</v>
      </c>
      <c r="O2439" s="9" t="s">
        <v>21834</v>
      </c>
      <c r="P2439" s="9" t="s">
        <v>21835</v>
      </c>
      <c r="Q2439" s="9" t="s">
        <v>2391</v>
      </c>
      <c r="R2439" s="9" t="s">
        <v>21836</v>
      </c>
      <c r="S2439" s="9" t="s">
        <v>17</v>
      </c>
      <c r="T2439" s="9" t="s">
        <v>3429</v>
      </c>
      <c r="U2439" s="9" t="s">
        <v>222</v>
      </c>
      <c r="V2439" s="9" t="s">
        <v>21837</v>
      </c>
    </row>
    <row r="2440" customFormat="false" ht="15" hidden="false" customHeight="false" outlineLevel="0" collapsed="false">
      <c r="A2440" s="9" t="s">
        <v>21838</v>
      </c>
      <c r="B2440" s="9" t="s">
        <v>21839</v>
      </c>
      <c r="C2440" s="9" t="s">
        <v>21840</v>
      </c>
      <c r="D2440" s="9" t="s">
        <v>19</v>
      </c>
      <c r="E2440" s="9" t="s">
        <v>943</v>
      </c>
      <c r="F2440" s="9" t="s">
        <v>161</v>
      </c>
      <c r="G2440" s="9" t="s">
        <v>69</v>
      </c>
      <c r="H2440" s="9" t="n">
        <v>1873</v>
      </c>
      <c r="I2440" s="9" t="n">
        <v>1938</v>
      </c>
      <c r="J2440" s="9" t="s">
        <v>21841</v>
      </c>
      <c r="K2440" s="9" t="s">
        <v>21842</v>
      </c>
      <c r="L2440" s="9" t="s">
        <v>21843</v>
      </c>
      <c r="M2440" s="9" t="s">
        <v>21844</v>
      </c>
      <c r="N2440" s="9" t="s">
        <v>613</v>
      </c>
      <c r="O2440" s="9" t="s">
        <v>21845</v>
      </c>
      <c r="P2440" s="9" t="s">
        <v>21846</v>
      </c>
      <c r="Q2440" s="9" t="s">
        <v>234</v>
      </c>
      <c r="R2440" s="9" t="s">
        <v>21847</v>
      </c>
      <c r="S2440" s="9" t="s">
        <v>15</v>
      </c>
      <c r="T2440" s="9" t="s">
        <v>21848</v>
      </c>
      <c r="U2440" s="9" t="s">
        <v>222</v>
      </c>
      <c r="V2440" s="9" t="s">
        <v>21849</v>
      </c>
    </row>
    <row r="2441" customFormat="false" ht="15" hidden="false" customHeight="false" outlineLevel="0" collapsed="false">
      <c r="A2441" s="9" t="s">
        <v>21850</v>
      </c>
      <c r="B2441" s="9" t="s">
        <v>21851</v>
      </c>
      <c r="C2441" s="9" t="s">
        <v>21852</v>
      </c>
      <c r="D2441" s="9" t="s">
        <v>19</v>
      </c>
      <c r="E2441" s="9" t="s">
        <v>943</v>
      </c>
      <c r="F2441" s="9" t="s">
        <v>161</v>
      </c>
      <c r="G2441" s="9" t="s">
        <v>69</v>
      </c>
      <c r="H2441" s="9" t="n">
        <v>1880</v>
      </c>
      <c r="I2441" s="9" t="n">
        <v>1954</v>
      </c>
      <c r="J2441" s="9" t="s">
        <v>2889</v>
      </c>
      <c r="K2441" s="9" t="s">
        <v>21853</v>
      </c>
      <c r="L2441" s="9" t="s">
        <v>817</v>
      </c>
      <c r="M2441" s="9" t="s">
        <v>21854</v>
      </c>
      <c r="N2441" s="9" t="s">
        <v>231</v>
      </c>
      <c r="O2441" s="9" t="s">
        <v>21855</v>
      </c>
      <c r="P2441" s="9" t="s">
        <v>21856</v>
      </c>
      <c r="Q2441" s="9" t="s">
        <v>234</v>
      </c>
      <c r="R2441" s="9" t="s">
        <v>13027</v>
      </c>
      <c r="S2441" s="9" t="s">
        <v>17</v>
      </c>
      <c r="T2441" s="9" t="s">
        <v>3205</v>
      </c>
      <c r="U2441" s="9" t="s">
        <v>222</v>
      </c>
      <c r="V2441" s="9"/>
    </row>
    <row r="2442" customFormat="false" ht="15" hidden="false" customHeight="false" outlineLevel="0" collapsed="false">
      <c r="A2442" s="9" t="s">
        <v>21857</v>
      </c>
      <c r="B2442" s="9" t="s">
        <v>21858</v>
      </c>
      <c r="C2442" s="9"/>
      <c r="D2442" s="9" t="s">
        <v>19</v>
      </c>
      <c r="E2442" s="9" t="s">
        <v>943</v>
      </c>
      <c r="F2442" s="9" t="s">
        <v>161</v>
      </c>
      <c r="G2442" s="9" t="s">
        <v>69</v>
      </c>
      <c r="H2442" s="9" t="n">
        <v>1928</v>
      </c>
      <c r="I2442" s="9" t="n">
        <v>2009</v>
      </c>
      <c r="J2442" s="9"/>
      <c r="K2442" s="9" t="s">
        <v>21859</v>
      </c>
      <c r="L2442" s="9" t="s">
        <v>817</v>
      </c>
      <c r="M2442" s="9" t="s">
        <v>21860</v>
      </c>
      <c r="N2442" s="9" t="s">
        <v>231</v>
      </c>
      <c r="O2442" s="9" t="s">
        <v>21861</v>
      </c>
      <c r="P2442" s="9" t="s">
        <v>21862</v>
      </c>
      <c r="Q2442" s="9" t="s">
        <v>234</v>
      </c>
      <c r="R2442" s="9" t="s">
        <v>16271</v>
      </c>
      <c r="S2442" s="9" t="s">
        <v>17</v>
      </c>
      <c r="T2442" s="9" t="s">
        <v>21863</v>
      </c>
      <c r="U2442" s="9" t="s">
        <v>222</v>
      </c>
      <c r="V2442" s="9"/>
    </row>
    <row r="2443" customFormat="false" ht="15" hidden="false" customHeight="false" outlineLevel="0" collapsed="false">
      <c r="A2443" s="9" t="s">
        <v>21864</v>
      </c>
      <c r="B2443" s="9" t="s">
        <v>21865</v>
      </c>
      <c r="C2443" s="9" t="s">
        <v>21866</v>
      </c>
      <c r="D2443" s="9" t="s">
        <v>19</v>
      </c>
      <c r="E2443" s="9" t="s">
        <v>943</v>
      </c>
      <c r="F2443" s="9" t="s">
        <v>161</v>
      </c>
      <c r="G2443" s="9" t="s">
        <v>69</v>
      </c>
      <c r="H2443" s="9" t="n">
        <v>1504</v>
      </c>
      <c r="I2443" s="9" t="n">
        <v>1550</v>
      </c>
      <c r="J2443" s="9" t="s">
        <v>21740</v>
      </c>
      <c r="K2443" s="9" t="s">
        <v>21867</v>
      </c>
      <c r="L2443" s="9" t="s">
        <v>17210</v>
      </c>
      <c r="M2443" s="9" t="s">
        <v>21868</v>
      </c>
      <c r="N2443" s="9" t="s">
        <v>613</v>
      </c>
      <c r="O2443" s="9" t="s">
        <v>21869</v>
      </c>
      <c r="P2443" s="9" t="s">
        <v>21870</v>
      </c>
      <c r="Q2443" s="9" t="s">
        <v>2391</v>
      </c>
      <c r="R2443" s="9" t="s">
        <v>21871</v>
      </c>
      <c r="S2443" s="9" t="s">
        <v>17</v>
      </c>
      <c r="T2443" s="9" t="s">
        <v>8027</v>
      </c>
      <c r="U2443" s="9" t="s">
        <v>378</v>
      </c>
      <c r="V2443" s="9" t="s">
        <v>21872</v>
      </c>
    </row>
    <row r="2444" customFormat="false" ht="15" hidden="false" customHeight="false" outlineLevel="0" collapsed="false">
      <c r="A2444" s="9" t="s">
        <v>21873</v>
      </c>
      <c r="B2444" s="9" t="s">
        <v>21874</v>
      </c>
      <c r="C2444" s="9" t="s">
        <v>21875</v>
      </c>
      <c r="D2444" s="9" t="s">
        <v>19</v>
      </c>
      <c r="E2444" s="9" t="s">
        <v>943</v>
      </c>
      <c r="F2444" s="9" t="s">
        <v>161</v>
      </c>
      <c r="G2444" s="9" t="s">
        <v>69</v>
      </c>
      <c r="H2444" s="9" t="n">
        <v>1504</v>
      </c>
      <c r="I2444" s="9" t="n">
        <v>1550</v>
      </c>
      <c r="J2444" s="9" t="s">
        <v>21876</v>
      </c>
      <c r="K2444" s="9" t="s">
        <v>21877</v>
      </c>
      <c r="L2444" s="9" t="s">
        <v>21878</v>
      </c>
      <c r="M2444" s="9" t="s">
        <v>21879</v>
      </c>
      <c r="N2444" s="9" t="s">
        <v>613</v>
      </c>
      <c r="O2444" s="9" t="s">
        <v>21880</v>
      </c>
      <c r="P2444" s="9" t="s">
        <v>21881</v>
      </c>
      <c r="Q2444" s="9" t="s">
        <v>2391</v>
      </c>
      <c r="R2444" s="9" t="s">
        <v>21882</v>
      </c>
      <c r="S2444" s="9" t="s">
        <v>17</v>
      </c>
      <c r="T2444" s="9" t="s">
        <v>21883</v>
      </c>
      <c r="U2444" s="9" t="s">
        <v>378</v>
      </c>
      <c r="V2444" s="9" t="s">
        <v>21884</v>
      </c>
    </row>
    <row r="2445" customFormat="false" ht="15" hidden="false" customHeight="false" outlineLevel="0" collapsed="false">
      <c r="A2445" s="9" t="s">
        <v>21885</v>
      </c>
      <c r="B2445" s="9" t="s">
        <v>21886</v>
      </c>
      <c r="C2445" s="9" t="s">
        <v>21887</v>
      </c>
      <c r="D2445" s="9" t="s">
        <v>19</v>
      </c>
      <c r="E2445" s="9" t="s">
        <v>943</v>
      </c>
      <c r="F2445" s="9" t="s">
        <v>161</v>
      </c>
      <c r="G2445" s="9" t="s">
        <v>69</v>
      </c>
      <c r="H2445" s="9" t="n">
        <v>1857</v>
      </c>
      <c r="I2445" s="9" t="n">
        <v>1914</v>
      </c>
      <c r="J2445" s="9" t="s">
        <v>21888</v>
      </c>
      <c r="K2445" s="9" t="s">
        <v>21889</v>
      </c>
      <c r="L2445" s="9" t="s">
        <v>21890</v>
      </c>
      <c r="M2445" s="9" t="s">
        <v>21891</v>
      </c>
      <c r="N2445" s="9" t="s">
        <v>180</v>
      </c>
      <c r="O2445" s="9" t="s">
        <v>21892</v>
      </c>
      <c r="P2445" s="9" t="s">
        <v>21893</v>
      </c>
      <c r="Q2445" s="9" t="s">
        <v>2391</v>
      </c>
      <c r="R2445" s="9" t="s">
        <v>21894</v>
      </c>
      <c r="S2445" s="9" t="s">
        <v>17</v>
      </c>
      <c r="T2445" s="9" t="s">
        <v>1546</v>
      </c>
      <c r="U2445" s="9" t="s">
        <v>222</v>
      </c>
      <c r="V2445" s="9" t="s">
        <v>21895</v>
      </c>
    </row>
    <row r="2446" customFormat="false" ht="15" hidden="false" customHeight="false" outlineLevel="0" collapsed="false">
      <c r="A2446" s="9" t="s">
        <v>21896</v>
      </c>
      <c r="B2446" s="9" t="s">
        <v>21897</v>
      </c>
      <c r="C2446" s="9" t="s">
        <v>21898</v>
      </c>
      <c r="D2446" s="9" t="s">
        <v>19</v>
      </c>
      <c r="E2446" s="9" t="s">
        <v>943</v>
      </c>
      <c r="F2446" s="9" t="s">
        <v>161</v>
      </c>
      <c r="G2446" s="9" t="s">
        <v>69</v>
      </c>
      <c r="H2446" s="9" t="n">
        <v>1953</v>
      </c>
      <c r="I2446" s="9"/>
      <c r="J2446" s="9" t="s">
        <v>21899</v>
      </c>
      <c r="K2446" s="9" t="s">
        <v>21900</v>
      </c>
      <c r="L2446" s="9" t="s">
        <v>21890</v>
      </c>
      <c r="M2446" s="9" t="s">
        <v>21901</v>
      </c>
      <c r="N2446" s="9" t="s">
        <v>180</v>
      </c>
      <c r="O2446" s="9" t="s">
        <v>21902</v>
      </c>
      <c r="P2446" s="9" t="s">
        <v>21903</v>
      </c>
      <c r="Q2446" s="9" t="s">
        <v>1793</v>
      </c>
      <c r="R2446" s="9" t="s">
        <v>21904</v>
      </c>
      <c r="S2446" s="9" t="s">
        <v>17</v>
      </c>
      <c r="T2446" s="9" t="s">
        <v>3429</v>
      </c>
      <c r="U2446" s="9" t="s">
        <v>222</v>
      </c>
      <c r="V2446" s="9" t="s">
        <v>21905</v>
      </c>
    </row>
    <row r="2447" customFormat="false" ht="15" hidden="false" customHeight="false" outlineLevel="0" collapsed="false">
      <c r="A2447" s="9" t="s">
        <v>21906</v>
      </c>
      <c r="B2447" s="9" t="s">
        <v>21907</v>
      </c>
      <c r="C2447" s="9" t="s">
        <v>21908</v>
      </c>
      <c r="D2447" s="9" t="s">
        <v>19</v>
      </c>
      <c r="E2447" s="9" t="s">
        <v>943</v>
      </c>
      <c r="F2447" s="9" t="s">
        <v>1897</v>
      </c>
      <c r="G2447" s="9" t="s">
        <v>11395</v>
      </c>
      <c r="H2447" s="9" t="n">
        <v>1843</v>
      </c>
      <c r="I2447" s="9" t="n">
        <v>1910</v>
      </c>
      <c r="J2447" s="9"/>
      <c r="K2447" s="9" t="s">
        <v>21909</v>
      </c>
      <c r="L2447" s="9" t="s">
        <v>21910</v>
      </c>
      <c r="M2447" s="9" t="s">
        <v>17211</v>
      </c>
      <c r="N2447" s="9" t="s">
        <v>181</v>
      </c>
      <c r="O2447" s="9" t="s">
        <v>21911</v>
      </c>
      <c r="P2447" s="9" t="s">
        <v>21912</v>
      </c>
      <c r="Q2447" s="9" t="s">
        <v>2391</v>
      </c>
      <c r="R2447" s="9" t="s">
        <v>628</v>
      </c>
      <c r="S2447" s="9" t="s">
        <v>17</v>
      </c>
      <c r="T2447" s="9" t="s">
        <v>1546</v>
      </c>
      <c r="U2447" s="9" t="s">
        <v>222</v>
      </c>
      <c r="V2447" s="9" t="s">
        <v>21913</v>
      </c>
    </row>
    <row r="2448" customFormat="false" ht="15" hidden="false" customHeight="false" outlineLevel="0" collapsed="false">
      <c r="A2448" s="9" t="s">
        <v>21914</v>
      </c>
      <c r="B2448" s="9" t="s">
        <v>21915</v>
      </c>
      <c r="C2448" s="9"/>
      <c r="D2448" s="9" t="s">
        <v>19</v>
      </c>
      <c r="E2448" s="9" t="s">
        <v>943</v>
      </c>
      <c r="F2448" s="9" t="s">
        <v>6240</v>
      </c>
      <c r="G2448" s="9" t="s">
        <v>21916</v>
      </c>
      <c r="H2448" s="9" t="n">
        <v>1854</v>
      </c>
      <c r="I2448" s="9" t="n">
        <v>1924</v>
      </c>
      <c r="J2448" s="9"/>
      <c r="K2448" s="9" t="s">
        <v>21917</v>
      </c>
      <c r="L2448" s="9" t="s">
        <v>21918</v>
      </c>
      <c r="M2448" s="9" t="s">
        <v>11417</v>
      </c>
      <c r="N2448" s="9" t="s">
        <v>180</v>
      </c>
      <c r="O2448" s="9" t="s">
        <v>21919</v>
      </c>
      <c r="P2448" s="9" t="s">
        <v>21920</v>
      </c>
      <c r="Q2448" s="9" t="s">
        <v>2391</v>
      </c>
      <c r="R2448" s="9" t="s">
        <v>21921</v>
      </c>
      <c r="S2448" s="9" t="s">
        <v>17</v>
      </c>
      <c r="T2448" s="9" t="s">
        <v>8595</v>
      </c>
      <c r="U2448" s="9" t="s">
        <v>222</v>
      </c>
      <c r="V2448" s="9" t="s">
        <v>21922</v>
      </c>
    </row>
    <row r="2449" customFormat="false" ht="15" hidden="false" customHeight="false" outlineLevel="0" collapsed="false">
      <c r="A2449" s="9" t="s">
        <v>21923</v>
      </c>
      <c r="B2449" s="9" t="s">
        <v>13864</v>
      </c>
      <c r="C2449" s="9" t="s">
        <v>21924</v>
      </c>
      <c r="D2449" s="9" t="s">
        <v>19</v>
      </c>
      <c r="E2449" s="9" t="s">
        <v>943</v>
      </c>
      <c r="F2449" s="9" t="s">
        <v>167</v>
      </c>
      <c r="G2449" s="9" t="s">
        <v>140</v>
      </c>
      <c r="H2449" s="9" t="n">
        <v>1827</v>
      </c>
      <c r="I2449" s="9" t="n">
        <v>1900</v>
      </c>
      <c r="J2449" s="9"/>
      <c r="K2449" s="9" t="s">
        <v>21925</v>
      </c>
      <c r="L2449" s="9" t="s">
        <v>21926</v>
      </c>
      <c r="M2449" s="9" t="s">
        <v>21927</v>
      </c>
      <c r="N2449" s="9" t="s">
        <v>12165</v>
      </c>
      <c r="O2449" s="9" t="s">
        <v>21928</v>
      </c>
      <c r="P2449" s="9" t="s">
        <v>21929</v>
      </c>
      <c r="Q2449" s="9" t="s">
        <v>2391</v>
      </c>
      <c r="R2449" s="9" t="s">
        <v>21930</v>
      </c>
      <c r="S2449" s="9" t="s">
        <v>16</v>
      </c>
      <c r="T2449" s="9" t="s">
        <v>8595</v>
      </c>
      <c r="U2449" s="9" t="s">
        <v>222</v>
      </c>
      <c r="V2449" s="9" t="s">
        <v>21931</v>
      </c>
    </row>
    <row r="2450" customFormat="false" ht="15" hidden="false" customHeight="false" outlineLevel="0" collapsed="false">
      <c r="A2450" s="9" t="s">
        <v>21932</v>
      </c>
      <c r="B2450" s="9" t="s">
        <v>21933</v>
      </c>
      <c r="C2450" s="9" t="s">
        <v>21934</v>
      </c>
      <c r="D2450" s="9" t="s">
        <v>19</v>
      </c>
      <c r="E2450" s="9" t="s">
        <v>943</v>
      </c>
      <c r="F2450" s="9" t="s">
        <v>161</v>
      </c>
      <c r="G2450" s="9" t="s">
        <v>67</v>
      </c>
      <c r="H2450" s="9" t="n">
        <v>1312</v>
      </c>
      <c r="I2450" s="9" t="n">
        <v>1337</v>
      </c>
      <c r="J2450" s="9" t="s">
        <v>21740</v>
      </c>
      <c r="K2450" s="9" t="s">
        <v>21935</v>
      </c>
      <c r="L2450" s="9" t="s">
        <v>21936</v>
      </c>
      <c r="M2450" s="9" t="s">
        <v>17448</v>
      </c>
      <c r="N2450" s="9" t="s">
        <v>1889</v>
      </c>
      <c r="O2450" s="9" t="s">
        <v>21937</v>
      </c>
      <c r="P2450" s="9" t="s">
        <v>21938</v>
      </c>
      <c r="Q2450" s="9" t="s">
        <v>246</v>
      </c>
      <c r="R2450" s="9" t="s">
        <v>628</v>
      </c>
      <c r="S2450" s="9" t="s">
        <v>17</v>
      </c>
      <c r="T2450" s="9" t="s">
        <v>21746</v>
      </c>
      <c r="U2450" s="9" t="s">
        <v>222</v>
      </c>
      <c r="V2450" s="9" t="s">
        <v>21939</v>
      </c>
    </row>
    <row r="2451" customFormat="false" ht="15" hidden="false" customHeight="false" outlineLevel="0" collapsed="false">
      <c r="A2451" s="9" t="s">
        <v>21940</v>
      </c>
      <c r="B2451" s="9" t="s">
        <v>21941</v>
      </c>
      <c r="C2451" s="9" t="s">
        <v>21942</v>
      </c>
      <c r="D2451" s="9" t="s">
        <v>19</v>
      </c>
      <c r="E2451" s="9" t="s">
        <v>943</v>
      </c>
      <c r="F2451" s="9" t="s">
        <v>1091</v>
      </c>
      <c r="G2451" s="9" t="s">
        <v>21943</v>
      </c>
      <c r="H2451" s="9" t="n">
        <v>1290</v>
      </c>
      <c r="I2451" s="9" t="n">
        <v>1346</v>
      </c>
      <c r="J2451" s="9" t="s">
        <v>21944</v>
      </c>
      <c r="K2451" s="9" t="s">
        <v>21945</v>
      </c>
      <c r="L2451" s="9" t="s">
        <v>21946</v>
      </c>
      <c r="M2451" s="9" t="s">
        <v>21947</v>
      </c>
      <c r="N2451" s="9" t="s">
        <v>231</v>
      </c>
      <c r="O2451" s="9" t="s">
        <v>21948</v>
      </c>
      <c r="P2451" s="9" t="s">
        <v>21949</v>
      </c>
      <c r="Q2451" s="9" t="s">
        <v>234</v>
      </c>
      <c r="R2451" s="9" t="s">
        <v>628</v>
      </c>
      <c r="S2451" s="9" t="s">
        <v>17</v>
      </c>
      <c r="T2451" s="9" t="s">
        <v>21950</v>
      </c>
      <c r="U2451" s="9" t="s">
        <v>378</v>
      </c>
      <c r="V2451" s="9" t="s">
        <v>21951</v>
      </c>
    </row>
    <row r="2452" customFormat="false" ht="15" hidden="false" customHeight="false" outlineLevel="0" collapsed="false">
      <c r="A2452" s="9" t="s">
        <v>21952</v>
      </c>
      <c r="B2452" s="9" t="s">
        <v>21953</v>
      </c>
      <c r="C2452" s="9" t="s">
        <v>21954</v>
      </c>
      <c r="D2452" s="9" t="s">
        <v>19</v>
      </c>
      <c r="E2452" s="9" t="s">
        <v>943</v>
      </c>
      <c r="F2452" s="9" t="s">
        <v>161</v>
      </c>
      <c r="G2452" s="9" t="s">
        <v>67</v>
      </c>
      <c r="H2452" s="9" t="n">
        <v>1906</v>
      </c>
      <c r="I2452" s="9" t="n">
        <v>1907</v>
      </c>
      <c r="J2452" s="9" t="s">
        <v>21955</v>
      </c>
      <c r="K2452" s="9" t="s">
        <v>21956</v>
      </c>
      <c r="L2452" s="9" t="s">
        <v>21957</v>
      </c>
      <c r="M2452" s="9" t="s">
        <v>21958</v>
      </c>
      <c r="N2452" s="9" t="s">
        <v>179</v>
      </c>
      <c r="O2452" s="9" t="s">
        <v>21959</v>
      </c>
      <c r="P2452" s="9" t="s">
        <v>21960</v>
      </c>
      <c r="Q2452" s="9" t="s">
        <v>234</v>
      </c>
      <c r="R2452" s="9" t="s">
        <v>628</v>
      </c>
      <c r="S2452" s="9" t="s">
        <v>17</v>
      </c>
      <c r="T2452" s="9" t="s">
        <v>12902</v>
      </c>
      <c r="U2452" s="9" t="s">
        <v>378</v>
      </c>
      <c r="V2452" s="9" t="s">
        <v>21961</v>
      </c>
    </row>
    <row r="2453" customFormat="false" ht="15" hidden="false" customHeight="false" outlineLevel="0" collapsed="false">
      <c r="A2453" s="9" t="s">
        <v>21962</v>
      </c>
      <c r="B2453" s="9" t="s">
        <v>21963</v>
      </c>
      <c r="C2453" s="9"/>
      <c r="D2453" s="9" t="s">
        <v>19</v>
      </c>
      <c r="E2453" s="9" t="s">
        <v>943</v>
      </c>
      <c r="F2453" s="9" t="s">
        <v>161</v>
      </c>
      <c r="G2453" s="9" t="s">
        <v>67</v>
      </c>
      <c r="H2453" s="9" t="n">
        <v>1981</v>
      </c>
      <c r="I2453" s="9"/>
      <c r="J2453" s="9" t="s">
        <v>21964</v>
      </c>
      <c r="K2453" s="9" t="s">
        <v>21965</v>
      </c>
      <c r="L2453" s="9" t="s">
        <v>21966</v>
      </c>
      <c r="M2453" s="9" t="s">
        <v>8910</v>
      </c>
      <c r="N2453" s="9" t="s">
        <v>177</v>
      </c>
      <c r="O2453" s="9" t="s">
        <v>21967</v>
      </c>
      <c r="P2453" s="9" t="s">
        <v>21968</v>
      </c>
      <c r="Q2453" s="9" t="s">
        <v>1267</v>
      </c>
      <c r="R2453" s="9" t="s">
        <v>14169</v>
      </c>
      <c r="S2453" s="9" t="s">
        <v>17</v>
      </c>
      <c r="T2453" s="9" t="s">
        <v>1546</v>
      </c>
      <c r="U2453" s="9" t="s">
        <v>222</v>
      </c>
      <c r="V2453" s="9" t="s">
        <v>21969</v>
      </c>
    </row>
    <row r="2454" customFormat="false" ht="15" hidden="false" customHeight="false" outlineLevel="0" collapsed="false">
      <c r="A2454" s="9" t="s">
        <v>21970</v>
      </c>
      <c r="B2454" s="9" t="s">
        <v>21971</v>
      </c>
      <c r="C2454" s="9"/>
      <c r="D2454" s="9" t="s">
        <v>19</v>
      </c>
      <c r="E2454" s="9" t="s">
        <v>943</v>
      </c>
      <c r="F2454" s="9" t="s">
        <v>161</v>
      </c>
      <c r="G2454" s="9" t="s">
        <v>69</v>
      </c>
      <c r="H2454" s="9" t="n">
        <v>1660</v>
      </c>
      <c r="I2454" s="9" t="n">
        <v>1717</v>
      </c>
      <c r="J2454" s="9" t="s">
        <v>21972</v>
      </c>
      <c r="K2454" s="9" t="s">
        <v>21973</v>
      </c>
      <c r="L2454" s="9" t="s">
        <v>21974</v>
      </c>
      <c r="M2454" s="9" t="s">
        <v>21975</v>
      </c>
      <c r="N2454" s="9" t="s">
        <v>613</v>
      </c>
      <c r="O2454" s="9" t="s">
        <v>21976</v>
      </c>
      <c r="P2454" s="9" t="s">
        <v>21977</v>
      </c>
      <c r="Q2454" s="9" t="s">
        <v>670</v>
      </c>
      <c r="R2454" s="9" t="s">
        <v>628</v>
      </c>
      <c r="S2454" s="9" t="s">
        <v>17</v>
      </c>
      <c r="T2454" s="9" t="s">
        <v>1245</v>
      </c>
      <c r="U2454" s="9" t="s">
        <v>378</v>
      </c>
      <c r="V2454" s="9" t="s">
        <v>21978</v>
      </c>
    </row>
    <row r="2455" customFormat="false" ht="15" hidden="false" customHeight="false" outlineLevel="0" collapsed="false">
      <c r="A2455" s="9" t="s">
        <v>21979</v>
      </c>
      <c r="B2455" s="9" t="s">
        <v>21980</v>
      </c>
      <c r="C2455" s="9" t="s">
        <v>21981</v>
      </c>
      <c r="D2455" s="9" t="s">
        <v>19</v>
      </c>
      <c r="E2455" s="9" t="s">
        <v>943</v>
      </c>
      <c r="F2455" s="9" t="s">
        <v>161</v>
      </c>
      <c r="G2455" s="9" t="s">
        <v>71</v>
      </c>
      <c r="H2455" s="9" t="n">
        <v>1860</v>
      </c>
      <c r="I2455" s="9" t="n">
        <v>1933</v>
      </c>
      <c r="J2455" s="9" t="s">
        <v>21982</v>
      </c>
      <c r="K2455" s="9" t="s">
        <v>21983</v>
      </c>
      <c r="L2455" s="9" t="s">
        <v>21984</v>
      </c>
      <c r="M2455" s="9" t="s">
        <v>21985</v>
      </c>
      <c r="N2455" s="9" t="s">
        <v>255</v>
      </c>
      <c r="O2455" s="9" t="s">
        <v>21986</v>
      </c>
      <c r="P2455" s="9" t="s">
        <v>21987</v>
      </c>
      <c r="Q2455" s="9" t="s">
        <v>234</v>
      </c>
      <c r="R2455" s="9" t="s">
        <v>628</v>
      </c>
      <c r="S2455" s="9" t="s">
        <v>17</v>
      </c>
      <c r="T2455" s="9" t="s">
        <v>8631</v>
      </c>
      <c r="U2455" s="9" t="s">
        <v>222</v>
      </c>
      <c r="V2455" s="9" t="s">
        <v>21988</v>
      </c>
    </row>
    <row r="2456" customFormat="false" ht="15" hidden="false" customHeight="false" outlineLevel="0" collapsed="false">
      <c r="A2456" s="9" t="s">
        <v>21989</v>
      </c>
      <c r="B2456" s="9" t="s">
        <v>21990</v>
      </c>
      <c r="C2456" s="9" t="s">
        <v>21991</v>
      </c>
      <c r="D2456" s="9" t="s">
        <v>19</v>
      </c>
      <c r="E2456" s="9" t="s">
        <v>943</v>
      </c>
      <c r="F2456" s="9" t="s">
        <v>1897</v>
      </c>
      <c r="G2456" s="9" t="s">
        <v>19073</v>
      </c>
      <c r="H2456" s="9" t="n">
        <v>1875</v>
      </c>
      <c r="I2456" s="9" t="n">
        <v>1931</v>
      </c>
      <c r="J2456" s="9"/>
      <c r="K2456" s="9" t="s">
        <v>21992</v>
      </c>
      <c r="L2456" s="9" t="s">
        <v>21993</v>
      </c>
      <c r="M2456" s="9" t="s">
        <v>21994</v>
      </c>
      <c r="N2456" s="9" t="s">
        <v>180</v>
      </c>
      <c r="O2456" s="9" t="s">
        <v>21995</v>
      </c>
      <c r="P2456" s="9" t="s">
        <v>21996</v>
      </c>
      <c r="Q2456" s="9" t="s">
        <v>234</v>
      </c>
      <c r="R2456" s="9" t="s">
        <v>21836</v>
      </c>
      <c r="S2456" s="9" t="s">
        <v>17</v>
      </c>
      <c r="T2456" s="9" t="s">
        <v>3429</v>
      </c>
      <c r="U2456" s="9" t="s">
        <v>222</v>
      </c>
      <c r="V2456" s="9" t="s">
        <v>21997</v>
      </c>
    </row>
    <row r="2457" customFormat="false" ht="15" hidden="false" customHeight="false" outlineLevel="0" collapsed="false">
      <c r="A2457" s="9" t="s">
        <v>21998</v>
      </c>
      <c r="B2457" s="9" t="s">
        <v>21999</v>
      </c>
      <c r="C2457" s="9"/>
      <c r="D2457" s="9" t="s">
        <v>19</v>
      </c>
      <c r="E2457" s="9" t="s">
        <v>943</v>
      </c>
      <c r="F2457" s="9" t="s">
        <v>6240</v>
      </c>
      <c r="G2457" s="9" t="s">
        <v>21916</v>
      </c>
      <c r="H2457" s="9" t="n">
        <v>1873</v>
      </c>
      <c r="I2457" s="9" t="n">
        <v>1938</v>
      </c>
      <c r="J2457" s="9"/>
      <c r="K2457" s="9" t="s">
        <v>22000</v>
      </c>
      <c r="L2457" s="9" t="s">
        <v>22001</v>
      </c>
      <c r="M2457" s="9" t="s">
        <v>22002</v>
      </c>
      <c r="N2457" s="9" t="s">
        <v>179</v>
      </c>
      <c r="O2457" s="9" t="s">
        <v>21919</v>
      </c>
      <c r="P2457" s="9" t="s">
        <v>22003</v>
      </c>
      <c r="Q2457" s="9" t="s">
        <v>2391</v>
      </c>
      <c r="R2457" s="9" t="s">
        <v>628</v>
      </c>
      <c r="S2457" s="9" t="s">
        <v>17</v>
      </c>
      <c r="T2457" s="9" t="s">
        <v>8595</v>
      </c>
      <c r="U2457" s="9" t="s">
        <v>222</v>
      </c>
      <c r="V2457" s="9" t="s">
        <v>22004</v>
      </c>
    </row>
    <row r="2458" customFormat="false" ht="15" hidden="false" customHeight="false" outlineLevel="0" collapsed="false">
      <c r="A2458" s="9" t="s">
        <v>22005</v>
      </c>
      <c r="B2458" s="9" t="s">
        <v>22006</v>
      </c>
      <c r="C2458" s="9" t="s">
        <v>22007</v>
      </c>
      <c r="D2458" s="9" t="s">
        <v>19</v>
      </c>
      <c r="E2458" s="9" t="s">
        <v>943</v>
      </c>
      <c r="F2458" s="9" t="s">
        <v>161</v>
      </c>
      <c r="G2458" s="9" t="s">
        <v>69</v>
      </c>
      <c r="H2458" s="9" t="n">
        <v>1925</v>
      </c>
      <c r="I2458" s="9" t="n">
        <v>1984</v>
      </c>
      <c r="J2458" s="9" t="s">
        <v>22008</v>
      </c>
      <c r="K2458" s="9" t="s">
        <v>22009</v>
      </c>
      <c r="L2458" s="9" t="s">
        <v>22010</v>
      </c>
      <c r="M2458" s="9" t="s">
        <v>22011</v>
      </c>
      <c r="N2458" s="9" t="s">
        <v>5729</v>
      </c>
      <c r="O2458" s="9" t="s">
        <v>22012</v>
      </c>
      <c r="P2458" s="9" t="s">
        <v>22013</v>
      </c>
      <c r="Q2458" s="9" t="s">
        <v>234</v>
      </c>
      <c r="R2458" s="9" t="s">
        <v>16271</v>
      </c>
      <c r="S2458" s="9" t="s">
        <v>16</v>
      </c>
      <c r="T2458" s="9" t="s">
        <v>22014</v>
      </c>
      <c r="U2458" s="9" t="s">
        <v>222</v>
      </c>
      <c r="V2458" s="9" t="s">
        <v>22015</v>
      </c>
    </row>
    <row r="2459" customFormat="false" ht="15" hidden="false" customHeight="false" outlineLevel="0" collapsed="false">
      <c r="A2459" s="9" t="s">
        <v>22016</v>
      </c>
      <c r="B2459" s="9" t="s">
        <v>22017</v>
      </c>
      <c r="C2459" s="9"/>
      <c r="D2459" s="9" t="s">
        <v>19</v>
      </c>
      <c r="E2459" s="9" t="s">
        <v>943</v>
      </c>
      <c r="F2459" s="9" t="s">
        <v>6240</v>
      </c>
      <c r="G2459" s="9" t="s">
        <v>22018</v>
      </c>
      <c r="H2459" s="9" t="n">
        <v>1901</v>
      </c>
      <c r="I2459" s="9" t="n">
        <v>1983</v>
      </c>
      <c r="J2459" s="9"/>
      <c r="K2459" s="9" t="s">
        <v>22019</v>
      </c>
      <c r="L2459" s="9" t="s">
        <v>22020</v>
      </c>
      <c r="M2459" s="9" t="s">
        <v>22021</v>
      </c>
      <c r="N2459" s="9" t="s">
        <v>175</v>
      </c>
      <c r="O2459" s="9" t="s">
        <v>22022</v>
      </c>
      <c r="P2459" s="9" t="s">
        <v>22023</v>
      </c>
      <c r="Q2459" s="9" t="s">
        <v>234</v>
      </c>
      <c r="R2459" s="9" t="s">
        <v>16271</v>
      </c>
      <c r="S2459" s="9" t="s">
        <v>17</v>
      </c>
      <c r="T2459" s="9" t="s">
        <v>5191</v>
      </c>
      <c r="U2459" s="9" t="s">
        <v>222</v>
      </c>
      <c r="V2459" s="9" t="s">
        <v>22024</v>
      </c>
    </row>
    <row r="2460" customFormat="false" ht="15" hidden="false" customHeight="false" outlineLevel="0" collapsed="false">
      <c r="A2460" s="9" t="s">
        <v>22025</v>
      </c>
      <c r="B2460" s="9" t="s">
        <v>22026</v>
      </c>
      <c r="C2460" s="9"/>
      <c r="D2460" s="9" t="s">
        <v>19</v>
      </c>
      <c r="E2460" s="9" t="s">
        <v>943</v>
      </c>
      <c r="F2460" s="9" t="s">
        <v>161</v>
      </c>
      <c r="G2460" s="9" t="s">
        <v>69</v>
      </c>
      <c r="H2460" s="9" t="n">
        <v>1933</v>
      </c>
      <c r="I2460" s="9" t="n">
        <v>2016</v>
      </c>
      <c r="J2460" s="9"/>
      <c r="K2460" s="9" t="s">
        <v>22027</v>
      </c>
      <c r="L2460" s="9" t="s">
        <v>22028</v>
      </c>
      <c r="M2460" s="9" t="s">
        <v>22029</v>
      </c>
      <c r="N2460" s="9" t="s">
        <v>9411</v>
      </c>
      <c r="O2460" s="9" t="s">
        <v>22030</v>
      </c>
      <c r="P2460" s="9" t="s">
        <v>22031</v>
      </c>
      <c r="Q2460" s="9" t="s">
        <v>234</v>
      </c>
      <c r="R2460" s="9" t="s">
        <v>12866</v>
      </c>
      <c r="S2460" s="9" t="s">
        <v>17</v>
      </c>
      <c r="T2460" s="9" t="s">
        <v>22032</v>
      </c>
      <c r="U2460" s="9" t="s">
        <v>222</v>
      </c>
      <c r="V2460" s="9" t="s">
        <v>22033</v>
      </c>
    </row>
    <row r="2461" customFormat="false" ht="15" hidden="false" customHeight="false" outlineLevel="0" collapsed="false">
      <c r="A2461" s="9" t="s">
        <v>22034</v>
      </c>
      <c r="B2461" s="9" t="s">
        <v>22035</v>
      </c>
      <c r="C2461" s="9"/>
      <c r="D2461" s="9" t="s">
        <v>19</v>
      </c>
      <c r="E2461" s="9" t="s">
        <v>943</v>
      </c>
      <c r="F2461" s="9" t="s">
        <v>161</v>
      </c>
      <c r="G2461" s="9" t="s">
        <v>69</v>
      </c>
      <c r="H2461" s="9" t="n">
        <v>1917</v>
      </c>
      <c r="I2461" s="9" t="n">
        <v>1994</v>
      </c>
      <c r="J2461" s="9"/>
      <c r="K2461" s="9" t="s">
        <v>22036</v>
      </c>
      <c r="L2461" s="9" t="s">
        <v>22037</v>
      </c>
      <c r="M2461" s="9" t="s">
        <v>22038</v>
      </c>
      <c r="N2461" s="9" t="s">
        <v>180</v>
      </c>
      <c r="O2461" s="9" t="s">
        <v>22039</v>
      </c>
      <c r="P2461" s="9" t="s">
        <v>22040</v>
      </c>
      <c r="Q2461" s="9" t="s">
        <v>234</v>
      </c>
      <c r="R2461" s="9" t="s">
        <v>12866</v>
      </c>
      <c r="S2461" s="9" t="s">
        <v>17</v>
      </c>
      <c r="T2461" s="9" t="s">
        <v>313</v>
      </c>
      <c r="U2461" s="9" t="s">
        <v>222</v>
      </c>
      <c r="V2461" s="9"/>
    </row>
    <row r="2462" customFormat="false" ht="15" hidden="false" customHeight="false" outlineLevel="0" collapsed="false">
      <c r="A2462" s="9" t="s">
        <v>22041</v>
      </c>
      <c r="B2462" s="9" t="s">
        <v>22042</v>
      </c>
      <c r="C2462" s="9"/>
      <c r="D2462" s="9" t="s">
        <v>19</v>
      </c>
      <c r="E2462" s="9" t="s">
        <v>943</v>
      </c>
      <c r="F2462" s="9" t="s">
        <v>161</v>
      </c>
      <c r="G2462" s="9" t="s">
        <v>69</v>
      </c>
      <c r="H2462" s="9" t="n">
        <v>1944</v>
      </c>
      <c r="I2462" s="9"/>
      <c r="J2462" s="9" t="s">
        <v>22043</v>
      </c>
      <c r="K2462" s="9" t="s">
        <v>22044</v>
      </c>
      <c r="L2462" s="9" t="s">
        <v>22045</v>
      </c>
      <c r="M2462" s="9" t="s">
        <v>16715</v>
      </c>
      <c r="N2462" s="9" t="s">
        <v>2523</v>
      </c>
      <c r="O2462" s="9" t="s">
        <v>22046</v>
      </c>
      <c r="P2462" s="9" t="s">
        <v>22047</v>
      </c>
      <c r="Q2462" s="9" t="s">
        <v>1267</v>
      </c>
      <c r="R2462" s="9" t="s">
        <v>12866</v>
      </c>
      <c r="S2462" s="9" t="s">
        <v>17</v>
      </c>
      <c r="T2462" s="9" t="s">
        <v>22048</v>
      </c>
      <c r="U2462" s="9" t="s">
        <v>222</v>
      </c>
      <c r="V2462" s="9" t="s">
        <v>22049</v>
      </c>
    </row>
    <row r="2463" customFormat="false" ht="15" hidden="false" customHeight="false" outlineLevel="0" collapsed="false">
      <c r="A2463" s="9" t="s">
        <v>22050</v>
      </c>
      <c r="B2463" s="9" t="s">
        <v>22051</v>
      </c>
      <c r="C2463" s="9"/>
      <c r="D2463" s="9" t="s">
        <v>19</v>
      </c>
      <c r="E2463" s="9" t="s">
        <v>943</v>
      </c>
      <c r="F2463" s="9" t="s">
        <v>161</v>
      </c>
      <c r="G2463" s="9" t="s">
        <v>69</v>
      </c>
      <c r="H2463" s="9" t="n">
        <v>1935</v>
      </c>
      <c r="I2463" s="9"/>
      <c r="J2463" s="9" t="s">
        <v>22052</v>
      </c>
      <c r="K2463" s="9" t="s">
        <v>22053</v>
      </c>
      <c r="L2463" s="9" t="s">
        <v>22054</v>
      </c>
      <c r="M2463" s="9" t="s">
        <v>22055</v>
      </c>
      <c r="N2463" s="9" t="s">
        <v>6008</v>
      </c>
      <c r="O2463" s="9" t="s">
        <v>22056</v>
      </c>
      <c r="P2463" s="9" t="s">
        <v>22057</v>
      </c>
      <c r="Q2463" s="9" t="s">
        <v>1267</v>
      </c>
      <c r="R2463" s="9" t="s">
        <v>12866</v>
      </c>
      <c r="S2463" s="9" t="s">
        <v>17</v>
      </c>
      <c r="T2463" s="9" t="s">
        <v>1269</v>
      </c>
      <c r="U2463" s="9" t="s">
        <v>222</v>
      </c>
      <c r="V2463" s="9" t="s">
        <v>22058</v>
      </c>
    </row>
    <row r="2464" customFormat="false" ht="15" hidden="false" customHeight="false" outlineLevel="0" collapsed="false">
      <c r="A2464" s="9" t="s">
        <v>22059</v>
      </c>
      <c r="B2464" s="9" t="s">
        <v>22060</v>
      </c>
      <c r="C2464" s="9"/>
      <c r="D2464" s="9" t="s">
        <v>19</v>
      </c>
      <c r="E2464" s="9" t="s">
        <v>943</v>
      </c>
      <c r="F2464" s="9" t="s">
        <v>1759</v>
      </c>
      <c r="G2464" s="9" t="s">
        <v>63</v>
      </c>
      <c r="H2464" s="9" t="n">
        <v>1930</v>
      </c>
      <c r="I2464" s="9"/>
      <c r="J2464" s="9" t="s">
        <v>22061</v>
      </c>
      <c r="K2464" s="9" t="s">
        <v>22062</v>
      </c>
      <c r="L2464" s="9" t="s">
        <v>22063</v>
      </c>
      <c r="M2464" s="9" t="s">
        <v>22064</v>
      </c>
      <c r="N2464" s="9" t="s">
        <v>177</v>
      </c>
      <c r="O2464" s="9" t="s">
        <v>22065</v>
      </c>
      <c r="P2464" s="9" t="s">
        <v>22066</v>
      </c>
      <c r="Q2464" s="9" t="s">
        <v>1267</v>
      </c>
      <c r="R2464" s="9" t="s">
        <v>12866</v>
      </c>
      <c r="S2464" s="9" t="s">
        <v>17</v>
      </c>
      <c r="T2464" s="9" t="s">
        <v>313</v>
      </c>
      <c r="U2464" s="9" t="s">
        <v>222</v>
      </c>
      <c r="V2464" s="9" t="s">
        <v>22067</v>
      </c>
    </row>
    <row r="2465" customFormat="false" ht="15" hidden="false" customHeight="false" outlineLevel="0" collapsed="false">
      <c r="A2465" s="9" t="s">
        <v>22068</v>
      </c>
      <c r="B2465" s="9" t="s">
        <v>22069</v>
      </c>
      <c r="C2465" s="9"/>
      <c r="D2465" s="9" t="s">
        <v>19</v>
      </c>
      <c r="E2465" s="9" t="s">
        <v>943</v>
      </c>
      <c r="F2465" s="9" t="s">
        <v>161</v>
      </c>
      <c r="G2465" s="9" t="s">
        <v>63</v>
      </c>
      <c r="H2465" s="9" t="n">
        <v>1939</v>
      </c>
      <c r="I2465" s="9"/>
      <c r="J2465" s="9" t="s">
        <v>22070</v>
      </c>
      <c r="K2465" s="9" t="s">
        <v>22071</v>
      </c>
      <c r="L2465" s="9" t="s">
        <v>5198</v>
      </c>
      <c r="M2465" s="9" t="s">
        <v>5198</v>
      </c>
      <c r="N2465" s="9" t="s">
        <v>179</v>
      </c>
      <c r="O2465" s="9" t="s">
        <v>22072</v>
      </c>
      <c r="P2465" s="9" t="s">
        <v>22073</v>
      </c>
      <c r="Q2465" s="9" t="s">
        <v>1267</v>
      </c>
      <c r="R2465" s="9" t="s">
        <v>12866</v>
      </c>
      <c r="S2465" s="9" t="s">
        <v>17</v>
      </c>
      <c r="T2465" s="9" t="s">
        <v>22074</v>
      </c>
      <c r="U2465" s="9" t="s">
        <v>222</v>
      </c>
      <c r="V2465" s="9"/>
    </row>
    <row r="2466" customFormat="false" ht="15" hidden="false" customHeight="false" outlineLevel="0" collapsed="false">
      <c r="A2466" s="9" t="s">
        <v>22075</v>
      </c>
      <c r="B2466" s="9" t="s">
        <v>22076</v>
      </c>
      <c r="C2466" s="9" t="s">
        <v>22077</v>
      </c>
      <c r="D2466" s="9" t="s">
        <v>19</v>
      </c>
      <c r="E2466" s="9" t="s">
        <v>943</v>
      </c>
      <c r="F2466" s="9" t="s">
        <v>1759</v>
      </c>
      <c r="G2466" s="9" t="s">
        <v>65</v>
      </c>
      <c r="H2466" s="9" t="n">
        <v>1929</v>
      </c>
      <c r="I2466" s="9" t="n">
        <v>2004</v>
      </c>
      <c r="J2466" s="9"/>
      <c r="K2466" s="9" t="s">
        <v>22078</v>
      </c>
      <c r="L2466" s="9" t="s">
        <v>5198</v>
      </c>
      <c r="M2466" s="9" t="s">
        <v>5198</v>
      </c>
      <c r="N2466" s="9" t="s">
        <v>180</v>
      </c>
      <c r="O2466" s="9" t="s">
        <v>22079</v>
      </c>
      <c r="P2466" s="9" t="s">
        <v>22080</v>
      </c>
      <c r="Q2466" s="9" t="s">
        <v>234</v>
      </c>
      <c r="R2466" s="9" t="s">
        <v>12866</v>
      </c>
      <c r="S2466" s="9" t="s">
        <v>17</v>
      </c>
      <c r="T2466" s="9" t="s">
        <v>22081</v>
      </c>
      <c r="U2466" s="9" t="s">
        <v>222</v>
      </c>
      <c r="V2466" s="9" t="s">
        <v>22082</v>
      </c>
    </row>
    <row r="2467" customFormat="false" ht="15" hidden="false" customHeight="false" outlineLevel="0" collapsed="false">
      <c r="A2467" s="9" t="s">
        <v>22083</v>
      </c>
      <c r="B2467" s="9" t="s">
        <v>22084</v>
      </c>
      <c r="C2467" s="9"/>
      <c r="D2467" s="9" t="s">
        <v>19</v>
      </c>
      <c r="E2467" s="9" t="s">
        <v>943</v>
      </c>
      <c r="F2467" s="9" t="s">
        <v>1759</v>
      </c>
      <c r="G2467" s="9" t="s">
        <v>65</v>
      </c>
      <c r="H2467" s="9" t="n">
        <v>1934</v>
      </c>
      <c r="I2467" s="9" t="n">
        <v>2014</v>
      </c>
      <c r="J2467" s="9"/>
      <c r="K2467" s="9" t="s">
        <v>22085</v>
      </c>
      <c r="L2467" s="9" t="s">
        <v>22086</v>
      </c>
      <c r="M2467" s="9" t="s">
        <v>22087</v>
      </c>
      <c r="N2467" s="9" t="s">
        <v>180</v>
      </c>
      <c r="O2467" s="9" t="s">
        <v>22088</v>
      </c>
      <c r="P2467" s="9" t="s">
        <v>22089</v>
      </c>
      <c r="Q2467" s="9" t="s">
        <v>234</v>
      </c>
      <c r="R2467" s="9" t="s">
        <v>12866</v>
      </c>
      <c r="S2467" s="9" t="s">
        <v>17</v>
      </c>
      <c r="T2467" s="9" t="s">
        <v>324</v>
      </c>
      <c r="U2467" s="9" t="s">
        <v>222</v>
      </c>
      <c r="V2467" s="9" t="s">
        <v>22090</v>
      </c>
    </row>
    <row r="2468" customFormat="false" ht="15" hidden="false" customHeight="false" outlineLevel="0" collapsed="false">
      <c r="A2468" s="9" t="s">
        <v>22091</v>
      </c>
      <c r="B2468" s="9" t="s">
        <v>22092</v>
      </c>
      <c r="C2468" s="9"/>
      <c r="D2468" s="9" t="s">
        <v>19</v>
      </c>
      <c r="E2468" s="9" t="s">
        <v>943</v>
      </c>
      <c r="F2468" s="9" t="s">
        <v>1759</v>
      </c>
      <c r="G2468" s="9" t="s">
        <v>65</v>
      </c>
      <c r="H2468" s="9" t="n">
        <v>1936</v>
      </c>
      <c r="I2468" s="9" t="n">
        <v>2020</v>
      </c>
      <c r="J2468" s="9"/>
      <c r="K2468" s="9" t="s">
        <v>22093</v>
      </c>
      <c r="L2468" s="9" t="s">
        <v>22094</v>
      </c>
      <c r="M2468" s="9" t="s">
        <v>22095</v>
      </c>
      <c r="N2468" s="9" t="s">
        <v>177</v>
      </c>
      <c r="O2468" s="9" t="s">
        <v>22088</v>
      </c>
      <c r="P2468" s="9" t="s">
        <v>22096</v>
      </c>
      <c r="Q2468" s="9" t="s">
        <v>234</v>
      </c>
      <c r="R2468" s="9" t="s">
        <v>12866</v>
      </c>
      <c r="S2468" s="9" t="s">
        <v>17</v>
      </c>
      <c r="T2468" s="9" t="s">
        <v>324</v>
      </c>
      <c r="U2468" s="9" t="s">
        <v>222</v>
      </c>
      <c r="V2468" s="9" t="s">
        <v>22090</v>
      </c>
    </row>
    <row r="2469" customFormat="false" ht="15" hidden="false" customHeight="false" outlineLevel="0" collapsed="false">
      <c r="A2469" s="9" t="s">
        <v>22097</v>
      </c>
      <c r="B2469" s="9" t="s">
        <v>22098</v>
      </c>
      <c r="C2469" s="9"/>
      <c r="D2469" s="9" t="s">
        <v>19</v>
      </c>
      <c r="E2469" s="9" t="s">
        <v>943</v>
      </c>
      <c r="F2469" s="9" t="s">
        <v>161</v>
      </c>
      <c r="G2469" s="9" t="s">
        <v>61</v>
      </c>
      <c r="H2469" s="9" t="n">
        <v>1900</v>
      </c>
      <c r="I2469" s="9" t="n">
        <v>1989</v>
      </c>
      <c r="J2469" s="9"/>
      <c r="K2469" s="9" t="s">
        <v>22099</v>
      </c>
      <c r="L2469" s="9" t="s">
        <v>22100</v>
      </c>
      <c r="M2469" s="9" t="s">
        <v>22101</v>
      </c>
      <c r="N2469" s="9" t="s">
        <v>173</v>
      </c>
      <c r="O2469" s="9" t="s">
        <v>22102</v>
      </c>
      <c r="P2469" s="9" t="s">
        <v>22103</v>
      </c>
      <c r="Q2469" s="9" t="s">
        <v>234</v>
      </c>
      <c r="R2469" s="9" t="s">
        <v>13027</v>
      </c>
      <c r="S2469" s="9" t="s">
        <v>16</v>
      </c>
      <c r="T2469" s="9" t="s">
        <v>18348</v>
      </c>
      <c r="U2469" s="9" t="s">
        <v>222</v>
      </c>
      <c r="V2469" s="9" t="s">
        <v>22104</v>
      </c>
    </row>
    <row r="2470" customFormat="false" ht="15" hidden="false" customHeight="false" outlineLevel="0" collapsed="false">
      <c r="A2470" s="9" t="s">
        <v>22105</v>
      </c>
      <c r="B2470" s="9" t="s">
        <v>22106</v>
      </c>
      <c r="C2470" s="9"/>
      <c r="D2470" s="9" t="s">
        <v>19</v>
      </c>
      <c r="E2470" s="9" t="s">
        <v>943</v>
      </c>
      <c r="F2470" s="9" t="s">
        <v>161</v>
      </c>
      <c r="G2470" s="9" t="s">
        <v>61</v>
      </c>
      <c r="H2470" s="9" t="n">
        <v>1911</v>
      </c>
      <c r="I2470" s="9" t="n">
        <v>1974</v>
      </c>
      <c r="J2470" s="9"/>
      <c r="K2470" s="9" t="s">
        <v>22107</v>
      </c>
      <c r="L2470" s="9" t="s">
        <v>22108</v>
      </c>
      <c r="M2470" s="9" t="s">
        <v>8447</v>
      </c>
      <c r="N2470" s="9" t="s">
        <v>174</v>
      </c>
      <c r="O2470" s="9" t="s">
        <v>22109</v>
      </c>
      <c r="P2470" s="9" t="s">
        <v>22110</v>
      </c>
      <c r="Q2470" s="9" t="s">
        <v>234</v>
      </c>
      <c r="R2470" s="9" t="s">
        <v>12866</v>
      </c>
      <c r="S2470" s="9" t="s">
        <v>17</v>
      </c>
      <c r="T2470" s="9" t="s">
        <v>16911</v>
      </c>
      <c r="U2470" s="9" t="s">
        <v>222</v>
      </c>
      <c r="V2470" s="9" t="s">
        <v>22111</v>
      </c>
    </row>
    <row r="2471" customFormat="false" ht="15" hidden="false" customHeight="false" outlineLevel="0" collapsed="false">
      <c r="A2471" s="9" t="s">
        <v>22112</v>
      </c>
      <c r="B2471" s="9" t="s">
        <v>22113</v>
      </c>
      <c r="C2471" s="9" t="s">
        <v>22114</v>
      </c>
      <c r="D2471" s="9" t="s">
        <v>19</v>
      </c>
      <c r="E2471" s="9" t="s">
        <v>943</v>
      </c>
      <c r="F2471" s="9" t="s">
        <v>161</v>
      </c>
      <c r="G2471" s="9" t="s">
        <v>69</v>
      </c>
      <c r="H2471" s="9" t="n">
        <v>1915</v>
      </c>
      <c r="I2471" s="9" t="n">
        <v>2009</v>
      </c>
      <c r="J2471" s="9"/>
      <c r="K2471" s="9" t="s">
        <v>22115</v>
      </c>
      <c r="L2471" s="9" t="s">
        <v>22116</v>
      </c>
      <c r="M2471" s="9" t="s">
        <v>22117</v>
      </c>
      <c r="N2471" s="9" t="s">
        <v>179</v>
      </c>
      <c r="O2471" s="9" t="s">
        <v>22118</v>
      </c>
      <c r="P2471" s="9" t="s">
        <v>22119</v>
      </c>
      <c r="Q2471" s="9" t="s">
        <v>670</v>
      </c>
      <c r="R2471" s="9" t="s">
        <v>628</v>
      </c>
      <c r="S2471" s="9" t="s">
        <v>17</v>
      </c>
      <c r="T2471" s="9" t="s">
        <v>672</v>
      </c>
      <c r="U2471" s="9" t="s">
        <v>222</v>
      </c>
      <c r="V2471" s="9" t="s">
        <v>22120</v>
      </c>
    </row>
    <row r="2472" customFormat="false" ht="15" hidden="false" customHeight="false" outlineLevel="0" collapsed="false">
      <c r="A2472" s="9" t="s">
        <v>22121</v>
      </c>
      <c r="B2472" s="9" t="s">
        <v>22122</v>
      </c>
      <c r="C2472" s="9"/>
      <c r="D2472" s="9" t="s">
        <v>19</v>
      </c>
      <c r="E2472" s="9" t="s">
        <v>943</v>
      </c>
      <c r="F2472" s="9" t="s">
        <v>22123</v>
      </c>
      <c r="G2472" s="9" t="s">
        <v>22124</v>
      </c>
      <c r="H2472" s="9" t="n">
        <v>1922</v>
      </c>
      <c r="I2472" s="9" t="n">
        <v>2011</v>
      </c>
      <c r="J2472" s="9"/>
      <c r="K2472" s="9" t="s">
        <v>22125</v>
      </c>
      <c r="L2472" s="9" t="s">
        <v>22126</v>
      </c>
      <c r="M2472" s="9" t="s">
        <v>22127</v>
      </c>
      <c r="N2472" s="9" t="s">
        <v>177</v>
      </c>
      <c r="O2472" s="9" t="s">
        <v>21919</v>
      </c>
      <c r="P2472" s="9" t="s">
        <v>22128</v>
      </c>
      <c r="Q2472" s="9" t="s">
        <v>234</v>
      </c>
      <c r="R2472" s="9" t="s">
        <v>12866</v>
      </c>
      <c r="S2472" s="9" t="s">
        <v>17</v>
      </c>
      <c r="T2472" s="9" t="s">
        <v>1061</v>
      </c>
      <c r="U2472" s="9" t="s">
        <v>222</v>
      </c>
      <c r="V2472" s="9" t="s">
        <v>22129</v>
      </c>
    </row>
    <row r="2473" customFormat="false" ht="15" hidden="false" customHeight="false" outlineLevel="0" collapsed="false">
      <c r="A2473" s="9" t="s">
        <v>22130</v>
      </c>
      <c r="B2473" s="9" t="s">
        <v>22131</v>
      </c>
      <c r="C2473" s="9" t="s">
        <v>22132</v>
      </c>
      <c r="D2473" s="9" t="s">
        <v>19</v>
      </c>
      <c r="E2473" s="9" t="s">
        <v>943</v>
      </c>
      <c r="F2473" s="9" t="s">
        <v>161</v>
      </c>
      <c r="G2473" s="9" t="s">
        <v>69</v>
      </c>
      <c r="H2473" s="9" t="n">
        <v>1951</v>
      </c>
      <c r="I2473" s="9"/>
      <c r="J2473" s="9" t="s">
        <v>22133</v>
      </c>
      <c r="K2473" s="9" t="s">
        <v>22134</v>
      </c>
      <c r="L2473" s="9" t="s">
        <v>22135</v>
      </c>
      <c r="M2473" s="9" t="s">
        <v>22136</v>
      </c>
      <c r="N2473" s="9" t="s">
        <v>174</v>
      </c>
      <c r="O2473" s="9" t="s">
        <v>22137</v>
      </c>
      <c r="P2473" s="9" t="s">
        <v>22138</v>
      </c>
      <c r="Q2473" s="9" t="s">
        <v>1267</v>
      </c>
      <c r="R2473" s="9" t="s">
        <v>12866</v>
      </c>
      <c r="S2473" s="9" t="s">
        <v>17</v>
      </c>
      <c r="T2473" s="9" t="s">
        <v>16911</v>
      </c>
      <c r="U2473" s="9" t="s">
        <v>222</v>
      </c>
      <c r="V2473" s="9" t="s">
        <v>22139</v>
      </c>
    </row>
    <row r="2474" customFormat="false" ht="15" hidden="false" customHeight="false" outlineLevel="0" collapsed="false">
      <c r="A2474" s="9" t="s">
        <v>22140</v>
      </c>
      <c r="B2474" s="9" t="s">
        <v>22141</v>
      </c>
      <c r="C2474" s="9"/>
      <c r="D2474" s="9" t="s">
        <v>19</v>
      </c>
      <c r="E2474" s="9" t="s">
        <v>943</v>
      </c>
      <c r="F2474" s="9" t="s">
        <v>161</v>
      </c>
      <c r="G2474" s="9" t="s">
        <v>77</v>
      </c>
      <c r="H2474" s="9" t="n">
        <v>1935</v>
      </c>
      <c r="I2474" s="9"/>
      <c r="J2474" s="9" t="s">
        <v>22052</v>
      </c>
      <c r="K2474" s="9" t="s">
        <v>22142</v>
      </c>
      <c r="L2474" s="9" t="s">
        <v>22143</v>
      </c>
      <c r="M2474" s="9" t="s">
        <v>22144</v>
      </c>
      <c r="N2474" s="9" t="s">
        <v>17245</v>
      </c>
      <c r="O2474" s="9" t="s">
        <v>22145</v>
      </c>
      <c r="P2474" s="9" t="s">
        <v>22146</v>
      </c>
      <c r="Q2474" s="9" t="s">
        <v>1267</v>
      </c>
      <c r="R2474" s="9" t="s">
        <v>12866</v>
      </c>
      <c r="S2474" s="9" t="s">
        <v>17</v>
      </c>
      <c r="T2474" s="9" t="s">
        <v>4118</v>
      </c>
      <c r="U2474" s="9" t="s">
        <v>222</v>
      </c>
      <c r="V2474" s="9" t="s">
        <v>22147</v>
      </c>
    </row>
    <row r="2475" customFormat="false" ht="15" hidden="false" customHeight="false" outlineLevel="0" collapsed="false">
      <c r="A2475" s="9" t="s">
        <v>22148</v>
      </c>
      <c r="B2475" s="9" t="s">
        <v>22149</v>
      </c>
      <c r="C2475" s="9"/>
      <c r="D2475" s="9" t="s">
        <v>19</v>
      </c>
      <c r="E2475" s="9" t="s">
        <v>943</v>
      </c>
      <c r="F2475" s="9" t="s">
        <v>161</v>
      </c>
      <c r="G2475" s="9" t="s">
        <v>77</v>
      </c>
      <c r="H2475" s="9" t="n">
        <v>1938</v>
      </c>
      <c r="I2475" s="9"/>
      <c r="J2475" s="9" t="s">
        <v>22150</v>
      </c>
      <c r="K2475" s="9" t="s">
        <v>22151</v>
      </c>
      <c r="L2475" s="9" t="s">
        <v>22152</v>
      </c>
      <c r="M2475" s="9" t="s">
        <v>22153</v>
      </c>
      <c r="N2475" s="9" t="s">
        <v>179</v>
      </c>
      <c r="O2475" s="9" t="s">
        <v>22137</v>
      </c>
      <c r="P2475" s="9" t="s">
        <v>22154</v>
      </c>
      <c r="Q2475" s="9" t="s">
        <v>1267</v>
      </c>
      <c r="R2475" s="9" t="s">
        <v>12866</v>
      </c>
      <c r="S2475" s="9" t="s">
        <v>17</v>
      </c>
      <c r="T2475" s="9" t="s">
        <v>2848</v>
      </c>
      <c r="U2475" s="9" t="s">
        <v>222</v>
      </c>
      <c r="V2475" s="9"/>
    </row>
    <row r="2476" customFormat="false" ht="15" hidden="false" customHeight="false" outlineLevel="0" collapsed="false">
      <c r="A2476" s="9" t="s">
        <v>22155</v>
      </c>
      <c r="B2476" s="9" t="s">
        <v>22156</v>
      </c>
      <c r="C2476" s="9"/>
      <c r="D2476" s="9" t="s">
        <v>19</v>
      </c>
      <c r="E2476" s="9" t="s">
        <v>943</v>
      </c>
      <c r="F2476" s="9" t="s">
        <v>161</v>
      </c>
      <c r="G2476" s="9" t="s">
        <v>77</v>
      </c>
      <c r="H2476" s="9" t="n">
        <v>1940</v>
      </c>
      <c r="I2476" s="9" t="n">
        <v>2005</v>
      </c>
      <c r="J2476" s="9"/>
      <c r="K2476" s="9" t="s">
        <v>22157</v>
      </c>
      <c r="L2476" s="9" t="s">
        <v>22158</v>
      </c>
      <c r="M2476" s="9" t="s">
        <v>22159</v>
      </c>
      <c r="N2476" s="9" t="s">
        <v>5729</v>
      </c>
      <c r="O2476" s="9" t="s">
        <v>22145</v>
      </c>
      <c r="P2476" s="9" t="s">
        <v>22160</v>
      </c>
      <c r="Q2476" s="9" t="s">
        <v>234</v>
      </c>
      <c r="R2476" s="9" t="s">
        <v>12866</v>
      </c>
      <c r="S2476" s="9" t="s">
        <v>17</v>
      </c>
      <c r="T2476" s="9" t="s">
        <v>16911</v>
      </c>
      <c r="U2476" s="9" t="s">
        <v>222</v>
      </c>
      <c r="V2476" s="9"/>
    </row>
    <row r="2477" customFormat="false" ht="15" hidden="false" customHeight="false" outlineLevel="0" collapsed="false">
      <c r="A2477" s="9" t="s">
        <v>22161</v>
      </c>
      <c r="B2477" s="9" t="s">
        <v>22162</v>
      </c>
      <c r="C2477" s="9"/>
      <c r="D2477" s="9" t="s">
        <v>19</v>
      </c>
      <c r="E2477" s="9" t="s">
        <v>943</v>
      </c>
      <c r="F2477" s="9" t="s">
        <v>161</v>
      </c>
      <c r="G2477" s="9" t="s">
        <v>77</v>
      </c>
      <c r="H2477" s="9" t="n">
        <v>1967</v>
      </c>
      <c r="I2477" s="9" t="n">
        <v>1999</v>
      </c>
      <c r="J2477" s="9"/>
      <c r="K2477" s="9" t="s">
        <v>22163</v>
      </c>
      <c r="L2477" s="9" t="s">
        <v>22164</v>
      </c>
      <c r="M2477" s="9" t="s">
        <v>22165</v>
      </c>
      <c r="N2477" s="9" t="s">
        <v>179</v>
      </c>
      <c r="O2477" s="9" t="s">
        <v>22166</v>
      </c>
      <c r="P2477" s="9" t="s">
        <v>22167</v>
      </c>
      <c r="Q2477" s="9" t="s">
        <v>234</v>
      </c>
      <c r="R2477" s="9" t="s">
        <v>12866</v>
      </c>
      <c r="S2477" s="9" t="s">
        <v>17</v>
      </c>
      <c r="T2477" s="9" t="s">
        <v>313</v>
      </c>
      <c r="U2477" s="9" t="s">
        <v>378</v>
      </c>
      <c r="V2477" s="9"/>
    </row>
    <row r="2478" customFormat="false" ht="15" hidden="false" customHeight="false" outlineLevel="0" collapsed="false">
      <c r="A2478" s="9" t="s">
        <v>22168</v>
      </c>
      <c r="B2478" s="9" t="s">
        <v>22169</v>
      </c>
      <c r="C2478" s="9" t="s">
        <v>22170</v>
      </c>
      <c r="D2478" s="9" t="s">
        <v>19</v>
      </c>
      <c r="E2478" s="9" t="s">
        <v>943</v>
      </c>
      <c r="F2478" s="9" t="s">
        <v>161</v>
      </c>
      <c r="G2478" s="9" t="s">
        <v>69</v>
      </c>
      <c r="H2478" s="9" t="n">
        <v>1922</v>
      </c>
      <c r="I2478" s="9" t="n">
        <v>1992</v>
      </c>
      <c r="J2478" s="9"/>
      <c r="K2478" s="9" t="s">
        <v>22171</v>
      </c>
      <c r="L2478" s="9" t="s">
        <v>22172</v>
      </c>
      <c r="M2478" s="9" t="s">
        <v>3173</v>
      </c>
      <c r="N2478" s="9" t="s">
        <v>179</v>
      </c>
      <c r="O2478" s="9" t="s">
        <v>22173</v>
      </c>
      <c r="P2478" s="9" t="s">
        <v>22174</v>
      </c>
      <c r="Q2478" s="9" t="s">
        <v>219</v>
      </c>
      <c r="R2478" s="9" t="s">
        <v>12866</v>
      </c>
      <c r="S2478" s="9" t="s">
        <v>17</v>
      </c>
      <c r="T2478" s="9" t="s">
        <v>7443</v>
      </c>
      <c r="U2478" s="9" t="s">
        <v>378</v>
      </c>
      <c r="V2478" s="9" t="s">
        <v>22175</v>
      </c>
    </row>
    <row r="2479" customFormat="false" ht="15" hidden="false" customHeight="false" outlineLevel="0" collapsed="false">
      <c r="A2479" s="9" t="s">
        <v>22176</v>
      </c>
      <c r="B2479" s="9" t="s">
        <v>22177</v>
      </c>
      <c r="C2479" s="9"/>
      <c r="D2479" s="9" t="s">
        <v>19</v>
      </c>
      <c r="E2479" s="9" t="s">
        <v>943</v>
      </c>
      <c r="F2479" s="9" t="s">
        <v>161</v>
      </c>
      <c r="G2479" s="9" t="s">
        <v>75</v>
      </c>
      <c r="H2479" s="9" t="n">
        <v>1932</v>
      </c>
      <c r="I2479" s="9" t="n">
        <v>1972</v>
      </c>
      <c r="J2479" s="9"/>
      <c r="K2479" s="9" t="s">
        <v>22178</v>
      </c>
      <c r="L2479" s="9" t="s">
        <v>22179</v>
      </c>
      <c r="M2479" s="9" t="s">
        <v>5198</v>
      </c>
      <c r="N2479" s="9" t="s">
        <v>180</v>
      </c>
      <c r="O2479" s="9" t="s">
        <v>22180</v>
      </c>
      <c r="P2479" s="9" t="s">
        <v>22181</v>
      </c>
      <c r="Q2479" s="9" t="s">
        <v>234</v>
      </c>
      <c r="R2479" s="9" t="s">
        <v>12866</v>
      </c>
      <c r="S2479" s="9" t="s">
        <v>17</v>
      </c>
      <c r="T2479" s="9" t="s">
        <v>3391</v>
      </c>
      <c r="U2479" s="9" t="s">
        <v>222</v>
      </c>
      <c r="V2479" s="9" t="s">
        <v>22182</v>
      </c>
    </row>
    <row r="2480" customFormat="false" ht="15" hidden="false" customHeight="false" outlineLevel="0" collapsed="false">
      <c r="A2480" s="9" t="s">
        <v>22183</v>
      </c>
      <c r="B2480" s="9" t="s">
        <v>22184</v>
      </c>
      <c r="C2480" s="9"/>
      <c r="D2480" s="9" t="s">
        <v>19</v>
      </c>
      <c r="E2480" s="9" t="s">
        <v>943</v>
      </c>
      <c r="F2480" s="9" t="s">
        <v>161</v>
      </c>
      <c r="G2480" s="9" t="s">
        <v>71</v>
      </c>
      <c r="H2480" s="9" t="n">
        <v>1956</v>
      </c>
      <c r="I2480" s="9"/>
      <c r="J2480" s="9" t="s">
        <v>22185</v>
      </c>
      <c r="K2480" s="9" t="s">
        <v>22186</v>
      </c>
      <c r="L2480" s="9" t="s">
        <v>22187</v>
      </c>
      <c r="M2480" s="9" t="s">
        <v>5198</v>
      </c>
      <c r="N2480" s="9" t="s">
        <v>177</v>
      </c>
      <c r="O2480" s="9" t="s">
        <v>22188</v>
      </c>
      <c r="P2480" s="9" t="s">
        <v>22189</v>
      </c>
      <c r="Q2480" s="9" t="s">
        <v>1267</v>
      </c>
      <c r="R2480" s="9" t="s">
        <v>12866</v>
      </c>
      <c r="S2480" s="9" t="s">
        <v>17</v>
      </c>
      <c r="T2480" s="9" t="s">
        <v>22190</v>
      </c>
      <c r="U2480" s="9" t="s">
        <v>222</v>
      </c>
      <c r="V2480" s="9" t="s">
        <v>22191</v>
      </c>
    </row>
    <row r="2481" customFormat="false" ht="15" hidden="false" customHeight="false" outlineLevel="0" collapsed="false">
      <c r="A2481" s="9" t="s">
        <v>22192</v>
      </c>
      <c r="B2481" s="9" t="s">
        <v>22193</v>
      </c>
      <c r="C2481" s="9"/>
      <c r="D2481" s="9" t="s">
        <v>19</v>
      </c>
      <c r="E2481" s="9" t="s">
        <v>943</v>
      </c>
      <c r="F2481" s="9" t="s">
        <v>161</v>
      </c>
      <c r="G2481" s="9" t="s">
        <v>67</v>
      </c>
      <c r="H2481" s="9" t="n">
        <v>1935</v>
      </c>
      <c r="I2481" s="9" t="n">
        <v>2015</v>
      </c>
      <c r="J2481" s="9"/>
      <c r="K2481" s="9" t="s">
        <v>22194</v>
      </c>
      <c r="L2481" s="9" t="s">
        <v>22195</v>
      </c>
      <c r="M2481" s="9" t="s">
        <v>8447</v>
      </c>
      <c r="N2481" s="9" t="s">
        <v>180</v>
      </c>
      <c r="O2481" s="9" t="s">
        <v>22196</v>
      </c>
      <c r="P2481" s="9" t="s">
        <v>22197</v>
      </c>
      <c r="Q2481" s="9" t="s">
        <v>234</v>
      </c>
      <c r="R2481" s="9" t="s">
        <v>12866</v>
      </c>
      <c r="S2481" s="9" t="s">
        <v>17</v>
      </c>
      <c r="T2481" s="9" t="s">
        <v>1061</v>
      </c>
      <c r="U2481" s="9" t="s">
        <v>222</v>
      </c>
      <c r="V2481" s="9" t="s">
        <v>22198</v>
      </c>
    </row>
    <row r="2482" customFormat="false" ht="15" hidden="false" customHeight="false" outlineLevel="0" collapsed="false">
      <c r="A2482" s="9" t="s">
        <v>22199</v>
      </c>
      <c r="B2482" s="9" t="s">
        <v>22200</v>
      </c>
      <c r="C2482" s="9"/>
      <c r="D2482" s="9" t="s">
        <v>19</v>
      </c>
      <c r="E2482" s="9" t="s">
        <v>943</v>
      </c>
      <c r="F2482" s="9" t="s">
        <v>161</v>
      </c>
      <c r="G2482" s="9" t="s">
        <v>67</v>
      </c>
      <c r="H2482" s="9" t="n">
        <v>1906</v>
      </c>
      <c r="I2482" s="9" t="n">
        <v>2001</v>
      </c>
      <c r="J2482" s="9"/>
      <c r="K2482" s="9" t="s">
        <v>22201</v>
      </c>
      <c r="L2482" s="9" t="s">
        <v>22202</v>
      </c>
      <c r="M2482" s="9" t="s">
        <v>22203</v>
      </c>
      <c r="N2482" s="9" t="s">
        <v>180</v>
      </c>
      <c r="O2482" s="9" t="s">
        <v>22196</v>
      </c>
      <c r="P2482" s="9" t="s">
        <v>22204</v>
      </c>
      <c r="Q2482" s="9" t="s">
        <v>234</v>
      </c>
      <c r="R2482" s="9" t="s">
        <v>628</v>
      </c>
      <c r="S2482" s="9" t="s">
        <v>17</v>
      </c>
      <c r="T2482" s="9" t="s">
        <v>22205</v>
      </c>
      <c r="U2482" s="9" t="s">
        <v>222</v>
      </c>
      <c r="V2482" s="9" t="s">
        <v>22206</v>
      </c>
    </row>
    <row r="2483" customFormat="false" ht="15" hidden="false" customHeight="false" outlineLevel="0" collapsed="false">
      <c r="A2483" s="9" t="s">
        <v>22207</v>
      </c>
      <c r="B2483" s="9" t="s">
        <v>22208</v>
      </c>
      <c r="C2483" s="9"/>
      <c r="D2483" s="9" t="s">
        <v>19</v>
      </c>
      <c r="E2483" s="9" t="s">
        <v>943</v>
      </c>
      <c r="F2483" s="9" t="s">
        <v>11484</v>
      </c>
      <c r="G2483" s="9" t="s">
        <v>67</v>
      </c>
      <c r="H2483" s="9" t="n">
        <v>1972</v>
      </c>
      <c r="I2483" s="9"/>
      <c r="J2483" s="9" t="s">
        <v>22209</v>
      </c>
      <c r="K2483" s="9" t="s">
        <v>22210</v>
      </c>
      <c r="L2483" s="9" t="s">
        <v>22211</v>
      </c>
      <c r="M2483" s="9" t="s">
        <v>22212</v>
      </c>
      <c r="N2483" s="9" t="s">
        <v>177</v>
      </c>
      <c r="O2483" s="9" t="s">
        <v>22213</v>
      </c>
      <c r="P2483" s="9" t="s">
        <v>22214</v>
      </c>
      <c r="Q2483" s="9" t="s">
        <v>1267</v>
      </c>
      <c r="R2483" s="9" t="s">
        <v>22215</v>
      </c>
      <c r="S2483" s="9" t="s">
        <v>17</v>
      </c>
      <c r="T2483" s="9" t="s">
        <v>3429</v>
      </c>
      <c r="U2483" s="9" t="s">
        <v>222</v>
      </c>
      <c r="V2483" s="9" t="s">
        <v>22216</v>
      </c>
    </row>
    <row r="2484" customFormat="false" ht="15" hidden="false" customHeight="false" outlineLevel="0" collapsed="false">
      <c r="A2484" s="9" t="s">
        <v>22217</v>
      </c>
      <c r="B2484" s="9" t="s">
        <v>22218</v>
      </c>
      <c r="C2484" s="9"/>
      <c r="D2484" s="9" t="s">
        <v>19</v>
      </c>
      <c r="E2484" s="9" t="s">
        <v>943</v>
      </c>
      <c r="F2484" s="9" t="s">
        <v>416</v>
      </c>
      <c r="G2484" s="9" t="s">
        <v>138</v>
      </c>
      <c r="H2484" s="9" t="n">
        <v>1972</v>
      </c>
      <c r="I2484" s="9"/>
      <c r="J2484" s="9" t="s">
        <v>22209</v>
      </c>
      <c r="K2484" s="9" t="s">
        <v>22219</v>
      </c>
      <c r="L2484" s="9" t="s">
        <v>10969</v>
      </c>
      <c r="M2484" s="9" t="s">
        <v>22220</v>
      </c>
      <c r="N2484" s="9" t="s">
        <v>177</v>
      </c>
      <c r="O2484" s="9" t="s">
        <v>22137</v>
      </c>
      <c r="P2484" s="9" t="s">
        <v>22221</v>
      </c>
      <c r="Q2484" s="9" t="s">
        <v>1267</v>
      </c>
      <c r="R2484" s="9" t="s">
        <v>22215</v>
      </c>
      <c r="S2484" s="9" t="s">
        <v>17</v>
      </c>
      <c r="T2484" s="9" t="s">
        <v>8595</v>
      </c>
      <c r="U2484" s="9" t="s">
        <v>222</v>
      </c>
      <c r="V2484" s="9"/>
    </row>
    <row r="2485" customFormat="false" ht="15" hidden="false" customHeight="false" outlineLevel="0" collapsed="false">
      <c r="A2485" s="9" t="s">
        <v>22222</v>
      </c>
      <c r="B2485" s="9" t="s">
        <v>22223</v>
      </c>
      <c r="C2485" s="9"/>
      <c r="D2485" s="9" t="s">
        <v>19</v>
      </c>
      <c r="E2485" s="9" t="s">
        <v>943</v>
      </c>
      <c r="F2485" s="9" t="s">
        <v>161</v>
      </c>
      <c r="G2485" s="9" t="s">
        <v>69</v>
      </c>
      <c r="H2485" s="9" t="n">
        <v>2019</v>
      </c>
      <c r="I2485" s="9"/>
      <c r="J2485" s="9" t="s">
        <v>22224</v>
      </c>
      <c r="K2485" s="9" t="s">
        <v>22225</v>
      </c>
      <c r="L2485" s="9" t="s">
        <v>22226</v>
      </c>
      <c r="M2485" s="9" t="s">
        <v>22227</v>
      </c>
      <c r="N2485" s="9" t="s">
        <v>177</v>
      </c>
      <c r="O2485" s="9" t="s">
        <v>22137</v>
      </c>
      <c r="P2485" s="9" t="s">
        <v>22228</v>
      </c>
      <c r="Q2485" s="9" t="s">
        <v>1267</v>
      </c>
      <c r="R2485" s="9" t="s">
        <v>14169</v>
      </c>
      <c r="S2485" s="9" t="s">
        <v>17</v>
      </c>
      <c r="T2485" s="9" t="s">
        <v>8595</v>
      </c>
      <c r="U2485" s="9" t="s">
        <v>378</v>
      </c>
      <c r="V2485" s="9" t="s">
        <v>22229</v>
      </c>
    </row>
    <row r="2486" customFormat="false" ht="15" hidden="false" customHeight="false" outlineLevel="0" collapsed="false">
      <c r="A2486" s="9" t="s">
        <v>22230</v>
      </c>
      <c r="B2486" s="9" t="s">
        <v>22231</v>
      </c>
      <c r="C2486" s="9"/>
      <c r="D2486" s="9" t="s">
        <v>19</v>
      </c>
      <c r="E2486" s="9" t="s">
        <v>943</v>
      </c>
      <c r="F2486" s="9" t="s">
        <v>161</v>
      </c>
      <c r="G2486" s="9" t="s">
        <v>79</v>
      </c>
      <c r="H2486" s="9" t="n">
        <v>1778</v>
      </c>
      <c r="I2486" s="9" t="n">
        <v>1861</v>
      </c>
      <c r="J2486" s="9" t="s">
        <v>22232</v>
      </c>
      <c r="K2486" s="9" t="s">
        <v>22233</v>
      </c>
      <c r="L2486" s="9" t="s">
        <v>22234</v>
      </c>
      <c r="M2486" s="9" t="s">
        <v>22235</v>
      </c>
      <c r="N2486" s="9" t="s">
        <v>8568</v>
      </c>
      <c r="O2486" s="9" t="s">
        <v>22236</v>
      </c>
      <c r="P2486" s="9" t="s">
        <v>22237</v>
      </c>
      <c r="Q2486" s="9" t="s">
        <v>246</v>
      </c>
      <c r="R2486" s="9" t="s">
        <v>628</v>
      </c>
      <c r="S2486" s="9" t="s">
        <v>17</v>
      </c>
      <c r="T2486" s="9" t="s">
        <v>9646</v>
      </c>
      <c r="U2486" s="9" t="s">
        <v>222</v>
      </c>
      <c r="V2486" s="9" t="s">
        <v>22238</v>
      </c>
    </row>
    <row r="2487" customFormat="false" ht="15" hidden="false" customHeight="false" outlineLevel="0" collapsed="false">
      <c r="A2487" s="9" t="s">
        <v>22239</v>
      </c>
      <c r="B2487" s="9" t="s">
        <v>22240</v>
      </c>
      <c r="C2487" s="9"/>
      <c r="D2487" s="9" t="s">
        <v>19</v>
      </c>
      <c r="E2487" s="9" t="s">
        <v>943</v>
      </c>
      <c r="F2487" s="9" t="s">
        <v>161</v>
      </c>
      <c r="G2487" s="9" t="s">
        <v>79</v>
      </c>
      <c r="H2487" s="9" t="n">
        <v>1805</v>
      </c>
      <c r="I2487" s="9" t="n">
        <v>1878</v>
      </c>
      <c r="J2487" s="9"/>
      <c r="K2487" s="9" t="s">
        <v>22241</v>
      </c>
      <c r="L2487" s="9" t="s">
        <v>22242</v>
      </c>
      <c r="M2487" s="9" t="s">
        <v>22243</v>
      </c>
      <c r="N2487" s="9" t="s">
        <v>9190</v>
      </c>
      <c r="O2487" s="9" t="s">
        <v>22244</v>
      </c>
      <c r="P2487" s="9" t="s">
        <v>22245</v>
      </c>
      <c r="Q2487" s="9" t="s">
        <v>246</v>
      </c>
      <c r="R2487" s="9" t="s">
        <v>628</v>
      </c>
      <c r="S2487" s="9" t="s">
        <v>17</v>
      </c>
      <c r="T2487" s="9" t="s">
        <v>9646</v>
      </c>
      <c r="U2487" s="9" t="s">
        <v>222</v>
      </c>
      <c r="V2487" s="9" t="s">
        <v>22238</v>
      </c>
    </row>
    <row r="2488" customFormat="false" ht="15" hidden="false" customHeight="false" outlineLevel="0" collapsed="false">
      <c r="A2488" s="9" t="s">
        <v>22246</v>
      </c>
      <c r="B2488" s="9" t="s">
        <v>22247</v>
      </c>
      <c r="C2488" s="9" t="s">
        <v>22248</v>
      </c>
      <c r="D2488" s="9" t="s">
        <v>19</v>
      </c>
      <c r="E2488" s="9" t="s">
        <v>943</v>
      </c>
      <c r="F2488" s="9" t="s">
        <v>161</v>
      </c>
      <c r="G2488" s="9" t="s">
        <v>5767</v>
      </c>
      <c r="H2488" s="9" t="n">
        <v>1837</v>
      </c>
      <c r="I2488" s="9" t="n">
        <v>1905</v>
      </c>
      <c r="J2488" s="9" t="s">
        <v>22249</v>
      </c>
      <c r="K2488" s="9" t="s">
        <v>22250</v>
      </c>
      <c r="L2488" s="9" t="s">
        <v>22251</v>
      </c>
      <c r="M2488" s="9" t="s">
        <v>22252</v>
      </c>
      <c r="N2488" s="9" t="s">
        <v>178</v>
      </c>
      <c r="O2488" s="9" t="s">
        <v>22253</v>
      </c>
      <c r="P2488" s="9" t="s">
        <v>22254</v>
      </c>
      <c r="Q2488" s="9" t="s">
        <v>246</v>
      </c>
      <c r="R2488" s="9" t="s">
        <v>628</v>
      </c>
      <c r="S2488" s="9" t="s">
        <v>17</v>
      </c>
      <c r="T2488" s="9" t="s">
        <v>8714</v>
      </c>
      <c r="U2488" s="9" t="s">
        <v>222</v>
      </c>
      <c r="V2488" s="9" t="s">
        <v>22255</v>
      </c>
    </row>
    <row r="2489" customFormat="false" ht="15" hidden="false" customHeight="false" outlineLevel="0" collapsed="false">
      <c r="A2489" s="9" t="s">
        <v>22256</v>
      </c>
      <c r="B2489" s="9" t="s">
        <v>22257</v>
      </c>
      <c r="C2489" s="9" t="s">
        <v>22258</v>
      </c>
      <c r="D2489" s="9" t="s">
        <v>19</v>
      </c>
      <c r="E2489" s="9" t="s">
        <v>943</v>
      </c>
      <c r="F2489" s="9" t="s">
        <v>161</v>
      </c>
      <c r="G2489" s="9" t="s">
        <v>69</v>
      </c>
      <c r="H2489" s="9" t="n">
        <v>1818</v>
      </c>
      <c r="I2489" s="9" t="n">
        <v>1858</v>
      </c>
      <c r="J2489" s="9" t="s">
        <v>21800</v>
      </c>
      <c r="K2489" s="9" t="s">
        <v>22259</v>
      </c>
      <c r="L2489" s="9" t="s">
        <v>22260</v>
      </c>
      <c r="M2489" s="9" t="s">
        <v>22261</v>
      </c>
      <c r="N2489" s="9" t="s">
        <v>7804</v>
      </c>
      <c r="O2489" s="9" t="s">
        <v>22262</v>
      </c>
      <c r="P2489" s="9" t="s">
        <v>22263</v>
      </c>
      <c r="Q2489" s="9" t="s">
        <v>246</v>
      </c>
      <c r="R2489" s="9" t="s">
        <v>628</v>
      </c>
      <c r="S2489" s="9" t="s">
        <v>17</v>
      </c>
      <c r="T2489" s="9" t="s">
        <v>8727</v>
      </c>
      <c r="U2489" s="9" t="s">
        <v>222</v>
      </c>
      <c r="V2489" s="9" t="s">
        <v>22264</v>
      </c>
    </row>
    <row r="2490" customFormat="false" ht="15" hidden="false" customHeight="false" outlineLevel="0" collapsed="false">
      <c r="A2490" s="9" t="s">
        <v>22265</v>
      </c>
      <c r="B2490" s="9" t="s">
        <v>22266</v>
      </c>
      <c r="C2490" s="9" t="s">
        <v>22267</v>
      </c>
      <c r="D2490" s="9" t="s">
        <v>19</v>
      </c>
      <c r="E2490" s="9" t="s">
        <v>943</v>
      </c>
      <c r="F2490" s="9" t="s">
        <v>161</v>
      </c>
      <c r="G2490" s="9" t="s">
        <v>69</v>
      </c>
      <c r="H2490" s="9" t="n">
        <v>1845</v>
      </c>
      <c r="I2490" s="9" t="n">
        <v>1906</v>
      </c>
      <c r="J2490" s="9" t="s">
        <v>22268</v>
      </c>
      <c r="K2490" s="9" t="s">
        <v>22269</v>
      </c>
      <c r="L2490" s="9" t="s">
        <v>22270</v>
      </c>
      <c r="M2490" s="9" t="s">
        <v>22271</v>
      </c>
      <c r="N2490" s="9" t="s">
        <v>180</v>
      </c>
      <c r="O2490" s="9" t="s">
        <v>22272</v>
      </c>
      <c r="P2490" s="9" t="s">
        <v>22273</v>
      </c>
      <c r="Q2490" s="9" t="s">
        <v>2391</v>
      </c>
      <c r="R2490" s="9" t="s">
        <v>628</v>
      </c>
      <c r="S2490" s="9" t="s">
        <v>17</v>
      </c>
      <c r="T2490" s="9" t="s">
        <v>3429</v>
      </c>
      <c r="U2490" s="9" t="s">
        <v>222</v>
      </c>
      <c r="V2490" s="9" t="s">
        <v>22274</v>
      </c>
    </row>
    <row r="2491" customFormat="false" ht="15" hidden="false" customHeight="false" outlineLevel="0" collapsed="false">
      <c r="A2491" s="9" t="s">
        <v>22275</v>
      </c>
      <c r="B2491" s="9" t="s">
        <v>22276</v>
      </c>
      <c r="C2491" s="9" t="s">
        <v>22277</v>
      </c>
      <c r="D2491" s="9" t="s">
        <v>19</v>
      </c>
      <c r="E2491" s="9" t="s">
        <v>943</v>
      </c>
      <c r="F2491" s="9" t="s">
        <v>22278</v>
      </c>
      <c r="G2491" s="9" t="s">
        <v>65</v>
      </c>
      <c r="H2491" s="9" t="n">
        <v>1332</v>
      </c>
      <c r="I2491" s="9" t="n">
        <v>1406</v>
      </c>
      <c r="J2491" s="9"/>
      <c r="K2491" s="9" t="s">
        <v>22279</v>
      </c>
      <c r="L2491" s="9" t="s">
        <v>22280</v>
      </c>
      <c r="M2491" s="9" t="s">
        <v>22281</v>
      </c>
      <c r="N2491" s="9" t="s">
        <v>177</v>
      </c>
      <c r="O2491" s="9" t="s">
        <v>21919</v>
      </c>
      <c r="P2491" s="9" t="s">
        <v>22282</v>
      </c>
      <c r="Q2491" s="9" t="s">
        <v>234</v>
      </c>
      <c r="R2491" s="9" t="s">
        <v>16422</v>
      </c>
      <c r="S2491" s="9" t="s">
        <v>17</v>
      </c>
      <c r="T2491" s="9" t="s">
        <v>1832</v>
      </c>
      <c r="U2491" s="9" t="s">
        <v>222</v>
      </c>
      <c r="V2491" s="9"/>
    </row>
    <row r="2492" customFormat="false" ht="15" hidden="false" customHeight="false" outlineLevel="0" collapsed="false">
      <c r="A2492" s="9" t="s">
        <v>22283</v>
      </c>
      <c r="B2492" s="9" t="s">
        <v>22284</v>
      </c>
      <c r="C2492" s="9" t="s">
        <v>22285</v>
      </c>
      <c r="D2492" s="9" t="s">
        <v>19</v>
      </c>
      <c r="E2492" s="9" t="s">
        <v>943</v>
      </c>
      <c r="F2492" s="9" t="s">
        <v>161</v>
      </c>
      <c r="G2492" s="9" t="s">
        <v>61</v>
      </c>
      <c r="H2492" s="9" t="n">
        <v>1769</v>
      </c>
      <c r="I2492" s="9" t="n">
        <v>1849</v>
      </c>
      <c r="J2492" s="9"/>
      <c r="K2492" s="9" t="s">
        <v>22286</v>
      </c>
      <c r="L2492" s="9" t="s">
        <v>22287</v>
      </c>
      <c r="M2492" s="9" t="s">
        <v>22288</v>
      </c>
      <c r="N2492" s="9" t="s">
        <v>6163</v>
      </c>
      <c r="O2492" s="9" t="s">
        <v>354</v>
      </c>
      <c r="P2492" s="9" t="s">
        <v>22289</v>
      </c>
      <c r="Q2492" s="9" t="s">
        <v>246</v>
      </c>
      <c r="R2492" s="9" t="s">
        <v>628</v>
      </c>
      <c r="S2492" s="9" t="s">
        <v>17</v>
      </c>
      <c r="T2492" s="9" t="s">
        <v>357</v>
      </c>
      <c r="U2492" s="9" t="s">
        <v>222</v>
      </c>
      <c r="V2492" s="9" t="s">
        <v>22290</v>
      </c>
    </row>
    <row r="2493" customFormat="false" ht="15" hidden="false" customHeight="false" outlineLevel="0" collapsed="false">
      <c r="A2493" s="9" t="s">
        <v>22291</v>
      </c>
      <c r="B2493" s="9" t="s">
        <v>22292</v>
      </c>
      <c r="C2493" s="9" t="s">
        <v>22293</v>
      </c>
      <c r="D2493" s="9" t="s">
        <v>19</v>
      </c>
      <c r="E2493" s="9" t="s">
        <v>943</v>
      </c>
      <c r="F2493" s="9" t="s">
        <v>161</v>
      </c>
      <c r="G2493" s="9" t="s">
        <v>67</v>
      </c>
      <c r="H2493" s="9" t="n">
        <v>1550</v>
      </c>
      <c r="I2493" s="9" t="n">
        <v>1610</v>
      </c>
      <c r="J2493" s="9" t="s">
        <v>22294</v>
      </c>
      <c r="K2493" s="9" t="s">
        <v>22295</v>
      </c>
      <c r="L2493" s="9" t="s">
        <v>22296</v>
      </c>
      <c r="M2493" s="9" t="s">
        <v>22297</v>
      </c>
      <c r="N2493" s="9" t="s">
        <v>22298</v>
      </c>
      <c r="O2493" s="9" t="s">
        <v>22299</v>
      </c>
      <c r="P2493" s="9" t="s">
        <v>22300</v>
      </c>
      <c r="Q2493" s="9" t="s">
        <v>234</v>
      </c>
      <c r="R2493" s="9" t="s">
        <v>628</v>
      </c>
      <c r="S2493" s="9" t="s">
        <v>17</v>
      </c>
      <c r="T2493" s="9" t="s">
        <v>3391</v>
      </c>
      <c r="U2493" s="9" t="s">
        <v>443</v>
      </c>
      <c r="V2493" s="9" t="s">
        <v>22301</v>
      </c>
    </row>
    <row r="2494" customFormat="false" ht="15" hidden="false" customHeight="false" outlineLevel="0" collapsed="false">
      <c r="A2494" s="9" t="s">
        <v>22302</v>
      </c>
      <c r="B2494" s="9" t="s">
        <v>22303</v>
      </c>
      <c r="C2494" s="9"/>
      <c r="D2494" s="9" t="s">
        <v>19</v>
      </c>
      <c r="E2494" s="9" t="s">
        <v>943</v>
      </c>
      <c r="F2494" s="9" t="s">
        <v>161</v>
      </c>
      <c r="G2494" s="9" t="s">
        <v>75</v>
      </c>
      <c r="H2494" s="9" t="n">
        <v>1945</v>
      </c>
      <c r="I2494" s="9"/>
      <c r="J2494" s="9" t="s">
        <v>22304</v>
      </c>
      <c r="K2494" s="9" t="s">
        <v>22305</v>
      </c>
      <c r="L2494" s="9" t="s">
        <v>22306</v>
      </c>
      <c r="M2494" s="9" t="s">
        <v>22307</v>
      </c>
      <c r="N2494" s="9" t="s">
        <v>179</v>
      </c>
      <c r="O2494" s="9" t="s">
        <v>22137</v>
      </c>
      <c r="P2494" s="9" t="s">
        <v>22308</v>
      </c>
      <c r="Q2494" s="9" t="s">
        <v>1267</v>
      </c>
      <c r="R2494" s="9" t="s">
        <v>12866</v>
      </c>
      <c r="S2494" s="9" t="s">
        <v>17</v>
      </c>
      <c r="T2494" s="9" t="s">
        <v>2848</v>
      </c>
      <c r="U2494" s="9" t="s">
        <v>378</v>
      </c>
      <c r="V2494" s="9" t="s">
        <v>22309</v>
      </c>
    </row>
    <row r="2495" customFormat="false" ht="15" hidden="false" customHeight="false" outlineLevel="0" collapsed="false">
      <c r="A2495" s="9" t="s">
        <v>22310</v>
      </c>
      <c r="B2495" s="9" t="s">
        <v>22311</v>
      </c>
      <c r="C2495" s="9"/>
      <c r="D2495" s="9" t="s">
        <v>19</v>
      </c>
      <c r="E2495" s="9" t="s">
        <v>943</v>
      </c>
      <c r="F2495" s="9" t="s">
        <v>1897</v>
      </c>
      <c r="G2495" s="9" t="s">
        <v>22312</v>
      </c>
      <c r="H2495" s="9" t="n">
        <v>1950</v>
      </c>
      <c r="I2495" s="9"/>
      <c r="J2495" s="9" t="s">
        <v>22313</v>
      </c>
      <c r="K2495" s="9" t="s">
        <v>22314</v>
      </c>
      <c r="L2495" s="9" t="s">
        <v>22315</v>
      </c>
      <c r="M2495" s="9" t="s">
        <v>22316</v>
      </c>
      <c r="N2495" s="9" t="s">
        <v>175</v>
      </c>
      <c r="O2495" s="9" t="s">
        <v>22137</v>
      </c>
      <c r="P2495" s="9" t="s">
        <v>22317</v>
      </c>
      <c r="Q2495" s="9" t="s">
        <v>1267</v>
      </c>
      <c r="R2495" s="9" t="s">
        <v>12866</v>
      </c>
      <c r="S2495" s="9" t="s">
        <v>17</v>
      </c>
      <c r="T2495" s="9" t="s">
        <v>22074</v>
      </c>
      <c r="U2495" s="9" t="s">
        <v>222</v>
      </c>
      <c r="V2495" s="9"/>
    </row>
    <row r="2496" customFormat="false" ht="15" hidden="false" customHeight="false" outlineLevel="0" collapsed="false">
      <c r="A2496" s="9" t="s">
        <v>22318</v>
      </c>
      <c r="B2496" s="9" t="s">
        <v>12994</v>
      </c>
      <c r="C2496" s="9"/>
      <c r="D2496" s="9" t="s">
        <v>19</v>
      </c>
      <c r="E2496" s="9" t="s">
        <v>943</v>
      </c>
      <c r="F2496" s="9" t="s">
        <v>161</v>
      </c>
      <c r="G2496" s="9" t="s">
        <v>75</v>
      </c>
      <c r="H2496" s="9" t="n">
        <v>1904</v>
      </c>
      <c r="I2496" s="9" t="n">
        <v>1985</v>
      </c>
      <c r="J2496" s="9"/>
      <c r="K2496" s="9" t="s">
        <v>22319</v>
      </c>
      <c r="L2496" s="9" t="s">
        <v>22320</v>
      </c>
      <c r="M2496" s="9" t="s">
        <v>22321</v>
      </c>
      <c r="N2496" s="9" t="s">
        <v>180</v>
      </c>
      <c r="O2496" s="9" t="s">
        <v>22322</v>
      </c>
      <c r="P2496" s="9" t="s">
        <v>22323</v>
      </c>
      <c r="Q2496" s="9" t="s">
        <v>234</v>
      </c>
      <c r="R2496" s="9" t="s">
        <v>12866</v>
      </c>
      <c r="S2496" s="9" t="s">
        <v>17</v>
      </c>
      <c r="T2496" s="9" t="s">
        <v>313</v>
      </c>
      <c r="U2496" s="9" t="s">
        <v>222</v>
      </c>
      <c r="V2496" s="9" t="s">
        <v>22324</v>
      </c>
    </row>
    <row r="2497" customFormat="false" ht="15" hidden="false" customHeight="false" outlineLevel="0" collapsed="false">
      <c r="A2497" s="9" t="s">
        <v>22325</v>
      </c>
      <c r="B2497" s="9" t="s">
        <v>22326</v>
      </c>
      <c r="C2497" s="9" t="s">
        <v>22327</v>
      </c>
      <c r="D2497" s="9" t="s">
        <v>19</v>
      </c>
      <c r="E2497" s="9" t="s">
        <v>943</v>
      </c>
      <c r="F2497" s="9" t="s">
        <v>162</v>
      </c>
      <c r="G2497" s="9" t="s">
        <v>90</v>
      </c>
      <c r="H2497" s="9" t="n">
        <v>603</v>
      </c>
      <c r="I2497" s="9" t="n">
        <v>683</v>
      </c>
      <c r="J2497" s="9" t="s">
        <v>22328</v>
      </c>
      <c r="K2497" s="9" t="s">
        <v>22329</v>
      </c>
      <c r="L2497" s="9" t="s">
        <v>22330</v>
      </c>
      <c r="M2497" s="9" t="s">
        <v>22331</v>
      </c>
      <c r="N2497" s="9" t="s">
        <v>613</v>
      </c>
      <c r="O2497" s="9" t="s">
        <v>22332</v>
      </c>
      <c r="P2497" s="9" t="s">
        <v>22333</v>
      </c>
      <c r="Q2497" s="9" t="s">
        <v>219</v>
      </c>
      <c r="R2497" s="9" t="s">
        <v>628</v>
      </c>
      <c r="S2497" s="9" t="s">
        <v>17</v>
      </c>
      <c r="T2497" s="9" t="s">
        <v>247</v>
      </c>
      <c r="U2497" s="9" t="s">
        <v>222</v>
      </c>
      <c r="V2497" s="9" t="s">
        <v>22334</v>
      </c>
    </row>
    <row r="2498" customFormat="false" ht="15" hidden="false" customHeight="false" outlineLevel="0" collapsed="false">
      <c r="A2498" s="9" t="s">
        <v>22335</v>
      </c>
      <c r="B2498" s="9" t="s">
        <v>22336</v>
      </c>
      <c r="C2498" s="9" t="s">
        <v>22337</v>
      </c>
      <c r="D2498" s="9" t="s">
        <v>19</v>
      </c>
      <c r="E2498" s="9" t="s">
        <v>943</v>
      </c>
      <c r="F2498" s="9" t="s">
        <v>162</v>
      </c>
      <c r="G2498" s="9" t="s">
        <v>90</v>
      </c>
      <c r="H2498" s="9" t="n">
        <v>682</v>
      </c>
      <c r="I2498" s="9" t="n">
        <v>741</v>
      </c>
      <c r="J2498" s="9" t="s">
        <v>22338</v>
      </c>
      <c r="K2498" s="9" t="s">
        <v>22339</v>
      </c>
      <c r="L2498" s="9" t="s">
        <v>17581</v>
      </c>
      <c r="M2498" s="9" t="s">
        <v>22340</v>
      </c>
      <c r="N2498" s="9" t="s">
        <v>7804</v>
      </c>
      <c r="O2498" s="9" t="s">
        <v>22332</v>
      </c>
      <c r="P2498" s="9" t="s">
        <v>22341</v>
      </c>
      <c r="Q2498" s="9" t="s">
        <v>234</v>
      </c>
      <c r="R2498" s="9" t="s">
        <v>628</v>
      </c>
      <c r="S2498" s="9" t="s">
        <v>17</v>
      </c>
      <c r="T2498" s="9" t="s">
        <v>9456</v>
      </c>
      <c r="U2498" s="9" t="s">
        <v>378</v>
      </c>
      <c r="V2498" s="9" t="s">
        <v>22342</v>
      </c>
    </row>
    <row r="2499" customFormat="false" ht="15" hidden="false" customHeight="false" outlineLevel="0" collapsed="false">
      <c r="A2499" s="9" t="s">
        <v>22343</v>
      </c>
      <c r="B2499" s="9" t="s">
        <v>22344</v>
      </c>
      <c r="C2499" s="9" t="s">
        <v>22345</v>
      </c>
      <c r="D2499" s="9" t="s">
        <v>19</v>
      </c>
      <c r="E2499" s="9" t="s">
        <v>943</v>
      </c>
      <c r="F2499" s="9" t="s">
        <v>162</v>
      </c>
      <c r="G2499" s="9" t="s">
        <v>90</v>
      </c>
      <c r="H2499" s="9" t="n">
        <v>750</v>
      </c>
      <c r="I2499" s="9" t="n">
        <v>810</v>
      </c>
      <c r="J2499" s="9" t="s">
        <v>22346</v>
      </c>
      <c r="K2499" s="9" t="s">
        <v>22347</v>
      </c>
      <c r="L2499" s="9" t="s">
        <v>22348</v>
      </c>
      <c r="M2499" s="9" t="s">
        <v>22349</v>
      </c>
      <c r="N2499" s="9" t="s">
        <v>9212</v>
      </c>
      <c r="O2499" s="9" t="s">
        <v>22350</v>
      </c>
      <c r="P2499" s="9" t="s">
        <v>22351</v>
      </c>
      <c r="Q2499" s="9" t="s">
        <v>219</v>
      </c>
      <c r="R2499" s="9" t="s">
        <v>628</v>
      </c>
      <c r="S2499" s="9" t="s">
        <v>17</v>
      </c>
      <c r="T2499" s="9" t="s">
        <v>8495</v>
      </c>
      <c r="U2499" s="9" t="s">
        <v>378</v>
      </c>
      <c r="V2499" s="9" t="s">
        <v>22352</v>
      </c>
    </row>
    <row r="2500" customFormat="false" ht="15" hidden="false" customHeight="false" outlineLevel="0" collapsed="false">
      <c r="A2500" s="9" t="s">
        <v>22353</v>
      </c>
      <c r="B2500" s="9" t="s">
        <v>22354</v>
      </c>
      <c r="C2500" s="9" t="s">
        <v>22355</v>
      </c>
      <c r="D2500" s="9" t="s">
        <v>19</v>
      </c>
      <c r="E2500" s="9" t="s">
        <v>943</v>
      </c>
      <c r="F2500" s="9" t="s">
        <v>162</v>
      </c>
      <c r="G2500" s="9" t="s">
        <v>90</v>
      </c>
      <c r="H2500" s="9" t="n">
        <v>1466</v>
      </c>
      <c r="I2500" s="9" t="n">
        <v>1520</v>
      </c>
      <c r="J2500" s="9" t="s">
        <v>22356</v>
      </c>
      <c r="K2500" s="9" t="s">
        <v>22357</v>
      </c>
      <c r="L2500" s="9" t="s">
        <v>22358</v>
      </c>
      <c r="M2500" s="9" t="s">
        <v>22359</v>
      </c>
      <c r="N2500" s="9" t="s">
        <v>613</v>
      </c>
      <c r="O2500" s="9" t="s">
        <v>22360</v>
      </c>
      <c r="P2500" s="9" t="s">
        <v>22361</v>
      </c>
      <c r="Q2500" s="9" t="s">
        <v>2391</v>
      </c>
      <c r="R2500" s="9" t="s">
        <v>22362</v>
      </c>
      <c r="S2500" s="9" t="s">
        <v>17</v>
      </c>
      <c r="T2500" s="9" t="s">
        <v>8027</v>
      </c>
      <c r="U2500" s="9" t="s">
        <v>222</v>
      </c>
      <c r="V2500" s="9" t="s">
        <v>22363</v>
      </c>
    </row>
    <row r="2501" customFormat="false" ht="15" hidden="false" customHeight="false" outlineLevel="0" collapsed="false">
      <c r="A2501" s="9" t="s">
        <v>22364</v>
      </c>
      <c r="B2501" s="9" t="s">
        <v>22365</v>
      </c>
      <c r="C2501" s="9" t="s">
        <v>22366</v>
      </c>
      <c r="D2501" s="9" t="s">
        <v>19</v>
      </c>
      <c r="E2501" s="9" t="s">
        <v>943</v>
      </c>
      <c r="F2501" s="9" t="s">
        <v>162</v>
      </c>
      <c r="G2501" s="9" t="s">
        <v>3956</v>
      </c>
      <c r="H2501" s="9" t="n">
        <v>1500</v>
      </c>
      <c r="I2501" s="9" t="n">
        <v>1541</v>
      </c>
      <c r="J2501" s="9" t="s">
        <v>22367</v>
      </c>
      <c r="K2501" s="9" t="s">
        <v>22368</v>
      </c>
      <c r="L2501" s="9" t="s">
        <v>22369</v>
      </c>
      <c r="M2501" s="9" t="s">
        <v>22370</v>
      </c>
      <c r="N2501" s="9" t="s">
        <v>179</v>
      </c>
      <c r="O2501" s="9" t="s">
        <v>22371</v>
      </c>
      <c r="P2501" s="9" t="s">
        <v>22372</v>
      </c>
      <c r="Q2501" s="9" t="s">
        <v>234</v>
      </c>
      <c r="R2501" s="9" t="s">
        <v>628</v>
      </c>
      <c r="S2501" s="9" t="s">
        <v>17</v>
      </c>
      <c r="T2501" s="9" t="s">
        <v>22373</v>
      </c>
      <c r="U2501" s="9" t="s">
        <v>222</v>
      </c>
      <c r="V2501" s="9" t="s">
        <v>22374</v>
      </c>
    </row>
    <row r="2502" customFormat="false" ht="15" hidden="false" customHeight="false" outlineLevel="0" collapsed="false">
      <c r="A2502" s="9" t="s">
        <v>22375</v>
      </c>
      <c r="B2502" s="9" t="s">
        <v>22376</v>
      </c>
      <c r="C2502" s="9"/>
      <c r="D2502" s="9" t="s">
        <v>19</v>
      </c>
      <c r="E2502" s="9" t="s">
        <v>943</v>
      </c>
      <c r="F2502" s="9" t="s">
        <v>162</v>
      </c>
      <c r="G2502" s="9" t="s">
        <v>100</v>
      </c>
      <c r="H2502" s="9" t="n">
        <v>1499</v>
      </c>
      <c r="I2502" s="9" t="n">
        <v>1590</v>
      </c>
      <c r="J2502" s="9"/>
      <c r="K2502" s="9" t="s">
        <v>22377</v>
      </c>
      <c r="L2502" s="9" t="s">
        <v>22378</v>
      </c>
      <c r="M2502" s="9" t="s">
        <v>13114</v>
      </c>
      <c r="N2502" s="9" t="s">
        <v>177</v>
      </c>
      <c r="O2502" s="9" t="s">
        <v>21919</v>
      </c>
      <c r="P2502" s="9" t="s">
        <v>22379</v>
      </c>
      <c r="Q2502" s="9" t="s">
        <v>234</v>
      </c>
      <c r="R2502" s="9" t="s">
        <v>22380</v>
      </c>
      <c r="S2502" s="9" t="s">
        <v>16</v>
      </c>
      <c r="T2502" s="9" t="s">
        <v>22381</v>
      </c>
      <c r="U2502" s="9" t="s">
        <v>222</v>
      </c>
      <c r="V2502" s="9" t="s">
        <v>22382</v>
      </c>
    </row>
    <row r="2503" customFormat="false" ht="15" hidden="false" customHeight="false" outlineLevel="0" collapsed="false">
      <c r="A2503" s="9" t="s">
        <v>22383</v>
      </c>
      <c r="B2503" s="9" t="s">
        <v>22384</v>
      </c>
      <c r="C2503" s="9"/>
      <c r="D2503" s="9" t="s">
        <v>19</v>
      </c>
      <c r="E2503" s="9" t="s">
        <v>943</v>
      </c>
      <c r="F2503" s="9" t="s">
        <v>162</v>
      </c>
      <c r="G2503" s="9" t="s">
        <v>100</v>
      </c>
      <c r="H2503" s="9" t="n">
        <v>1552</v>
      </c>
      <c r="I2503" s="9" t="n">
        <v>1552</v>
      </c>
      <c r="J2503" s="9" t="s">
        <v>22385</v>
      </c>
      <c r="K2503" s="9" t="s">
        <v>22386</v>
      </c>
      <c r="L2503" s="9" t="s">
        <v>22387</v>
      </c>
      <c r="M2503" s="9" t="s">
        <v>22388</v>
      </c>
      <c r="N2503" s="9" t="s">
        <v>12761</v>
      </c>
      <c r="O2503" s="9" t="s">
        <v>22389</v>
      </c>
      <c r="P2503" s="9" t="s">
        <v>22390</v>
      </c>
      <c r="Q2503" s="9" t="s">
        <v>234</v>
      </c>
      <c r="R2503" s="9" t="s">
        <v>628</v>
      </c>
      <c r="S2503" s="9" t="s">
        <v>17</v>
      </c>
      <c r="T2503" s="9" t="s">
        <v>7901</v>
      </c>
      <c r="U2503" s="9" t="s">
        <v>222</v>
      </c>
      <c r="V2503" s="9" t="s">
        <v>22391</v>
      </c>
    </row>
    <row r="2504" customFormat="false" ht="15" hidden="false" customHeight="false" outlineLevel="0" collapsed="false">
      <c r="A2504" s="9" t="s">
        <v>22392</v>
      </c>
      <c r="B2504" s="9" t="s">
        <v>22393</v>
      </c>
      <c r="C2504" s="9"/>
      <c r="D2504" s="9" t="s">
        <v>19</v>
      </c>
      <c r="E2504" s="9" t="s">
        <v>943</v>
      </c>
      <c r="F2504" s="9" t="s">
        <v>162</v>
      </c>
      <c r="G2504" s="9" t="s">
        <v>96</v>
      </c>
      <c r="H2504" s="9" t="n">
        <v>1535</v>
      </c>
      <c r="I2504" s="9" t="n">
        <v>1616</v>
      </c>
      <c r="J2504" s="9" t="s">
        <v>22394</v>
      </c>
      <c r="K2504" s="9" t="s">
        <v>22395</v>
      </c>
      <c r="L2504" s="9" t="s">
        <v>22396</v>
      </c>
      <c r="M2504" s="9" t="s">
        <v>22397</v>
      </c>
      <c r="N2504" s="9" t="s">
        <v>177</v>
      </c>
      <c r="O2504" s="9" t="s">
        <v>22398</v>
      </c>
      <c r="P2504" s="9" t="s">
        <v>22399</v>
      </c>
      <c r="Q2504" s="9" t="s">
        <v>246</v>
      </c>
      <c r="R2504" s="9" t="s">
        <v>22400</v>
      </c>
      <c r="S2504" s="9" t="s">
        <v>16</v>
      </c>
      <c r="T2504" s="9" t="s">
        <v>22401</v>
      </c>
      <c r="U2504" s="9" t="s">
        <v>222</v>
      </c>
      <c r="V2504" s="9" t="s">
        <v>22402</v>
      </c>
    </row>
    <row r="2505" customFormat="false" ht="15" hidden="false" customHeight="false" outlineLevel="0" collapsed="false">
      <c r="A2505" s="9" t="s">
        <v>22403</v>
      </c>
      <c r="B2505" s="9" t="s">
        <v>22404</v>
      </c>
      <c r="C2505" s="9" t="s">
        <v>22405</v>
      </c>
      <c r="D2505" s="9" t="s">
        <v>19</v>
      </c>
      <c r="E2505" s="9" t="s">
        <v>943</v>
      </c>
      <c r="F2505" s="9" t="s">
        <v>162</v>
      </c>
      <c r="G2505" s="9" t="s">
        <v>96</v>
      </c>
      <c r="H2505" s="9" t="n">
        <v>1438</v>
      </c>
      <c r="I2505" s="9" t="n">
        <v>1471</v>
      </c>
      <c r="J2505" s="9" t="s">
        <v>21740</v>
      </c>
      <c r="K2505" s="9" t="s">
        <v>22406</v>
      </c>
      <c r="L2505" s="9" t="s">
        <v>22407</v>
      </c>
      <c r="M2505" s="9" t="s">
        <v>22408</v>
      </c>
      <c r="N2505" s="9" t="s">
        <v>5917</v>
      </c>
      <c r="O2505" s="9" t="s">
        <v>22409</v>
      </c>
      <c r="P2505" s="9" t="s">
        <v>22410</v>
      </c>
      <c r="Q2505" s="9" t="s">
        <v>246</v>
      </c>
      <c r="R2505" s="9" t="s">
        <v>628</v>
      </c>
      <c r="S2505" s="9" t="s">
        <v>17</v>
      </c>
      <c r="T2505" s="9" t="s">
        <v>8727</v>
      </c>
      <c r="U2505" s="9" t="s">
        <v>378</v>
      </c>
      <c r="V2505" s="9" t="s">
        <v>22411</v>
      </c>
    </row>
    <row r="2506" customFormat="false" ht="15" hidden="false" customHeight="false" outlineLevel="0" collapsed="false">
      <c r="A2506" s="9" t="s">
        <v>22412</v>
      </c>
      <c r="B2506" s="9" t="s">
        <v>22413</v>
      </c>
      <c r="C2506" s="9"/>
      <c r="D2506" s="9" t="s">
        <v>19</v>
      </c>
      <c r="E2506" s="9" t="s">
        <v>943</v>
      </c>
      <c r="F2506" s="9" t="s">
        <v>162</v>
      </c>
      <c r="G2506" s="9" t="s">
        <v>13104</v>
      </c>
      <c r="H2506" s="9" t="n">
        <v>1611</v>
      </c>
      <c r="I2506" s="9" t="n">
        <v>1681</v>
      </c>
      <c r="J2506" s="9" t="s">
        <v>22414</v>
      </c>
      <c r="K2506" s="9" t="s">
        <v>22415</v>
      </c>
      <c r="L2506" s="9" t="s">
        <v>22416</v>
      </c>
      <c r="M2506" s="9" t="s">
        <v>22417</v>
      </c>
      <c r="N2506" s="9" t="s">
        <v>179</v>
      </c>
      <c r="O2506" s="9" t="s">
        <v>22418</v>
      </c>
      <c r="P2506" s="9" t="s">
        <v>22419</v>
      </c>
      <c r="Q2506" s="9" t="s">
        <v>234</v>
      </c>
      <c r="R2506" s="9" t="s">
        <v>13027</v>
      </c>
      <c r="S2506" s="9" t="s">
        <v>17</v>
      </c>
      <c r="T2506" s="9" t="s">
        <v>22420</v>
      </c>
      <c r="U2506" s="9" t="s">
        <v>222</v>
      </c>
      <c r="V2506" s="9" t="s">
        <v>22421</v>
      </c>
    </row>
    <row r="2507" customFormat="false" ht="15" hidden="false" customHeight="false" outlineLevel="0" collapsed="false">
      <c r="A2507" s="9" t="s">
        <v>22422</v>
      </c>
      <c r="B2507" s="9" t="s">
        <v>22423</v>
      </c>
      <c r="C2507" s="9" t="s">
        <v>22424</v>
      </c>
      <c r="D2507" s="9" t="s">
        <v>19</v>
      </c>
      <c r="E2507" s="9" t="s">
        <v>943</v>
      </c>
      <c r="F2507" s="9" t="s">
        <v>162</v>
      </c>
      <c r="G2507" s="9" t="s">
        <v>100</v>
      </c>
      <c r="H2507" s="9" t="n">
        <v>1738</v>
      </c>
      <c r="I2507" s="9" t="n">
        <v>1814</v>
      </c>
      <c r="J2507" s="9" t="s">
        <v>22425</v>
      </c>
      <c r="K2507" s="9" t="s">
        <v>22426</v>
      </c>
      <c r="L2507" s="9" t="s">
        <v>22427</v>
      </c>
      <c r="M2507" s="9" t="s">
        <v>22428</v>
      </c>
      <c r="N2507" s="9" t="s">
        <v>179</v>
      </c>
      <c r="O2507" s="9" t="s">
        <v>22429</v>
      </c>
      <c r="P2507" s="9" t="s">
        <v>22430</v>
      </c>
      <c r="Q2507" s="9" t="s">
        <v>246</v>
      </c>
      <c r="R2507" s="9" t="s">
        <v>628</v>
      </c>
      <c r="S2507" s="9" t="s">
        <v>17</v>
      </c>
      <c r="T2507" s="9" t="s">
        <v>8080</v>
      </c>
      <c r="U2507" s="9" t="s">
        <v>222</v>
      </c>
      <c r="V2507" s="9" t="s">
        <v>22431</v>
      </c>
    </row>
    <row r="2508" customFormat="false" ht="15" hidden="false" customHeight="false" outlineLevel="0" collapsed="false">
      <c r="A2508" s="9" t="s">
        <v>22432</v>
      </c>
      <c r="B2508" s="9" t="s">
        <v>22433</v>
      </c>
      <c r="C2508" s="9"/>
      <c r="D2508" s="9" t="s">
        <v>19</v>
      </c>
      <c r="E2508" s="9" t="s">
        <v>943</v>
      </c>
      <c r="F2508" s="9" t="s">
        <v>162</v>
      </c>
      <c r="G2508" s="9" t="s">
        <v>100</v>
      </c>
      <c r="H2508" s="9" t="n">
        <v>1646</v>
      </c>
      <c r="I2508" s="9" t="n">
        <v>1716</v>
      </c>
      <c r="J2508" s="9" t="s">
        <v>2889</v>
      </c>
      <c r="K2508" s="9" t="s">
        <v>22434</v>
      </c>
      <c r="L2508" s="9" t="s">
        <v>22435</v>
      </c>
      <c r="M2508" s="9" t="s">
        <v>22436</v>
      </c>
      <c r="N2508" s="9" t="s">
        <v>231</v>
      </c>
      <c r="O2508" s="9" t="s">
        <v>217</v>
      </c>
      <c r="P2508" s="9" t="s">
        <v>22437</v>
      </c>
      <c r="Q2508" s="9" t="s">
        <v>234</v>
      </c>
      <c r="R2508" s="9" t="s">
        <v>22438</v>
      </c>
      <c r="S2508" s="9" t="s">
        <v>17</v>
      </c>
      <c r="T2508" s="9" t="s">
        <v>3205</v>
      </c>
      <c r="U2508" s="9" t="s">
        <v>378</v>
      </c>
      <c r="V2508" s="9" t="s">
        <v>22439</v>
      </c>
    </row>
    <row r="2509" customFormat="false" ht="15" hidden="false" customHeight="false" outlineLevel="0" collapsed="false">
      <c r="A2509" s="9" t="s">
        <v>22440</v>
      </c>
      <c r="B2509" s="9" t="s">
        <v>22441</v>
      </c>
      <c r="C2509" s="9"/>
      <c r="D2509" s="9" t="s">
        <v>19</v>
      </c>
      <c r="E2509" s="9" t="s">
        <v>943</v>
      </c>
      <c r="F2509" s="9" t="s">
        <v>162</v>
      </c>
      <c r="G2509" s="9" t="s">
        <v>100</v>
      </c>
      <c r="H2509" s="9" t="n">
        <v>1852</v>
      </c>
      <c r="I2509" s="9" t="n">
        <v>1913</v>
      </c>
      <c r="J2509" s="9"/>
      <c r="K2509" s="9" t="s">
        <v>22442</v>
      </c>
      <c r="L2509" s="9" t="s">
        <v>22443</v>
      </c>
      <c r="M2509" s="9" t="s">
        <v>22444</v>
      </c>
      <c r="N2509" s="9" t="s">
        <v>177</v>
      </c>
      <c r="O2509" s="9" t="s">
        <v>22445</v>
      </c>
      <c r="P2509" s="9" t="s">
        <v>22446</v>
      </c>
      <c r="Q2509" s="9" t="s">
        <v>234</v>
      </c>
      <c r="R2509" s="9" t="s">
        <v>17154</v>
      </c>
      <c r="S2509" s="9" t="s">
        <v>16</v>
      </c>
      <c r="T2509" s="9" t="s">
        <v>20226</v>
      </c>
      <c r="U2509" s="9" t="s">
        <v>222</v>
      </c>
      <c r="V2509" s="9"/>
    </row>
    <row r="2510" customFormat="false" ht="15" hidden="false" customHeight="false" outlineLevel="0" collapsed="false">
      <c r="A2510" s="9" t="s">
        <v>22447</v>
      </c>
      <c r="B2510" s="9" t="s">
        <v>22448</v>
      </c>
      <c r="C2510" s="9" t="s">
        <v>22449</v>
      </c>
      <c r="D2510" s="9" t="s">
        <v>19</v>
      </c>
      <c r="E2510" s="9" t="s">
        <v>943</v>
      </c>
      <c r="F2510" s="9" t="s">
        <v>162</v>
      </c>
      <c r="G2510" s="9" t="s">
        <v>100</v>
      </c>
      <c r="H2510" s="9" t="n">
        <v>1875</v>
      </c>
      <c r="I2510" s="9" t="n">
        <v>1964</v>
      </c>
      <c r="J2510" s="9"/>
      <c r="K2510" s="9" t="s">
        <v>22450</v>
      </c>
      <c r="L2510" s="9" t="s">
        <v>22451</v>
      </c>
      <c r="M2510" s="9" t="s">
        <v>22452</v>
      </c>
      <c r="N2510" s="9" t="s">
        <v>180</v>
      </c>
      <c r="O2510" s="9" t="s">
        <v>22453</v>
      </c>
      <c r="P2510" s="9" t="s">
        <v>22454</v>
      </c>
      <c r="Q2510" s="9" t="s">
        <v>234</v>
      </c>
      <c r="R2510" s="9" t="s">
        <v>16422</v>
      </c>
      <c r="S2510" s="9" t="s">
        <v>17</v>
      </c>
      <c r="T2510" s="9" t="s">
        <v>2300</v>
      </c>
      <c r="U2510" s="9" t="s">
        <v>222</v>
      </c>
      <c r="V2510" s="9" t="s">
        <v>22455</v>
      </c>
    </row>
    <row r="2511" customFormat="false" ht="15" hidden="false" customHeight="false" outlineLevel="0" collapsed="false">
      <c r="A2511" s="9" t="s">
        <v>22456</v>
      </c>
      <c r="B2511" s="9" t="s">
        <v>22457</v>
      </c>
      <c r="C2511" s="9"/>
      <c r="D2511" s="9" t="s">
        <v>19</v>
      </c>
      <c r="E2511" s="9" t="s">
        <v>943</v>
      </c>
      <c r="F2511" s="9" t="s">
        <v>162</v>
      </c>
      <c r="G2511" s="9" t="s">
        <v>100</v>
      </c>
      <c r="H2511" s="9" t="n">
        <v>1907</v>
      </c>
      <c r="I2511" s="9" t="n">
        <v>1954</v>
      </c>
      <c r="J2511" s="9"/>
      <c r="K2511" s="9" t="s">
        <v>22458</v>
      </c>
      <c r="L2511" s="9" t="s">
        <v>22459</v>
      </c>
      <c r="M2511" s="9" t="s">
        <v>22460</v>
      </c>
      <c r="N2511" s="9" t="s">
        <v>174</v>
      </c>
      <c r="O2511" s="9" t="s">
        <v>22461</v>
      </c>
      <c r="P2511" s="9" t="s">
        <v>22462</v>
      </c>
      <c r="Q2511" s="9" t="s">
        <v>234</v>
      </c>
      <c r="R2511" s="9" t="s">
        <v>12866</v>
      </c>
      <c r="S2511" s="9" t="s">
        <v>17</v>
      </c>
      <c r="T2511" s="9" t="s">
        <v>22463</v>
      </c>
      <c r="U2511" s="9" t="s">
        <v>222</v>
      </c>
      <c r="V2511" s="9"/>
    </row>
    <row r="2512" customFormat="false" ht="15" hidden="false" customHeight="false" outlineLevel="0" collapsed="false">
      <c r="A2512" s="9" t="s">
        <v>22464</v>
      </c>
      <c r="B2512" s="9" t="s">
        <v>22465</v>
      </c>
      <c r="C2512" s="9"/>
      <c r="D2512" s="9" t="s">
        <v>19</v>
      </c>
      <c r="E2512" s="9" t="s">
        <v>943</v>
      </c>
      <c r="F2512" s="9" t="s">
        <v>162</v>
      </c>
      <c r="G2512" s="9" t="s">
        <v>22466</v>
      </c>
      <c r="H2512" s="9" t="n">
        <v>1895</v>
      </c>
      <c r="I2512" s="9" t="n">
        <v>1981</v>
      </c>
      <c r="J2512" s="9"/>
      <c r="K2512" s="9" t="s">
        <v>22467</v>
      </c>
      <c r="L2512" s="9" t="s">
        <v>22468</v>
      </c>
      <c r="M2512" s="9" t="s">
        <v>22469</v>
      </c>
      <c r="N2512" s="9" t="s">
        <v>173</v>
      </c>
      <c r="O2512" s="9" t="s">
        <v>22137</v>
      </c>
      <c r="P2512" s="9" t="s">
        <v>22470</v>
      </c>
      <c r="Q2512" s="9" t="s">
        <v>234</v>
      </c>
      <c r="R2512" s="9" t="s">
        <v>12866</v>
      </c>
      <c r="S2512" s="9" t="s">
        <v>17</v>
      </c>
      <c r="T2512" s="9" t="s">
        <v>1269</v>
      </c>
      <c r="U2512" s="9" t="s">
        <v>222</v>
      </c>
      <c r="V2512" s="9"/>
    </row>
    <row r="2513" customFormat="false" ht="15" hidden="false" customHeight="false" outlineLevel="0" collapsed="false">
      <c r="A2513" s="9" t="s">
        <v>22471</v>
      </c>
      <c r="B2513" s="9" t="s">
        <v>22472</v>
      </c>
      <c r="C2513" s="9"/>
      <c r="D2513" s="9" t="s">
        <v>19</v>
      </c>
      <c r="E2513" s="9" t="s">
        <v>943</v>
      </c>
      <c r="F2513" s="9" t="s">
        <v>162</v>
      </c>
      <c r="G2513" s="9" t="s">
        <v>100</v>
      </c>
      <c r="H2513" s="9" t="n">
        <v>1936</v>
      </c>
      <c r="I2513" s="9" t="n">
        <v>2026</v>
      </c>
      <c r="J2513" s="9" t="s">
        <v>22473</v>
      </c>
      <c r="K2513" s="9" t="s">
        <v>22474</v>
      </c>
      <c r="L2513" s="9" t="s">
        <v>22475</v>
      </c>
      <c r="M2513" s="9" t="s">
        <v>535</v>
      </c>
      <c r="N2513" s="9" t="s">
        <v>173</v>
      </c>
      <c r="O2513" s="9" t="s">
        <v>21919</v>
      </c>
      <c r="P2513" s="9" t="s">
        <v>22476</v>
      </c>
      <c r="Q2513" s="9" t="s">
        <v>234</v>
      </c>
      <c r="R2513" s="9" t="s">
        <v>12866</v>
      </c>
      <c r="S2513" s="9" t="s">
        <v>17</v>
      </c>
      <c r="T2513" s="9" t="s">
        <v>313</v>
      </c>
      <c r="U2513" s="9" t="s">
        <v>222</v>
      </c>
      <c r="V2513" s="9"/>
    </row>
    <row r="2514" customFormat="false" ht="15" hidden="false" customHeight="false" outlineLevel="0" collapsed="false">
      <c r="A2514" s="9" t="s">
        <v>22477</v>
      </c>
      <c r="B2514" s="9" t="s">
        <v>22478</v>
      </c>
      <c r="C2514" s="9"/>
      <c r="D2514" s="9" t="s">
        <v>19</v>
      </c>
      <c r="E2514" s="9" t="s">
        <v>943</v>
      </c>
      <c r="F2514" s="9" t="s">
        <v>162</v>
      </c>
      <c r="G2514" s="9" t="s">
        <v>4035</v>
      </c>
      <c r="H2514" s="9" t="n">
        <v>1940</v>
      </c>
      <c r="I2514" s="9" t="n">
        <v>2022</v>
      </c>
      <c r="J2514" s="9"/>
      <c r="K2514" s="9" t="s">
        <v>22479</v>
      </c>
      <c r="L2514" s="9" t="s">
        <v>22480</v>
      </c>
      <c r="M2514" s="9" t="s">
        <v>22481</v>
      </c>
      <c r="N2514" s="9" t="s">
        <v>175</v>
      </c>
      <c r="O2514" s="9" t="s">
        <v>22482</v>
      </c>
      <c r="P2514" s="9" t="s">
        <v>22483</v>
      </c>
      <c r="Q2514" s="9" t="s">
        <v>234</v>
      </c>
      <c r="R2514" s="9" t="s">
        <v>12866</v>
      </c>
      <c r="S2514" s="9" t="s">
        <v>17</v>
      </c>
      <c r="T2514" s="9" t="s">
        <v>20457</v>
      </c>
      <c r="U2514" s="9" t="s">
        <v>222</v>
      </c>
      <c r="V2514" s="9"/>
    </row>
    <row r="2515" customFormat="false" ht="15" hidden="false" customHeight="false" outlineLevel="0" collapsed="false">
      <c r="A2515" s="9" t="s">
        <v>22484</v>
      </c>
      <c r="B2515" s="9" t="s">
        <v>22485</v>
      </c>
      <c r="C2515" s="9"/>
      <c r="D2515" s="9" t="s">
        <v>19</v>
      </c>
      <c r="E2515" s="9" t="s">
        <v>943</v>
      </c>
      <c r="F2515" s="9" t="s">
        <v>162</v>
      </c>
      <c r="G2515" s="9" t="s">
        <v>100</v>
      </c>
      <c r="H2515" s="9" t="n">
        <v>1928</v>
      </c>
      <c r="I2515" s="9" t="n">
        <v>1980</v>
      </c>
      <c r="J2515" s="9"/>
      <c r="K2515" s="9" t="s">
        <v>22486</v>
      </c>
      <c r="L2515" s="9" t="s">
        <v>22487</v>
      </c>
      <c r="M2515" s="9" t="s">
        <v>5526</v>
      </c>
      <c r="N2515" s="9" t="s">
        <v>179</v>
      </c>
      <c r="O2515" s="9" t="s">
        <v>22488</v>
      </c>
      <c r="P2515" s="9" t="s">
        <v>22489</v>
      </c>
      <c r="Q2515" s="9" t="s">
        <v>234</v>
      </c>
      <c r="R2515" s="9" t="s">
        <v>12866</v>
      </c>
      <c r="S2515" s="9" t="s">
        <v>17</v>
      </c>
      <c r="T2515" s="9" t="s">
        <v>22490</v>
      </c>
      <c r="U2515" s="9" t="s">
        <v>378</v>
      </c>
      <c r="V2515" s="9"/>
    </row>
    <row r="2516" customFormat="false" ht="15" hidden="false" customHeight="false" outlineLevel="0" collapsed="false">
      <c r="A2516" s="9" t="s">
        <v>22491</v>
      </c>
      <c r="B2516" s="9" t="s">
        <v>22492</v>
      </c>
      <c r="C2516" s="9" t="s">
        <v>22493</v>
      </c>
      <c r="D2516" s="9" t="s">
        <v>19</v>
      </c>
      <c r="E2516" s="9" t="s">
        <v>943</v>
      </c>
      <c r="F2516" s="9" t="s">
        <v>162</v>
      </c>
      <c r="G2516" s="9" t="s">
        <v>100</v>
      </c>
      <c r="H2516" s="9" t="n">
        <v>1900</v>
      </c>
      <c r="I2516" s="9" t="n">
        <v>1980</v>
      </c>
      <c r="J2516" s="9" t="s">
        <v>22494</v>
      </c>
      <c r="K2516" s="9" t="s">
        <v>22495</v>
      </c>
      <c r="L2516" s="9" t="s">
        <v>22496</v>
      </c>
      <c r="M2516" s="9" t="s">
        <v>22497</v>
      </c>
      <c r="N2516" s="9" t="s">
        <v>175</v>
      </c>
      <c r="O2516" s="9" t="s">
        <v>22498</v>
      </c>
      <c r="P2516" s="9" t="s">
        <v>22499</v>
      </c>
      <c r="Q2516" s="9" t="s">
        <v>234</v>
      </c>
      <c r="R2516" s="9" t="s">
        <v>12866</v>
      </c>
      <c r="S2516" s="9" t="s">
        <v>17</v>
      </c>
      <c r="T2516" s="9" t="s">
        <v>22490</v>
      </c>
      <c r="U2516" s="9" t="s">
        <v>378</v>
      </c>
      <c r="V2516" s="9"/>
    </row>
    <row r="2517" customFormat="false" ht="15" hidden="false" customHeight="false" outlineLevel="0" collapsed="false">
      <c r="A2517" s="9" t="s">
        <v>22500</v>
      </c>
      <c r="B2517" s="9" t="s">
        <v>22501</v>
      </c>
      <c r="C2517" s="9"/>
      <c r="D2517" s="9" t="s">
        <v>19</v>
      </c>
      <c r="E2517" s="9" t="s">
        <v>943</v>
      </c>
      <c r="F2517" s="9" t="s">
        <v>162</v>
      </c>
      <c r="G2517" s="9" t="s">
        <v>94</v>
      </c>
      <c r="H2517" s="9" t="n">
        <v>1894</v>
      </c>
      <c r="I2517" s="9" t="n">
        <v>1948</v>
      </c>
      <c r="J2517" s="9"/>
      <c r="K2517" s="9" t="s">
        <v>22502</v>
      </c>
      <c r="L2517" s="9" t="s">
        <v>22503</v>
      </c>
      <c r="M2517" s="9" t="s">
        <v>5198</v>
      </c>
      <c r="N2517" s="9" t="s">
        <v>179</v>
      </c>
      <c r="O2517" s="9" t="s">
        <v>22504</v>
      </c>
      <c r="P2517" s="9" t="s">
        <v>22505</v>
      </c>
      <c r="Q2517" s="9" t="s">
        <v>670</v>
      </c>
      <c r="R2517" s="9" t="s">
        <v>12866</v>
      </c>
      <c r="S2517" s="9" t="s">
        <v>17</v>
      </c>
      <c r="T2517" s="9" t="s">
        <v>5191</v>
      </c>
      <c r="U2517" s="9" t="s">
        <v>222</v>
      </c>
      <c r="V2517" s="9" t="s">
        <v>22506</v>
      </c>
    </row>
    <row r="2518" customFormat="false" ht="15" hidden="false" customHeight="false" outlineLevel="0" collapsed="false">
      <c r="A2518" s="9" t="s">
        <v>22507</v>
      </c>
      <c r="B2518" s="9" t="s">
        <v>22508</v>
      </c>
      <c r="C2518" s="9"/>
      <c r="D2518" s="9" t="s">
        <v>19</v>
      </c>
      <c r="E2518" s="9" t="s">
        <v>943</v>
      </c>
      <c r="F2518" s="9" t="s">
        <v>162</v>
      </c>
      <c r="G2518" s="9" t="s">
        <v>94</v>
      </c>
      <c r="H2518" s="9" t="n">
        <v>1900</v>
      </c>
      <c r="I2518" s="9" t="n">
        <v>1987</v>
      </c>
      <c r="J2518" s="9"/>
      <c r="K2518" s="9" t="s">
        <v>22509</v>
      </c>
      <c r="L2518" s="9" t="s">
        <v>22510</v>
      </c>
      <c r="M2518" s="9" t="s">
        <v>18339</v>
      </c>
      <c r="N2518" s="9" t="s">
        <v>180</v>
      </c>
      <c r="O2518" s="9" t="s">
        <v>22137</v>
      </c>
      <c r="P2518" s="9" t="s">
        <v>22511</v>
      </c>
      <c r="Q2518" s="9" t="s">
        <v>234</v>
      </c>
      <c r="R2518" s="9" t="s">
        <v>12866</v>
      </c>
      <c r="S2518" s="9" t="s">
        <v>17</v>
      </c>
      <c r="T2518" s="9" t="s">
        <v>313</v>
      </c>
      <c r="U2518" s="9" t="s">
        <v>222</v>
      </c>
      <c r="V2518" s="9"/>
    </row>
    <row r="2519" customFormat="false" ht="15" hidden="false" customHeight="false" outlineLevel="0" collapsed="false">
      <c r="A2519" s="9" t="s">
        <v>22512</v>
      </c>
      <c r="B2519" s="9" t="s">
        <v>22513</v>
      </c>
      <c r="C2519" s="9"/>
      <c r="D2519" s="9" t="s">
        <v>19</v>
      </c>
      <c r="E2519" s="9" t="s">
        <v>943</v>
      </c>
      <c r="F2519" s="9" t="s">
        <v>162</v>
      </c>
      <c r="G2519" s="9" t="s">
        <v>94</v>
      </c>
      <c r="H2519" s="9" t="n">
        <v>1896</v>
      </c>
      <c r="I2519" s="9" t="n">
        <v>1968</v>
      </c>
      <c r="J2519" s="9"/>
      <c r="K2519" s="9" t="s">
        <v>22514</v>
      </c>
      <c r="L2519" s="9" t="s">
        <v>22515</v>
      </c>
      <c r="M2519" s="9" t="s">
        <v>22516</v>
      </c>
      <c r="N2519" s="9" t="s">
        <v>173</v>
      </c>
      <c r="O2519" s="9" t="s">
        <v>22137</v>
      </c>
      <c r="P2519" s="9" t="s">
        <v>22517</v>
      </c>
      <c r="Q2519" s="9" t="s">
        <v>234</v>
      </c>
      <c r="R2519" s="9" t="s">
        <v>12866</v>
      </c>
      <c r="S2519" s="9" t="s">
        <v>17</v>
      </c>
      <c r="T2519" s="9" t="s">
        <v>22518</v>
      </c>
      <c r="U2519" s="9" t="s">
        <v>222</v>
      </c>
      <c r="V2519" s="9"/>
    </row>
    <row r="2520" customFormat="false" ht="15" hidden="false" customHeight="false" outlineLevel="0" collapsed="false">
      <c r="A2520" s="9" t="s">
        <v>22519</v>
      </c>
      <c r="B2520" s="9" t="s">
        <v>22520</v>
      </c>
      <c r="C2520" s="9"/>
      <c r="D2520" s="9" t="s">
        <v>19</v>
      </c>
      <c r="E2520" s="9" t="s">
        <v>943</v>
      </c>
      <c r="F2520" s="9" t="s">
        <v>162</v>
      </c>
      <c r="G2520" s="9" t="s">
        <v>100</v>
      </c>
      <c r="H2520" s="9" t="n">
        <v>1914</v>
      </c>
      <c r="I2520" s="9" t="n">
        <v>1992</v>
      </c>
      <c r="J2520" s="9"/>
      <c r="K2520" s="9" t="s">
        <v>22521</v>
      </c>
      <c r="L2520" s="9" t="s">
        <v>22522</v>
      </c>
      <c r="M2520" s="9" t="s">
        <v>22523</v>
      </c>
      <c r="N2520" s="9" t="s">
        <v>173</v>
      </c>
      <c r="O2520" s="9" t="s">
        <v>22137</v>
      </c>
      <c r="P2520" s="9" t="s">
        <v>22524</v>
      </c>
      <c r="Q2520" s="9" t="s">
        <v>234</v>
      </c>
      <c r="R2520" s="9" t="s">
        <v>12866</v>
      </c>
      <c r="S2520" s="9" t="s">
        <v>17</v>
      </c>
      <c r="T2520" s="9" t="s">
        <v>1269</v>
      </c>
      <c r="U2520" s="9" t="s">
        <v>222</v>
      </c>
      <c r="V2520" s="9"/>
    </row>
    <row r="2521" customFormat="false" ht="15" hidden="false" customHeight="false" outlineLevel="0" collapsed="false">
      <c r="A2521" s="9" t="s">
        <v>22525</v>
      </c>
      <c r="B2521" s="9" t="s">
        <v>22526</v>
      </c>
      <c r="C2521" s="9"/>
      <c r="D2521" s="9" t="s">
        <v>19</v>
      </c>
      <c r="E2521" s="9" t="s">
        <v>943</v>
      </c>
      <c r="F2521" s="9" t="s">
        <v>162</v>
      </c>
      <c r="G2521" s="9" t="s">
        <v>100</v>
      </c>
      <c r="H2521" s="9" t="n">
        <v>1907</v>
      </c>
      <c r="I2521" s="9" t="n">
        <v>2012</v>
      </c>
      <c r="J2521" s="9"/>
      <c r="K2521" s="9" t="s">
        <v>22527</v>
      </c>
      <c r="L2521" s="9" t="s">
        <v>18050</v>
      </c>
      <c r="M2521" s="9" t="s">
        <v>22528</v>
      </c>
      <c r="N2521" s="9" t="s">
        <v>432</v>
      </c>
      <c r="O2521" s="9" t="s">
        <v>21919</v>
      </c>
      <c r="P2521" s="9" t="s">
        <v>22529</v>
      </c>
      <c r="Q2521" s="9" t="s">
        <v>234</v>
      </c>
      <c r="R2521" s="9" t="s">
        <v>12866</v>
      </c>
      <c r="S2521" s="9" t="s">
        <v>17</v>
      </c>
      <c r="T2521" s="9" t="s">
        <v>313</v>
      </c>
      <c r="U2521" s="9" t="s">
        <v>222</v>
      </c>
      <c r="V2521" s="9" t="s">
        <v>22530</v>
      </c>
    </row>
    <row r="2522" customFormat="false" ht="15" hidden="false" customHeight="false" outlineLevel="0" collapsed="false">
      <c r="A2522" s="9" t="s">
        <v>22531</v>
      </c>
      <c r="B2522" s="9" t="s">
        <v>22532</v>
      </c>
      <c r="C2522" s="9"/>
      <c r="D2522" s="9" t="s">
        <v>19</v>
      </c>
      <c r="E2522" s="9" t="s">
        <v>943</v>
      </c>
      <c r="F2522" s="9" t="s">
        <v>162</v>
      </c>
      <c r="G2522" s="9" t="s">
        <v>100</v>
      </c>
      <c r="H2522" s="9" t="n">
        <v>1909</v>
      </c>
      <c r="I2522" s="9" t="n">
        <v>1994</v>
      </c>
      <c r="J2522" s="9"/>
      <c r="K2522" s="9" t="s">
        <v>22533</v>
      </c>
      <c r="L2522" s="9" t="s">
        <v>22534</v>
      </c>
      <c r="M2522" s="9" t="s">
        <v>22535</v>
      </c>
      <c r="N2522" s="9" t="s">
        <v>173</v>
      </c>
      <c r="O2522" s="9" t="s">
        <v>21919</v>
      </c>
      <c r="P2522" s="9" t="s">
        <v>22536</v>
      </c>
      <c r="Q2522" s="9" t="s">
        <v>234</v>
      </c>
      <c r="R2522" s="9" t="s">
        <v>12866</v>
      </c>
      <c r="S2522" s="9" t="s">
        <v>17</v>
      </c>
      <c r="T2522" s="9" t="s">
        <v>15641</v>
      </c>
      <c r="U2522" s="9" t="s">
        <v>222</v>
      </c>
      <c r="V2522" s="9"/>
    </row>
    <row r="2523" customFormat="false" ht="15" hidden="false" customHeight="false" outlineLevel="0" collapsed="false">
      <c r="A2523" s="9" t="s">
        <v>22537</v>
      </c>
      <c r="B2523" s="9" t="s">
        <v>22538</v>
      </c>
      <c r="C2523" s="9"/>
      <c r="D2523" s="9" t="s">
        <v>19</v>
      </c>
      <c r="E2523" s="9" t="s">
        <v>943</v>
      </c>
      <c r="F2523" s="9" t="s">
        <v>162</v>
      </c>
      <c r="G2523" s="9" t="s">
        <v>100</v>
      </c>
      <c r="H2523" s="9" t="n">
        <v>1920</v>
      </c>
      <c r="I2523" s="9" t="n">
        <v>1988</v>
      </c>
      <c r="J2523" s="9"/>
      <c r="K2523" s="9" t="s">
        <v>22539</v>
      </c>
      <c r="L2523" s="9" t="s">
        <v>22540</v>
      </c>
      <c r="M2523" s="9" t="s">
        <v>22541</v>
      </c>
      <c r="N2523" s="9" t="s">
        <v>22542</v>
      </c>
      <c r="O2523" s="9" t="s">
        <v>22137</v>
      </c>
      <c r="P2523" s="9" t="s">
        <v>22543</v>
      </c>
      <c r="Q2523" s="9" t="s">
        <v>234</v>
      </c>
      <c r="R2523" s="9" t="s">
        <v>12866</v>
      </c>
      <c r="S2523" s="9" t="s">
        <v>17</v>
      </c>
      <c r="T2523" s="9" t="s">
        <v>313</v>
      </c>
      <c r="U2523" s="9" t="s">
        <v>222</v>
      </c>
      <c r="V2523" s="9" t="s">
        <v>22544</v>
      </c>
    </row>
    <row r="2524" customFormat="false" ht="15" hidden="false" customHeight="false" outlineLevel="0" collapsed="false">
      <c r="A2524" s="9" t="s">
        <v>22545</v>
      </c>
      <c r="B2524" s="9" t="s">
        <v>22546</v>
      </c>
      <c r="C2524" s="9"/>
      <c r="D2524" s="9" t="s">
        <v>19</v>
      </c>
      <c r="E2524" s="9" t="s">
        <v>943</v>
      </c>
      <c r="F2524" s="9" t="s">
        <v>162</v>
      </c>
      <c r="G2524" s="9" t="s">
        <v>100</v>
      </c>
      <c r="H2524" s="9" t="n">
        <v>1937</v>
      </c>
      <c r="I2524" s="9" t="n">
        <v>1980</v>
      </c>
      <c r="J2524" s="9"/>
      <c r="K2524" s="9" t="s">
        <v>22547</v>
      </c>
      <c r="L2524" s="9" t="s">
        <v>22548</v>
      </c>
      <c r="M2524" s="9" t="s">
        <v>22549</v>
      </c>
      <c r="N2524" s="9" t="s">
        <v>15009</v>
      </c>
      <c r="O2524" s="9" t="s">
        <v>21919</v>
      </c>
      <c r="P2524" s="9" t="s">
        <v>22550</v>
      </c>
      <c r="Q2524" s="9" t="s">
        <v>234</v>
      </c>
      <c r="R2524" s="9" t="s">
        <v>12866</v>
      </c>
      <c r="S2524" s="9" t="s">
        <v>17</v>
      </c>
      <c r="T2524" s="9" t="s">
        <v>22551</v>
      </c>
      <c r="U2524" s="9" t="s">
        <v>222</v>
      </c>
      <c r="V2524" s="9" t="s">
        <v>22552</v>
      </c>
    </row>
    <row r="2525" customFormat="false" ht="15" hidden="false" customHeight="false" outlineLevel="0" collapsed="false">
      <c r="A2525" s="9" t="s">
        <v>22553</v>
      </c>
      <c r="B2525" s="9" t="s">
        <v>22554</v>
      </c>
      <c r="C2525" s="9"/>
      <c r="D2525" s="9" t="s">
        <v>19</v>
      </c>
      <c r="E2525" s="9" t="s">
        <v>943</v>
      </c>
      <c r="F2525" s="9" t="s">
        <v>162</v>
      </c>
      <c r="G2525" s="9" t="s">
        <v>100</v>
      </c>
      <c r="H2525" s="9" t="n">
        <v>1927</v>
      </c>
      <c r="I2525" s="9" t="n">
        <v>2004</v>
      </c>
      <c r="J2525" s="9"/>
      <c r="K2525" s="9" t="s">
        <v>22555</v>
      </c>
      <c r="L2525" s="9" t="s">
        <v>22556</v>
      </c>
      <c r="M2525" s="9" t="s">
        <v>22557</v>
      </c>
      <c r="N2525" s="9" t="s">
        <v>15009</v>
      </c>
      <c r="O2525" s="9" t="s">
        <v>22137</v>
      </c>
      <c r="P2525" s="9" t="s">
        <v>22558</v>
      </c>
      <c r="Q2525" s="9" t="s">
        <v>234</v>
      </c>
      <c r="R2525" s="9" t="s">
        <v>12866</v>
      </c>
      <c r="S2525" s="9" t="s">
        <v>17</v>
      </c>
      <c r="T2525" s="9" t="s">
        <v>313</v>
      </c>
      <c r="U2525" s="9" t="s">
        <v>222</v>
      </c>
      <c r="V2525" s="9" t="s">
        <v>22544</v>
      </c>
    </row>
    <row r="2526" customFormat="false" ht="15" hidden="false" customHeight="false" outlineLevel="0" collapsed="false">
      <c r="A2526" s="9" t="s">
        <v>22559</v>
      </c>
      <c r="B2526" s="9" t="s">
        <v>22560</v>
      </c>
      <c r="C2526" s="9"/>
      <c r="D2526" s="9" t="s">
        <v>19</v>
      </c>
      <c r="E2526" s="9" t="s">
        <v>943</v>
      </c>
      <c r="F2526" s="9" t="s">
        <v>162</v>
      </c>
      <c r="G2526" s="9" t="s">
        <v>100</v>
      </c>
      <c r="H2526" s="9" t="n">
        <v>1923</v>
      </c>
      <c r="I2526" s="9" t="n">
        <v>1998</v>
      </c>
      <c r="J2526" s="9"/>
      <c r="K2526" s="9" t="s">
        <v>22561</v>
      </c>
      <c r="L2526" s="9" t="s">
        <v>22562</v>
      </c>
      <c r="M2526" s="9" t="s">
        <v>22563</v>
      </c>
      <c r="N2526" s="9" t="s">
        <v>173</v>
      </c>
      <c r="O2526" s="9" t="s">
        <v>21919</v>
      </c>
      <c r="P2526" s="9" t="s">
        <v>22564</v>
      </c>
      <c r="Q2526" s="9" t="s">
        <v>234</v>
      </c>
      <c r="R2526" s="9" t="s">
        <v>12866</v>
      </c>
      <c r="S2526" s="9" t="s">
        <v>17</v>
      </c>
      <c r="T2526" s="9" t="s">
        <v>1061</v>
      </c>
      <c r="U2526" s="9" t="s">
        <v>222</v>
      </c>
      <c r="V2526" s="9" t="s">
        <v>22565</v>
      </c>
    </row>
    <row r="2527" customFormat="false" ht="15" hidden="false" customHeight="false" outlineLevel="0" collapsed="false">
      <c r="A2527" s="9" t="s">
        <v>22566</v>
      </c>
      <c r="B2527" s="9" t="s">
        <v>22567</v>
      </c>
      <c r="C2527" s="9"/>
      <c r="D2527" s="9" t="s">
        <v>19</v>
      </c>
      <c r="E2527" s="9" t="s">
        <v>943</v>
      </c>
      <c r="F2527" s="9" t="s">
        <v>162</v>
      </c>
      <c r="G2527" s="9" t="s">
        <v>100</v>
      </c>
      <c r="H2527" s="9" t="n">
        <v>1886</v>
      </c>
      <c r="I2527" s="9" t="n">
        <v>1973</v>
      </c>
      <c r="J2527" s="9"/>
      <c r="K2527" s="9" t="s">
        <v>22568</v>
      </c>
      <c r="L2527" s="9" t="s">
        <v>331</v>
      </c>
      <c r="M2527" s="9" t="s">
        <v>5198</v>
      </c>
      <c r="N2527" s="9" t="s">
        <v>180</v>
      </c>
      <c r="O2527" s="9" t="s">
        <v>22569</v>
      </c>
      <c r="P2527" s="9" t="s">
        <v>22570</v>
      </c>
      <c r="Q2527" s="9" t="s">
        <v>234</v>
      </c>
      <c r="R2527" s="9" t="s">
        <v>12866</v>
      </c>
      <c r="S2527" s="9" t="s">
        <v>17</v>
      </c>
      <c r="T2527" s="9" t="s">
        <v>16068</v>
      </c>
      <c r="U2527" s="9" t="s">
        <v>222</v>
      </c>
      <c r="V2527" s="9" t="s">
        <v>22571</v>
      </c>
    </row>
    <row r="2528" customFormat="false" ht="15" hidden="false" customHeight="false" outlineLevel="0" collapsed="false">
      <c r="A2528" s="9" t="s">
        <v>22572</v>
      </c>
      <c r="B2528" s="9" t="s">
        <v>22573</v>
      </c>
      <c r="C2528" s="9"/>
      <c r="D2528" s="9" t="s">
        <v>19</v>
      </c>
      <c r="E2528" s="9" t="s">
        <v>943</v>
      </c>
      <c r="F2528" s="9" t="s">
        <v>162</v>
      </c>
      <c r="G2528" s="9" t="s">
        <v>100</v>
      </c>
      <c r="H2528" s="9" t="n">
        <v>1874</v>
      </c>
      <c r="I2528" s="9" t="n">
        <v>1949</v>
      </c>
      <c r="J2528" s="9"/>
      <c r="K2528" s="9" t="s">
        <v>22574</v>
      </c>
      <c r="L2528" s="9" t="s">
        <v>22575</v>
      </c>
      <c r="M2528" s="9" t="s">
        <v>22576</v>
      </c>
      <c r="N2528" s="9" t="s">
        <v>182</v>
      </c>
      <c r="O2528" s="9" t="s">
        <v>21919</v>
      </c>
      <c r="P2528" s="9" t="s">
        <v>22577</v>
      </c>
      <c r="Q2528" s="9" t="s">
        <v>234</v>
      </c>
      <c r="R2528" s="9" t="s">
        <v>12866</v>
      </c>
      <c r="S2528" s="9" t="s">
        <v>17</v>
      </c>
      <c r="T2528" s="9" t="s">
        <v>324</v>
      </c>
      <c r="U2528" s="9" t="s">
        <v>222</v>
      </c>
      <c r="V2528" s="9" t="s">
        <v>22578</v>
      </c>
    </row>
    <row r="2529" customFormat="false" ht="15" hidden="false" customHeight="false" outlineLevel="0" collapsed="false">
      <c r="A2529" s="9" t="s">
        <v>22579</v>
      </c>
      <c r="B2529" s="9" t="s">
        <v>22580</v>
      </c>
      <c r="C2529" s="9" t="s">
        <v>22581</v>
      </c>
      <c r="D2529" s="9" t="s">
        <v>19</v>
      </c>
      <c r="E2529" s="9" t="s">
        <v>943</v>
      </c>
      <c r="F2529" s="9" t="s">
        <v>162</v>
      </c>
      <c r="G2529" s="9" t="s">
        <v>100</v>
      </c>
      <c r="H2529" s="9" t="n">
        <v>1912</v>
      </c>
      <c r="I2529" s="9" t="n">
        <v>1994</v>
      </c>
      <c r="J2529" s="9"/>
      <c r="K2529" s="9" t="s">
        <v>22582</v>
      </c>
      <c r="L2529" s="9" t="s">
        <v>22583</v>
      </c>
      <c r="M2529" s="9" t="s">
        <v>16675</v>
      </c>
      <c r="N2529" s="9" t="s">
        <v>173</v>
      </c>
      <c r="O2529" s="9" t="s">
        <v>22137</v>
      </c>
      <c r="P2529" s="9" t="s">
        <v>22584</v>
      </c>
      <c r="Q2529" s="9" t="s">
        <v>234</v>
      </c>
      <c r="R2529" s="9" t="s">
        <v>12866</v>
      </c>
      <c r="S2529" s="9" t="s">
        <v>17</v>
      </c>
      <c r="T2529" s="9" t="s">
        <v>313</v>
      </c>
      <c r="U2529" s="9" t="s">
        <v>222</v>
      </c>
      <c r="V2529" s="9"/>
    </row>
    <row r="2530" customFormat="false" ht="15" hidden="false" customHeight="false" outlineLevel="0" collapsed="false">
      <c r="A2530" s="9" t="s">
        <v>22585</v>
      </c>
      <c r="B2530" s="9" t="s">
        <v>22586</v>
      </c>
      <c r="C2530" s="9"/>
      <c r="D2530" s="9" t="s">
        <v>19</v>
      </c>
      <c r="E2530" s="9" t="s">
        <v>943</v>
      </c>
      <c r="F2530" s="9" t="s">
        <v>162</v>
      </c>
      <c r="G2530" s="9" t="s">
        <v>100</v>
      </c>
      <c r="H2530" s="9" t="n">
        <v>1932</v>
      </c>
      <c r="I2530" s="9"/>
      <c r="J2530" s="9" t="s">
        <v>22587</v>
      </c>
      <c r="K2530" s="9" t="s">
        <v>22588</v>
      </c>
      <c r="L2530" s="9" t="s">
        <v>22589</v>
      </c>
      <c r="M2530" s="9" t="s">
        <v>22590</v>
      </c>
      <c r="N2530" s="9" t="s">
        <v>180</v>
      </c>
      <c r="O2530" s="9" t="s">
        <v>22137</v>
      </c>
      <c r="P2530" s="9" t="s">
        <v>22591</v>
      </c>
      <c r="Q2530" s="9" t="s">
        <v>1267</v>
      </c>
      <c r="R2530" s="9" t="s">
        <v>12866</v>
      </c>
      <c r="S2530" s="9" t="s">
        <v>17</v>
      </c>
      <c r="T2530" s="9" t="s">
        <v>22592</v>
      </c>
      <c r="U2530" s="9" t="s">
        <v>222</v>
      </c>
      <c r="V2530" s="9"/>
    </row>
    <row r="2531" customFormat="false" ht="15" hidden="false" customHeight="false" outlineLevel="0" collapsed="false">
      <c r="A2531" s="9" t="s">
        <v>22593</v>
      </c>
      <c r="B2531" s="9" t="s">
        <v>22594</v>
      </c>
      <c r="C2531" s="9"/>
      <c r="D2531" s="9" t="s">
        <v>19</v>
      </c>
      <c r="E2531" s="9" t="s">
        <v>943</v>
      </c>
      <c r="F2531" s="9" t="s">
        <v>162</v>
      </c>
      <c r="G2531" s="9" t="s">
        <v>100</v>
      </c>
      <c r="H2531" s="9" t="n">
        <v>1917</v>
      </c>
      <c r="I2531" s="9" t="n">
        <v>1967</v>
      </c>
      <c r="J2531" s="9"/>
      <c r="K2531" s="9" t="s">
        <v>22595</v>
      </c>
      <c r="L2531" s="9" t="s">
        <v>22596</v>
      </c>
      <c r="M2531" s="9" t="s">
        <v>8447</v>
      </c>
      <c r="N2531" s="9" t="s">
        <v>180</v>
      </c>
      <c r="O2531" s="9" t="s">
        <v>22137</v>
      </c>
      <c r="P2531" s="9" t="s">
        <v>22597</v>
      </c>
      <c r="Q2531" s="9" t="s">
        <v>234</v>
      </c>
      <c r="R2531" s="9" t="s">
        <v>12866</v>
      </c>
      <c r="S2531" s="9" t="s">
        <v>17</v>
      </c>
      <c r="T2531" s="9" t="s">
        <v>16911</v>
      </c>
      <c r="U2531" s="9" t="s">
        <v>222</v>
      </c>
      <c r="V2531" s="9"/>
    </row>
    <row r="2532" customFormat="false" ht="15" hidden="false" customHeight="false" outlineLevel="0" collapsed="false">
      <c r="A2532" s="9" t="s">
        <v>22598</v>
      </c>
      <c r="B2532" s="9" t="s">
        <v>22599</v>
      </c>
      <c r="C2532" s="9"/>
      <c r="D2532" s="9" t="s">
        <v>19</v>
      </c>
      <c r="E2532" s="9" t="s">
        <v>943</v>
      </c>
      <c r="F2532" s="9" t="s">
        <v>337</v>
      </c>
      <c r="G2532" s="9" t="s">
        <v>22600</v>
      </c>
      <c r="H2532" s="9" t="n">
        <v>1934</v>
      </c>
      <c r="I2532" s="9"/>
      <c r="J2532" s="9" t="s">
        <v>22601</v>
      </c>
      <c r="K2532" s="9" t="s">
        <v>22602</v>
      </c>
      <c r="L2532" s="9" t="s">
        <v>22603</v>
      </c>
      <c r="M2532" s="9" t="s">
        <v>22604</v>
      </c>
      <c r="N2532" s="9" t="s">
        <v>180</v>
      </c>
      <c r="O2532" s="9" t="s">
        <v>22137</v>
      </c>
      <c r="P2532" s="9" t="s">
        <v>22605</v>
      </c>
      <c r="Q2532" s="9" t="s">
        <v>1267</v>
      </c>
      <c r="R2532" s="9" t="s">
        <v>12866</v>
      </c>
      <c r="S2532" s="9" t="s">
        <v>17</v>
      </c>
      <c r="T2532" s="9" t="s">
        <v>22592</v>
      </c>
      <c r="U2532" s="9" t="s">
        <v>222</v>
      </c>
      <c r="V2532" s="9"/>
    </row>
    <row r="2533" customFormat="false" ht="15" hidden="false" customHeight="false" outlineLevel="0" collapsed="false">
      <c r="A2533" s="9" t="s">
        <v>22606</v>
      </c>
      <c r="B2533" s="9" t="s">
        <v>22607</v>
      </c>
      <c r="C2533" s="9"/>
      <c r="D2533" s="9" t="s">
        <v>19</v>
      </c>
      <c r="E2533" s="9" t="s">
        <v>943</v>
      </c>
      <c r="F2533" s="9" t="s">
        <v>162</v>
      </c>
      <c r="G2533" s="9" t="s">
        <v>86</v>
      </c>
      <c r="H2533" s="9" t="n">
        <v>1859</v>
      </c>
      <c r="I2533" s="9" t="n">
        <v>1942</v>
      </c>
      <c r="J2533" s="9" t="s">
        <v>22608</v>
      </c>
      <c r="K2533" s="9" t="s">
        <v>22609</v>
      </c>
      <c r="L2533" s="9" t="s">
        <v>22610</v>
      </c>
      <c r="M2533" s="9" t="s">
        <v>13165</v>
      </c>
      <c r="N2533" s="9" t="s">
        <v>175</v>
      </c>
      <c r="O2533" s="9" t="s">
        <v>22611</v>
      </c>
      <c r="P2533" s="9" t="s">
        <v>22612</v>
      </c>
      <c r="Q2533" s="9" t="s">
        <v>454</v>
      </c>
      <c r="R2533" s="9" t="s">
        <v>22613</v>
      </c>
      <c r="S2533" s="9" t="s">
        <v>15</v>
      </c>
      <c r="T2533" s="9" t="s">
        <v>22614</v>
      </c>
      <c r="U2533" s="9" t="s">
        <v>222</v>
      </c>
      <c r="V2533" s="9" t="s">
        <v>22615</v>
      </c>
    </row>
    <row r="2534" customFormat="false" ht="15" hidden="false" customHeight="false" outlineLevel="0" collapsed="false">
      <c r="A2534" s="9" t="s">
        <v>22616</v>
      </c>
      <c r="B2534" s="9" t="s">
        <v>22617</v>
      </c>
      <c r="C2534" s="9"/>
      <c r="D2534" s="9" t="s">
        <v>19</v>
      </c>
      <c r="E2534" s="9" t="s">
        <v>943</v>
      </c>
      <c r="F2534" s="9" t="s">
        <v>162</v>
      </c>
      <c r="G2534" s="9" t="s">
        <v>86</v>
      </c>
      <c r="H2534" s="9" t="n">
        <v>1887</v>
      </c>
      <c r="I2534" s="9" t="n">
        <v>1980</v>
      </c>
      <c r="J2534" s="9"/>
      <c r="K2534" s="9" t="s">
        <v>22618</v>
      </c>
      <c r="L2534" s="9" t="s">
        <v>22619</v>
      </c>
      <c r="M2534" s="9" t="s">
        <v>22620</v>
      </c>
      <c r="N2534" s="9" t="s">
        <v>175</v>
      </c>
      <c r="O2534" s="9" t="s">
        <v>22621</v>
      </c>
      <c r="P2534" s="9" t="s">
        <v>22622</v>
      </c>
      <c r="Q2534" s="9" t="s">
        <v>454</v>
      </c>
      <c r="R2534" s="9" t="s">
        <v>22623</v>
      </c>
      <c r="S2534" s="9" t="s">
        <v>16</v>
      </c>
      <c r="T2534" s="9" t="s">
        <v>22624</v>
      </c>
      <c r="U2534" s="9" t="s">
        <v>222</v>
      </c>
      <c r="V2534" s="9" t="s">
        <v>22625</v>
      </c>
    </row>
    <row r="2535" customFormat="false" ht="15" hidden="false" customHeight="false" outlineLevel="0" collapsed="false">
      <c r="A2535" s="9" t="s">
        <v>22626</v>
      </c>
      <c r="B2535" s="9" t="s">
        <v>22627</v>
      </c>
      <c r="C2535" s="9"/>
      <c r="D2535" s="9" t="s">
        <v>19</v>
      </c>
      <c r="E2535" s="9" t="s">
        <v>943</v>
      </c>
      <c r="F2535" s="9" t="s">
        <v>162</v>
      </c>
      <c r="G2535" s="9" t="s">
        <v>86</v>
      </c>
      <c r="H2535" s="9" t="n">
        <v>1879</v>
      </c>
      <c r="I2535" s="9" t="n">
        <v>1943</v>
      </c>
      <c r="J2535" s="9"/>
      <c r="K2535" s="9" t="s">
        <v>22628</v>
      </c>
      <c r="L2535" s="9" t="s">
        <v>22629</v>
      </c>
      <c r="M2535" s="9" t="s">
        <v>22620</v>
      </c>
      <c r="N2535" s="9" t="s">
        <v>175</v>
      </c>
      <c r="O2535" s="9" t="s">
        <v>22630</v>
      </c>
      <c r="P2535" s="9" t="s">
        <v>22631</v>
      </c>
      <c r="Q2535" s="9" t="s">
        <v>454</v>
      </c>
      <c r="R2535" s="9" t="s">
        <v>13159</v>
      </c>
      <c r="S2535" s="9" t="s">
        <v>17</v>
      </c>
      <c r="T2535" s="9" t="s">
        <v>5181</v>
      </c>
      <c r="U2535" s="9" t="s">
        <v>222</v>
      </c>
      <c r="V2535" s="9" t="s">
        <v>22632</v>
      </c>
    </row>
    <row r="2536" customFormat="false" ht="15" hidden="false" customHeight="false" outlineLevel="0" collapsed="false">
      <c r="A2536" s="9" t="s">
        <v>22633</v>
      </c>
      <c r="B2536" s="9" t="s">
        <v>22634</v>
      </c>
      <c r="C2536" s="9"/>
      <c r="D2536" s="9" t="s">
        <v>19</v>
      </c>
      <c r="E2536" s="9" t="s">
        <v>943</v>
      </c>
      <c r="F2536" s="9" t="s">
        <v>162</v>
      </c>
      <c r="G2536" s="9" t="s">
        <v>86</v>
      </c>
      <c r="H2536" s="9" t="n">
        <v>1904</v>
      </c>
      <c r="I2536" s="9" t="n">
        <v>2001</v>
      </c>
      <c r="J2536" s="9"/>
      <c r="K2536" s="9" t="s">
        <v>22635</v>
      </c>
      <c r="L2536" s="9" t="s">
        <v>22636</v>
      </c>
      <c r="M2536" s="9" t="s">
        <v>22637</v>
      </c>
      <c r="N2536" s="9" t="s">
        <v>175</v>
      </c>
      <c r="O2536" s="9" t="s">
        <v>22638</v>
      </c>
      <c r="P2536" s="9" t="s">
        <v>22639</v>
      </c>
      <c r="Q2536" s="9" t="s">
        <v>454</v>
      </c>
      <c r="R2536" s="9" t="s">
        <v>22640</v>
      </c>
      <c r="S2536" s="9" t="s">
        <v>17</v>
      </c>
      <c r="T2536" s="9" t="s">
        <v>22490</v>
      </c>
      <c r="U2536" s="9" t="s">
        <v>222</v>
      </c>
      <c r="V2536" s="9"/>
    </row>
    <row r="2537" customFormat="false" ht="15" hidden="false" customHeight="false" outlineLevel="0" collapsed="false">
      <c r="A2537" s="9" t="s">
        <v>22641</v>
      </c>
      <c r="B2537" s="9" t="s">
        <v>22642</v>
      </c>
      <c r="C2537" s="9"/>
      <c r="D2537" s="9" t="s">
        <v>19</v>
      </c>
      <c r="E2537" s="9" t="s">
        <v>943</v>
      </c>
      <c r="F2537" s="9" t="s">
        <v>162</v>
      </c>
      <c r="G2537" s="9" t="s">
        <v>86</v>
      </c>
      <c r="H2537" s="9" t="n">
        <v>1898</v>
      </c>
      <c r="I2537" s="9" t="n">
        <v>1992</v>
      </c>
      <c r="J2537" s="9" t="s">
        <v>22643</v>
      </c>
      <c r="K2537" s="9" t="s">
        <v>22644</v>
      </c>
      <c r="L2537" s="9" t="s">
        <v>22645</v>
      </c>
      <c r="M2537" s="9" t="s">
        <v>13165</v>
      </c>
      <c r="N2537" s="9" t="s">
        <v>175</v>
      </c>
      <c r="O2537" s="9" t="s">
        <v>22145</v>
      </c>
      <c r="P2537" s="9" t="s">
        <v>22646</v>
      </c>
      <c r="Q2537" s="9" t="s">
        <v>454</v>
      </c>
      <c r="R2537" s="9" t="s">
        <v>22640</v>
      </c>
      <c r="S2537" s="9" t="s">
        <v>17</v>
      </c>
      <c r="T2537" s="9" t="s">
        <v>20226</v>
      </c>
      <c r="U2537" s="9" t="s">
        <v>222</v>
      </c>
      <c r="V2537" s="9"/>
    </row>
    <row r="2538" customFormat="false" ht="15" hidden="false" customHeight="false" outlineLevel="0" collapsed="false">
      <c r="A2538" s="9" t="s">
        <v>22647</v>
      </c>
      <c r="B2538" s="9" t="s">
        <v>22648</v>
      </c>
      <c r="C2538" s="9" t="s">
        <v>22649</v>
      </c>
      <c r="D2538" s="9" t="s">
        <v>19</v>
      </c>
      <c r="E2538" s="9" t="s">
        <v>943</v>
      </c>
      <c r="F2538" s="9" t="s">
        <v>162</v>
      </c>
      <c r="G2538" s="9" t="s">
        <v>86</v>
      </c>
      <c r="H2538" s="9" t="n">
        <v>1867</v>
      </c>
      <c r="I2538" s="9" t="n">
        <v>1937</v>
      </c>
      <c r="J2538" s="9"/>
      <c r="K2538" s="9" t="s">
        <v>22650</v>
      </c>
      <c r="L2538" s="9" t="s">
        <v>22651</v>
      </c>
      <c r="M2538" s="9" t="s">
        <v>22652</v>
      </c>
      <c r="N2538" s="9" t="s">
        <v>179</v>
      </c>
      <c r="O2538" s="9" t="s">
        <v>22653</v>
      </c>
      <c r="P2538" s="9" t="s">
        <v>22654</v>
      </c>
      <c r="Q2538" s="9" t="s">
        <v>1654</v>
      </c>
      <c r="R2538" s="9" t="s">
        <v>13246</v>
      </c>
      <c r="S2538" s="9" t="s">
        <v>17</v>
      </c>
      <c r="T2538" s="9" t="s">
        <v>1214</v>
      </c>
      <c r="U2538" s="9" t="s">
        <v>222</v>
      </c>
      <c r="V2538" s="9" t="s">
        <v>22655</v>
      </c>
    </row>
    <row r="2539" customFormat="false" ht="15" hidden="false" customHeight="false" outlineLevel="0" collapsed="false">
      <c r="A2539" s="9" t="s">
        <v>22656</v>
      </c>
      <c r="B2539" s="9" t="s">
        <v>22657</v>
      </c>
      <c r="C2539" s="9"/>
      <c r="D2539" s="9" t="s">
        <v>19</v>
      </c>
      <c r="E2539" s="9" t="s">
        <v>943</v>
      </c>
      <c r="F2539" s="9" t="s">
        <v>162</v>
      </c>
      <c r="G2539" s="9" t="s">
        <v>86</v>
      </c>
      <c r="H2539" s="9" t="n">
        <v>1878</v>
      </c>
      <c r="I2539" s="9" t="n">
        <v>1958</v>
      </c>
      <c r="J2539" s="9"/>
      <c r="K2539" s="9" t="s">
        <v>22658</v>
      </c>
      <c r="L2539" s="9" t="s">
        <v>22659</v>
      </c>
      <c r="M2539" s="9" t="s">
        <v>22660</v>
      </c>
      <c r="N2539" s="9" t="s">
        <v>179</v>
      </c>
      <c r="O2539" s="9" t="s">
        <v>22137</v>
      </c>
      <c r="P2539" s="9" t="s">
        <v>22661</v>
      </c>
      <c r="Q2539" s="9" t="s">
        <v>869</v>
      </c>
      <c r="R2539" s="9" t="s">
        <v>14169</v>
      </c>
      <c r="S2539" s="9" t="s">
        <v>17</v>
      </c>
      <c r="T2539" s="9" t="s">
        <v>3429</v>
      </c>
      <c r="U2539" s="9" t="s">
        <v>222</v>
      </c>
      <c r="V2539" s="9" t="s">
        <v>22662</v>
      </c>
    </row>
    <row r="2540" customFormat="false" ht="15" hidden="false" customHeight="false" outlineLevel="0" collapsed="false">
      <c r="A2540" s="9" t="s">
        <v>22663</v>
      </c>
      <c r="B2540" s="9" t="s">
        <v>22664</v>
      </c>
      <c r="C2540" s="9"/>
      <c r="D2540" s="9" t="s">
        <v>19</v>
      </c>
      <c r="E2540" s="9" t="s">
        <v>943</v>
      </c>
      <c r="F2540" s="9" t="s">
        <v>162</v>
      </c>
      <c r="G2540" s="9" t="s">
        <v>86</v>
      </c>
      <c r="H2540" s="9" t="n">
        <v>1909</v>
      </c>
      <c r="I2540" s="9" t="n">
        <v>1990</v>
      </c>
      <c r="J2540" s="9"/>
      <c r="K2540" s="9" t="s">
        <v>22665</v>
      </c>
      <c r="L2540" s="9" t="s">
        <v>22666</v>
      </c>
      <c r="M2540" s="9" t="s">
        <v>22667</v>
      </c>
      <c r="N2540" s="9" t="s">
        <v>12950</v>
      </c>
      <c r="O2540" s="9" t="s">
        <v>22145</v>
      </c>
      <c r="P2540" s="9" t="s">
        <v>22668</v>
      </c>
      <c r="Q2540" s="9" t="s">
        <v>454</v>
      </c>
      <c r="R2540" s="9" t="s">
        <v>12866</v>
      </c>
      <c r="S2540" s="9" t="s">
        <v>17</v>
      </c>
      <c r="T2540" s="9" t="s">
        <v>16911</v>
      </c>
      <c r="U2540" s="9" t="s">
        <v>222</v>
      </c>
      <c r="V2540" s="9" t="s">
        <v>22669</v>
      </c>
    </row>
    <row r="2541" customFormat="false" ht="15" hidden="false" customHeight="false" outlineLevel="0" collapsed="false">
      <c r="A2541" s="9" t="s">
        <v>22670</v>
      </c>
      <c r="B2541" s="9" t="s">
        <v>22671</v>
      </c>
      <c r="C2541" s="9"/>
      <c r="D2541" s="9" t="s">
        <v>19</v>
      </c>
      <c r="E2541" s="9" t="s">
        <v>943</v>
      </c>
      <c r="F2541" s="9" t="s">
        <v>162</v>
      </c>
      <c r="G2541" s="9" t="s">
        <v>86</v>
      </c>
      <c r="H2541" s="9" t="n">
        <v>1853</v>
      </c>
      <c r="I2541" s="9" t="n">
        <v>1930</v>
      </c>
      <c r="J2541" s="9"/>
      <c r="K2541" s="9" t="s">
        <v>22672</v>
      </c>
      <c r="L2541" s="9" t="s">
        <v>22673</v>
      </c>
      <c r="M2541" s="9" t="s">
        <v>13156</v>
      </c>
      <c r="N2541" s="9" t="s">
        <v>178</v>
      </c>
      <c r="O2541" s="9" t="s">
        <v>22674</v>
      </c>
      <c r="P2541" s="9" t="s">
        <v>22675</v>
      </c>
      <c r="Q2541" s="9" t="s">
        <v>454</v>
      </c>
      <c r="R2541" s="9" t="s">
        <v>22400</v>
      </c>
      <c r="S2541" s="9" t="s">
        <v>17</v>
      </c>
      <c r="T2541" s="9" t="s">
        <v>1043</v>
      </c>
      <c r="U2541" s="9" t="s">
        <v>222</v>
      </c>
      <c r="V2541" s="9" t="s">
        <v>22676</v>
      </c>
    </row>
    <row r="2542" customFormat="false" ht="15" hidden="false" customHeight="false" outlineLevel="0" collapsed="false">
      <c r="A2542" s="9" t="s">
        <v>22677</v>
      </c>
      <c r="B2542" s="9" t="s">
        <v>22678</v>
      </c>
      <c r="C2542" s="9"/>
      <c r="D2542" s="9" t="s">
        <v>19</v>
      </c>
      <c r="E2542" s="9" t="s">
        <v>943</v>
      </c>
      <c r="F2542" s="9" t="s">
        <v>162</v>
      </c>
      <c r="G2542" s="9" t="s">
        <v>88</v>
      </c>
      <c r="H2542" s="9" t="n">
        <v>1770</v>
      </c>
      <c r="I2542" s="9" t="n">
        <v>1843</v>
      </c>
      <c r="J2542" s="9" t="s">
        <v>22679</v>
      </c>
      <c r="K2542" s="9" t="s">
        <v>22680</v>
      </c>
      <c r="L2542" s="9" t="s">
        <v>22681</v>
      </c>
      <c r="M2542" s="9" t="s">
        <v>22682</v>
      </c>
      <c r="N2542" s="9" t="s">
        <v>177</v>
      </c>
      <c r="O2542" s="9" t="s">
        <v>22683</v>
      </c>
      <c r="P2542" s="9" t="s">
        <v>22684</v>
      </c>
      <c r="Q2542" s="9" t="s">
        <v>454</v>
      </c>
      <c r="R2542" s="9" t="s">
        <v>17154</v>
      </c>
      <c r="S2542" s="9" t="s">
        <v>17</v>
      </c>
      <c r="T2542" s="9" t="s">
        <v>3239</v>
      </c>
      <c r="U2542" s="9" t="s">
        <v>222</v>
      </c>
      <c r="V2542" s="9" t="s">
        <v>22685</v>
      </c>
    </row>
    <row r="2543" customFormat="false" ht="15" hidden="false" customHeight="false" outlineLevel="0" collapsed="false">
      <c r="A2543" s="9" t="s">
        <v>22686</v>
      </c>
      <c r="B2543" s="9" t="s">
        <v>22687</v>
      </c>
      <c r="C2543" s="9" t="s">
        <v>22688</v>
      </c>
      <c r="D2543" s="9" t="s">
        <v>19</v>
      </c>
      <c r="E2543" s="9" t="s">
        <v>943</v>
      </c>
      <c r="F2543" s="9" t="s">
        <v>162</v>
      </c>
      <c r="G2543" s="9" t="s">
        <v>86</v>
      </c>
      <c r="H2543" s="9" t="n">
        <v>1850</v>
      </c>
      <c r="I2543" s="9" t="n">
        <v>1925</v>
      </c>
      <c r="J2543" s="9" t="s">
        <v>22689</v>
      </c>
      <c r="K2543" s="9" t="s">
        <v>22690</v>
      </c>
      <c r="L2543" s="9" t="s">
        <v>22691</v>
      </c>
      <c r="M2543" s="9" t="s">
        <v>19961</v>
      </c>
      <c r="N2543" s="9" t="s">
        <v>5729</v>
      </c>
      <c r="O2543" s="9" t="s">
        <v>22692</v>
      </c>
      <c r="P2543" s="9" t="s">
        <v>22693</v>
      </c>
      <c r="Q2543" s="9" t="s">
        <v>454</v>
      </c>
      <c r="R2543" s="9" t="s">
        <v>13246</v>
      </c>
      <c r="S2543" s="9" t="s">
        <v>16</v>
      </c>
      <c r="T2543" s="9" t="s">
        <v>22694</v>
      </c>
      <c r="U2543" s="9" t="s">
        <v>222</v>
      </c>
      <c r="V2543" s="9" t="s">
        <v>22695</v>
      </c>
    </row>
    <row r="2544" customFormat="false" ht="15" hidden="false" customHeight="false" outlineLevel="0" collapsed="false">
      <c r="A2544" s="9" t="s">
        <v>22696</v>
      </c>
      <c r="B2544" s="9" t="s">
        <v>22697</v>
      </c>
      <c r="C2544" s="9"/>
      <c r="D2544" s="9" t="s">
        <v>19</v>
      </c>
      <c r="E2544" s="9" t="s">
        <v>943</v>
      </c>
      <c r="F2544" s="9" t="s">
        <v>162</v>
      </c>
      <c r="G2544" s="9" t="s">
        <v>86</v>
      </c>
      <c r="H2544" s="9" t="n">
        <v>1899</v>
      </c>
      <c r="I2544" s="9" t="n">
        <v>1990</v>
      </c>
      <c r="J2544" s="9"/>
      <c r="K2544" s="9" t="s">
        <v>22698</v>
      </c>
      <c r="L2544" s="9" t="s">
        <v>22699</v>
      </c>
      <c r="M2544" s="9" t="s">
        <v>19961</v>
      </c>
      <c r="N2544" s="9" t="s">
        <v>5729</v>
      </c>
      <c r="O2544" s="9" t="s">
        <v>22700</v>
      </c>
      <c r="P2544" s="9" t="s">
        <v>22701</v>
      </c>
      <c r="Q2544" s="9" t="s">
        <v>454</v>
      </c>
      <c r="R2544" s="9" t="s">
        <v>13246</v>
      </c>
      <c r="S2544" s="9" t="s">
        <v>17</v>
      </c>
      <c r="T2544" s="9" t="s">
        <v>16911</v>
      </c>
      <c r="U2544" s="9" t="s">
        <v>222</v>
      </c>
      <c r="V2544" s="9"/>
    </row>
    <row r="2545" customFormat="false" ht="15" hidden="false" customHeight="false" outlineLevel="0" collapsed="false">
      <c r="A2545" s="9" t="s">
        <v>22702</v>
      </c>
      <c r="B2545" s="9" t="s">
        <v>22703</v>
      </c>
      <c r="C2545" s="9" t="s">
        <v>22704</v>
      </c>
      <c r="D2545" s="9" t="s">
        <v>19</v>
      </c>
      <c r="E2545" s="9" t="s">
        <v>943</v>
      </c>
      <c r="F2545" s="9" t="s">
        <v>162</v>
      </c>
      <c r="G2545" s="9" t="s">
        <v>84</v>
      </c>
      <c r="H2545" s="9" t="n">
        <v>1839</v>
      </c>
      <c r="I2545" s="9" t="n">
        <v>1920</v>
      </c>
      <c r="J2545" s="9" t="s">
        <v>22705</v>
      </c>
      <c r="K2545" s="9" t="s">
        <v>22706</v>
      </c>
      <c r="L2545" s="9" t="s">
        <v>22707</v>
      </c>
      <c r="M2545" s="9" t="s">
        <v>22708</v>
      </c>
      <c r="N2545" s="9" t="s">
        <v>593</v>
      </c>
      <c r="O2545" s="9" t="s">
        <v>22709</v>
      </c>
      <c r="P2545" s="9" t="s">
        <v>22710</v>
      </c>
      <c r="Q2545" s="9" t="s">
        <v>454</v>
      </c>
      <c r="R2545" s="9" t="s">
        <v>22640</v>
      </c>
      <c r="S2545" s="9" t="s">
        <v>16</v>
      </c>
      <c r="T2545" s="9" t="s">
        <v>5181</v>
      </c>
      <c r="U2545" s="9" t="s">
        <v>222</v>
      </c>
      <c r="V2545" s="9" t="s">
        <v>22711</v>
      </c>
    </row>
    <row r="2546" customFormat="false" ht="15" hidden="false" customHeight="false" outlineLevel="0" collapsed="false">
      <c r="A2546" s="9" t="s">
        <v>22712</v>
      </c>
      <c r="B2546" s="9" t="s">
        <v>22713</v>
      </c>
      <c r="C2546" s="9" t="s">
        <v>22714</v>
      </c>
      <c r="D2546" s="9" t="s">
        <v>19</v>
      </c>
      <c r="E2546" s="9" t="s">
        <v>943</v>
      </c>
      <c r="F2546" s="9" t="s">
        <v>162</v>
      </c>
      <c r="G2546" s="9" t="s">
        <v>84</v>
      </c>
      <c r="H2546" s="9" t="n">
        <v>1858</v>
      </c>
      <c r="I2546" s="9" t="n">
        <v>1926</v>
      </c>
      <c r="J2546" s="9" t="s">
        <v>22715</v>
      </c>
      <c r="K2546" s="9" t="s">
        <v>22716</v>
      </c>
      <c r="L2546" s="9" t="s">
        <v>22717</v>
      </c>
      <c r="M2546" s="9" t="s">
        <v>22718</v>
      </c>
      <c r="N2546" s="9" t="s">
        <v>174</v>
      </c>
      <c r="O2546" s="9" t="s">
        <v>22719</v>
      </c>
      <c r="P2546" s="9" t="s">
        <v>22720</v>
      </c>
      <c r="Q2546" s="9" t="s">
        <v>454</v>
      </c>
      <c r="R2546" s="9" t="s">
        <v>12866</v>
      </c>
      <c r="S2546" s="9" t="s">
        <v>17</v>
      </c>
      <c r="T2546" s="9" t="s">
        <v>5181</v>
      </c>
      <c r="U2546" s="9" t="s">
        <v>378</v>
      </c>
      <c r="V2546" s="9" t="s">
        <v>22721</v>
      </c>
    </row>
    <row r="2547" customFormat="false" ht="15" hidden="false" customHeight="false" outlineLevel="0" collapsed="false">
      <c r="A2547" s="9" t="s">
        <v>22722</v>
      </c>
      <c r="B2547" s="9" t="s">
        <v>22723</v>
      </c>
      <c r="C2547" s="9" t="s">
        <v>22724</v>
      </c>
      <c r="D2547" s="9" t="s">
        <v>19</v>
      </c>
      <c r="E2547" s="9" t="s">
        <v>943</v>
      </c>
      <c r="F2547" s="9" t="s">
        <v>162</v>
      </c>
      <c r="G2547" s="9" t="s">
        <v>84</v>
      </c>
      <c r="H2547" s="9" t="n">
        <v>1873</v>
      </c>
      <c r="I2547" s="9" t="n">
        <v>1967</v>
      </c>
      <c r="J2547" s="9" t="s">
        <v>22725</v>
      </c>
      <c r="K2547" s="9" t="s">
        <v>22726</v>
      </c>
      <c r="L2547" s="9" t="s">
        <v>4417</v>
      </c>
      <c r="M2547" s="9" t="s">
        <v>22727</v>
      </c>
      <c r="N2547" s="9" t="s">
        <v>231</v>
      </c>
      <c r="O2547" s="9" t="s">
        <v>22728</v>
      </c>
      <c r="P2547" s="9" t="s">
        <v>22729</v>
      </c>
      <c r="Q2547" s="9" t="s">
        <v>1654</v>
      </c>
      <c r="R2547" s="9" t="s">
        <v>12866</v>
      </c>
      <c r="S2547" s="9" t="s">
        <v>17</v>
      </c>
      <c r="T2547" s="9" t="s">
        <v>1372</v>
      </c>
      <c r="U2547" s="9" t="s">
        <v>222</v>
      </c>
      <c r="V2547" s="9"/>
    </row>
    <row r="2548" customFormat="false" ht="15" hidden="false" customHeight="false" outlineLevel="0" collapsed="false">
      <c r="A2548" s="9" t="s">
        <v>22730</v>
      </c>
      <c r="B2548" s="9" t="s">
        <v>22731</v>
      </c>
      <c r="C2548" s="9" t="s">
        <v>22732</v>
      </c>
      <c r="D2548" s="9" t="s">
        <v>19</v>
      </c>
      <c r="E2548" s="9" t="s">
        <v>943</v>
      </c>
      <c r="F2548" s="9" t="s">
        <v>162</v>
      </c>
      <c r="G2548" s="9" t="s">
        <v>84</v>
      </c>
      <c r="H2548" s="9" t="n">
        <v>1879</v>
      </c>
      <c r="I2548" s="9" t="n">
        <v>1962</v>
      </c>
      <c r="J2548" s="9" t="s">
        <v>22733</v>
      </c>
      <c r="K2548" s="9" t="s">
        <v>22734</v>
      </c>
      <c r="L2548" s="9" t="s">
        <v>4417</v>
      </c>
      <c r="M2548" s="9" t="s">
        <v>22735</v>
      </c>
      <c r="N2548" s="9" t="s">
        <v>613</v>
      </c>
      <c r="O2548" s="9" t="s">
        <v>22736</v>
      </c>
      <c r="P2548" s="9" t="s">
        <v>22737</v>
      </c>
      <c r="Q2548" s="9" t="s">
        <v>454</v>
      </c>
      <c r="R2548" s="9" t="s">
        <v>12866</v>
      </c>
      <c r="S2548" s="9" t="s">
        <v>17</v>
      </c>
      <c r="T2548" s="9" t="s">
        <v>10806</v>
      </c>
      <c r="U2548" s="9" t="s">
        <v>222</v>
      </c>
      <c r="V2548" s="9"/>
    </row>
    <row r="2549" customFormat="false" ht="15" hidden="false" customHeight="false" outlineLevel="0" collapsed="false">
      <c r="A2549" s="9" t="s">
        <v>22738</v>
      </c>
      <c r="B2549" s="9" t="s">
        <v>22739</v>
      </c>
      <c r="C2549" s="9"/>
      <c r="D2549" s="9" t="s">
        <v>19</v>
      </c>
      <c r="E2549" s="9" t="s">
        <v>943</v>
      </c>
      <c r="F2549" s="9" t="s">
        <v>162</v>
      </c>
      <c r="G2549" s="9" t="s">
        <v>84</v>
      </c>
      <c r="H2549" s="9" t="n">
        <v>1916</v>
      </c>
      <c r="I2549" s="9" t="n">
        <v>1966</v>
      </c>
      <c r="J2549" s="9"/>
      <c r="K2549" s="9" t="s">
        <v>22740</v>
      </c>
      <c r="L2549" s="9" t="s">
        <v>4417</v>
      </c>
      <c r="M2549" s="9" t="s">
        <v>22741</v>
      </c>
      <c r="N2549" s="9" t="s">
        <v>180</v>
      </c>
      <c r="O2549" s="9" t="s">
        <v>22137</v>
      </c>
      <c r="P2549" s="9" t="s">
        <v>22742</v>
      </c>
      <c r="Q2549" s="9" t="s">
        <v>454</v>
      </c>
      <c r="R2549" s="9" t="s">
        <v>12866</v>
      </c>
      <c r="S2549" s="9" t="s">
        <v>17</v>
      </c>
      <c r="T2549" s="9" t="s">
        <v>3538</v>
      </c>
      <c r="U2549" s="9" t="s">
        <v>222</v>
      </c>
      <c r="V2549" s="9"/>
    </row>
    <row r="2550" customFormat="false" ht="15" hidden="false" customHeight="false" outlineLevel="0" collapsed="false">
      <c r="A2550" s="9" t="s">
        <v>22743</v>
      </c>
      <c r="B2550" s="9" t="s">
        <v>22744</v>
      </c>
      <c r="C2550" s="9"/>
      <c r="D2550" s="9" t="s">
        <v>19</v>
      </c>
      <c r="E2550" s="9" t="s">
        <v>943</v>
      </c>
      <c r="F2550" s="9" t="s">
        <v>162</v>
      </c>
      <c r="G2550" s="9" t="s">
        <v>84</v>
      </c>
      <c r="H2550" s="9" t="n">
        <v>1920</v>
      </c>
      <c r="I2550" s="9" t="n">
        <v>1998</v>
      </c>
      <c r="J2550" s="9"/>
      <c r="K2550" s="9" t="s">
        <v>22745</v>
      </c>
      <c r="L2550" s="9" t="s">
        <v>22746</v>
      </c>
      <c r="M2550" s="9" t="s">
        <v>22747</v>
      </c>
      <c r="N2550" s="9" t="s">
        <v>593</v>
      </c>
      <c r="O2550" s="9" t="s">
        <v>21919</v>
      </c>
      <c r="P2550" s="9" t="s">
        <v>22748</v>
      </c>
      <c r="Q2550" s="9" t="s">
        <v>454</v>
      </c>
      <c r="R2550" s="9" t="s">
        <v>12866</v>
      </c>
      <c r="S2550" s="9" t="s">
        <v>17</v>
      </c>
      <c r="T2550" s="9" t="s">
        <v>21757</v>
      </c>
      <c r="U2550" s="9" t="s">
        <v>222</v>
      </c>
      <c r="V2550" s="9" t="s">
        <v>22711</v>
      </c>
    </row>
    <row r="2551" customFormat="false" ht="15" hidden="false" customHeight="false" outlineLevel="0" collapsed="false">
      <c r="A2551" s="9" t="s">
        <v>22749</v>
      </c>
      <c r="B2551" s="9" t="s">
        <v>22750</v>
      </c>
      <c r="C2551" s="9" t="s">
        <v>22751</v>
      </c>
      <c r="D2551" s="9" t="s">
        <v>19</v>
      </c>
      <c r="E2551" s="9" t="s">
        <v>943</v>
      </c>
      <c r="F2551" s="9" t="s">
        <v>162</v>
      </c>
      <c r="G2551" s="9" t="s">
        <v>84</v>
      </c>
      <c r="H2551" s="9" t="n">
        <v>1896</v>
      </c>
      <c r="I2551" s="9" t="n">
        <v>1993</v>
      </c>
      <c r="J2551" s="9"/>
      <c r="K2551" s="9" t="s">
        <v>22752</v>
      </c>
      <c r="L2551" s="9" t="s">
        <v>22753</v>
      </c>
      <c r="M2551" s="9" t="s">
        <v>22754</v>
      </c>
      <c r="N2551" s="9" t="s">
        <v>593</v>
      </c>
      <c r="O2551" s="9" t="s">
        <v>22755</v>
      </c>
      <c r="P2551" s="9" t="s">
        <v>22756</v>
      </c>
      <c r="Q2551" s="9" t="s">
        <v>454</v>
      </c>
      <c r="R2551" s="9" t="s">
        <v>12866</v>
      </c>
      <c r="S2551" s="9" t="s">
        <v>17</v>
      </c>
      <c r="T2551" s="9" t="s">
        <v>2848</v>
      </c>
      <c r="U2551" s="9" t="s">
        <v>222</v>
      </c>
      <c r="V2551" s="9"/>
    </row>
    <row r="2552" customFormat="false" ht="15" hidden="false" customHeight="false" outlineLevel="0" collapsed="false">
      <c r="A2552" s="9" t="s">
        <v>22757</v>
      </c>
      <c r="B2552" s="9" t="s">
        <v>22758</v>
      </c>
      <c r="C2552" s="9" t="s">
        <v>22759</v>
      </c>
      <c r="D2552" s="9" t="s">
        <v>19</v>
      </c>
      <c r="E2552" s="9" t="s">
        <v>943</v>
      </c>
      <c r="F2552" s="9" t="s">
        <v>162</v>
      </c>
      <c r="G2552" s="9" t="s">
        <v>84</v>
      </c>
      <c r="H2552" s="9" t="n">
        <v>1892</v>
      </c>
      <c r="I2552" s="9" t="n">
        <v>1986</v>
      </c>
      <c r="J2552" s="9" t="s">
        <v>22760</v>
      </c>
      <c r="K2552" s="9" t="s">
        <v>22761</v>
      </c>
      <c r="L2552" s="9" t="s">
        <v>22762</v>
      </c>
      <c r="M2552" s="9" t="s">
        <v>22763</v>
      </c>
      <c r="N2552" s="9" t="s">
        <v>9411</v>
      </c>
      <c r="O2552" s="9" t="s">
        <v>22764</v>
      </c>
      <c r="P2552" s="9" t="s">
        <v>22765</v>
      </c>
      <c r="Q2552" s="9" t="s">
        <v>454</v>
      </c>
      <c r="R2552" s="9" t="s">
        <v>12866</v>
      </c>
      <c r="S2552" s="9" t="s">
        <v>17</v>
      </c>
      <c r="T2552" s="9" t="s">
        <v>16911</v>
      </c>
      <c r="U2552" s="9" t="s">
        <v>222</v>
      </c>
      <c r="V2552" s="9"/>
    </row>
    <row r="2553" customFormat="false" ht="15" hidden="false" customHeight="false" outlineLevel="0" collapsed="false">
      <c r="A2553" s="9" t="s">
        <v>22766</v>
      </c>
      <c r="B2553" s="9" t="s">
        <v>22767</v>
      </c>
      <c r="C2553" s="9"/>
      <c r="D2553" s="9" t="s">
        <v>19</v>
      </c>
      <c r="E2553" s="9" t="s">
        <v>943</v>
      </c>
      <c r="F2553" s="9" t="s">
        <v>162</v>
      </c>
      <c r="G2553" s="9" t="s">
        <v>84</v>
      </c>
      <c r="H2553" s="9" t="n">
        <v>1854</v>
      </c>
      <c r="I2553" s="9" t="n">
        <v>1933</v>
      </c>
      <c r="J2553" s="9"/>
      <c r="K2553" s="9" t="s">
        <v>22768</v>
      </c>
      <c r="L2553" s="9" t="s">
        <v>22769</v>
      </c>
      <c r="M2553" s="9" t="s">
        <v>22770</v>
      </c>
      <c r="N2553" s="9" t="s">
        <v>177</v>
      </c>
      <c r="O2553" s="9" t="s">
        <v>22771</v>
      </c>
      <c r="P2553" s="9" t="s">
        <v>22772</v>
      </c>
      <c r="Q2553" s="9" t="s">
        <v>454</v>
      </c>
      <c r="R2553" s="9" t="s">
        <v>13884</v>
      </c>
      <c r="S2553" s="9" t="s">
        <v>17</v>
      </c>
      <c r="T2553" s="9" t="s">
        <v>21757</v>
      </c>
      <c r="U2553" s="9" t="s">
        <v>222</v>
      </c>
      <c r="V2553" s="9"/>
    </row>
    <row r="2554" customFormat="false" ht="15" hidden="false" customHeight="false" outlineLevel="0" collapsed="false">
      <c r="A2554" s="9" t="s">
        <v>22773</v>
      </c>
      <c r="B2554" s="9" t="s">
        <v>22774</v>
      </c>
      <c r="C2554" s="9"/>
      <c r="D2554" s="9" t="s">
        <v>19</v>
      </c>
      <c r="E2554" s="9" t="s">
        <v>943</v>
      </c>
      <c r="F2554" s="9" t="s">
        <v>698</v>
      </c>
      <c r="G2554" s="9" t="s">
        <v>22775</v>
      </c>
      <c r="H2554" s="9" t="n">
        <v>1858</v>
      </c>
      <c r="I2554" s="9" t="n">
        <v>1942</v>
      </c>
      <c r="J2554" s="9"/>
      <c r="K2554" s="9" t="s">
        <v>22776</v>
      </c>
      <c r="L2554" s="9" t="s">
        <v>22777</v>
      </c>
      <c r="M2554" s="9" t="s">
        <v>22281</v>
      </c>
      <c r="N2554" s="9" t="s">
        <v>177</v>
      </c>
      <c r="O2554" s="9" t="s">
        <v>21919</v>
      </c>
      <c r="P2554" s="9" t="s">
        <v>22778</v>
      </c>
      <c r="Q2554" s="9" t="s">
        <v>454</v>
      </c>
      <c r="R2554" s="9" t="s">
        <v>13884</v>
      </c>
      <c r="S2554" s="9" t="s">
        <v>17</v>
      </c>
      <c r="T2554" s="9" t="s">
        <v>258</v>
      </c>
      <c r="U2554" s="9" t="s">
        <v>222</v>
      </c>
      <c r="V2554" s="9" t="s">
        <v>22711</v>
      </c>
    </row>
    <row r="2555" customFormat="false" ht="15" hidden="false" customHeight="false" outlineLevel="0" collapsed="false">
      <c r="A2555" s="9" t="s">
        <v>22779</v>
      </c>
      <c r="B2555" s="9" t="s">
        <v>22780</v>
      </c>
      <c r="C2555" s="9"/>
      <c r="D2555" s="9" t="s">
        <v>19</v>
      </c>
      <c r="E2555" s="9" t="s">
        <v>943</v>
      </c>
      <c r="F2555" s="9" t="s">
        <v>162</v>
      </c>
      <c r="G2555" s="9" t="s">
        <v>82</v>
      </c>
      <c r="H2555" s="9" t="n">
        <v>1927</v>
      </c>
      <c r="I2555" s="9" t="n">
        <v>2013</v>
      </c>
      <c r="J2555" s="9"/>
      <c r="K2555" s="9" t="s">
        <v>22781</v>
      </c>
      <c r="L2555" s="9" t="s">
        <v>22782</v>
      </c>
      <c r="M2555" s="9" t="s">
        <v>22783</v>
      </c>
      <c r="N2555" s="9" t="s">
        <v>180</v>
      </c>
      <c r="O2555" s="9" t="s">
        <v>22784</v>
      </c>
      <c r="P2555" s="9" t="s">
        <v>22785</v>
      </c>
      <c r="Q2555" s="9" t="s">
        <v>454</v>
      </c>
      <c r="R2555" s="9" t="s">
        <v>12866</v>
      </c>
      <c r="S2555" s="9" t="s">
        <v>17</v>
      </c>
      <c r="T2555" s="9" t="s">
        <v>5191</v>
      </c>
      <c r="U2555" s="9" t="s">
        <v>222</v>
      </c>
      <c r="V2555" s="9" t="s">
        <v>22786</v>
      </c>
    </row>
    <row r="2556" customFormat="false" ht="15" hidden="false" customHeight="false" outlineLevel="0" collapsed="false">
      <c r="A2556" s="9" t="s">
        <v>22787</v>
      </c>
      <c r="B2556" s="9" t="s">
        <v>22788</v>
      </c>
      <c r="C2556" s="9"/>
      <c r="D2556" s="9" t="s">
        <v>19</v>
      </c>
      <c r="E2556" s="9" t="s">
        <v>943</v>
      </c>
      <c r="F2556" s="9" t="s">
        <v>162</v>
      </c>
      <c r="G2556" s="9" t="s">
        <v>82</v>
      </c>
      <c r="H2556" s="9" t="n">
        <v>1904</v>
      </c>
      <c r="I2556" s="9" t="n">
        <v>1983</v>
      </c>
      <c r="J2556" s="9" t="s">
        <v>22789</v>
      </c>
      <c r="K2556" s="9" t="s">
        <v>22790</v>
      </c>
      <c r="L2556" s="9" t="s">
        <v>22791</v>
      </c>
      <c r="M2556" s="9" t="s">
        <v>22783</v>
      </c>
      <c r="N2556" s="9" t="s">
        <v>180</v>
      </c>
      <c r="O2556" s="9" t="s">
        <v>22792</v>
      </c>
      <c r="P2556" s="9" t="s">
        <v>22793</v>
      </c>
      <c r="Q2556" s="9" t="s">
        <v>454</v>
      </c>
      <c r="R2556" s="9" t="s">
        <v>12866</v>
      </c>
      <c r="S2556" s="9" t="s">
        <v>17</v>
      </c>
      <c r="T2556" s="9" t="s">
        <v>1269</v>
      </c>
      <c r="U2556" s="9" t="s">
        <v>222</v>
      </c>
      <c r="V2556" s="9" t="s">
        <v>22786</v>
      </c>
    </row>
    <row r="2557" customFormat="false" ht="15" hidden="false" customHeight="false" outlineLevel="0" collapsed="false">
      <c r="A2557" s="9" t="s">
        <v>22794</v>
      </c>
      <c r="B2557" s="9" t="s">
        <v>22795</v>
      </c>
      <c r="C2557" s="9"/>
      <c r="D2557" s="9" t="s">
        <v>19</v>
      </c>
      <c r="E2557" s="9" t="s">
        <v>943</v>
      </c>
      <c r="F2557" s="9" t="s">
        <v>162</v>
      </c>
      <c r="G2557" s="9" t="s">
        <v>82</v>
      </c>
      <c r="H2557" s="9" t="n">
        <v>1906</v>
      </c>
      <c r="I2557" s="9" t="n">
        <v>1985</v>
      </c>
      <c r="J2557" s="9"/>
      <c r="K2557" s="9" t="s">
        <v>22796</v>
      </c>
      <c r="L2557" s="9" t="s">
        <v>22797</v>
      </c>
      <c r="M2557" s="9" t="s">
        <v>22798</v>
      </c>
      <c r="N2557" s="9" t="s">
        <v>593</v>
      </c>
      <c r="O2557" s="9" t="s">
        <v>22799</v>
      </c>
      <c r="P2557" s="9" t="s">
        <v>22800</v>
      </c>
      <c r="Q2557" s="9" t="s">
        <v>454</v>
      </c>
      <c r="R2557" s="9" t="s">
        <v>12866</v>
      </c>
      <c r="S2557" s="9" t="s">
        <v>17</v>
      </c>
      <c r="T2557" s="9" t="s">
        <v>22592</v>
      </c>
      <c r="U2557" s="9" t="s">
        <v>222</v>
      </c>
      <c r="V2557" s="9"/>
    </row>
    <row r="2558" customFormat="false" ht="15" hidden="false" customHeight="false" outlineLevel="0" collapsed="false">
      <c r="A2558" s="9" t="s">
        <v>22801</v>
      </c>
      <c r="B2558" s="9" t="s">
        <v>22802</v>
      </c>
      <c r="C2558" s="9"/>
      <c r="D2558" s="9" t="s">
        <v>19</v>
      </c>
      <c r="E2558" s="9" t="s">
        <v>943</v>
      </c>
      <c r="F2558" s="9" t="s">
        <v>162</v>
      </c>
      <c r="G2558" s="9" t="s">
        <v>82</v>
      </c>
      <c r="H2558" s="9" t="n">
        <v>1822</v>
      </c>
      <c r="I2558" s="9" t="n">
        <v>1869</v>
      </c>
      <c r="J2558" s="9"/>
      <c r="K2558" s="9" t="s">
        <v>22803</v>
      </c>
      <c r="L2558" s="9" t="s">
        <v>22804</v>
      </c>
      <c r="M2558" s="9" t="s">
        <v>22805</v>
      </c>
      <c r="N2558" s="9" t="s">
        <v>177</v>
      </c>
      <c r="O2558" s="9" t="s">
        <v>22806</v>
      </c>
      <c r="P2558" s="9" t="s">
        <v>22807</v>
      </c>
      <c r="Q2558" s="9" t="s">
        <v>454</v>
      </c>
      <c r="R2558" s="9" t="s">
        <v>628</v>
      </c>
      <c r="S2558" s="9" t="s">
        <v>17</v>
      </c>
      <c r="T2558" s="9" t="s">
        <v>20457</v>
      </c>
      <c r="U2558" s="9" t="s">
        <v>222</v>
      </c>
      <c r="V2558" s="9" t="s">
        <v>22808</v>
      </c>
    </row>
    <row r="2559" customFormat="false" ht="15" hidden="false" customHeight="false" outlineLevel="0" collapsed="false">
      <c r="A2559" s="9" t="s">
        <v>22809</v>
      </c>
      <c r="B2559" s="9" t="s">
        <v>22810</v>
      </c>
      <c r="C2559" s="9" t="s">
        <v>22811</v>
      </c>
      <c r="D2559" s="9" t="s">
        <v>19</v>
      </c>
      <c r="E2559" s="9" t="s">
        <v>943</v>
      </c>
      <c r="F2559" s="9" t="s">
        <v>162</v>
      </c>
      <c r="G2559" s="9" t="s">
        <v>88</v>
      </c>
      <c r="H2559" s="9" t="n">
        <v>1801</v>
      </c>
      <c r="I2559" s="9" t="n">
        <v>1870</v>
      </c>
      <c r="J2559" s="9" t="s">
        <v>22812</v>
      </c>
      <c r="K2559" s="9" t="s">
        <v>22813</v>
      </c>
      <c r="L2559" s="9" t="s">
        <v>22814</v>
      </c>
      <c r="M2559" s="9" t="s">
        <v>22637</v>
      </c>
      <c r="N2559" s="9" t="s">
        <v>175</v>
      </c>
      <c r="O2559" s="9" t="s">
        <v>22815</v>
      </c>
      <c r="P2559" s="9" t="s">
        <v>22816</v>
      </c>
      <c r="Q2559" s="9" t="s">
        <v>246</v>
      </c>
      <c r="R2559" s="9" t="s">
        <v>22817</v>
      </c>
      <c r="S2559" s="9" t="s">
        <v>15</v>
      </c>
      <c r="T2559" s="9" t="s">
        <v>22818</v>
      </c>
      <c r="U2559" s="9" t="s">
        <v>222</v>
      </c>
      <c r="V2559" s="9" t="s">
        <v>22819</v>
      </c>
    </row>
    <row r="2560" customFormat="false" ht="15" hidden="false" customHeight="false" outlineLevel="0" collapsed="false">
      <c r="A2560" s="9" t="s">
        <v>22820</v>
      </c>
      <c r="B2560" s="9" t="s">
        <v>22821</v>
      </c>
      <c r="C2560" s="9"/>
      <c r="D2560" s="9" t="s">
        <v>19</v>
      </c>
      <c r="E2560" s="9" t="s">
        <v>943</v>
      </c>
      <c r="F2560" s="9" t="s">
        <v>162</v>
      </c>
      <c r="G2560" s="9" t="s">
        <v>88</v>
      </c>
      <c r="H2560" s="9" t="n">
        <v>1837</v>
      </c>
      <c r="I2560" s="9" t="n">
        <v>1910</v>
      </c>
      <c r="J2560" s="9"/>
      <c r="K2560" s="9" t="s">
        <v>22822</v>
      </c>
      <c r="L2560" s="9" t="s">
        <v>22823</v>
      </c>
      <c r="M2560" s="9" t="s">
        <v>13243</v>
      </c>
      <c r="N2560" s="9" t="s">
        <v>9411</v>
      </c>
      <c r="O2560" s="9" t="s">
        <v>22824</v>
      </c>
      <c r="P2560" s="9" t="s">
        <v>22825</v>
      </c>
      <c r="Q2560" s="9" t="s">
        <v>246</v>
      </c>
      <c r="R2560" s="9" t="s">
        <v>14106</v>
      </c>
      <c r="S2560" s="9" t="s">
        <v>16</v>
      </c>
      <c r="T2560" s="9" t="s">
        <v>4265</v>
      </c>
      <c r="U2560" s="9" t="s">
        <v>222</v>
      </c>
      <c r="V2560" s="9" t="s">
        <v>22826</v>
      </c>
    </row>
    <row r="2561" customFormat="false" ht="15" hidden="false" customHeight="false" outlineLevel="0" collapsed="false">
      <c r="A2561" s="9" t="s">
        <v>22827</v>
      </c>
      <c r="B2561" s="9" t="s">
        <v>22828</v>
      </c>
      <c r="C2561" s="9"/>
      <c r="D2561" s="9" t="s">
        <v>19</v>
      </c>
      <c r="E2561" s="9" t="s">
        <v>943</v>
      </c>
      <c r="F2561" s="9" t="s">
        <v>162</v>
      </c>
      <c r="G2561" s="9" t="s">
        <v>88</v>
      </c>
      <c r="H2561" s="9" t="n">
        <v>1818</v>
      </c>
      <c r="I2561" s="9" t="n">
        <v>1907</v>
      </c>
      <c r="J2561" s="9" t="s">
        <v>22829</v>
      </c>
      <c r="K2561" s="9" t="s">
        <v>22830</v>
      </c>
      <c r="L2561" s="9" t="s">
        <v>22831</v>
      </c>
      <c r="M2561" s="9" t="s">
        <v>22832</v>
      </c>
      <c r="N2561" s="9" t="s">
        <v>174</v>
      </c>
      <c r="O2561" s="9" t="s">
        <v>22833</v>
      </c>
      <c r="P2561" s="9" t="s">
        <v>22834</v>
      </c>
      <c r="Q2561" s="9" t="s">
        <v>246</v>
      </c>
      <c r="R2561" s="9" t="s">
        <v>13977</v>
      </c>
      <c r="S2561" s="9" t="s">
        <v>17</v>
      </c>
      <c r="T2561" s="9" t="s">
        <v>4265</v>
      </c>
      <c r="U2561" s="9" t="s">
        <v>222</v>
      </c>
      <c r="V2561" s="9" t="s">
        <v>22819</v>
      </c>
    </row>
    <row r="2562" customFormat="false" ht="15" hidden="false" customHeight="false" outlineLevel="0" collapsed="false">
      <c r="A2562" s="9" t="s">
        <v>22835</v>
      </c>
      <c r="B2562" s="9" t="s">
        <v>22836</v>
      </c>
      <c r="C2562" s="9"/>
      <c r="D2562" s="9" t="s">
        <v>19</v>
      </c>
      <c r="E2562" s="9" t="s">
        <v>943</v>
      </c>
      <c r="F2562" s="9" t="s">
        <v>162</v>
      </c>
      <c r="G2562" s="9" t="s">
        <v>88</v>
      </c>
      <c r="H2562" s="9" t="n">
        <v>1801</v>
      </c>
      <c r="I2562" s="9" t="n">
        <v>1861</v>
      </c>
      <c r="J2562" s="9" t="s">
        <v>22837</v>
      </c>
      <c r="K2562" s="9" t="s">
        <v>22838</v>
      </c>
      <c r="L2562" s="9" t="s">
        <v>22839</v>
      </c>
      <c r="M2562" s="9" t="s">
        <v>22840</v>
      </c>
      <c r="N2562" s="9" t="s">
        <v>173</v>
      </c>
      <c r="O2562" s="9" t="s">
        <v>22841</v>
      </c>
      <c r="P2562" s="9" t="s">
        <v>22842</v>
      </c>
      <c r="Q2562" s="9" t="s">
        <v>246</v>
      </c>
      <c r="R2562" s="9" t="s">
        <v>14169</v>
      </c>
      <c r="S2562" s="9" t="s">
        <v>17</v>
      </c>
      <c r="T2562" s="9" t="s">
        <v>21715</v>
      </c>
      <c r="U2562" s="9" t="s">
        <v>222</v>
      </c>
      <c r="V2562" s="9" t="s">
        <v>22843</v>
      </c>
    </row>
    <row r="2563" customFormat="false" ht="15" hidden="false" customHeight="false" outlineLevel="0" collapsed="false">
      <c r="A2563" s="9" t="s">
        <v>22844</v>
      </c>
      <c r="B2563" s="9" t="s">
        <v>22845</v>
      </c>
      <c r="C2563" s="9"/>
      <c r="D2563" s="9" t="s">
        <v>19</v>
      </c>
      <c r="E2563" s="9" t="s">
        <v>943</v>
      </c>
      <c r="F2563" s="9" t="s">
        <v>162</v>
      </c>
      <c r="G2563" s="9" t="s">
        <v>88</v>
      </c>
      <c r="H2563" s="9" t="n">
        <v>1776</v>
      </c>
      <c r="I2563" s="9" t="n">
        <v>1833</v>
      </c>
      <c r="J2563" s="9"/>
      <c r="K2563" s="9" t="s">
        <v>22846</v>
      </c>
      <c r="L2563" s="9" t="s">
        <v>22847</v>
      </c>
      <c r="M2563" s="9" t="s">
        <v>22848</v>
      </c>
      <c r="N2563" s="9" t="s">
        <v>173</v>
      </c>
      <c r="O2563" s="9" t="s">
        <v>22849</v>
      </c>
      <c r="P2563" s="9" t="s">
        <v>22850</v>
      </c>
      <c r="Q2563" s="9" t="s">
        <v>246</v>
      </c>
      <c r="R2563" s="9" t="s">
        <v>14169</v>
      </c>
      <c r="S2563" s="9" t="s">
        <v>17</v>
      </c>
      <c r="T2563" s="9" t="s">
        <v>2953</v>
      </c>
      <c r="U2563" s="9" t="s">
        <v>222</v>
      </c>
      <c r="V2563" s="9"/>
    </row>
    <row r="2564" customFormat="false" ht="15" hidden="false" customHeight="false" outlineLevel="0" collapsed="false">
      <c r="A2564" s="9" t="s">
        <v>22851</v>
      </c>
      <c r="B2564" s="9" t="s">
        <v>22852</v>
      </c>
      <c r="C2564" s="9"/>
      <c r="D2564" s="9" t="s">
        <v>19</v>
      </c>
      <c r="E2564" s="9" t="s">
        <v>943</v>
      </c>
      <c r="F2564" s="9" t="s">
        <v>162</v>
      </c>
      <c r="G2564" s="9" t="s">
        <v>88</v>
      </c>
      <c r="H2564" s="9" t="n">
        <v>1935</v>
      </c>
      <c r="I2564" s="9"/>
      <c r="J2564" s="9" t="s">
        <v>22052</v>
      </c>
      <c r="K2564" s="9" t="s">
        <v>22853</v>
      </c>
      <c r="L2564" s="9" t="s">
        <v>22854</v>
      </c>
      <c r="M2564" s="9" t="s">
        <v>13243</v>
      </c>
      <c r="N2564" s="9" t="s">
        <v>174</v>
      </c>
      <c r="O2564" s="9" t="s">
        <v>22145</v>
      </c>
      <c r="P2564" s="9" t="s">
        <v>22855</v>
      </c>
      <c r="Q2564" s="9" t="s">
        <v>1267</v>
      </c>
      <c r="R2564" s="9" t="s">
        <v>12866</v>
      </c>
      <c r="S2564" s="9" t="s">
        <v>17</v>
      </c>
      <c r="T2564" s="9" t="s">
        <v>4738</v>
      </c>
      <c r="U2564" s="9" t="s">
        <v>222</v>
      </c>
      <c r="V2564" s="9" t="s">
        <v>22856</v>
      </c>
    </row>
    <row r="2565" customFormat="false" ht="15" hidden="false" customHeight="false" outlineLevel="0" collapsed="false">
      <c r="A2565" s="9" t="s">
        <v>22857</v>
      </c>
      <c r="B2565" s="9" t="s">
        <v>22858</v>
      </c>
      <c r="C2565" s="9"/>
      <c r="D2565" s="9" t="s">
        <v>19</v>
      </c>
      <c r="E2565" s="9" t="s">
        <v>943</v>
      </c>
      <c r="F2565" s="9" t="s">
        <v>162</v>
      </c>
      <c r="G2565" s="9" t="s">
        <v>88</v>
      </c>
      <c r="H2565" s="9" t="n">
        <v>1928</v>
      </c>
      <c r="I2565" s="9" t="n">
        <v>2012</v>
      </c>
      <c r="J2565" s="9"/>
      <c r="K2565" s="9" t="s">
        <v>22859</v>
      </c>
      <c r="L2565" s="9" t="s">
        <v>22854</v>
      </c>
      <c r="M2565" s="9" t="s">
        <v>13243</v>
      </c>
      <c r="N2565" s="9" t="s">
        <v>174</v>
      </c>
      <c r="O2565" s="9" t="s">
        <v>22145</v>
      </c>
      <c r="P2565" s="9" t="s">
        <v>22860</v>
      </c>
      <c r="Q2565" s="9" t="s">
        <v>234</v>
      </c>
      <c r="R2565" s="9" t="s">
        <v>12866</v>
      </c>
      <c r="S2565" s="9" t="s">
        <v>17</v>
      </c>
      <c r="T2565" s="9" t="s">
        <v>4738</v>
      </c>
      <c r="U2565" s="9" t="s">
        <v>222</v>
      </c>
      <c r="V2565" s="9" t="s">
        <v>22856</v>
      </c>
    </row>
    <row r="2566" customFormat="false" ht="15" hidden="false" customHeight="false" outlineLevel="0" collapsed="false">
      <c r="A2566" s="9" t="s">
        <v>22861</v>
      </c>
      <c r="B2566" s="9" t="s">
        <v>22862</v>
      </c>
      <c r="C2566" s="9"/>
      <c r="D2566" s="9" t="s">
        <v>19</v>
      </c>
      <c r="E2566" s="9" t="s">
        <v>943</v>
      </c>
      <c r="F2566" s="9" t="s">
        <v>162</v>
      </c>
      <c r="G2566" s="9" t="s">
        <v>88</v>
      </c>
      <c r="H2566" s="9" t="n">
        <v>1930</v>
      </c>
      <c r="I2566" s="9" t="n">
        <v>2024</v>
      </c>
      <c r="J2566" s="9"/>
      <c r="K2566" s="9" t="s">
        <v>22863</v>
      </c>
      <c r="L2566" s="9" t="s">
        <v>22864</v>
      </c>
      <c r="M2566" s="9" t="s">
        <v>22865</v>
      </c>
      <c r="N2566" s="9" t="s">
        <v>15593</v>
      </c>
      <c r="O2566" s="9" t="s">
        <v>22137</v>
      </c>
      <c r="P2566" s="9" t="s">
        <v>22866</v>
      </c>
      <c r="Q2566" s="9" t="s">
        <v>234</v>
      </c>
      <c r="R2566" s="9" t="s">
        <v>12866</v>
      </c>
      <c r="S2566" s="9" t="s">
        <v>17</v>
      </c>
      <c r="T2566" s="9" t="s">
        <v>22592</v>
      </c>
      <c r="U2566" s="9" t="s">
        <v>222</v>
      </c>
      <c r="V2566" s="9"/>
    </row>
    <row r="2567" customFormat="false" ht="15" hidden="false" customHeight="false" outlineLevel="0" collapsed="false">
      <c r="A2567" s="9" t="s">
        <v>22867</v>
      </c>
      <c r="B2567" s="9" t="s">
        <v>22868</v>
      </c>
      <c r="C2567" s="9" t="s">
        <v>22869</v>
      </c>
      <c r="D2567" s="9" t="s">
        <v>19</v>
      </c>
      <c r="E2567" s="9" t="s">
        <v>943</v>
      </c>
      <c r="F2567" s="9" t="s">
        <v>162</v>
      </c>
      <c r="G2567" s="9" t="s">
        <v>15577</v>
      </c>
      <c r="H2567" s="9" t="n">
        <v>1736</v>
      </c>
      <c r="I2567" s="9" t="n">
        <v>1784</v>
      </c>
      <c r="J2567" s="9"/>
      <c r="K2567" s="9" t="s">
        <v>22870</v>
      </c>
      <c r="L2567" s="9" t="s">
        <v>22871</v>
      </c>
      <c r="M2567" s="9" t="s">
        <v>22872</v>
      </c>
      <c r="N2567" s="9" t="s">
        <v>179</v>
      </c>
      <c r="O2567" s="9" t="s">
        <v>22873</v>
      </c>
      <c r="P2567" s="9" t="s">
        <v>22874</v>
      </c>
      <c r="Q2567" s="9" t="s">
        <v>234</v>
      </c>
      <c r="R2567" s="9" t="s">
        <v>799</v>
      </c>
      <c r="S2567" s="9" t="s">
        <v>17</v>
      </c>
      <c r="T2567" s="9" t="s">
        <v>672</v>
      </c>
      <c r="U2567" s="9" t="s">
        <v>222</v>
      </c>
      <c r="V2567" s="9" t="s">
        <v>22875</v>
      </c>
    </row>
    <row r="2568" customFormat="false" ht="15" hidden="false" customHeight="false" outlineLevel="0" collapsed="false">
      <c r="A2568" s="9" t="s">
        <v>22876</v>
      </c>
      <c r="B2568" s="9" t="s">
        <v>22877</v>
      </c>
      <c r="C2568" s="9"/>
      <c r="D2568" s="9" t="s">
        <v>19</v>
      </c>
      <c r="E2568" s="9" t="s">
        <v>943</v>
      </c>
      <c r="F2568" s="9" t="s">
        <v>162</v>
      </c>
      <c r="G2568" s="9" t="s">
        <v>88</v>
      </c>
      <c r="H2568" s="9" t="n">
        <v>1765</v>
      </c>
      <c r="I2568" s="9" t="n">
        <v>1825</v>
      </c>
      <c r="J2568" s="9"/>
      <c r="K2568" s="9" t="s">
        <v>22878</v>
      </c>
      <c r="L2568" s="9" t="s">
        <v>22879</v>
      </c>
      <c r="M2568" s="9" t="s">
        <v>22880</v>
      </c>
      <c r="N2568" s="9" t="s">
        <v>176</v>
      </c>
      <c r="O2568" s="9" t="s">
        <v>22881</v>
      </c>
      <c r="P2568" s="9" t="s">
        <v>22882</v>
      </c>
      <c r="Q2568" s="9" t="s">
        <v>246</v>
      </c>
      <c r="R2568" s="9" t="s">
        <v>17154</v>
      </c>
      <c r="S2568" s="9" t="s">
        <v>17</v>
      </c>
      <c r="T2568" s="9" t="s">
        <v>9646</v>
      </c>
      <c r="U2568" s="9" t="s">
        <v>222</v>
      </c>
      <c r="V2568" s="9" t="s">
        <v>22883</v>
      </c>
    </row>
    <row r="2569" customFormat="false" ht="15" hidden="false" customHeight="false" outlineLevel="0" collapsed="false">
      <c r="A2569" s="9" t="s">
        <v>22884</v>
      </c>
      <c r="B2569" s="9" t="s">
        <v>22885</v>
      </c>
      <c r="C2569" s="9"/>
      <c r="D2569" s="9" t="s">
        <v>19</v>
      </c>
      <c r="E2569" s="9" t="s">
        <v>943</v>
      </c>
      <c r="F2569" s="9" t="s">
        <v>162</v>
      </c>
      <c r="G2569" s="9" t="s">
        <v>88</v>
      </c>
      <c r="H2569" s="9" t="n">
        <v>1863</v>
      </c>
      <c r="I2569" s="9" t="n">
        <v>1947</v>
      </c>
      <c r="J2569" s="9"/>
      <c r="K2569" s="9" t="s">
        <v>22886</v>
      </c>
      <c r="L2569" s="9" t="s">
        <v>10453</v>
      </c>
      <c r="M2569" s="9" t="s">
        <v>10454</v>
      </c>
      <c r="N2569" s="9" t="s">
        <v>184</v>
      </c>
      <c r="O2569" s="9" t="s">
        <v>22887</v>
      </c>
      <c r="P2569" s="9" t="s">
        <v>22888</v>
      </c>
      <c r="Q2569" s="9" t="s">
        <v>234</v>
      </c>
      <c r="R2569" s="9" t="s">
        <v>13188</v>
      </c>
      <c r="S2569" s="9" t="s">
        <v>17</v>
      </c>
      <c r="T2569" s="9" t="s">
        <v>357</v>
      </c>
      <c r="U2569" s="9" t="s">
        <v>222</v>
      </c>
      <c r="V2569" s="9" t="s">
        <v>22889</v>
      </c>
    </row>
    <row r="2570" customFormat="false" ht="15" hidden="false" customHeight="false" outlineLevel="0" collapsed="false">
      <c r="A2570" s="9" t="s">
        <v>22890</v>
      </c>
      <c r="B2570" s="9" t="s">
        <v>22891</v>
      </c>
      <c r="C2570" s="9"/>
      <c r="D2570" s="9" t="s">
        <v>19</v>
      </c>
      <c r="E2570" s="9" t="s">
        <v>943</v>
      </c>
      <c r="F2570" s="9" t="s">
        <v>162</v>
      </c>
      <c r="G2570" s="9" t="s">
        <v>88</v>
      </c>
      <c r="H2570" s="9" t="n">
        <v>1827</v>
      </c>
      <c r="I2570" s="9" t="n">
        <v>1923</v>
      </c>
      <c r="J2570" s="9"/>
      <c r="K2570" s="9" t="s">
        <v>22892</v>
      </c>
      <c r="L2570" s="9" t="s">
        <v>22893</v>
      </c>
      <c r="M2570" s="9" t="s">
        <v>22894</v>
      </c>
      <c r="N2570" s="9" t="s">
        <v>17245</v>
      </c>
      <c r="O2570" s="9" t="s">
        <v>22137</v>
      </c>
      <c r="P2570" s="9" t="s">
        <v>22895</v>
      </c>
      <c r="Q2570" s="9" t="s">
        <v>234</v>
      </c>
      <c r="R2570" s="9" t="s">
        <v>22896</v>
      </c>
      <c r="S2570" s="9" t="s">
        <v>17</v>
      </c>
      <c r="T2570" s="9" t="s">
        <v>10523</v>
      </c>
      <c r="U2570" s="9" t="s">
        <v>222</v>
      </c>
      <c r="V2570" s="9" t="s">
        <v>22897</v>
      </c>
    </row>
    <row r="2571" customFormat="false" ht="15" hidden="false" customHeight="false" outlineLevel="0" collapsed="false">
      <c r="A2571" s="9" t="s">
        <v>22898</v>
      </c>
      <c r="B2571" s="9" t="s">
        <v>22899</v>
      </c>
      <c r="C2571" s="9"/>
      <c r="D2571" s="9" t="s">
        <v>19</v>
      </c>
      <c r="E2571" s="9" t="s">
        <v>943</v>
      </c>
      <c r="F2571" s="9" t="s">
        <v>162</v>
      </c>
      <c r="G2571" s="9" t="s">
        <v>88</v>
      </c>
      <c r="H2571" s="9" t="n">
        <v>1848</v>
      </c>
      <c r="I2571" s="9" t="n">
        <v>1933</v>
      </c>
      <c r="J2571" s="9"/>
      <c r="K2571" s="9" t="s">
        <v>22900</v>
      </c>
      <c r="L2571" s="9" t="s">
        <v>22901</v>
      </c>
      <c r="M2571" s="9" t="s">
        <v>22902</v>
      </c>
      <c r="N2571" s="9" t="s">
        <v>173</v>
      </c>
      <c r="O2571" s="9" t="s">
        <v>22903</v>
      </c>
      <c r="P2571" s="9" t="s">
        <v>22904</v>
      </c>
      <c r="Q2571" s="9" t="s">
        <v>234</v>
      </c>
      <c r="R2571" s="9" t="s">
        <v>22896</v>
      </c>
      <c r="S2571" s="9" t="s">
        <v>16</v>
      </c>
      <c r="T2571" s="9" t="s">
        <v>5181</v>
      </c>
      <c r="U2571" s="9" t="s">
        <v>222</v>
      </c>
      <c r="V2571" s="9" t="s">
        <v>22905</v>
      </c>
    </row>
    <row r="2572" customFormat="false" ht="15" hidden="false" customHeight="false" outlineLevel="0" collapsed="false">
      <c r="A2572" s="9" t="s">
        <v>22906</v>
      </c>
      <c r="B2572" s="9" t="s">
        <v>22907</v>
      </c>
      <c r="C2572" s="9"/>
      <c r="D2572" s="9" t="s">
        <v>19</v>
      </c>
      <c r="E2572" s="9" t="s">
        <v>943</v>
      </c>
      <c r="F2572" s="9" t="s">
        <v>162</v>
      </c>
      <c r="G2572" s="9" t="s">
        <v>88</v>
      </c>
      <c r="H2572" s="9" t="n">
        <v>1861</v>
      </c>
      <c r="I2572" s="9" t="n">
        <v>1944</v>
      </c>
      <c r="J2572" s="9"/>
      <c r="K2572" s="9" t="s">
        <v>22908</v>
      </c>
      <c r="L2572" s="9" t="s">
        <v>22909</v>
      </c>
      <c r="M2572" s="9" t="s">
        <v>22910</v>
      </c>
      <c r="N2572" s="9" t="s">
        <v>173</v>
      </c>
      <c r="O2572" s="9" t="s">
        <v>22911</v>
      </c>
      <c r="P2572" s="9" t="s">
        <v>22912</v>
      </c>
      <c r="Q2572" s="9" t="s">
        <v>234</v>
      </c>
      <c r="R2572" s="9" t="s">
        <v>735</v>
      </c>
      <c r="S2572" s="9" t="s">
        <v>16</v>
      </c>
      <c r="T2572" s="9" t="s">
        <v>22913</v>
      </c>
      <c r="U2572" s="9" t="s">
        <v>222</v>
      </c>
      <c r="V2572" s="9" t="s">
        <v>22905</v>
      </c>
    </row>
    <row r="2573" customFormat="false" ht="15" hidden="false" customHeight="false" outlineLevel="0" collapsed="false">
      <c r="A2573" s="9" t="s">
        <v>22914</v>
      </c>
      <c r="B2573" s="9" t="s">
        <v>22915</v>
      </c>
      <c r="C2573" s="9"/>
      <c r="D2573" s="9" t="s">
        <v>19</v>
      </c>
      <c r="E2573" s="9" t="s">
        <v>943</v>
      </c>
      <c r="F2573" s="9" t="s">
        <v>162</v>
      </c>
      <c r="G2573" s="9" t="s">
        <v>88</v>
      </c>
      <c r="H2573" s="9" t="n">
        <v>1849</v>
      </c>
      <c r="I2573" s="9" t="n">
        <v>1932</v>
      </c>
      <c r="J2573" s="9"/>
      <c r="K2573" s="9" t="s">
        <v>22916</v>
      </c>
      <c r="L2573" s="9" t="s">
        <v>22917</v>
      </c>
      <c r="M2573" s="9" t="s">
        <v>22918</v>
      </c>
      <c r="N2573" s="9" t="s">
        <v>180</v>
      </c>
      <c r="O2573" s="9" t="s">
        <v>22137</v>
      </c>
      <c r="P2573" s="9" t="s">
        <v>22919</v>
      </c>
      <c r="Q2573" s="9" t="s">
        <v>234</v>
      </c>
      <c r="R2573" s="9" t="s">
        <v>22896</v>
      </c>
      <c r="S2573" s="9" t="s">
        <v>17</v>
      </c>
      <c r="T2573" s="9" t="s">
        <v>10523</v>
      </c>
      <c r="U2573" s="9" t="s">
        <v>222</v>
      </c>
      <c r="V2573" s="9"/>
    </row>
    <row r="2574" customFormat="false" ht="15" hidden="false" customHeight="false" outlineLevel="0" collapsed="false">
      <c r="A2574" s="9" t="s">
        <v>22920</v>
      </c>
      <c r="B2574" s="9" t="s">
        <v>22921</v>
      </c>
      <c r="C2574" s="9"/>
      <c r="D2574" s="9" t="s">
        <v>19</v>
      </c>
      <c r="E2574" s="9" t="s">
        <v>943</v>
      </c>
      <c r="F2574" s="9" t="s">
        <v>162</v>
      </c>
      <c r="G2574" s="9" t="s">
        <v>88</v>
      </c>
      <c r="H2574" s="9" t="n">
        <v>1865</v>
      </c>
      <c r="I2574" s="9" t="n">
        <v>1929</v>
      </c>
      <c r="J2574" s="9"/>
      <c r="K2574" s="9" t="s">
        <v>22922</v>
      </c>
      <c r="L2574" s="9" t="s">
        <v>22923</v>
      </c>
      <c r="M2574" s="9" t="s">
        <v>22918</v>
      </c>
      <c r="N2574" s="9" t="s">
        <v>180</v>
      </c>
      <c r="O2574" s="9" t="s">
        <v>22137</v>
      </c>
      <c r="P2574" s="9" t="s">
        <v>22924</v>
      </c>
      <c r="Q2574" s="9" t="s">
        <v>234</v>
      </c>
      <c r="R2574" s="9" t="s">
        <v>22925</v>
      </c>
      <c r="S2574" s="9" t="s">
        <v>17</v>
      </c>
      <c r="T2574" s="9" t="s">
        <v>22074</v>
      </c>
      <c r="U2574" s="9" t="s">
        <v>222</v>
      </c>
      <c r="V2574" s="9"/>
    </row>
    <row r="2575" customFormat="false" ht="15" hidden="false" customHeight="false" outlineLevel="0" collapsed="false">
      <c r="A2575" s="9" t="s">
        <v>22926</v>
      </c>
      <c r="B2575" s="9" t="s">
        <v>22927</v>
      </c>
      <c r="C2575" s="9"/>
      <c r="D2575" s="9" t="s">
        <v>19</v>
      </c>
      <c r="E2575" s="9" t="s">
        <v>943</v>
      </c>
      <c r="F2575" s="9" t="s">
        <v>15348</v>
      </c>
      <c r="G2575" s="9" t="s">
        <v>22928</v>
      </c>
      <c r="H2575" s="9" t="n">
        <v>1871</v>
      </c>
      <c r="I2575" s="9" t="n">
        <v>1961</v>
      </c>
      <c r="J2575" s="9"/>
      <c r="K2575" s="9" t="s">
        <v>22929</v>
      </c>
      <c r="L2575" s="9" t="s">
        <v>22930</v>
      </c>
      <c r="M2575" s="9" t="s">
        <v>22931</v>
      </c>
      <c r="N2575" s="9" t="s">
        <v>173</v>
      </c>
      <c r="O2575" s="9" t="s">
        <v>22932</v>
      </c>
      <c r="P2575" s="9" t="s">
        <v>22933</v>
      </c>
      <c r="Q2575" s="9" t="s">
        <v>234</v>
      </c>
      <c r="R2575" s="9" t="s">
        <v>16271</v>
      </c>
      <c r="S2575" s="9" t="s">
        <v>17</v>
      </c>
      <c r="T2575" s="9" t="s">
        <v>5181</v>
      </c>
      <c r="U2575" s="9" t="s">
        <v>222</v>
      </c>
      <c r="V2575" s="9"/>
    </row>
    <row r="2576" customFormat="false" ht="15" hidden="false" customHeight="false" outlineLevel="0" collapsed="false">
      <c r="A2576" s="9" t="s">
        <v>22934</v>
      </c>
      <c r="B2576" s="9" t="s">
        <v>22935</v>
      </c>
      <c r="C2576" s="9"/>
      <c r="D2576" s="9" t="s">
        <v>19</v>
      </c>
      <c r="E2576" s="9" t="s">
        <v>943</v>
      </c>
      <c r="F2576" s="9" t="s">
        <v>162</v>
      </c>
      <c r="G2576" s="9" t="s">
        <v>88</v>
      </c>
      <c r="H2576" s="9" t="n">
        <v>1893</v>
      </c>
      <c r="I2576" s="9" t="n">
        <v>1986</v>
      </c>
      <c r="J2576" s="9"/>
      <c r="K2576" s="9" t="s">
        <v>22936</v>
      </c>
      <c r="L2576" s="9" t="s">
        <v>22937</v>
      </c>
      <c r="M2576" s="9" t="s">
        <v>22938</v>
      </c>
      <c r="N2576" s="9" t="s">
        <v>6221</v>
      </c>
      <c r="O2576" s="9" t="s">
        <v>22939</v>
      </c>
      <c r="P2576" s="9" t="s">
        <v>22940</v>
      </c>
      <c r="Q2576" s="9" t="s">
        <v>234</v>
      </c>
      <c r="R2576" s="9" t="s">
        <v>22925</v>
      </c>
      <c r="S2576" s="9" t="s">
        <v>17</v>
      </c>
      <c r="T2576" s="9" t="s">
        <v>766</v>
      </c>
      <c r="U2576" s="9" t="s">
        <v>222</v>
      </c>
      <c r="V2576" s="9" t="s">
        <v>22941</v>
      </c>
    </row>
    <row r="2577" customFormat="false" ht="15" hidden="false" customHeight="false" outlineLevel="0" collapsed="false">
      <c r="A2577" s="9" t="s">
        <v>22942</v>
      </c>
      <c r="B2577" s="9" t="s">
        <v>22943</v>
      </c>
      <c r="C2577" s="9"/>
      <c r="D2577" s="9" t="s">
        <v>19</v>
      </c>
      <c r="E2577" s="9" t="s">
        <v>943</v>
      </c>
      <c r="F2577" s="9" t="s">
        <v>162</v>
      </c>
      <c r="G2577" s="9" t="s">
        <v>88</v>
      </c>
      <c r="H2577" s="9" t="n">
        <v>1904</v>
      </c>
      <c r="I2577" s="9" t="n">
        <v>1972</v>
      </c>
      <c r="J2577" s="9"/>
      <c r="K2577" s="9" t="s">
        <v>22944</v>
      </c>
      <c r="L2577" s="9" t="s">
        <v>22945</v>
      </c>
      <c r="M2577" s="9" t="s">
        <v>22946</v>
      </c>
      <c r="N2577" s="9" t="s">
        <v>21462</v>
      </c>
      <c r="O2577" s="9" t="s">
        <v>22947</v>
      </c>
      <c r="P2577" s="9" t="s">
        <v>22948</v>
      </c>
      <c r="Q2577" s="9" t="s">
        <v>234</v>
      </c>
      <c r="R2577" s="9" t="s">
        <v>22949</v>
      </c>
      <c r="S2577" s="9" t="s">
        <v>17</v>
      </c>
      <c r="T2577" s="9" t="s">
        <v>520</v>
      </c>
      <c r="U2577" s="9" t="s">
        <v>222</v>
      </c>
      <c r="V2577" s="9" t="s">
        <v>22950</v>
      </c>
    </row>
    <row r="2578" customFormat="false" ht="15" hidden="false" customHeight="false" outlineLevel="0" collapsed="false">
      <c r="A2578" s="9" t="s">
        <v>22951</v>
      </c>
      <c r="B2578" s="9" t="s">
        <v>22952</v>
      </c>
      <c r="C2578" s="9"/>
      <c r="D2578" s="9" t="s">
        <v>19</v>
      </c>
      <c r="E2578" s="9" t="s">
        <v>943</v>
      </c>
      <c r="F2578" s="9" t="s">
        <v>14755</v>
      </c>
      <c r="G2578" s="9" t="s">
        <v>22953</v>
      </c>
      <c r="H2578" s="9" t="n">
        <v>1907</v>
      </c>
      <c r="I2578" s="9" t="n">
        <v>1978</v>
      </c>
      <c r="J2578" s="9"/>
      <c r="K2578" s="9" t="s">
        <v>22954</v>
      </c>
      <c r="L2578" s="9" t="s">
        <v>22955</v>
      </c>
      <c r="M2578" s="9" t="s">
        <v>22956</v>
      </c>
      <c r="N2578" s="9" t="s">
        <v>173</v>
      </c>
      <c r="O2578" s="9" t="s">
        <v>22957</v>
      </c>
      <c r="P2578" s="9" t="s">
        <v>22958</v>
      </c>
      <c r="Q2578" s="9" t="s">
        <v>234</v>
      </c>
      <c r="R2578" s="9" t="s">
        <v>22925</v>
      </c>
      <c r="S2578" s="9" t="s">
        <v>17</v>
      </c>
      <c r="T2578" s="9" t="s">
        <v>5191</v>
      </c>
      <c r="U2578" s="9" t="s">
        <v>222</v>
      </c>
      <c r="V2578" s="9" t="s">
        <v>22959</v>
      </c>
    </row>
    <row r="2579" customFormat="false" ht="15" hidden="false" customHeight="false" outlineLevel="0" collapsed="false">
      <c r="A2579" s="9" t="s">
        <v>22960</v>
      </c>
      <c r="B2579" s="9" t="s">
        <v>22961</v>
      </c>
      <c r="C2579" s="9" t="s">
        <v>22962</v>
      </c>
      <c r="D2579" s="9" t="s">
        <v>19</v>
      </c>
      <c r="E2579" s="9" t="s">
        <v>943</v>
      </c>
      <c r="F2579" s="9" t="s">
        <v>14755</v>
      </c>
      <c r="G2579" s="9" t="s">
        <v>22953</v>
      </c>
      <c r="H2579" s="9" t="n">
        <v>1912</v>
      </c>
      <c r="I2579" s="9" t="n">
        <v>1988</v>
      </c>
      <c r="J2579" s="9"/>
      <c r="K2579" s="9" t="s">
        <v>22963</v>
      </c>
      <c r="L2579" s="9" t="s">
        <v>22964</v>
      </c>
      <c r="M2579" s="9" t="s">
        <v>22965</v>
      </c>
      <c r="N2579" s="9" t="s">
        <v>173</v>
      </c>
      <c r="O2579" s="9" t="s">
        <v>22966</v>
      </c>
      <c r="P2579" s="9" t="s">
        <v>22967</v>
      </c>
      <c r="Q2579" s="9" t="s">
        <v>234</v>
      </c>
      <c r="R2579" s="9" t="s">
        <v>22925</v>
      </c>
      <c r="S2579" s="9" t="s">
        <v>17</v>
      </c>
      <c r="T2579" s="9" t="s">
        <v>3356</v>
      </c>
      <c r="U2579" s="9" t="s">
        <v>222</v>
      </c>
      <c r="V2579" s="9" t="s">
        <v>22959</v>
      </c>
    </row>
    <row r="2580" customFormat="false" ht="15" hidden="false" customHeight="false" outlineLevel="0" collapsed="false">
      <c r="A2580" s="9" t="s">
        <v>22968</v>
      </c>
      <c r="B2580" s="9" t="s">
        <v>22969</v>
      </c>
      <c r="C2580" s="9" t="s">
        <v>22970</v>
      </c>
      <c r="D2580" s="9" t="s">
        <v>19</v>
      </c>
      <c r="E2580" s="9" t="s">
        <v>943</v>
      </c>
      <c r="F2580" s="9" t="s">
        <v>162</v>
      </c>
      <c r="G2580" s="9" t="s">
        <v>88</v>
      </c>
      <c r="H2580" s="9" t="n">
        <v>1917</v>
      </c>
      <c r="I2580" s="9" t="n">
        <v>2019</v>
      </c>
      <c r="J2580" s="9"/>
      <c r="K2580" s="9" t="s">
        <v>22971</v>
      </c>
      <c r="L2580" s="9" t="s">
        <v>22972</v>
      </c>
      <c r="M2580" s="9" t="s">
        <v>22973</v>
      </c>
      <c r="N2580" s="9" t="s">
        <v>173</v>
      </c>
      <c r="O2580" s="9" t="s">
        <v>22137</v>
      </c>
      <c r="P2580" s="9" t="s">
        <v>22974</v>
      </c>
      <c r="Q2580" s="9" t="s">
        <v>234</v>
      </c>
      <c r="R2580" s="9" t="s">
        <v>12866</v>
      </c>
      <c r="S2580" s="9" t="s">
        <v>17</v>
      </c>
      <c r="T2580" s="9" t="s">
        <v>9456</v>
      </c>
      <c r="U2580" s="9" t="s">
        <v>222</v>
      </c>
      <c r="V2580" s="9"/>
    </row>
    <row r="2581" customFormat="false" ht="15" hidden="false" customHeight="false" outlineLevel="0" collapsed="false">
      <c r="A2581" s="9" t="s">
        <v>22975</v>
      </c>
      <c r="B2581" s="9" t="s">
        <v>22976</v>
      </c>
      <c r="C2581" s="9"/>
      <c r="D2581" s="9" t="s">
        <v>19</v>
      </c>
      <c r="E2581" s="9" t="s">
        <v>943</v>
      </c>
      <c r="F2581" s="9" t="s">
        <v>9177</v>
      </c>
      <c r="G2581" s="9" t="s">
        <v>16701</v>
      </c>
      <c r="H2581" s="9" t="n">
        <v>1906</v>
      </c>
      <c r="I2581" s="9" t="n">
        <v>2011</v>
      </c>
      <c r="J2581" s="9"/>
      <c r="K2581" s="9" t="s">
        <v>22977</v>
      </c>
      <c r="L2581" s="9" t="s">
        <v>22978</v>
      </c>
      <c r="M2581" s="9" t="s">
        <v>22979</v>
      </c>
      <c r="N2581" s="9" t="s">
        <v>175</v>
      </c>
      <c r="O2581" s="9" t="s">
        <v>22137</v>
      </c>
      <c r="P2581" s="9" t="s">
        <v>22980</v>
      </c>
      <c r="Q2581" s="9" t="s">
        <v>234</v>
      </c>
      <c r="R2581" s="9" t="s">
        <v>22925</v>
      </c>
      <c r="S2581" s="9" t="s">
        <v>17</v>
      </c>
      <c r="T2581" s="9" t="s">
        <v>12319</v>
      </c>
      <c r="U2581" s="9" t="s">
        <v>222</v>
      </c>
      <c r="V2581" s="9"/>
    </row>
    <row r="2582" customFormat="false" ht="15" hidden="false" customHeight="false" outlineLevel="0" collapsed="false">
      <c r="A2582" s="9" t="s">
        <v>22981</v>
      </c>
      <c r="B2582" s="9" t="s">
        <v>22982</v>
      </c>
      <c r="C2582" s="9"/>
      <c r="D2582" s="9" t="s">
        <v>19</v>
      </c>
      <c r="E2582" s="9" t="s">
        <v>943</v>
      </c>
      <c r="F2582" s="9" t="s">
        <v>162</v>
      </c>
      <c r="G2582" s="9" t="s">
        <v>86</v>
      </c>
      <c r="H2582" s="9" t="n">
        <v>1926</v>
      </c>
      <c r="I2582" s="9" t="n">
        <v>2013</v>
      </c>
      <c r="J2582" s="9"/>
      <c r="K2582" s="9" t="s">
        <v>22983</v>
      </c>
      <c r="L2582" s="9" t="s">
        <v>22984</v>
      </c>
      <c r="M2582" s="9" t="s">
        <v>22985</v>
      </c>
      <c r="N2582" s="9" t="s">
        <v>180</v>
      </c>
      <c r="O2582" s="9" t="s">
        <v>22137</v>
      </c>
      <c r="P2582" s="9" t="s">
        <v>22986</v>
      </c>
      <c r="Q2582" s="9" t="s">
        <v>234</v>
      </c>
      <c r="R2582" s="9" t="s">
        <v>12866</v>
      </c>
      <c r="S2582" s="9" t="s">
        <v>17</v>
      </c>
      <c r="T2582" s="9" t="s">
        <v>324</v>
      </c>
      <c r="U2582" s="9" t="s">
        <v>222</v>
      </c>
      <c r="V2582" s="9"/>
    </row>
    <row r="2583" customFormat="false" ht="15" hidden="false" customHeight="false" outlineLevel="0" collapsed="false">
      <c r="A2583" s="9" t="s">
        <v>22987</v>
      </c>
      <c r="B2583" s="9" t="s">
        <v>22988</v>
      </c>
      <c r="C2583" s="9"/>
      <c r="D2583" s="9" t="s">
        <v>19</v>
      </c>
      <c r="E2583" s="9" t="s">
        <v>943</v>
      </c>
      <c r="F2583" s="9" t="s">
        <v>11406</v>
      </c>
      <c r="G2583" s="9" t="s">
        <v>22989</v>
      </c>
      <c r="H2583" s="9" t="n">
        <v>1904</v>
      </c>
      <c r="I2583" s="9" t="n">
        <v>1988</v>
      </c>
      <c r="J2583" s="9"/>
      <c r="K2583" s="9" t="s">
        <v>22990</v>
      </c>
      <c r="L2583" s="9" t="s">
        <v>22991</v>
      </c>
      <c r="M2583" s="9" t="s">
        <v>22992</v>
      </c>
      <c r="N2583" s="9" t="s">
        <v>173</v>
      </c>
      <c r="O2583" s="9" t="s">
        <v>21919</v>
      </c>
      <c r="P2583" s="9" t="s">
        <v>22993</v>
      </c>
      <c r="Q2583" s="9" t="s">
        <v>234</v>
      </c>
      <c r="R2583" s="9" t="s">
        <v>12866</v>
      </c>
      <c r="S2583" s="9" t="s">
        <v>17</v>
      </c>
      <c r="T2583" s="9" t="s">
        <v>22994</v>
      </c>
      <c r="U2583" s="9" t="s">
        <v>222</v>
      </c>
      <c r="V2583" s="9"/>
    </row>
    <row r="2584" customFormat="false" ht="15" hidden="false" customHeight="false" outlineLevel="0" collapsed="false">
      <c r="A2584" s="9" t="s">
        <v>22995</v>
      </c>
      <c r="B2584" s="9" t="s">
        <v>22996</v>
      </c>
      <c r="C2584" s="9"/>
      <c r="D2584" s="9" t="s">
        <v>19</v>
      </c>
      <c r="E2584" s="9" t="s">
        <v>943</v>
      </c>
      <c r="F2584" s="9" t="s">
        <v>162</v>
      </c>
      <c r="G2584" s="9" t="s">
        <v>88</v>
      </c>
      <c r="H2584" s="9" t="n">
        <v>1874</v>
      </c>
      <c r="I2584" s="9" t="n">
        <v>1957</v>
      </c>
      <c r="J2584" s="9"/>
      <c r="K2584" s="9" t="s">
        <v>22997</v>
      </c>
      <c r="L2584" s="9" t="s">
        <v>22659</v>
      </c>
      <c r="M2584" s="9" t="s">
        <v>22998</v>
      </c>
      <c r="N2584" s="9" t="s">
        <v>179</v>
      </c>
      <c r="O2584" s="9" t="s">
        <v>21919</v>
      </c>
      <c r="P2584" s="9" t="s">
        <v>22999</v>
      </c>
      <c r="Q2584" s="9" t="s">
        <v>2127</v>
      </c>
      <c r="R2584" s="9" t="s">
        <v>14106</v>
      </c>
      <c r="S2584" s="9" t="s">
        <v>17</v>
      </c>
      <c r="T2584" s="9" t="s">
        <v>3429</v>
      </c>
      <c r="U2584" s="9" t="s">
        <v>222</v>
      </c>
      <c r="V2584" s="9" t="s">
        <v>23000</v>
      </c>
    </row>
    <row r="2585" customFormat="false" ht="15" hidden="false" customHeight="false" outlineLevel="0" collapsed="false">
      <c r="A2585" s="9" t="s">
        <v>23001</v>
      </c>
      <c r="B2585" s="9" t="s">
        <v>23002</v>
      </c>
      <c r="C2585" s="9" t="s">
        <v>23003</v>
      </c>
      <c r="D2585" s="9" t="s">
        <v>19</v>
      </c>
      <c r="E2585" s="9" t="s">
        <v>943</v>
      </c>
      <c r="F2585" s="9" t="s">
        <v>163</v>
      </c>
      <c r="G2585" s="9" t="s">
        <v>103</v>
      </c>
      <c r="H2585" s="9" t="n">
        <v>-2700</v>
      </c>
      <c r="I2585" s="9" t="n">
        <v>-2600</v>
      </c>
      <c r="J2585" s="9" t="s">
        <v>23004</v>
      </c>
      <c r="K2585" s="9" t="s">
        <v>23005</v>
      </c>
      <c r="L2585" s="9" t="s">
        <v>23006</v>
      </c>
      <c r="M2585" s="9" t="s">
        <v>12254</v>
      </c>
      <c r="N2585" s="9" t="s">
        <v>174</v>
      </c>
      <c r="O2585" s="9" t="s">
        <v>23007</v>
      </c>
      <c r="P2585" s="9" t="s">
        <v>23008</v>
      </c>
      <c r="Q2585" s="9" t="s">
        <v>234</v>
      </c>
      <c r="R2585" s="9" t="s">
        <v>628</v>
      </c>
      <c r="S2585" s="9" t="s">
        <v>17</v>
      </c>
      <c r="T2585" s="9" t="s">
        <v>16911</v>
      </c>
      <c r="U2585" s="9" t="s">
        <v>443</v>
      </c>
      <c r="V2585" s="9" t="s">
        <v>23009</v>
      </c>
    </row>
    <row r="2586" customFormat="false" ht="15" hidden="false" customHeight="false" outlineLevel="0" collapsed="false">
      <c r="A2586" s="9" t="s">
        <v>23010</v>
      </c>
      <c r="B2586" s="9" t="s">
        <v>23011</v>
      </c>
      <c r="C2586" s="9" t="s">
        <v>23012</v>
      </c>
      <c r="D2586" s="9" t="s">
        <v>19</v>
      </c>
      <c r="E2586" s="9" t="s">
        <v>943</v>
      </c>
      <c r="F2586" s="9" t="s">
        <v>163</v>
      </c>
      <c r="G2586" s="9" t="s">
        <v>103</v>
      </c>
      <c r="H2586" s="9" t="n">
        <v>-507</v>
      </c>
      <c r="I2586" s="9" t="n">
        <v>-444</v>
      </c>
      <c r="J2586" s="9" t="s">
        <v>23013</v>
      </c>
      <c r="K2586" s="9" t="s">
        <v>23014</v>
      </c>
      <c r="L2586" s="9" t="s">
        <v>23015</v>
      </c>
      <c r="M2586" s="9" t="s">
        <v>23016</v>
      </c>
      <c r="N2586" s="9" t="s">
        <v>13497</v>
      </c>
      <c r="O2586" s="9" t="s">
        <v>23017</v>
      </c>
      <c r="P2586" s="9" t="s">
        <v>23018</v>
      </c>
      <c r="Q2586" s="9" t="s">
        <v>234</v>
      </c>
      <c r="R2586" s="9" t="s">
        <v>23019</v>
      </c>
      <c r="S2586" s="9" t="s">
        <v>17</v>
      </c>
      <c r="T2586" s="9" t="s">
        <v>13369</v>
      </c>
      <c r="U2586" s="9" t="s">
        <v>443</v>
      </c>
      <c r="V2586" s="9" t="s">
        <v>23020</v>
      </c>
    </row>
    <row r="2587" customFormat="false" ht="15" hidden="false" customHeight="false" outlineLevel="0" collapsed="false">
      <c r="A2587" s="9" t="s">
        <v>23021</v>
      </c>
      <c r="B2587" s="9" t="s">
        <v>23022</v>
      </c>
      <c r="C2587" s="9"/>
      <c r="D2587" s="9" t="s">
        <v>19</v>
      </c>
      <c r="E2587" s="9" t="s">
        <v>943</v>
      </c>
      <c r="F2587" s="9" t="s">
        <v>163</v>
      </c>
      <c r="G2587" s="9" t="s">
        <v>103</v>
      </c>
      <c r="H2587" s="9" t="n">
        <v>50</v>
      </c>
      <c r="I2587" s="9" t="n">
        <v>121</v>
      </c>
      <c r="J2587" s="9" t="s">
        <v>23023</v>
      </c>
      <c r="K2587" s="9" t="s">
        <v>23024</v>
      </c>
      <c r="L2587" s="9" t="s">
        <v>23025</v>
      </c>
      <c r="M2587" s="9" t="s">
        <v>11778</v>
      </c>
      <c r="N2587" s="9" t="s">
        <v>177</v>
      </c>
      <c r="O2587" s="9" t="s">
        <v>23026</v>
      </c>
      <c r="P2587" s="9" t="s">
        <v>23027</v>
      </c>
      <c r="Q2587" s="9" t="s">
        <v>234</v>
      </c>
      <c r="R2587" s="9" t="s">
        <v>23019</v>
      </c>
      <c r="S2587" s="9" t="s">
        <v>17</v>
      </c>
      <c r="T2587" s="9" t="s">
        <v>13055</v>
      </c>
      <c r="U2587" s="9" t="s">
        <v>222</v>
      </c>
      <c r="V2587" s="9" t="s">
        <v>23028</v>
      </c>
    </row>
    <row r="2588" customFormat="false" ht="15" hidden="false" customHeight="false" outlineLevel="0" collapsed="false">
      <c r="A2588" s="9" t="s">
        <v>23029</v>
      </c>
      <c r="B2588" s="9" t="s">
        <v>23030</v>
      </c>
      <c r="C2588" s="9"/>
      <c r="D2588" s="9" t="s">
        <v>19</v>
      </c>
      <c r="E2588" s="9" t="s">
        <v>943</v>
      </c>
      <c r="F2588" s="9" t="s">
        <v>163</v>
      </c>
      <c r="G2588" s="9" t="s">
        <v>103</v>
      </c>
      <c r="H2588" s="9" t="n">
        <v>990</v>
      </c>
      <c r="I2588" s="9" t="n">
        <v>1051</v>
      </c>
      <c r="J2588" s="9" t="s">
        <v>23031</v>
      </c>
      <c r="K2588" s="9" t="s">
        <v>23032</v>
      </c>
      <c r="L2588" s="9" t="s">
        <v>23033</v>
      </c>
      <c r="M2588" s="9" t="s">
        <v>20333</v>
      </c>
      <c r="N2588" s="9" t="s">
        <v>177</v>
      </c>
      <c r="O2588" s="9" t="s">
        <v>23034</v>
      </c>
      <c r="P2588" s="9" t="s">
        <v>23035</v>
      </c>
      <c r="Q2588" s="9" t="s">
        <v>234</v>
      </c>
      <c r="R2588" s="9" t="s">
        <v>23019</v>
      </c>
      <c r="S2588" s="9" t="s">
        <v>17</v>
      </c>
      <c r="T2588" s="9" t="s">
        <v>3239</v>
      </c>
      <c r="U2588" s="9" t="s">
        <v>222</v>
      </c>
      <c r="V2588" s="9" t="s">
        <v>23036</v>
      </c>
    </row>
    <row r="2589" customFormat="false" ht="15" hidden="false" customHeight="false" outlineLevel="0" collapsed="false">
      <c r="A2589" s="9" t="s">
        <v>23037</v>
      </c>
      <c r="B2589" s="9" t="s">
        <v>23038</v>
      </c>
      <c r="C2589" s="9"/>
      <c r="D2589" s="9" t="s">
        <v>19</v>
      </c>
      <c r="E2589" s="9" t="s">
        <v>943</v>
      </c>
      <c r="F2589" s="9" t="s">
        <v>163</v>
      </c>
      <c r="G2589" s="9" t="s">
        <v>103</v>
      </c>
      <c r="H2589" s="9" t="n">
        <v>1031</v>
      </c>
      <c r="I2589" s="9" t="n">
        <v>1095</v>
      </c>
      <c r="J2589" s="9"/>
      <c r="K2589" s="9" t="s">
        <v>23039</v>
      </c>
      <c r="L2589" s="9" t="s">
        <v>23040</v>
      </c>
      <c r="M2589" s="9" t="s">
        <v>22281</v>
      </c>
      <c r="N2589" s="9" t="s">
        <v>177</v>
      </c>
      <c r="O2589" s="9" t="s">
        <v>21919</v>
      </c>
      <c r="P2589" s="9" t="s">
        <v>23041</v>
      </c>
      <c r="Q2589" s="9" t="s">
        <v>234</v>
      </c>
      <c r="R2589" s="9" t="s">
        <v>23042</v>
      </c>
      <c r="S2589" s="9" t="s">
        <v>17</v>
      </c>
      <c r="T2589" s="9" t="s">
        <v>13568</v>
      </c>
      <c r="U2589" s="9" t="s">
        <v>222</v>
      </c>
      <c r="V2589" s="9" t="s">
        <v>23043</v>
      </c>
    </row>
    <row r="2590" customFormat="false" ht="15" hidden="false" customHeight="false" outlineLevel="0" collapsed="false">
      <c r="A2590" s="9" t="s">
        <v>23044</v>
      </c>
      <c r="B2590" s="9" t="s">
        <v>23045</v>
      </c>
      <c r="C2590" s="9"/>
      <c r="D2590" s="9" t="s">
        <v>19</v>
      </c>
      <c r="E2590" s="9" t="s">
        <v>943</v>
      </c>
      <c r="F2590" s="9" t="s">
        <v>163</v>
      </c>
      <c r="G2590" s="9" t="s">
        <v>103</v>
      </c>
      <c r="H2590" s="9" t="n">
        <v>1065</v>
      </c>
      <c r="I2590" s="9" t="n">
        <v>1110</v>
      </c>
      <c r="J2590" s="9"/>
      <c r="K2590" s="9" t="s">
        <v>23046</v>
      </c>
      <c r="L2590" s="9" t="s">
        <v>23047</v>
      </c>
      <c r="M2590" s="9" t="s">
        <v>23048</v>
      </c>
      <c r="N2590" s="9" t="s">
        <v>16326</v>
      </c>
      <c r="O2590" s="9" t="s">
        <v>23049</v>
      </c>
      <c r="P2590" s="9" t="s">
        <v>23050</v>
      </c>
      <c r="Q2590" s="9" t="s">
        <v>234</v>
      </c>
      <c r="R2590" s="9" t="s">
        <v>23042</v>
      </c>
      <c r="S2590" s="9" t="s">
        <v>17</v>
      </c>
      <c r="T2590" s="9" t="s">
        <v>23051</v>
      </c>
      <c r="U2590" s="9" t="s">
        <v>222</v>
      </c>
      <c r="V2590" s="9" t="s">
        <v>23043</v>
      </c>
    </row>
    <row r="2591" customFormat="false" ht="15" hidden="false" customHeight="false" outlineLevel="0" collapsed="false">
      <c r="A2591" s="9" t="s">
        <v>23052</v>
      </c>
      <c r="B2591" s="9" t="s">
        <v>23053</v>
      </c>
      <c r="C2591" s="9"/>
      <c r="D2591" s="9" t="s">
        <v>19</v>
      </c>
      <c r="E2591" s="9" t="s">
        <v>943</v>
      </c>
      <c r="F2591" s="9" t="s">
        <v>163</v>
      </c>
      <c r="G2591" s="9" t="s">
        <v>103</v>
      </c>
      <c r="H2591" s="9" t="n">
        <v>1245</v>
      </c>
      <c r="I2591" s="9" t="n">
        <v>1330</v>
      </c>
      <c r="J2591" s="9" t="s">
        <v>23054</v>
      </c>
      <c r="K2591" s="9" t="s">
        <v>23055</v>
      </c>
      <c r="L2591" s="9" t="s">
        <v>23056</v>
      </c>
      <c r="M2591" s="9" t="s">
        <v>23057</v>
      </c>
      <c r="N2591" s="9" t="s">
        <v>174</v>
      </c>
      <c r="O2591" s="9" t="s">
        <v>23058</v>
      </c>
      <c r="P2591" s="9" t="s">
        <v>23059</v>
      </c>
      <c r="Q2591" s="9" t="s">
        <v>234</v>
      </c>
      <c r="R2591" s="9" t="s">
        <v>628</v>
      </c>
      <c r="S2591" s="9" t="s">
        <v>17</v>
      </c>
      <c r="T2591" s="9" t="s">
        <v>12856</v>
      </c>
      <c r="U2591" s="9" t="s">
        <v>378</v>
      </c>
      <c r="V2591" s="9" t="s">
        <v>23060</v>
      </c>
    </row>
    <row r="2592" customFormat="false" ht="15" hidden="false" customHeight="false" outlineLevel="0" collapsed="false">
      <c r="A2592" s="9" t="s">
        <v>23061</v>
      </c>
      <c r="B2592" s="9" t="s">
        <v>23062</v>
      </c>
      <c r="C2592" s="9" t="s">
        <v>23063</v>
      </c>
      <c r="D2592" s="9" t="s">
        <v>19</v>
      </c>
      <c r="E2592" s="9" t="s">
        <v>943</v>
      </c>
      <c r="F2592" s="9" t="s">
        <v>163</v>
      </c>
      <c r="G2592" s="9" t="s">
        <v>103</v>
      </c>
      <c r="H2592" s="9" t="n">
        <v>1082</v>
      </c>
      <c r="I2592" s="9" t="n">
        <v>1135</v>
      </c>
      <c r="J2592" s="9"/>
      <c r="K2592" s="9" t="s">
        <v>23064</v>
      </c>
      <c r="L2592" s="9" t="s">
        <v>23065</v>
      </c>
      <c r="M2592" s="9" t="s">
        <v>23066</v>
      </c>
      <c r="N2592" s="9" t="s">
        <v>180</v>
      </c>
      <c r="O2592" s="9" t="s">
        <v>23067</v>
      </c>
      <c r="P2592" s="9" t="s">
        <v>23068</v>
      </c>
      <c r="Q2592" s="9" t="s">
        <v>234</v>
      </c>
      <c r="R2592" s="9" t="s">
        <v>23069</v>
      </c>
      <c r="S2592" s="9" t="s">
        <v>17</v>
      </c>
      <c r="T2592" s="9" t="s">
        <v>247</v>
      </c>
      <c r="U2592" s="9" t="s">
        <v>222</v>
      </c>
      <c r="V2592" s="9" t="s">
        <v>23043</v>
      </c>
    </row>
    <row r="2593" customFormat="false" ht="15" hidden="false" customHeight="false" outlineLevel="0" collapsed="false">
      <c r="A2593" s="9" t="s">
        <v>23070</v>
      </c>
      <c r="B2593" s="9" t="s">
        <v>23071</v>
      </c>
      <c r="C2593" s="9"/>
      <c r="D2593" s="9" t="s">
        <v>19</v>
      </c>
      <c r="E2593" s="9" t="s">
        <v>943</v>
      </c>
      <c r="F2593" s="9" t="s">
        <v>163</v>
      </c>
      <c r="G2593" s="9" t="s">
        <v>103</v>
      </c>
      <c r="H2593" s="9" t="n">
        <v>1587</v>
      </c>
      <c r="I2593" s="9" t="n">
        <v>1666</v>
      </c>
      <c r="J2593" s="9" t="s">
        <v>23072</v>
      </c>
      <c r="K2593" s="9" t="s">
        <v>23073</v>
      </c>
      <c r="L2593" s="9" t="s">
        <v>23074</v>
      </c>
      <c r="M2593" s="9" t="s">
        <v>9517</v>
      </c>
      <c r="N2593" s="9" t="s">
        <v>177</v>
      </c>
      <c r="O2593" s="9" t="s">
        <v>21919</v>
      </c>
      <c r="P2593" s="9" t="s">
        <v>23075</v>
      </c>
      <c r="Q2593" s="9" t="s">
        <v>234</v>
      </c>
      <c r="R2593" s="9" t="s">
        <v>23076</v>
      </c>
      <c r="S2593" s="9" t="s">
        <v>16</v>
      </c>
      <c r="T2593" s="9" t="s">
        <v>23051</v>
      </c>
      <c r="U2593" s="9" t="s">
        <v>222</v>
      </c>
      <c r="V2593" s="9" t="s">
        <v>23077</v>
      </c>
    </row>
    <row r="2594" customFormat="false" ht="15" hidden="false" customHeight="false" outlineLevel="0" collapsed="false">
      <c r="A2594" s="9" t="s">
        <v>23078</v>
      </c>
      <c r="B2594" s="9" t="s">
        <v>23079</v>
      </c>
      <c r="C2594" s="9"/>
      <c r="D2594" s="9" t="s">
        <v>19</v>
      </c>
      <c r="E2594" s="9" t="s">
        <v>943</v>
      </c>
      <c r="F2594" s="9" t="s">
        <v>163</v>
      </c>
      <c r="G2594" s="9" t="s">
        <v>103</v>
      </c>
      <c r="H2594" s="9" t="n">
        <v>1682</v>
      </c>
      <c r="I2594" s="9" t="n">
        <v>1756</v>
      </c>
      <c r="J2594" s="9"/>
      <c r="K2594" s="9" t="s">
        <v>23080</v>
      </c>
      <c r="L2594" s="9" t="s">
        <v>23081</v>
      </c>
      <c r="M2594" s="9" t="s">
        <v>23082</v>
      </c>
      <c r="N2594" s="9" t="s">
        <v>572</v>
      </c>
      <c r="O2594" s="9" t="s">
        <v>23083</v>
      </c>
      <c r="P2594" s="9" t="s">
        <v>23084</v>
      </c>
      <c r="Q2594" s="9" t="s">
        <v>234</v>
      </c>
      <c r="R2594" s="9" t="s">
        <v>23069</v>
      </c>
      <c r="S2594" s="9" t="s">
        <v>17</v>
      </c>
      <c r="T2594" s="9" t="s">
        <v>23051</v>
      </c>
      <c r="U2594" s="9" t="s">
        <v>222</v>
      </c>
      <c r="V2594" s="9" t="s">
        <v>23085</v>
      </c>
    </row>
    <row r="2595" customFormat="false" ht="15" hidden="false" customHeight="false" outlineLevel="0" collapsed="false">
      <c r="A2595" s="9" t="s">
        <v>23086</v>
      </c>
      <c r="B2595" s="9" t="s">
        <v>23087</v>
      </c>
      <c r="C2595" s="9"/>
      <c r="D2595" s="9" t="s">
        <v>19</v>
      </c>
      <c r="E2595" s="9" t="s">
        <v>943</v>
      </c>
      <c r="F2595" s="9" t="s">
        <v>163</v>
      </c>
      <c r="G2595" s="9" t="s">
        <v>103</v>
      </c>
      <c r="H2595" s="9" t="n">
        <v>1711</v>
      </c>
      <c r="I2595" s="9" t="n">
        <v>1799</v>
      </c>
      <c r="J2595" s="9"/>
      <c r="K2595" s="9" t="s">
        <v>23088</v>
      </c>
      <c r="L2595" s="9" t="s">
        <v>23089</v>
      </c>
      <c r="M2595" s="9" t="s">
        <v>23090</v>
      </c>
      <c r="N2595" s="9" t="s">
        <v>180</v>
      </c>
      <c r="O2595" s="9" t="s">
        <v>23091</v>
      </c>
      <c r="P2595" s="9" t="s">
        <v>23092</v>
      </c>
      <c r="Q2595" s="9" t="s">
        <v>234</v>
      </c>
      <c r="R2595" s="9" t="s">
        <v>23093</v>
      </c>
      <c r="S2595" s="9" t="s">
        <v>17</v>
      </c>
      <c r="T2595" s="9" t="s">
        <v>13711</v>
      </c>
      <c r="U2595" s="9" t="s">
        <v>222</v>
      </c>
      <c r="V2595" s="9" t="s">
        <v>23094</v>
      </c>
    </row>
    <row r="2596" customFormat="false" ht="15" hidden="false" customHeight="false" outlineLevel="0" collapsed="false">
      <c r="A2596" s="9" t="s">
        <v>23095</v>
      </c>
      <c r="B2596" s="9" t="s">
        <v>23096</v>
      </c>
      <c r="C2596" s="9" t="s">
        <v>23097</v>
      </c>
      <c r="D2596" s="9" t="s">
        <v>19</v>
      </c>
      <c r="E2596" s="9" t="s">
        <v>943</v>
      </c>
      <c r="F2596" s="9" t="s">
        <v>9871</v>
      </c>
      <c r="G2596" s="9" t="s">
        <v>103</v>
      </c>
      <c r="H2596" s="9" t="n">
        <v>1688</v>
      </c>
      <c r="I2596" s="9" t="n">
        <v>1766</v>
      </c>
      <c r="J2596" s="9"/>
      <c r="K2596" s="9" t="s">
        <v>23098</v>
      </c>
      <c r="L2596" s="9" t="s">
        <v>23099</v>
      </c>
      <c r="M2596" s="9" t="s">
        <v>23100</v>
      </c>
      <c r="N2596" s="9" t="s">
        <v>180</v>
      </c>
      <c r="O2596" s="9" t="s">
        <v>23101</v>
      </c>
      <c r="P2596" s="9" t="s">
        <v>23102</v>
      </c>
      <c r="Q2596" s="9" t="s">
        <v>234</v>
      </c>
      <c r="R2596" s="9" t="s">
        <v>23069</v>
      </c>
      <c r="S2596" s="9" t="s">
        <v>17</v>
      </c>
      <c r="T2596" s="9" t="s">
        <v>3250</v>
      </c>
      <c r="U2596" s="9" t="s">
        <v>222</v>
      </c>
      <c r="V2596" s="9" t="s">
        <v>23103</v>
      </c>
    </row>
    <row r="2597" customFormat="false" ht="15" hidden="false" customHeight="false" outlineLevel="0" collapsed="false">
      <c r="A2597" s="9" t="s">
        <v>23104</v>
      </c>
      <c r="B2597" s="9" t="s">
        <v>23105</v>
      </c>
      <c r="C2597" s="9"/>
      <c r="D2597" s="9" t="s">
        <v>19</v>
      </c>
      <c r="E2597" s="9" t="s">
        <v>943</v>
      </c>
      <c r="F2597" s="9" t="s">
        <v>163</v>
      </c>
      <c r="G2597" s="9" t="s">
        <v>103</v>
      </c>
      <c r="H2597" s="9" t="n">
        <v>1835</v>
      </c>
      <c r="I2597" s="9" t="n">
        <v>1908</v>
      </c>
      <c r="J2597" s="9"/>
      <c r="K2597" s="9" t="s">
        <v>23106</v>
      </c>
      <c r="L2597" s="9" t="s">
        <v>23107</v>
      </c>
      <c r="M2597" s="9" t="s">
        <v>23108</v>
      </c>
      <c r="N2597" s="9" t="s">
        <v>180</v>
      </c>
      <c r="O2597" s="9" t="s">
        <v>23091</v>
      </c>
      <c r="P2597" s="9" t="s">
        <v>23109</v>
      </c>
      <c r="Q2597" s="9" t="s">
        <v>234</v>
      </c>
      <c r="R2597" s="9" t="s">
        <v>23069</v>
      </c>
      <c r="S2597" s="9" t="s">
        <v>17</v>
      </c>
      <c r="T2597" s="9" t="s">
        <v>9456</v>
      </c>
      <c r="U2597" s="9" t="s">
        <v>222</v>
      </c>
      <c r="V2597" s="9" t="s">
        <v>23110</v>
      </c>
    </row>
    <row r="2598" customFormat="false" ht="15" hidden="false" customHeight="false" outlineLevel="0" collapsed="false">
      <c r="A2598" s="9" t="s">
        <v>23111</v>
      </c>
      <c r="B2598" s="9" t="s">
        <v>23112</v>
      </c>
      <c r="C2598" s="9"/>
      <c r="D2598" s="9" t="s">
        <v>19</v>
      </c>
      <c r="E2598" s="9" t="s">
        <v>943</v>
      </c>
      <c r="F2598" s="9" t="s">
        <v>163</v>
      </c>
      <c r="G2598" s="9" t="s">
        <v>103</v>
      </c>
      <c r="H2598" s="9" t="n">
        <v>733</v>
      </c>
      <c r="I2598" s="9" t="n">
        <v>804</v>
      </c>
      <c r="J2598" s="9"/>
      <c r="K2598" s="9" t="s">
        <v>23113</v>
      </c>
      <c r="L2598" s="9" t="s">
        <v>23114</v>
      </c>
      <c r="M2598" s="9" t="s">
        <v>23115</v>
      </c>
      <c r="N2598" s="9" t="s">
        <v>175</v>
      </c>
      <c r="O2598" s="9" t="s">
        <v>21919</v>
      </c>
      <c r="P2598" s="9" t="s">
        <v>23116</v>
      </c>
      <c r="Q2598" s="9" t="s">
        <v>234</v>
      </c>
      <c r="R2598" s="9" t="s">
        <v>23042</v>
      </c>
      <c r="S2598" s="9" t="s">
        <v>17</v>
      </c>
      <c r="T2598" s="9" t="s">
        <v>7901</v>
      </c>
      <c r="U2598" s="9" t="s">
        <v>222</v>
      </c>
      <c r="V2598" s="9" t="s">
        <v>23117</v>
      </c>
    </row>
    <row r="2599" customFormat="false" ht="15" hidden="false" customHeight="false" outlineLevel="0" collapsed="false">
      <c r="A2599" s="9" t="s">
        <v>23118</v>
      </c>
      <c r="B2599" s="9" t="s">
        <v>23119</v>
      </c>
      <c r="C2599" s="9"/>
      <c r="D2599" s="9" t="s">
        <v>19</v>
      </c>
      <c r="E2599" s="9" t="s">
        <v>943</v>
      </c>
      <c r="F2599" s="9" t="s">
        <v>263</v>
      </c>
      <c r="G2599" s="9" t="s">
        <v>103</v>
      </c>
      <c r="H2599" s="9" t="n">
        <v>1371</v>
      </c>
      <c r="I2599" s="9" t="n">
        <v>1433</v>
      </c>
      <c r="J2599" s="9" t="s">
        <v>23120</v>
      </c>
      <c r="K2599" s="9" t="s">
        <v>23121</v>
      </c>
      <c r="L2599" s="9" t="s">
        <v>23122</v>
      </c>
      <c r="M2599" s="9" t="s">
        <v>23123</v>
      </c>
      <c r="N2599" s="9" t="s">
        <v>9254</v>
      </c>
      <c r="O2599" s="9" t="s">
        <v>23124</v>
      </c>
      <c r="P2599" s="9" t="s">
        <v>23125</v>
      </c>
      <c r="Q2599" s="9" t="s">
        <v>234</v>
      </c>
      <c r="R2599" s="9" t="s">
        <v>628</v>
      </c>
      <c r="S2599" s="9" t="s">
        <v>17</v>
      </c>
      <c r="T2599" s="9" t="s">
        <v>170</v>
      </c>
      <c r="U2599" s="9" t="s">
        <v>222</v>
      </c>
      <c r="V2599" s="9" t="s">
        <v>23126</v>
      </c>
    </row>
    <row r="2600" customFormat="false" ht="15" hidden="false" customHeight="false" outlineLevel="0" collapsed="false">
      <c r="A2600" s="9" t="s">
        <v>23127</v>
      </c>
      <c r="B2600" s="9" t="s">
        <v>23128</v>
      </c>
      <c r="C2600" s="9"/>
      <c r="D2600" s="9" t="s">
        <v>19</v>
      </c>
      <c r="E2600" s="9" t="s">
        <v>943</v>
      </c>
      <c r="F2600" s="9" t="s">
        <v>163</v>
      </c>
      <c r="G2600" s="9" t="s">
        <v>103</v>
      </c>
      <c r="H2600" s="9" t="n">
        <v>1901</v>
      </c>
      <c r="I2600" s="9" t="n">
        <v>1972</v>
      </c>
      <c r="J2600" s="9"/>
      <c r="K2600" s="9" t="s">
        <v>23129</v>
      </c>
      <c r="L2600" s="9" t="s">
        <v>23130</v>
      </c>
      <c r="M2600" s="9" t="s">
        <v>23131</v>
      </c>
      <c r="N2600" s="9" t="s">
        <v>16326</v>
      </c>
      <c r="O2600" s="9" t="s">
        <v>23132</v>
      </c>
      <c r="P2600" s="9" t="s">
        <v>23133</v>
      </c>
      <c r="Q2600" s="9" t="s">
        <v>234</v>
      </c>
      <c r="R2600" s="9" t="s">
        <v>12866</v>
      </c>
      <c r="S2600" s="9" t="s">
        <v>17</v>
      </c>
      <c r="T2600" s="9" t="s">
        <v>1832</v>
      </c>
      <c r="U2600" s="9" t="s">
        <v>222</v>
      </c>
      <c r="V2600" s="9"/>
    </row>
    <row r="2601" customFormat="false" ht="15" hidden="false" customHeight="false" outlineLevel="0" collapsed="false">
      <c r="A2601" s="9" t="s">
        <v>23134</v>
      </c>
      <c r="B2601" s="9" t="s">
        <v>23135</v>
      </c>
      <c r="C2601" s="9"/>
      <c r="D2601" s="9" t="s">
        <v>19</v>
      </c>
      <c r="E2601" s="9" t="s">
        <v>943</v>
      </c>
      <c r="F2601" s="9" t="s">
        <v>163</v>
      </c>
      <c r="G2601" s="9" t="s">
        <v>103</v>
      </c>
      <c r="H2601" s="9" t="n">
        <v>1904</v>
      </c>
      <c r="I2601" s="9" t="n">
        <v>1955</v>
      </c>
      <c r="J2601" s="9"/>
      <c r="K2601" s="9" t="s">
        <v>23136</v>
      </c>
      <c r="L2601" s="9" t="s">
        <v>23137</v>
      </c>
      <c r="M2601" s="9" t="s">
        <v>23138</v>
      </c>
      <c r="N2601" s="9" t="s">
        <v>432</v>
      </c>
      <c r="O2601" s="9" t="s">
        <v>22966</v>
      </c>
      <c r="P2601" s="9" t="s">
        <v>23139</v>
      </c>
      <c r="Q2601" s="9" t="s">
        <v>234</v>
      </c>
      <c r="R2601" s="9" t="s">
        <v>12866</v>
      </c>
      <c r="S2601" s="9" t="s">
        <v>17</v>
      </c>
      <c r="T2601" s="9" t="s">
        <v>2151</v>
      </c>
      <c r="U2601" s="9" t="s">
        <v>222</v>
      </c>
      <c r="V2601" s="9" t="s">
        <v>23140</v>
      </c>
    </row>
    <row r="2602" customFormat="false" ht="15" hidden="false" customHeight="false" outlineLevel="0" collapsed="false">
      <c r="A2602" s="9" t="s">
        <v>23141</v>
      </c>
      <c r="B2602" s="9" t="s">
        <v>23142</v>
      </c>
      <c r="C2602" s="9"/>
      <c r="D2602" s="9" t="s">
        <v>19</v>
      </c>
      <c r="E2602" s="9" t="s">
        <v>943</v>
      </c>
      <c r="F2602" s="9" t="s">
        <v>163</v>
      </c>
      <c r="G2602" s="9" t="s">
        <v>103</v>
      </c>
      <c r="H2602" s="9" t="n">
        <v>1914</v>
      </c>
      <c r="I2602" s="9" t="n">
        <v>2009</v>
      </c>
      <c r="J2602" s="9"/>
      <c r="K2602" s="9" t="s">
        <v>23143</v>
      </c>
      <c r="L2602" s="9" t="s">
        <v>23144</v>
      </c>
      <c r="M2602" s="9" t="s">
        <v>23145</v>
      </c>
      <c r="N2602" s="9" t="s">
        <v>173</v>
      </c>
      <c r="O2602" s="9" t="s">
        <v>21919</v>
      </c>
      <c r="P2602" s="9" t="s">
        <v>23146</v>
      </c>
      <c r="Q2602" s="9" t="s">
        <v>234</v>
      </c>
      <c r="R2602" s="9" t="s">
        <v>12866</v>
      </c>
      <c r="S2602" s="9" t="s">
        <v>17</v>
      </c>
      <c r="T2602" s="9" t="s">
        <v>1832</v>
      </c>
      <c r="U2602" s="9" t="s">
        <v>222</v>
      </c>
      <c r="V2602" s="9"/>
    </row>
    <row r="2603" customFormat="false" ht="15" hidden="false" customHeight="false" outlineLevel="0" collapsed="false">
      <c r="A2603" s="9" t="s">
        <v>23147</v>
      </c>
      <c r="B2603" s="9" t="s">
        <v>23148</v>
      </c>
      <c r="C2603" s="9"/>
      <c r="D2603" s="9" t="s">
        <v>19</v>
      </c>
      <c r="E2603" s="9" t="s">
        <v>943</v>
      </c>
      <c r="F2603" s="9" t="s">
        <v>163</v>
      </c>
      <c r="G2603" s="9" t="s">
        <v>103</v>
      </c>
      <c r="H2603" s="9" t="n">
        <v>1955</v>
      </c>
      <c r="I2603" s="9"/>
      <c r="J2603" s="9" t="s">
        <v>23149</v>
      </c>
      <c r="K2603" s="9" t="s">
        <v>23150</v>
      </c>
      <c r="L2603" s="9" t="s">
        <v>23151</v>
      </c>
      <c r="M2603" s="9" t="s">
        <v>23152</v>
      </c>
      <c r="N2603" s="9" t="s">
        <v>177</v>
      </c>
      <c r="O2603" s="9" t="s">
        <v>21919</v>
      </c>
      <c r="P2603" s="9" t="s">
        <v>23153</v>
      </c>
      <c r="Q2603" s="9" t="s">
        <v>1267</v>
      </c>
      <c r="R2603" s="9" t="s">
        <v>12866</v>
      </c>
      <c r="S2603" s="9" t="s">
        <v>17</v>
      </c>
      <c r="T2603" s="9" t="s">
        <v>23154</v>
      </c>
      <c r="U2603" s="9" t="s">
        <v>222</v>
      </c>
      <c r="V2603" s="9"/>
    </row>
    <row r="2604" customFormat="false" ht="15" hidden="false" customHeight="false" outlineLevel="0" collapsed="false">
      <c r="A2604" s="9" t="s">
        <v>23155</v>
      </c>
      <c r="B2604" s="9" t="s">
        <v>23156</v>
      </c>
      <c r="C2604" s="9"/>
      <c r="D2604" s="9" t="s">
        <v>19</v>
      </c>
      <c r="E2604" s="9" t="s">
        <v>943</v>
      </c>
      <c r="F2604" s="9" t="s">
        <v>163</v>
      </c>
      <c r="G2604" s="9" t="s">
        <v>103</v>
      </c>
      <c r="H2604" s="9" t="n">
        <v>1957</v>
      </c>
      <c r="I2604" s="9"/>
      <c r="J2604" s="9" t="s">
        <v>23157</v>
      </c>
      <c r="K2604" s="9" t="s">
        <v>23158</v>
      </c>
      <c r="L2604" s="9" t="s">
        <v>23159</v>
      </c>
      <c r="M2604" s="9" t="s">
        <v>16675</v>
      </c>
      <c r="N2604" s="9" t="s">
        <v>180</v>
      </c>
      <c r="O2604" s="9" t="s">
        <v>21919</v>
      </c>
      <c r="P2604" s="9" t="s">
        <v>23160</v>
      </c>
      <c r="Q2604" s="9" t="s">
        <v>1267</v>
      </c>
      <c r="R2604" s="9" t="s">
        <v>12866</v>
      </c>
      <c r="S2604" s="9" t="s">
        <v>17</v>
      </c>
      <c r="T2604" s="9" t="s">
        <v>14025</v>
      </c>
      <c r="U2604" s="9" t="s">
        <v>222</v>
      </c>
      <c r="V2604" s="9" t="s">
        <v>23085</v>
      </c>
    </row>
    <row r="2605" customFormat="false" ht="15" hidden="false" customHeight="false" outlineLevel="0" collapsed="false">
      <c r="A2605" s="9" t="s">
        <v>23161</v>
      </c>
      <c r="B2605" s="9" t="s">
        <v>23162</v>
      </c>
      <c r="C2605" s="9"/>
      <c r="D2605" s="9" t="s">
        <v>19</v>
      </c>
      <c r="E2605" s="9" t="s">
        <v>943</v>
      </c>
      <c r="F2605" s="9" t="s">
        <v>163</v>
      </c>
      <c r="G2605" s="9" t="s">
        <v>103</v>
      </c>
      <c r="H2605" s="9" t="n">
        <v>1963</v>
      </c>
      <c r="I2605" s="9"/>
      <c r="J2605" s="9" t="s">
        <v>23163</v>
      </c>
      <c r="K2605" s="9" t="s">
        <v>23164</v>
      </c>
      <c r="L2605" s="9" t="s">
        <v>23165</v>
      </c>
      <c r="M2605" s="9" t="s">
        <v>23166</v>
      </c>
      <c r="N2605" s="9" t="s">
        <v>173</v>
      </c>
      <c r="O2605" s="9" t="s">
        <v>23167</v>
      </c>
      <c r="P2605" s="9" t="s">
        <v>23168</v>
      </c>
      <c r="Q2605" s="9" t="s">
        <v>1267</v>
      </c>
      <c r="R2605" s="9" t="s">
        <v>12866</v>
      </c>
      <c r="S2605" s="9" t="s">
        <v>17</v>
      </c>
      <c r="T2605" s="9" t="s">
        <v>19319</v>
      </c>
      <c r="U2605" s="9" t="s">
        <v>222</v>
      </c>
      <c r="V2605" s="9"/>
    </row>
    <row r="2606" customFormat="false" ht="15" hidden="false" customHeight="false" outlineLevel="0" collapsed="false">
      <c r="A2606" s="9" t="s">
        <v>23169</v>
      </c>
      <c r="B2606" s="9" t="s">
        <v>23170</v>
      </c>
      <c r="C2606" s="9"/>
      <c r="D2606" s="9" t="s">
        <v>19</v>
      </c>
      <c r="E2606" s="9" t="s">
        <v>943</v>
      </c>
      <c r="F2606" s="9" t="s">
        <v>163</v>
      </c>
      <c r="G2606" s="9" t="s">
        <v>103</v>
      </c>
      <c r="H2606" s="9" t="n">
        <v>1967</v>
      </c>
      <c r="I2606" s="9"/>
      <c r="J2606" s="9" t="s">
        <v>23171</v>
      </c>
      <c r="K2606" s="9" t="s">
        <v>23172</v>
      </c>
      <c r="L2606" s="9" t="s">
        <v>23165</v>
      </c>
      <c r="M2606" s="9" t="s">
        <v>23166</v>
      </c>
      <c r="N2606" s="9" t="s">
        <v>173</v>
      </c>
      <c r="O2606" s="9" t="s">
        <v>23173</v>
      </c>
      <c r="P2606" s="9" t="s">
        <v>23174</v>
      </c>
      <c r="Q2606" s="9" t="s">
        <v>1267</v>
      </c>
      <c r="R2606" s="9" t="s">
        <v>12866</v>
      </c>
      <c r="S2606" s="9" t="s">
        <v>17</v>
      </c>
      <c r="T2606" s="9" t="s">
        <v>5181</v>
      </c>
      <c r="U2606" s="9" t="s">
        <v>378</v>
      </c>
      <c r="V2606" s="9" t="s">
        <v>23175</v>
      </c>
    </row>
    <row r="2607" customFormat="false" ht="15" hidden="false" customHeight="false" outlineLevel="0" collapsed="false">
      <c r="A2607" s="9" t="s">
        <v>23176</v>
      </c>
      <c r="B2607" s="9" t="s">
        <v>23177</v>
      </c>
      <c r="C2607" s="9"/>
      <c r="D2607" s="9" t="s">
        <v>19</v>
      </c>
      <c r="E2607" s="9" t="s">
        <v>943</v>
      </c>
      <c r="F2607" s="9" t="s">
        <v>8659</v>
      </c>
      <c r="G2607" s="9" t="s">
        <v>4258</v>
      </c>
      <c r="H2607" s="9" t="n">
        <v>1862</v>
      </c>
      <c r="I2607" s="9" t="n">
        <v>1943</v>
      </c>
      <c r="J2607" s="9"/>
      <c r="K2607" s="9" t="s">
        <v>23178</v>
      </c>
      <c r="L2607" s="9" t="s">
        <v>23179</v>
      </c>
      <c r="M2607" s="9" t="s">
        <v>23180</v>
      </c>
      <c r="N2607" s="9" t="s">
        <v>9212</v>
      </c>
      <c r="O2607" s="9" t="s">
        <v>21919</v>
      </c>
      <c r="P2607" s="9" t="s">
        <v>23181</v>
      </c>
      <c r="Q2607" s="9" t="s">
        <v>2391</v>
      </c>
      <c r="R2607" s="9" t="s">
        <v>23182</v>
      </c>
      <c r="S2607" s="9" t="s">
        <v>17</v>
      </c>
      <c r="T2607" s="9" t="s">
        <v>3429</v>
      </c>
      <c r="U2607" s="9" t="s">
        <v>222</v>
      </c>
      <c r="V2607" s="9" t="s">
        <v>23183</v>
      </c>
    </row>
    <row r="2608" customFormat="false" ht="15" hidden="false" customHeight="false" outlineLevel="0" collapsed="false">
      <c r="A2608" s="9" t="s">
        <v>23184</v>
      </c>
      <c r="B2608" s="9" t="s">
        <v>23185</v>
      </c>
      <c r="C2608" s="9"/>
      <c r="D2608" s="9" t="s">
        <v>19</v>
      </c>
      <c r="E2608" s="9" t="s">
        <v>943</v>
      </c>
      <c r="F2608" s="9" t="s">
        <v>163</v>
      </c>
      <c r="G2608" s="9" t="s">
        <v>103</v>
      </c>
      <c r="H2608" s="9" t="n">
        <v>1849</v>
      </c>
      <c r="I2608" s="9" t="n">
        <v>1931</v>
      </c>
      <c r="J2608" s="9" t="s">
        <v>23186</v>
      </c>
      <c r="K2608" s="9" t="s">
        <v>23187</v>
      </c>
      <c r="L2608" s="9" t="s">
        <v>23188</v>
      </c>
      <c r="M2608" s="9" t="s">
        <v>13113</v>
      </c>
      <c r="N2608" s="9" t="s">
        <v>9212</v>
      </c>
      <c r="O2608" s="9" t="s">
        <v>23189</v>
      </c>
      <c r="P2608" s="9" t="s">
        <v>23190</v>
      </c>
      <c r="Q2608" s="9" t="s">
        <v>234</v>
      </c>
      <c r="R2608" s="9" t="s">
        <v>23191</v>
      </c>
      <c r="S2608" s="9" t="s">
        <v>17</v>
      </c>
      <c r="T2608" s="9" t="s">
        <v>3429</v>
      </c>
      <c r="U2608" s="9" t="s">
        <v>222</v>
      </c>
      <c r="V2608" s="9"/>
    </row>
    <row r="2609" customFormat="false" ht="15" hidden="false" customHeight="false" outlineLevel="0" collapsed="false">
      <c r="A2609" s="9" t="s">
        <v>23192</v>
      </c>
      <c r="B2609" s="9" t="s">
        <v>23193</v>
      </c>
      <c r="C2609" s="9"/>
      <c r="D2609" s="9" t="s">
        <v>19</v>
      </c>
      <c r="E2609" s="9" t="s">
        <v>943</v>
      </c>
      <c r="F2609" s="9" t="s">
        <v>2730</v>
      </c>
      <c r="G2609" s="9" t="s">
        <v>15031</v>
      </c>
      <c r="H2609" s="9" t="n">
        <v>1860</v>
      </c>
      <c r="I2609" s="9" t="n">
        <v>1930</v>
      </c>
      <c r="J2609" s="9"/>
      <c r="K2609" s="9" t="s">
        <v>23194</v>
      </c>
      <c r="L2609" s="9" t="s">
        <v>23195</v>
      </c>
      <c r="M2609" s="9" t="s">
        <v>23196</v>
      </c>
      <c r="N2609" s="9" t="s">
        <v>179</v>
      </c>
      <c r="O2609" s="9" t="s">
        <v>21919</v>
      </c>
      <c r="P2609" s="9" t="s">
        <v>23197</v>
      </c>
      <c r="Q2609" s="9" t="s">
        <v>2391</v>
      </c>
      <c r="R2609" s="9" t="s">
        <v>23198</v>
      </c>
      <c r="S2609" s="9" t="s">
        <v>17</v>
      </c>
      <c r="T2609" s="9" t="s">
        <v>1546</v>
      </c>
      <c r="U2609" s="9" t="s">
        <v>222</v>
      </c>
      <c r="V2609" s="9" t="s">
        <v>23199</v>
      </c>
    </row>
    <row r="2610" customFormat="false" ht="15" hidden="false" customHeight="false" outlineLevel="0" collapsed="false">
      <c r="A2610" s="9" t="s">
        <v>23200</v>
      </c>
      <c r="B2610" s="9" t="s">
        <v>23201</v>
      </c>
      <c r="C2610" s="9" t="s">
        <v>23202</v>
      </c>
      <c r="D2610" s="9" t="s">
        <v>19</v>
      </c>
      <c r="E2610" s="9" t="s">
        <v>943</v>
      </c>
      <c r="F2610" s="9" t="s">
        <v>4257</v>
      </c>
      <c r="G2610" s="9" t="s">
        <v>4258</v>
      </c>
      <c r="H2610" s="9" t="n">
        <v>1215</v>
      </c>
      <c r="I2610" s="9" t="n">
        <v>1294</v>
      </c>
      <c r="J2610" s="9"/>
      <c r="K2610" s="9" t="s">
        <v>23203</v>
      </c>
      <c r="L2610" s="9" t="s">
        <v>23204</v>
      </c>
      <c r="M2610" s="9" t="s">
        <v>23205</v>
      </c>
      <c r="N2610" s="9" t="s">
        <v>180</v>
      </c>
      <c r="O2610" s="9" t="s">
        <v>23206</v>
      </c>
      <c r="P2610" s="9" t="s">
        <v>23207</v>
      </c>
      <c r="Q2610" s="9" t="s">
        <v>246</v>
      </c>
      <c r="R2610" s="9" t="s">
        <v>628</v>
      </c>
      <c r="S2610" s="9" t="s">
        <v>17</v>
      </c>
      <c r="T2610" s="9" t="s">
        <v>21746</v>
      </c>
      <c r="U2610" s="9" t="s">
        <v>222</v>
      </c>
      <c r="V2610" s="9" t="s">
        <v>23208</v>
      </c>
    </row>
    <row r="2611" customFormat="false" ht="15" hidden="false" customHeight="false" outlineLevel="0" collapsed="false">
      <c r="A2611" s="9" t="s">
        <v>23209</v>
      </c>
      <c r="B2611" s="9" t="s">
        <v>23210</v>
      </c>
      <c r="C2611" s="9" t="s">
        <v>23211</v>
      </c>
      <c r="D2611" s="9" t="s">
        <v>19</v>
      </c>
      <c r="E2611" s="9" t="s">
        <v>943</v>
      </c>
      <c r="F2611" s="9" t="s">
        <v>2742</v>
      </c>
      <c r="G2611" s="9" t="s">
        <v>118</v>
      </c>
      <c r="H2611" s="9" t="n">
        <v>1635</v>
      </c>
      <c r="I2611" s="9" t="n">
        <v>1723</v>
      </c>
      <c r="J2611" s="9"/>
      <c r="K2611" s="9" t="s">
        <v>23212</v>
      </c>
      <c r="L2611" s="9" t="s">
        <v>23213</v>
      </c>
      <c r="M2611" s="9" t="s">
        <v>23214</v>
      </c>
      <c r="N2611" s="9" t="s">
        <v>477</v>
      </c>
      <c r="O2611" s="9" t="s">
        <v>23215</v>
      </c>
      <c r="P2611" s="9" t="s">
        <v>23216</v>
      </c>
      <c r="Q2611" s="9" t="s">
        <v>670</v>
      </c>
      <c r="R2611" s="9" t="s">
        <v>628</v>
      </c>
      <c r="S2611" s="9" t="s">
        <v>17</v>
      </c>
      <c r="T2611" s="9" t="s">
        <v>23217</v>
      </c>
      <c r="U2611" s="9" t="s">
        <v>222</v>
      </c>
      <c r="V2611" s="9" t="s">
        <v>23218</v>
      </c>
    </row>
    <row r="2612" customFormat="false" ht="15" hidden="false" customHeight="false" outlineLevel="0" collapsed="false">
      <c r="A2612" s="9" t="s">
        <v>23219</v>
      </c>
      <c r="B2612" s="9" t="s">
        <v>23220</v>
      </c>
      <c r="C2612" s="9"/>
      <c r="D2612" s="9" t="s">
        <v>19</v>
      </c>
      <c r="E2612" s="9" t="s">
        <v>943</v>
      </c>
      <c r="F2612" s="9" t="s">
        <v>9871</v>
      </c>
      <c r="G2612" s="9" t="s">
        <v>103</v>
      </c>
      <c r="H2612" s="9" t="n">
        <v>1664</v>
      </c>
      <c r="I2612" s="9" t="n">
        <v>1741</v>
      </c>
      <c r="J2612" s="9"/>
      <c r="K2612" s="9" t="s">
        <v>23221</v>
      </c>
      <c r="L2612" s="9" t="s">
        <v>23222</v>
      </c>
      <c r="M2612" s="9" t="s">
        <v>23223</v>
      </c>
      <c r="N2612" s="9" t="s">
        <v>177</v>
      </c>
      <c r="O2612" s="9" t="s">
        <v>23224</v>
      </c>
      <c r="P2612" s="9" t="s">
        <v>23225</v>
      </c>
      <c r="Q2612" s="9" t="s">
        <v>234</v>
      </c>
      <c r="R2612" s="9" t="s">
        <v>16422</v>
      </c>
      <c r="S2612" s="9" t="s">
        <v>17</v>
      </c>
      <c r="T2612" s="9" t="s">
        <v>7759</v>
      </c>
      <c r="U2612" s="9" t="s">
        <v>222</v>
      </c>
      <c r="V2612" s="9" t="s">
        <v>23085</v>
      </c>
    </row>
    <row r="2613" customFormat="false" ht="15" hidden="false" customHeight="false" outlineLevel="0" collapsed="false">
      <c r="A2613" s="9" t="s">
        <v>23226</v>
      </c>
      <c r="B2613" s="9" t="s">
        <v>23227</v>
      </c>
      <c r="C2613" s="9" t="s">
        <v>23228</v>
      </c>
      <c r="D2613" s="9" t="s">
        <v>19</v>
      </c>
      <c r="E2613" s="9" t="s">
        <v>943</v>
      </c>
      <c r="F2613" s="9" t="s">
        <v>163</v>
      </c>
      <c r="G2613" s="9" t="s">
        <v>105</v>
      </c>
      <c r="H2613" s="9" t="n">
        <v>1397</v>
      </c>
      <c r="I2613" s="9" t="n">
        <v>1450</v>
      </c>
      <c r="J2613" s="9"/>
      <c r="K2613" s="9" t="s">
        <v>23229</v>
      </c>
      <c r="L2613" s="9" t="s">
        <v>23230</v>
      </c>
      <c r="M2613" s="9" t="s">
        <v>23231</v>
      </c>
      <c r="N2613" s="9" t="s">
        <v>11610</v>
      </c>
      <c r="O2613" s="9" t="s">
        <v>23232</v>
      </c>
      <c r="P2613" s="9" t="s">
        <v>23233</v>
      </c>
      <c r="Q2613" s="9" t="s">
        <v>234</v>
      </c>
      <c r="R2613" s="9" t="s">
        <v>23234</v>
      </c>
      <c r="S2613" s="9" t="s">
        <v>17</v>
      </c>
      <c r="T2613" s="9" t="s">
        <v>8631</v>
      </c>
      <c r="U2613" s="9" t="s">
        <v>222</v>
      </c>
      <c r="V2613" s="9" t="s">
        <v>23235</v>
      </c>
    </row>
    <row r="2614" customFormat="false" ht="15" hidden="false" customHeight="false" outlineLevel="0" collapsed="false">
      <c r="A2614" s="9" t="s">
        <v>23236</v>
      </c>
      <c r="B2614" s="9" t="s">
        <v>23237</v>
      </c>
      <c r="C2614" s="9"/>
      <c r="D2614" s="9" t="s">
        <v>19</v>
      </c>
      <c r="E2614" s="9" t="s">
        <v>943</v>
      </c>
      <c r="F2614" s="9" t="s">
        <v>163</v>
      </c>
      <c r="G2614" s="9" t="s">
        <v>105</v>
      </c>
      <c r="H2614" s="9" t="n">
        <v>1390</v>
      </c>
      <c r="I2614" s="9" t="n">
        <v>1442</v>
      </c>
      <c r="J2614" s="9" t="s">
        <v>23238</v>
      </c>
      <c r="K2614" s="9" t="s">
        <v>23239</v>
      </c>
      <c r="L2614" s="9" t="s">
        <v>23240</v>
      </c>
      <c r="M2614" s="9" t="s">
        <v>23241</v>
      </c>
      <c r="N2614" s="9" t="s">
        <v>11600</v>
      </c>
      <c r="O2614" s="9" t="s">
        <v>23232</v>
      </c>
      <c r="P2614" s="9" t="s">
        <v>23242</v>
      </c>
      <c r="Q2614" s="9" t="s">
        <v>246</v>
      </c>
      <c r="R2614" s="9" t="s">
        <v>23234</v>
      </c>
      <c r="S2614" s="9" t="s">
        <v>17</v>
      </c>
      <c r="T2614" s="9" t="s">
        <v>21715</v>
      </c>
      <c r="U2614" s="9" t="s">
        <v>378</v>
      </c>
      <c r="V2614" s="9" t="s">
        <v>23243</v>
      </c>
    </row>
    <row r="2615" customFormat="false" ht="15" hidden="false" customHeight="false" outlineLevel="0" collapsed="false">
      <c r="A2615" s="9" t="s">
        <v>23244</v>
      </c>
      <c r="B2615" s="9" t="s">
        <v>23245</v>
      </c>
      <c r="C2615" s="9"/>
      <c r="D2615" s="9" t="s">
        <v>19</v>
      </c>
      <c r="E2615" s="9" t="s">
        <v>943</v>
      </c>
      <c r="F2615" s="9" t="s">
        <v>163</v>
      </c>
      <c r="G2615" s="9" t="s">
        <v>105</v>
      </c>
      <c r="H2615" s="9" t="n">
        <v>1298</v>
      </c>
      <c r="I2615" s="9" t="n">
        <v>1374</v>
      </c>
      <c r="J2615" s="9"/>
      <c r="K2615" s="9" t="s">
        <v>23246</v>
      </c>
      <c r="L2615" s="9" t="s">
        <v>23247</v>
      </c>
      <c r="M2615" s="9" t="s">
        <v>20333</v>
      </c>
      <c r="N2615" s="9" t="s">
        <v>177</v>
      </c>
      <c r="O2615" s="9" t="s">
        <v>23248</v>
      </c>
      <c r="P2615" s="9" t="s">
        <v>23249</v>
      </c>
      <c r="Q2615" s="9" t="s">
        <v>234</v>
      </c>
      <c r="R2615" s="9" t="s">
        <v>23250</v>
      </c>
      <c r="S2615" s="9" t="s">
        <v>17</v>
      </c>
      <c r="T2615" s="9" t="s">
        <v>6874</v>
      </c>
      <c r="U2615" s="9" t="s">
        <v>222</v>
      </c>
      <c r="V2615" s="9" t="s">
        <v>23251</v>
      </c>
    </row>
    <row r="2616" customFormat="false" ht="15" hidden="false" customHeight="false" outlineLevel="0" collapsed="false">
      <c r="A2616" s="9" t="s">
        <v>23252</v>
      </c>
      <c r="B2616" s="9" t="s">
        <v>23253</v>
      </c>
      <c r="C2616" s="9"/>
      <c r="D2616" s="9" t="s">
        <v>19</v>
      </c>
      <c r="E2616" s="9" t="s">
        <v>943</v>
      </c>
      <c r="F2616" s="9" t="s">
        <v>163</v>
      </c>
      <c r="G2616" s="9" t="s">
        <v>105</v>
      </c>
      <c r="H2616" s="9" t="n">
        <v>1504</v>
      </c>
      <c r="I2616" s="9" t="n">
        <v>1551</v>
      </c>
      <c r="J2616" s="9"/>
      <c r="K2616" s="9" t="s">
        <v>23254</v>
      </c>
      <c r="L2616" s="9" t="s">
        <v>23255</v>
      </c>
      <c r="M2616" s="9" t="s">
        <v>23256</v>
      </c>
      <c r="N2616" s="9" t="s">
        <v>180</v>
      </c>
      <c r="O2616" s="9" t="s">
        <v>23257</v>
      </c>
      <c r="P2616" s="9" t="s">
        <v>23258</v>
      </c>
      <c r="Q2616" s="9" t="s">
        <v>234</v>
      </c>
      <c r="R2616" s="9" t="s">
        <v>23234</v>
      </c>
      <c r="S2616" s="9" t="s">
        <v>17</v>
      </c>
      <c r="T2616" s="9" t="s">
        <v>3356</v>
      </c>
      <c r="U2616" s="9" t="s">
        <v>222</v>
      </c>
      <c r="V2616" s="9" t="s">
        <v>23259</v>
      </c>
    </row>
    <row r="2617" customFormat="false" ht="15" hidden="false" customHeight="false" outlineLevel="0" collapsed="false">
      <c r="A2617" s="9" t="s">
        <v>23260</v>
      </c>
      <c r="B2617" s="9" t="s">
        <v>23261</v>
      </c>
      <c r="C2617" s="9" t="s">
        <v>23262</v>
      </c>
      <c r="D2617" s="9" t="s">
        <v>19</v>
      </c>
      <c r="E2617" s="9" t="s">
        <v>943</v>
      </c>
      <c r="F2617" s="9" t="s">
        <v>163</v>
      </c>
      <c r="G2617" s="9" t="s">
        <v>9290</v>
      </c>
      <c r="H2617" s="9" t="n">
        <v>1598</v>
      </c>
      <c r="I2617" s="9" t="n">
        <v>1655</v>
      </c>
      <c r="J2617" s="9" t="s">
        <v>23263</v>
      </c>
      <c r="K2617" s="9" t="s">
        <v>23264</v>
      </c>
      <c r="L2617" s="9" t="s">
        <v>23265</v>
      </c>
      <c r="M2617" s="9" t="s">
        <v>9307</v>
      </c>
      <c r="N2617" s="9" t="s">
        <v>175</v>
      </c>
      <c r="O2617" s="9" t="s">
        <v>23266</v>
      </c>
      <c r="P2617" s="9" t="s">
        <v>23267</v>
      </c>
      <c r="Q2617" s="9" t="s">
        <v>246</v>
      </c>
      <c r="R2617" s="9" t="s">
        <v>23268</v>
      </c>
      <c r="S2617" s="9" t="s">
        <v>17</v>
      </c>
      <c r="T2617" s="9" t="s">
        <v>4353</v>
      </c>
      <c r="U2617" s="9" t="s">
        <v>378</v>
      </c>
      <c r="V2617" s="9" t="s">
        <v>23269</v>
      </c>
    </row>
    <row r="2618" customFormat="false" ht="15" hidden="false" customHeight="false" outlineLevel="0" collapsed="false">
      <c r="A2618" s="9" t="s">
        <v>23270</v>
      </c>
      <c r="B2618" s="9" t="s">
        <v>23271</v>
      </c>
      <c r="C2618" s="9"/>
      <c r="D2618" s="9" t="s">
        <v>19</v>
      </c>
      <c r="E2618" s="9" t="s">
        <v>943</v>
      </c>
      <c r="F2618" s="9" t="s">
        <v>163</v>
      </c>
      <c r="G2618" s="9" t="s">
        <v>105</v>
      </c>
      <c r="H2618" s="9" t="n">
        <v>1891</v>
      </c>
      <c r="I2618" s="9" t="n">
        <v>1931</v>
      </c>
      <c r="J2618" s="9"/>
      <c r="K2618" s="9" t="s">
        <v>23272</v>
      </c>
      <c r="L2618" s="9" t="s">
        <v>23273</v>
      </c>
      <c r="M2618" s="9" t="s">
        <v>23274</v>
      </c>
      <c r="N2618" s="9" t="s">
        <v>175</v>
      </c>
      <c r="O2618" s="9" t="s">
        <v>23275</v>
      </c>
      <c r="P2618" s="9" t="s">
        <v>23276</v>
      </c>
      <c r="Q2618" s="9" t="s">
        <v>234</v>
      </c>
      <c r="R2618" s="9" t="s">
        <v>12866</v>
      </c>
      <c r="S2618" s="9" t="s">
        <v>17</v>
      </c>
      <c r="T2618" s="9" t="s">
        <v>10806</v>
      </c>
      <c r="U2618" s="9" t="s">
        <v>222</v>
      </c>
      <c r="V2618" s="9" t="s">
        <v>23277</v>
      </c>
    </row>
    <row r="2619" customFormat="false" ht="15" hidden="false" customHeight="false" outlineLevel="0" collapsed="false">
      <c r="A2619" s="9" t="s">
        <v>23278</v>
      </c>
      <c r="B2619" s="9" t="s">
        <v>23279</v>
      </c>
      <c r="C2619" s="9" t="s">
        <v>23280</v>
      </c>
      <c r="D2619" s="9" t="s">
        <v>19</v>
      </c>
      <c r="E2619" s="9" t="s">
        <v>943</v>
      </c>
      <c r="F2619" s="9" t="s">
        <v>163</v>
      </c>
      <c r="G2619" s="9" t="s">
        <v>107</v>
      </c>
      <c r="H2619" s="9" t="n">
        <v>600</v>
      </c>
      <c r="I2619" s="9" t="n">
        <v>630</v>
      </c>
      <c r="J2619" s="9" t="s">
        <v>23281</v>
      </c>
      <c r="K2619" s="9" t="s">
        <v>23282</v>
      </c>
      <c r="L2619" s="9" t="s">
        <v>23283</v>
      </c>
      <c r="M2619" s="9" t="s">
        <v>23284</v>
      </c>
      <c r="N2619" s="9" t="s">
        <v>179</v>
      </c>
      <c r="O2619" s="9" t="s">
        <v>23285</v>
      </c>
      <c r="P2619" s="9" t="s">
        <v>23286</v>
      </c>
      <c r="Q2619" s="9" t="s">
        <v>670</v>
      </c>
      <c r="R2619" s="9" t="s">
        <v>23268</v>
      </c>
      <c r="S2619" s="9" t="s">
        <v>17</v>
      </c>
      <c r="T2619" s="9" t="s">
        <v>8750</v>
      </c>
      <c r="U2619" s="9" t="s">
        <v>222</v>
      </c>
      <c r="V2619" s="9" t="s">
        <v>23287</v>
      </c>
    </row>
    <row r="2620" customFormat="false" ht="15" hidden="false" customHeight="false" outlineLevel="0" collapsed="false">
      <c r="A2620" s="9" t="s">
        <v>23288</v>
      </c>
      <c r="B2620" s="9" t="s">
        <v>23289</v>
      </c>
      <c r="C2620" s="9"/>
      <c r="D2620" s="9" t="s">
        <v>19</v>
      </c>
      <c r="E2620" s="9" t="s">
        <v>943</v>
      </c>
      <c r="F2620" s="9" t="s">
        <v>163</v>
      </c>
      <c r="G2620" s="9" t="s">
        <v>107</v>
      </c>
      <c r="H2620" s="9" t="n">
        <v>1020</v>
      </c>
      <c r="I2620" s="9" t="n">
        <v>1057</v>
      </c>
      <c r="J2620" s="9" t="s">
        <v>23290</v>
      </c>
      <c r="K2620" s="9" t="s">
        <v>23291</v>
      </c>
      <c r="L2620" s="9" t="s">
        <v>23292</v>
      </c>
      <c r="M2620" s="9" t="s">
        <v>23284</v>
      </c>
      <c r="N2620" s="9" t="s">
        <v>179</v>
      </c>
      <c r="O2620" s="9" t="s">
        <v>23293</v>
      </c>
      <c r="P2620" s="9" t="s">
        <v>23294</v>
      </c>
      <c r="Q2620" s="9" t="s">
        <v>670</v>
      </c>
      <c r="R2620" s="9" t="s">
        <v>23268</v>
      </c>
      <c r="S2620" s="9" t="s">
        <v>17</v>
      </c>
      <c r="T2620" s="9" t="s">
        <v>23295</v>
      </c>
      <c r="U2620" s="9" t="s">
        <v>222</v>
      </c>
      <c r="V2620" s="9" t="s">
        <v>23296</v>
      </c>
    </row>
    <row r="2621" customFormat="false" ht="15" hidden="false" customHeight="false" outlineLevel="0" collapsed="false">
      <c r="A2621" s="9" t="s">
        <v>23297</v>
      </c>
      <c r="B2621" s="9" t="s">
        <v>23298</v>
      </c>
      <c r="C2621" s="9"/>
      <c r="D2621" s="9" t="s">
        <v>19</v>
      </c>
      <c r="E2621" s="9" t="s">
        <v>943</v>
      </c>
      <c r="F2621" s="9" t="s">
        <v>163</v>
      </c>
      <c r="G2621" s="9" t="s">
        <v>107</v>
      </c>
      <c r="H2621" s="9" t="n">
        <v>1150</v>
      </c>
      <c r="I2621" s="9" t="n">
        <v>1223</v>
      </c>
      <c r="J2621" s="9" t="s">
        <v>23299</v>
      </c>
      <c r="K2621" s="9" t="s">
        <v>23300</v>
      </c>
      <c r="L2621" s="9" t="s">
        <v>23301</v>
      </c>
      <c r="M2621" s="9" t="s">
        <v>23302</v>
      </c>
      <c r="N2621" s="9" t="s">
        <v>179</v>
      </c>
      <c r="O2621" s="9" t="s">
        <v>23303</v>
      </c>
      <c r="P2621" s="9" t="s">
        <v>23304</v>
      </c>
      <c r="Q2621" s="9" t="s">
        <v>670</v>
      </c>
      <c r="R2621" s="9" t="s">
        <v>23268</v>
      </c>
      <c r="S2621" s="9" t="s">
        <v>17</v>
      </c>
      <c r="T2621" s="9" t="s">
        <v>7443</v>
      </c>
      <c r="U2621" s="9" t="s">
        <v>222</v>
      </c>
      <c r="V2621" s="9" t="s">
        <v>23305</v>
      </c>
    </row>
    <row r="2622" customFormat="false" ht="15" hidden="false" customHeight="false" outlineLevel="0" collapsed="false">
      <c r="A2622" s="9" t="s">
        <v>23306</v>
      </c>
      <c r="B2622" s="9" t="s">
        <v>23307</v>
      </c>
      <c r="C2622" s="9"/>
      <c r="D2622" s="9" t="s">
        <v>19</v>
      </c>
      <c r="E2622" s="9" t="s">
        <v>943</v>
      </c>
      <c r="F2622" s="9" t="s">
        <v>163</v>
      </c>
      <c r="G2622" s="9" t="s">
        <v>107</v>
      </c>
      <c r="H2622" s="9" t="n">
        <v>1436</v>
      </c>
      <c r="I2622" s="9" t="n">
        <v>1490</v>
      </c>
      <c r="J2622" s="9"/>
      <c r="K2622" s="9" t="s">
        <v>23308</v>
      </c>
      <c r="L2622" s="9" t="s">
        <v>23309</v>
      </c>
      <c r="M2622" s="9" t="s">
        <v>23310</v>
      </c>
      <c r="N2622" s="9" t="s">
        <v>180</v>
      </c>
      <c r="O2622" s="9" t="s">
        <v>354</v>
      </c>
      <c r="P2622" s="9" t="s">
        <v>23311</v>
      </c>
      <c r="Q2622" s="9" t="s">
        <v>234</v>
      </c>
      <c r="R2622" s="9" t="s">
        <v>23268</v>
      </c>
      <c r="S2622" s="9" t="s">
        <v>17</v>
      </c>
      <c r="T2622" s="9" t="s">
        <v>247</v>
      </c>
      <c r="U2622" s="9" t="s">
        <v>222</v>
      </c>
      <c r="V2622" s="9" t="s">
        <v>23312</v>
      </c>
    </row>
    <row r="2623" customFormat="false" ht="15" hidden="false" customHeight="false" outlineLevel="0" collapsed="false">
      <c r="A2623" s="9" t="s">
        <v>23313</v>
      </c>
      <c r="B2623" s="9" t="s">
        <v>23314</v>
      </c>
      <c r="C2623" s="9"/>
      <c r="D2623" s="9" t="s">
        <v>19</v>
      </c>
      <c r="E2623" s="9" t="s">
        <v>943</v>
      </c>
      <c r="F2623" s="9" t="s">
        <v>163</v>
      </c>
      <c r="G2623" s="9" t="s">
        <v>107</v>
      </c>
      <c r="H2623" s="9" t="n">
        <v>1522</v>
      </c>
      <c r="I2623" s="9" t="n">
        <v>1591</v>
      </c>
      <c r="J2623" s="9"/>
      <c r="K2623" s="9" t="s">
        <v>23315</v>
      </c>
      <c r="L2623" s="9" t="s">
        <v>23316</v>
      </c>
      <c r="M2623" s="9" t="s">
        <v>23317</v>
      </c>
      <c r="N2623" s="9" t="s">
        <v>5729</v>
      </c>
      <c r="O2623" s="9" t="s">
        <v>23318</v>
      </c>
      <c r="P2623" s="9" t="s">
        <v>23319</v>
      </c>
      <c r="Q2623" s="9" t="s">
        <v>234</v>
      </c>
      <c r="R2623" s="9" t="s">
        <v>23320</v>
      </c>
      <c r="S2623" s="9" t="s">
        <v>17</v>
      </c>
      <c r="T2623" s="9" t="s">
        <v>247</v>
      </c>
      <c r="U2623" s="9" t="s">
        <v>222</v>
      </c>
      <c r="V2623" s="9" t="s">
        <v>23321</v>
      </c>
    </row>
    <row r="2624" customFormat="false" ht="15" hidden="false" customHeight="false" outlineLevel="0" collapsed="false">
      <c r="A2624" s="9" t="s">
        <v>23322</v>
      </c>
      <c r="B2624" s="9" t="s">
        <v>23323</v>
      </c>
      <c r="C2624" s="9" t="s">
        <v>23324</v>
      </c>
      <c r="D2624" s="9" t="s">
        <v>19</v>
      </c>
      <c r="E2624" s="9" t="s">
        <v>943</v>
      </c>
      <c r="F2624" s="9" t="s">
        <v>163</v>
      </c>
      <c r="G2624" s="9" t="s">
        <v>107</v>
      </c>
      <c r="H2624" s="9" t="n">
        <v>1574</v>
      </c>
      <c r="I2624" s="9" t="n">
        <v>1589</v>
      </c>
      <c r="J2624" s="9" t="s">
        <v>23325</v>
      </c>
      <c r="K2624" s="9" t="s">
        <v>23326</v>
      </c>
      <c r="L2624" s="9" t="s">
        <v>23327</v>
      </c>
      <c r="M2624" s="9" t="s">
        <v>13365</v>
      </c>
      <c r="N2624" s="9" t="s">
        <v>175</v>
      </c>
      <c r="O2624" s="9" t="s">
        <v>23328</v>
      </c>
      <c r="P2624" s="9" t="s">
        <v>23329</v>
      </c>
      <c r="Q2624" s="9" t="s">
        <v>234</v>
      </c>
      <c r="R2624" s="9" t="s">
        <v>23320</v>
      </c>
      <c r="S2624" s="9" t="s">
        <v>17</v>
      </c>
      <c r="T2624" s="9" t="s">
        <v>23330</v>
      </c>
      <c r="U2624" s="9" t="s">
        <v>378</v>
      </c>
      <c r="V2624" s="9" t="s">
        <v>23331</v>
      </c>
    </row>
    <row r="2625" customFormat="false" ht="15" hidden="false" customHeight="false" outlineLevel="0" collapsed="false">
      <c r="A2625" s="9" t="s">
        <v>23332</v>
      </c>
      <c r="B2625" s="9" t="s">
        <v>23333</v>
      </c>
      <c r="C2625" s="9"/>
      <c r="D2625" s="9" t="s">
        <v>19</v>
      </c>
      <c r="E2625" s="9" t="s">
        <v>943</v>
      </c>
      <c r="F2625" s="9" t="s">
        <v>163</v>
      </c>
      <c r="G2625" s="9" t="s">
        <v>107</v>
      </c>
      <c r="H2625" s="9" t="n">
        <v>1537</v>
      </c>
      <c r="I2625" s="9" t="n">
        <v>1598</v>
      </c>
      <c r="J2625" s="9"/>
      <c r="K2625" s="9" t="s">
        <v>23334</v>
      </c>
      <c r="L2625" s="9" t="s">
        <v>23335</v>
      </c>
      <c r="M2625" s="9" t="s">
        <v>23336</v>
      </c>
      <c r="N2625" s="9" t="s">
        <v>7804</v>
      </c>
      <c r="O2625" s="9" t="s">
        <v>354</v>
      </c>
      <c r="P2625" s="9" t="s">
        <v>23337</v>
      </c>
      <c r="Q2625" s="9" t="s">
        <v>246</v>
      </c>
      <c r="R2625" s="9" t="s">
        <v>23268</v>
      </c>
      <c r="S2625" s="9" t="s">
        <v>17</v>
      </c>
      <c r="T2625" s="9" t="s">
        <v>23338</v>
      </c>
      <c r="U2625" s="9" t="s">
        <v>222</v>
      </c>
      <c r="V2625" s="9" t="s">
        <v>23339</v>
      </c>
    </row>
    <row r="2626" customFormat="false" ht="15" hidden="false" customHeight="false" outlineLevel="0" collapsed="false">
      <c r="A2626" s="9" t="s">
        <v>23340</v>
      </c>
      <c r="B2626" s="9" t="s">
        <v>23341</v>
      </c>
      <c r="C2626" s="9"/>
      <c r="D2626" s="9" t="s">
        <v>19</v>
      </c>
      <c r="E2626" s="9" t="s">
        <v>943</v>
      </c>
      <c r="F2626" s="9" t="s">
        <v>163</v>
      </c>
      <c r="G2626" s="9" t="s">
        <v>107</v>
      </c>
      <c r="H2626" s="9" t="n">
        <v>1558</v>
      </c>
      <c r="I2626" s="9" t="n">
        <v>1637</v>
      </c>
      <c r="J2626" s="9"/>
      <c r="K2626" s="9" t="s">
        <v>23342</v>
      </c>
      <c r="L2626" s="9" t="s">
        <v>23343</v>
      </c>
      <c r="M2626" s="9" t="s">
        <v>23344</v>
      </c>
      <c r="N2626" s="9" t="s">
        <v>23345</v>
      </c>
      <c r="O2626" s="9" t="s">
        <v>23346</v>
      </c>
      <c r="P2626" s="9" t="s">
        <v>23347</v>
      </c>
      <c r="Q2626" s="9" t="s">
        <v>234</v>
      </c>
      <c r="R2626" s="9" t="s">
        <v>23320</v>
      </c>
      <c r="S2626" s="9" t="s">
        <v>17</v>
      </c>
      <c r="T2626" s="9" t="s">
        <v>23330</v>
      </c>
      <c r="U2626" s="9" t="s">
        <v>222</v>
      </c>
      <c r="V2626" s="9" t="s">
        <v>23348</v>
      </c>
    </row>
    <row r="2627" customFormat="false" ht="15" hidden="false" customHeight="false" outlineLevel="0" collapsed="false">
      <c r="A2627" s="9" t="s">
        <v>23349</v>
      </c>
      <c r="B2627" s="9" t="s">
        <v>23350</v>
      </c>
      <c r="C2627" s="9"/>
      <c r="D2627" s="9" t="s">
        <v>19</v>
      </c>
      <c r="E2627" s="9" t="s">
        <v>943</v>
      </c>
      <c r="F2627" s="9" t="s">
        <v>163</v>
      </c>
      <c r="G2627" s="9" t="s">
        <v>107</v>
      </c>
      <c r="H2627" s="9" t="n">
        <v>1596</v>
      </c>
      <c r="I2627" s="9" t="n">
        <v>1666</v>
      </c>
      <c r="J2627" s="9"/>
      <c r="K2627" s="9" t="s">
        <v>23351</v>
      </c>
      <c r="L2627" s="9" t="s">
        <v>23352</v>
      </c>
      <c r="M2627" s="9" t="s">
        <v>23353</v>
      </c>
      <c r="N2627" s="9" t="s">
        <v>175</v>
      </c>
      <c r="O2627" s="9" t="s">
        <v>23354</v>
      </c>
      <c r="P2627" s="9" t="s">
        <v>23355</v>
      </c>
      <c r="Q2627" s="9" t="s">
        <v>234</v>
      </c>
      <c r="R2627" s="9" t="s">
        <v>23356</v>
      </c>
      <c r="S2627" s="9" t="s">
        <v>17</v>
      </c>
      <c r="T2627" s="9" t="s">
        <v>22420</v>
      </c>
      <c r="U2627" s="9" t="s">
        <v>378</v>
      </c>
      <c r="V2627" s="9" t="s">
        <v>23357</v>
      </c>
    </row>
    <row r="2628" customFormat="false" ht="15" hidden="false" customHeight="false" outlineLevel="0" collapsed="false">
      <c r="A2628" s="9" t="s">
        <v>23358</v>
      </c>
      <c r="B2628" s="9" t="s">
        <v>23359</v>
      </c>
      <c r="C2628" s="9"/>
      <c r="D2628" s="9" t="s">
        <v>19</v>
      </c>
      <c r="E2628" s="9" t="s">
        <v>943</v>
      </c>
      <c r="F2628" s="9" t="s">
        <v>163</v>
      </c>
      <c r="G2628" s="9" t="s">
        <v>107</v>
      </c>
      <c r="H2628" s="9" t="n">
        <v>1646</v>
      </c>
      <c r="I2628" s="9" t="n">
        <v>1677</v>
      </c>
      <c r="J2628" s="9" t="s">
        <v>21810</v>
      </c>
      <c r="K2628" s="9" t="s">
        <v>23360</v>
      </c>
      <c r="L2628" s="9" t="s">
        <v>23361</v>
      </c>
      <c r="M2628" s="9" t="s">
        <v>23362</v>
      </c>
      <c r="N2628" s="9" t="s">
        <v>5729</v>
      </c>
      <c r="O2628" s="9" t="s">
        <v>23363</v>
      </c>
      <c r="P2628" s="9" t="s">
        <v>23364</v>
      </c>
      <c r="Q2628" s="9" t="s">
        <v>234</v>
      </c>
      <c r="R2628" s="9" t="s">
        <v>23320</v>
      </c>
      <c r="S2628" s="9" t="s">
        <v>17</v>
      </c>
      <c r="T2628" s="9" t="s">
        <v>3205</v>
      </c>
      <c r="U2628" s="9" t="s">
        <v>222</v>
      </c>
      <c r="V2628" s="9"/>
    </row>
    <row r="2629" customFormat="false" ht="15" hidden="false" customHeight="false" outlineLevel="0" collapsed="false">
      <c r="A2629" s="9" t="s">
        <v>23365</v>
      </c>
      <c r="B2629" s="9" t="s">
        <v>23366</v>
      </c>
      <c r="C2629" s="9"/>
      <c r="D2629" s="9" t="s">
        <v>19</v>
      </c>
      <c r="E2629" s="9" t="s">
        <v>943</v>
      </c>
      <c r="F2629" s="9" t="s">
        <v>163</v>
      </c>
      <c r="G2629" s="9" t="s">
        <v>107</v>
      </c>
      <c r="H2629" s="9" t="n">
        <v>1658</v>
      </c>
      <c r="I2629" s="9" t="n">
        <v>1716</v>
      </c>
      <c r="J2629" s="9"/>
      <c r="K2629" s="9" t="s">
        <v>23367</v>
      </c>
      <c r="L2629" s="9" t="s">
        <v>23368</v>
      </c>
      <c r="M2629" s="9" t="s">
        <v>23369</v>
      </c>
      <c r="N2629" s="9" t="s">
        <v>593</v>
      </c>
      <c r="O2629" s="9" t="s">
        <v>23370</v>
      </c>
      <c r="P2629" s="9" t="s">
        <v>23371</v>
      </c>
      <c r="Q2629" s="9" t="s">
        <v>234</v>
      </c>
      <c r="R2629" s="9" t="s">
        <v>23320</v>
      </c>
      <c r="S2629" s="9" t="s">
        <v>17</v>
      </c>
      <c r="T2629" s="9" t="s">
        <v>3205</v>
      </c>
      <c r="U2629" s="9" t="s">
        <v>222</v>
      </c>
      <c r="V2629" s="9" t="s">
        <v>23348</v>
      </c>
    </row>
    <row r="2630" customFormat="false" ht="15" hidden="false" customHeight="false" outlineLevel="0" collapsed="false">
      <c r="A2630" s="9" t="s">
        <v>23372</v>
      </c>
      <c r="B2630" s="9" t="s">
        <v>23373</v>
      </c>
      <c r="C2630" s="9"/>
      <c r="D2630" s="9" t="s">
        <v>19</v>
      </c>
      <c r="E2630" s="9" t="s">
        <v>943</v>
      </c>
      <c r="F2630" s="9" t="s">
        <v>163</v>
      </c>
      <c r="G2630" s="9" t="s">
        <v>107</v>
      </c>
      <c r="H2630" s="9" t="n">
        <v>1663</v>
      </c>
      <c r="I2630" s="9" t="n">
        <v>1743</v>
      </c>
      <c r="J2630" s="9"/>
      <c r="K2630" s="9" t="s">
        <v>23374</v>
      </c>
      <c r="L2630" s="9" t="s">
        <v>23375</v>
      </c>
      <c r="M2630" s="9" t="s">
        <v>23376</v>
      </c>
      <c r="N2630" s="9" t="s">
        <v>175</v>
      </c>
      <c r="O2630" s="9" t="s">
        <v>23377</v>
      </c>
      <c r="P2630" s="9" t="s">
        <v>23378</v>
      </c>
      <c r="Q2630" s="9" t="s">
        <v>234</v>
      </c>
      <c r="R2630" s="9" t="s">
        <v>23320</v>
      </c>
      <c r="S2630" s="9" t="s">
        <v>17</v>
      </c>
      <c r="T2630" s="9" t="s">
        <v>22420</v>
      </c>
      <c r="U2630" s="9" t="s">
        <v>222</v>
      </c>
      <c r="V2630" s="9" t="s">
        <v>23379</v>
      </c>
    </row>
    <row r="2631" customFormat="false" ht="15" hidden="false" customHeight="false" outlineLevel="0" collapsed="false">
      <c r="A2631" s="9" t="s">
        <v>23380</v>
      </c>
      <c r="B2631" s="9" t="s">
        <v>23381</v>
      </c>
      <c r="C2631" s="9"/>
      <c r="D2631" s="9" t="s">
        <v>19</v>
      </c>
      <c r="E2631" s="9" t="s">
        <v>943</v>
      </c>
      <c r="F2631" s="9" t="s">
        <v>163</v>
      </c>
      <c r="G2631" s="9" t="s">
        <v>107</v>
      </c>
      <c r="H2631" s="9" t="n">
        <v>1750</v>
      </c>
      <c r="I2631" s="9" t="n">
        <v>1797</v>
      </c>
      <c r="J2631" s="9"/>
      <c r="K2631" s="9" t="s">
        <v>23382</v>
      </c>
      <c r="L2631" s="9" t="s">
        <v>23383</v>
      </c>
      <c r="M2631" s="9" t="s">
        <v>18015</v>
      </c>
      <c r="N2631" s="9" t="s">
        <v>9518</v>
      </c>
      <c r="O2631" s="9" t="s">
        <v>23384</v>
      </c>
      <c r="P2631" s="9" t="s">
        <v>23385</v>
      </c>
      <c r="Q2631" s="9" t="s">
        <v>234</v>
      </c>
      <c r="R2631" s="9" t="s">
        <v>23386</v>
      </c>
      <c r="S2631" s="9" t="s">
        <v>17</v>
      </c>
      <c r="T2631" s="9" t="s">
        <v>1043</v>
      </c>
      <c r="U2631" s="9" t="s">
        <v>222</v>
      </c>
      <c r="V2631" s="9" t="s">
        <v>23387</v>
      </c>
    </row>
    <row r="2632" customFormat="false" ht="15" hidden="false" customHeight="false" outlineLevel="0" collapsed="false">
      <c r="A2632" s="9" t="s">
        <v>23388</v>
      </c>
      <c r="B2632" s="9" t="s">
        <v>23389</v>
      </c>
      <c r="C2632" s="9"/>
      <c r="D2632" s="9" t="s">
        <v>19</v>
      </c>
      <c r="E2632" s="9" t="s">
        <v>943</v>
      </c>
      <c r="F2632" s="9" t="s">
        <v>163</v>
      </c>
      <c r="G2632" s="9" t="s">
        <v>107</v>
      </c>
      <c r="H2632" s="9" t="n">
        <v>1760</v>
      </c>
      <c r="I2632" s="9" t="n">
        <v>1849</v>
      </c>
      <c r="J2632" s="9"/>
      <c r="K2632" s="9" t="s">
        <v>23390</v>
      </c>
      <c r="L2632" s="9" t="s">
        <v>23391</v>
      </c>
      <c r="M2632" s="9" t="s">
        <v>23392</v>
      </c>
      <c r="N2632" s="9" t="s">
        <v>177</v>
      </c>
      <c r="O2632" s="9" t="s">
        <v>23393</v>
      </c>
      <c r="P2632" s="9" t="s">
        <v>23394</v>
      </c>
      <c r="Q2632" s="9" t="s">
        <v>234</v>
      </c>
      <c r="R2632" s="9" t="s">
        <v>23395</v>
      </c>
      <c r="S2632" s="9" t="s">
        <v>16</v>
      </c>
      <c r="T2632" s="9" t="s">
        <v>22420</v>
      </c>
      <c r="U2632" s="9" t="s">
        <v>222</v>
      </c>
      <c r="V2632" s="9" t="s">
        <v>23396</v>
      </c>
    </row>
    <row r="2633" customFormat="false" ht="15" hidden="false" customHeight="false" outlineLevel="0" collapsed="false">
      <c r="A2633" s="9" t="s">
        <v>23397</v>
      </c>
      <c r="B2633" s="9" t="s">
        <v>23398</v>
      </c>
      <c r="C2633" s="9" t="s">
        <v>23399</v>
      </c>
      <c r="D2633" s="9" t="s">
        <v>19</v>
      </c>
      <c r="E2633" s="9" t="s">
        <v>943</v>
      </c>
      <c r="F2633" s="9" t="s">
        <v>163</v>
      </c>
      <c r="G2633" s="9" t="s">
        <v>107</v>
      </c>
      <c r="H2633" s="9" t="n">
        <v>1800</v>
      </c>
      <c r="I2633" s="9" t="n">
        <v>1866</v>
      </c>
      <c r="J2633" s="9" t="s">
        <v>2889</v>
      </c>
      <c r="K2633" s="9" t="s">
        <v>23400</v>
      </c>
      <c r="L2633" s="9" t="s">
        <v>23401</v>
      </c>
      <c r="M2633" s="9" t="s">
        <v>5198</v>
      </c>
      <c r="N2633" s="9" t="s">
        <v>180</v>
      </c>
      <c r="O2633" s="9" t="s">
        <v>217</v>
      </c>
      <c r="P2633" s="9" t="s">
        <v>23402</v>
      </c>
      <c r="Q2633" s="9" t="s">
        <v>234</v>
      </c>
      <c r="R2633" s="9" t="s">
        <v>799</v>
      </c>
      <c r="S2633" s="9" t="s">
        <v>17</v>
      </c>
      <c r="T2633" s="9" t="s">
        <v>5181</v>
      </c>
      <c r="U2633" s="9" t="s">
        <v>378</v>
      </c>
      <c r="V2633" s="9" t="s">
        <v>23403</v>
      </c>
    </row>
    <row r="2634" customFormat="false" ht="15" hidden="false" customHeight="false" outlineLevel="0" collapsed="false">
      <c r="A2634" s="9" t="s">
        <v>23404</v>
      </c>
      <c r="B2634" s="9" t="s">
        <v>23405</v>
      </c>
      <c r="C2634" s="9" t="s">
        <v>23406</v>
      </c>
      <c r="D2634" s="9" t="s">
        <v>19</v>
      </c>
      <c r="E2634" s="9" t="s">
        <v>943</v>
      </c>
      <c r="F2634" s="9" t="s">
        <v>163</v>
      </c>
      <c r="G2634" s="9" t="s">
        <v>107</v>
      </c>
      <c r="H2634" s="9" t="n">
        <v>1863</v>
      </c>
      <c r="I2634" s="9" t="n">
        <v>1913</v>
      </c>
      <c r="J2634" s="9"/>
      <c r="K2634" s="9" t="s">
        <v>23407</v>
      </c>
      <c r="L2634" s="9" t="s">
        <v>23408</v>
      </c>
      <c r="M2634" s="9" t="s">
        <v>22281</v>
      </c>
      <c r="N2634" s="9" t="s">
        <v>177</v>
      </c>
      <c r="O2634" s="9" t="s">
        <v>21919</v>
      </c>
      <c r="P2634" s="9" t="s">
        <v>23409</v>
      </c>
      <c r="Q2634" s="9" t="s">
        <v>234</v>
      </c>
      <c r="R2634" s="9" t="s">
        <v>23410</v>
      </c>
      <c r="S2634" s="9" t="s">
        <v>17</v>
      </c>
      <c r="T2634" s="9" t="s">
        <v>235</v>
      </c>
      <c r="U2634" s="9" t="s">
        <v>222</v>
      </c>
      <c r="V2634" s="9" t="s">
        <v>23411</v>
      </c>
    </row>
    <row r="2635" customFormat="false" ht="15" hidden="false" customHeight="false" outlineLevel="0" collapsed="false">
      <c r="A2635" s="9" t="s">
        <v>23412</v>
      </c>
      <c r="B2635" s="9" t="s">
        <v>23413</v>
      </c>
      <c r="C2635" s="9" t="s">
        <v>23414</v>
      </c>
      <c r="D2635" s="9" t="s">
        <v>19</v>
      </c>
      <c r="E2635" s="9" t="s">
        <v>943</v>
      </c>
      <c r="F2635" s="9" t="s">
        <v>163</v>
      </c>
      <c r="G2635" s="9" t="s">
        <v>107</v>
      </c>
      <c r="H2635" s="9" t="n">
        <v>1889</v>
      </c>
      <c r="I2635" s="9" t="n">
        <v>1961</v>
      </c>
      <c r="J2635" s="9"/>
      <c r="K2635" s="9" t="s">
        <v>23415</v>
      </c>
      <c r="L2635" s="9" t="s">
        <v>23416</v>
      </c>
      <c r="M2635" s="9" t="s">
        <v>23417</v>
      </c>
      <c r="N2635" s="9" t="s">
        <v>177</v>
      </c>
      <c r="O2635" s="9" t="s">
        <v>21919</v>
      </c>
      <c r="P2635" s="9" t="s">
        <v>23418</v>
      </c>
      <c r="Q2635" s="9" t="s">
        <v>234</v>
      </c>
      <c r="R2635" s="9" t="s">
        <v>12866</v>
      </c>
      <c r="S2635" s="9" t="s">
        <v>15</v>
      </c>
      <c r="T2635" s="9" t="s">
        <v>23419</v>
      </c>
      <c r="U2635" s="9" t="s">
        <v>222</v>
      </c>
      <c r="V2635" s="9" t="s">
        <v>23420</v>
      </c>
    </row>
    <row r="2636" customFormat="false" ht="15" hidden="false" customHeight="false" outlineLevel="0" collapsed="false">
      <c r="A2636" s="9" t="s">
        <v>23421</v>
      </c>
      <c r="B2636" s="9" t="s">
        <v>23422</v>
      </c>
      <c r="C2636" s="9"/>
      <c r="D2636" s="9" t="s">
        <v>19</v>
      </c>
      <c r="E2636" s="9" t="s">
        <v>943</v>
      </c>
      <c r="F2636" s="9" t="s">
        <v>163</v>
      </c>
      <c r="G2636" s="9" t="s">
        <v>107</v>
      </c>
      <c r="H2636" s="9" t="n">
        <v>1894</v>
      </c>
      <c r="I2636" s="9" t="n">
        <v>1978</v>
      </c>
      <c r="J2636" s="9"/>
      <c r="K2636" s="9" t="s">
        <v>23423</v>
      </c>
      <c r="L2636" s="9" t="s">
        <v>23424</v>
      </c>
      <c r="M2636" s="9" t="s">
        <v>23425</v>
      </c>
      <c r="N2636" s="9" t="s">
        <v>175</v>
      </c>
      <c r="O2636" s="9" t="s">
        <v>23426</v>
      </c>
      <c r="P2636" s="9" t="s">
        <v>23427</v>
      </c>
      <c r="Q2636" s="9" t="s">
        <v>234</v>
      </c>
      <c r="R2636" s="9" t="s">
        <v>12866</v>
      </c>
      <c r="S2636" s="9" t="s">
        <v>17</v>
      </c>
      <c r="T2636" s="9" t="s">
        <v>3391</v>
      </c>
      <c r="U2636" s="9" t="s">
        <v>222</v>
      </c>
      <c r="V2636" s="9" t="s">
        <v>23428</v>
      </c>
    </row>
    <row r="2637" customFormat="false" ht="15" hidden="false" customHeight="false" outlineLevel="0" collapsed="false">
      <c r="A2637" s="9" t="s">
        <v>23429</v>
      </c>
      <c r="B2637" s="9" t="s">
        <v>23430</v>
      </c>
      <c r="C2637" s="9"/>
      <c r="D2637" s="9" t="s">
        <v>19</v>
      </c>
      <c r="E2637" s="9" t="s">
        <v>943</v>
      </c>
      <c r="F2637" s="9" t="s">
        <v>163</v>
      </c>
      <c r="G2637" s="9" t="s">
        <v>107</v>
      </c>
      <c r="H2637" s="9" t="n">
        <v>1890</v>
      </c>
      <c r="I2637" s="9" t="n">
        <v>1966</v>
      </c>
      <c r="J2637" s="9"/>
      <c r="K2637" s="9" t="s">
        <v>23431</v>
      </c>
      <c r="L2637" s="9" t="s">
        <v>23432</v>
      </c>
      <c r="M2637" s="9" t="s">
        <v>23433</v>
      </c>
      <c r="N2637" s="9" t="s">
        <v>175</v>
      </c>
      <c r="O2637" s="9" t="s">
        <v>21919</v>
      </c>
      <c r="P2637" s="9" t="s">
        <v>23434</v>
      </c>
      <c r="Q2637" s="9" t="s">
        <v>234</v>
      </c>
      <c r="R2637" s="9" t="s">
        <v>12866</v>
      </c>
      <c r="S2637" s="9" t="s">
        <v>17</v>
      </c>
      <c r="T2637" s="9" t="s">
        <v>3391</v>
      </c>
      <c r="U2637" s="9" t="s">
        <v>222</v>
      </c>
      <c r="V2637" s="9" t="s">
        <v>23277</v>
      </c>
    </row>
    <row r="2638" customFormat="false" ht="15" hidden="false" customHeight="false" outlineLevel="0" collapsed="false">
      <c r="A2638" s="9" t="s">
        <v>23435</v>
      </c>
      <c r="B2638" s="9" t="s">
        <v>23436</v>
      </c>
      <c r="C2638" s="9"/>
      <c r="D2638" s="9" t="s">
        <v>19</v>
      </c>
      <c r="E2638" s="9" t="s">
        <v>943</v>
      </c>
      <c r="F2638" s="9" t="s">
        <v>163</v>
      </c>
      <c r="G2638" s="9" t="s">
        <v>107</v>
      </c>
      <c r="H2638" s="9" t="n">
        <v>1895</v>
      </c>
      <c r="I2638" s="9" t="n">
        <v>1984</v>
      </c>
      <c r="J2638" s="9"/>
      <c r="K2638" s="9" t="s">
        <v>23437</v>
      </c>
      <c r="L2638" s="9" t="s">
        <v>23438</v>
      </c>
      <c r="M2638" s="9" t="s">
        <v>23439</v>
      </c>
      <c r="N2638" s="9" t="s">
        <v>174</v>
      </c>
      <c r="O2638" s="9" t="s">
        <v>21919</v>
      </c>
      <c r="P2638" s="9" t="s">
        <v>23440</v>
      </c>
      <c r="Q2638" s="9" t="s">
        <v>234</v>
      </c>
      <c r="R2638" s="9" t="s">
        <v>12866</v>
      </c>
      <c r="S2638" s="9" t="s">
        <v>17</v>
      </c>
      <c r="T2638" s="9" t="s">
        <v>23441</v>
      </c>
      <c r="U2638" s="9" t="s">
        <v>222</v>
      </c>
      <c r="V2638" s="9"/>
    </row>
    <row r="2639" customFormat="false" ht="15" hidden="false" customHeight="false" outlineLevel="0" collapsed="false">
      <c r="A2639" s="9" t="s">
        <v>23442</v>
      </c>
      <c r="B2639" s="9" t="s">
        <v>23443</v>
      </c>
      <c r="C2639" s="9"/>
      <c r="D2639" s="9" t="s">
        <v>19</v>
      </c>
      <c r="E2639" s="9" t="s">
        <v>943</v>
      </c>
      <c r="F2639" s="9" t="s">
        <v>9871</v>
      </c>
      <c r="G2639" s="9" t="s">
        <v>9388</v>
      </c>
      <c r="H2639" s="9" t="n">
        <v>1887</v>
      </c>
      <c r="I2639" s="9" t="n">
        <v>1979</v>
      </c>
      <c r="J2639" s="9"/>
      <c r="K2639" s="9" t="s">
        <v>23444</v>
      </c>
      <c r="L2639" s="9" t="s">
        <v>23445</v>
      </c>
      <c r="M2639" s="9" t="s">
        <v>22316</v>
      </c>
      <c r="N2639" s="9" t="s">
        <v>175</v>
      </c>
      <c r="O2639" s="9" t="s">
        <v>21919</v>
      </c>
      <c r="P2639" s="9" t="s">
        <v>23446</v>
      </c>
      <c r="Q2639" s="9" t="s">
        <v>234</v>
      </c>
      <c r="R2639" s="9" t="s">
        <v>12866</v>
      </c>
      <c r="S2639" s="9" t="s">
        <v>17</v>
      </c>
      <c r="T2639" s="9" t="s">
        <v>22994</v>
      </c>
      <c r="U2639" s="9" t="s">
        <v>222</v>
      </c>
      <c r="V2639" s="9" t="s">
        <v>22024</v>
      </c>
    </row>
    <row r="2640" customFormat="false" ht="15" hidden="false" customHeight="false" outlineLevel="0" collapsed="false">
      <c r="A2640" s="9" t="s">
        <v>23447</v>
      </c>
      <c r="B2640" s="9" t="s">
        <v>23448</v>
      </c>
      <c r="C2640" s="9"/>
      <c r="D2640" s="9" t="s">
        <v>19</v>
      </c>
      <c r="E2640" s="9" t="s">
        <v>943</v>
      </c>
      <c r="F2640" s="9" t="s">
        <v>163</v>
      </c>
      <c r="G2640" s="9" t="s">
        <v>107</v>
      </c>
      <c r="H2640" s="9" t="n">
        <v>1926</v>
      </c>
      <c r="I2640" s="9" t="n">
        <v>2006</v>
      </c>
      <c r="J2640" s="9"/>
      <c r="K2640" s="9" t="s">
        <v>23449</v>
      </c>
      <c r="L2640" s="9" t="s">
        <v>23450</v>
      </c>
      <c r="M2640" s="9" t="s">
        <v>23451</v>
      </c>
      <c r="N2640" s="9" t="s">
        <v>179</v>
      </c>
      <c r="O2640" s="9" t="s">
        <v>21919</v>
      </c>
      <c r="P2640" s="9" t="s">
        <v>23452</v>
      </c>
      <c r="Q2640" s="9" t="s">
        <v>454</v>
      </c>
      <c r="R2640" s="9" t="s">
        <v>14169</v>
      </c>
      <c r="S2640" s="9" t="s">
        <v>17</v>
      </c>
      <c r="T2640" s="9" t="s">
        <v>10806</v>
      </c>
      <c r="U2640" s="9" t="s">
        <v>222</v>
      </c>
      <c r="V2640" s="9"/>
    </row>
    <row r="2641" customFormat="false" ht="15" hidden="false" customHeight="false" outlineLevel="0" collapsed="false">
      <c r="A2641" s="9" t="s">
        <v>23453</v>
      </c>
      <c r="B2641" s="9" t="s">
        <v>23454</v>
      </c>
      <c r="C2641" s="9"/>
      <c r="D2641" s="9" t="s">
        <v>19</v>
      </c>
      <c r="E2641" s="9" t="s">
        <v>943</v>
      </c>
      <c r="F2641" s="9" t="s">
        <v>163</v>
      </c>
      <c r="G2641" s="9" t="s">
        <v>107</v>
      </c>
      <c r="H2641" s="9" t="n">
        <v>1913</v>
      </c>
      <c r="I2641" s="9" t="n">
        <v>2005</v>
      </c>
      <c r="J2641" s="9"/>
      <c r="K2641" s="9" t="s">
        <v>23455</v>
      </c>
      <c r="L2641" s="9" t="s">
        <v>23456</v>
      </c>
      <c r="M2641" s="9" t="s">
        <v>23457</v>
      </c>
      <c r="N2641" s="9" t="s">
        <v>173</v>
      </c>
      <c r="O2641" s="9" t="s">
        <v>21919</v>
      </c>
      <c r="P2641" s="9" t="s">
        <v>23458</v>
      </c>
      <c r="Q2641" s="9" t="s">
        <v>234</v>
      </c>
      <c r="R2641" s="9" t="s">
        <v>12866</v>
      </c>
      <c r="S2641" s="9" t="s">
        <v>17</v>
      </c>
      <c r="T2641" s="9" t="s">
        <v>313</v>
      </c>
      <c r="U2641" s="9" t="s">
        <v>222</v>
      </c>
      <c r="V2641" s="9" t="s">
        <v>23459</v>
      </c>
    </row>
    <row r="2642" customFormat="false" ht="15" hidden="false" customHeight="false" outlineLevel="0" collapsed="false">
      <c r="A2642" s="9" t="s">
        <v>23460</v>
      </c>
      <c r="B2642" s="9" t="s">
        <v>23461</v>
      </c>
      <c r="C2642" s="9"/>
      <c r="D2642" s="9" t="s">
        <v>19</v>
      </c>
      <c r="E2642" s="9" t="s">
        <v>943</v>
      </c>
      <c r="F2642" s="9" t="s">
        <v>163</v>
      </c>
      <c r="G2642" s="9" t="s">
        <v>107</v>
      </c>
      <c r="H2642" s="9" t="n">
        <v>1915</v>
      </c>
      <c r="I2642" s="9" t="n">
        <v>2011</v>
      </c>
      <c r="J2642" s="9"/>
      <c r="K2642" s="9" t="s">
        <v>23462</v>
      </c>
      <c r="L2642" s="9" t="s">
        <v>23463</v>
      </c>
      <c r="M2642" s="9" t="s">
        <v>23464</v>
      </c>
      <c r="N2642" s="9" t="s">
        <v>5795</v>
      </c>
      <c r="O2642" s="9" t="s">
        <v>21919</v>
      </c>
      <c r="P2642" s="9" t="s">
        <v>23465</v>
      </c>
      <c r="Q2642" s="9" t="s">
        <v>234</v>
      </c>
      <c r="R2642" s="9" t="s">
        <v>12866</v>
      </c>
      <c r="S2642" s="9" t="s">
        <v>17</v>
      </c>
      <c r="T2642" s="9" t="s">
        <v>313</v>
      </c>
      <c r="U2642" s="9" t="s">
        <v>222</v>
      </c>
      <c r="V2642" s="9"/>
    </row>
    <row r="2643" customFormat="false" ht="15" hidden="false" customHeight="false" outlineLevel="0" collapsed="false">
      <c r="A2643" s="9" t="s">
        <v>23466</v>
      </c>
      <c r="B2643" s="9" t="s">
        <v>23467</v>
      </c>
      <c r="C2643" s="9"/>
      <c r="D2643" s="9" t="s">
        <v>19</v>
      </c>
      <c r="E2643" s="9" t="s">
        <v>943</v>
      </c>
      <c r="F2643" s="9" t="s">
        <v>163</v>
      </c>
      <c r="G2643" s="9" t="s">
        <v>107</v>
      </c>
      <c r="H2643" s="9" t="n">
        <v>1929</v>
      </c>
      <c r="I2643" s="9" t="n">
        <v>2015</v>
      </c>
      <c r="J2643" s="9"/>
      <c r="K2643" s="9" t="s">
        <v>23468</v>
      </c>
      <c r="L2643" s="9" t="s">
        <v>23469</v>
      </c>
      <c r="M2643" s="9" t="s">
        <v>23470</v>
      </c>
      <c r="N2643" s="9" t="s">
        <v>6221</v>
      </c>
      <c r="O2643" s="9" t="s">
        <v>23471</v>
      </c>
      <c r="P2643" s="9" t="s">
        <v>23472</v>
      </c>
      <c r="Q2643" s="9" t="s">
        <v>234</v>
      </c>
      <c r="R2643" s="9" t="s">
        <v>12866</v>
      </c>
      <c r="S2643" s="9" t="s">
        <v>17</v>
      </c>
      <c r="T2643" s="9" t="s">
        <v>1001</v>
      </c>
      <c r="U2643" s="9" t="s">
        <v>222</v>
      </c>
      <c r="V2643" s="9"/>
    </row>
    <row r="2644" customFormat="false" ht="15" hidden="false" customHeight="false" outlineLevel="0" collapsed="false">
      <c r="A2644" s="9" t="s">
        <v>23473</v>
      </c>
      <c r="B2644" s="9" t="s">
        <v>23474</v>
      </c>
      <c r="C2644" s="9"/>
      <c r="D2644" s="9" t="s">
        <v>19</v>
      </c>
      <c r="E2644" s="9" t="s">
        <v>943</v>
      </c>
      <c r="F2644" s="9" t="s">
        <v>163</v>
      </c>
      <c r="G2644" s="9" t="s">
        <v>107</v>
      </c>
      <c r="H2644" s="9" t="n">
        <v>1938</v>
      </c>
      <c r="I2644" s="9" t="n">
        <v>2022</v>
      </c>
      <c r="J2644" s="9"/>
      <c r="K2644" s="9" t="s">
        <v>23475</v>
      </c>
      <c r="L2644" s="9" t="s">
        <v>23476</v>
      </c>
      <c r="M2644" s="9" t="s">
        <v>8944</v>
      </c>
      <c r="N2644" s="9" t="s">
        <v>174</v>
      </c>
      <c r="O2644" s="9" t="s">
        <v>21919</v>
      </c>
      <c r="P2644" s="9" t="s">
        <v>23477</v>
      </c>
      <c r="Q2644" s="9" t="s">
        <v>234</v>
      </c>
      <c r="R2644" s="9" t="s">
        <v>12866</v>
      </c>
      <c r="S2644" s="9" t="s">
        <v>17</v>
      </c>
      <c r="T2644" s="9" t="s">
        <v>23478</v>
      </c>
      <c r="U2644" s="9" t="s">
        <v>222</v>
      </c>
      <c r="V2644" s="9"/>
    </row>
    <row r="2645" customFormat="false" ht="15" hidden="false" customHeight="false" outlineLevel="0" collapsed="false">
      <c r="A2645" s="9" t="s">
        <v>23479</v>
      </c>
      <c r="B2645" s="9" t="s">
        <v>23480</v>
      </c>
      <c r="C2645" s="9"/>
      <c r="D2645" s="9" t="s">
        <v>19</v>
      </c>
      <c r="E2645" s="9" t="s">
        <v>943</v>
      </c>
      <c r="F2645" s="9" t="s">
        <v>163</v>
      </c>
      <c r="G2645" s="9" t="s">
        <v>107</v>
      </c>
      <c r="H2645" s="9" t="n">
        <v>1942</v>
      </c>
      <c r="I2645" s="9"/>
      <c r="J2645" s="9" t="s">
        <v>23481</v>
      </c>
      <c r="K2645" s="9" t="s">
        <v>23482</v>
      </c>
      <c r="L2645" s="9" t="s">
        <v>23483</v>
      </c>
      <c r="M2645" s="9" t="s">
        <v>8944</v>
      </c>
      <c r="N2645" s="9" t="s">
        <v>174</v>
      </c>
      <c r="O2645" s="9" t="s">
        <v>22137</v>
      </c>
      <c r="P2645" s="9" t="s">
        <v>23484</v>
      </c>
      <c r="Q2645" s="9" t="s">
        <v>1267</v>
      </c>
      <c r="R2645" s="9" t="s">
        <v>12866</v>
      </c>
      <c r="S2645" s="9" t="s">
        <v>17</v>
      </c>
      <c r="T2645" s="9" t="s">
        <v>22190</v>
      </c>
      <c r="U2645" s="9" t="s">
        <v>222</v>
      </c>
      <c r="V2645" s="9"/>
    </row>
    <row r="2646" customFormat="false" ht="15" hidden="false" customHeight="false" outlineLevel="0" collapsed="false">
      <c r="A2646" s="9" t="s">
        <v>23485</v>
      </c>
      <c r="B2646" s="9" t="s">
        <v>23486</v>
      </c>
      <c r="C2646" s="9"/>
      <c r="D2646" s="9" t="s">
        <v>19</v>
      </c>
      <c r="E2646" s="9" t="s">
        <v>943</v>
      </c>
      <c r="F2646" s="9" t="s">
        <v>163</v>
      </c>
      <c r="G2646" s="9" t="s">
        <v>107</v>
      </c>
      <c r="H2646" s="9" t="n">
        <v>1926</v>
      </c>
      <c r="I2646" s="9" t="n">
        <v>2022</v>
      </c>
      <c r="J2646" s="9"/>
      <c r="K2646" s="9" t="s">
        <v>23487</v>
      </c>
      <c r="L2646" s="9" t="s">
        <v>23488</v>
      </c>
      <c r="M2646" s="9" t="s">
        <v>8944</v>
      </c>
      <c r="N2646" s="9" t="s">
        <v>174</v>
      </c>
      <c r="O2646" s="9" t="s">
        <v>22137</v>
      </c>
      <c r="P2646" s="9" t="s">
        <v>23489</v>
      </c>
      <c r="Q2646" s="9" t="s">
        <v>234</v>
      </c>
      <c r="R2646" s="9" t="s">
        <v>12866</v>
      </c>
      <c r="S2646" s="9" t="s">
        <v>17</v>
      </c>
      <c r="T2646" s="9" t="s">
        <v>23478</v>
      </c>
      <c r="U2646" s="9" t="s">
        <v>222</v>
      </c>
      <c r="V2646" s="9"/>
    </row>
    <row r="2647" customFormat="false" ht="15" hidden="false" customHeight="false" outlineLevel="0" collapsed="false">
      <c r="A2647" s="9" t="s">
        <v>23490</v>
      </c>
      <c r="B2647" s="9" t="s">
        <v>23491</v>
      </c>
      <c r="C2647" s="9"/>
      <c r="D2647" s="9" t="s">
        <v>19</v>
      </c>
      <c r="E2647" s="9" t="s">
        <v>943</v>
      </c>
      <c r="F2647" s="9" t="s">
        <v>163</v>
      </c>
      <c r="G2647" s="9" t="s">
        <v>107</v>
      </c>
      <c r="H2647" s="9" t="n">
        <v>1938</v>
      </c>
      <c r="I2647" s="9" t="n">
        <v>2012</v>
      </c>
      <c r="J2647" s="9"/>
      <c r="K2647" s="9" t="s">
        <v>23492</v>
      </c>
      <c r="L2647" s="9" t="s">
        <v>23493</v>
      </c>
      <c r="M2647" s="9" t="s">
        <v>23494</v>
      </c>
      <c r="N2647" s="9" t="s">
        <v>15009</v>
      </c>
      <c r="O2647" s="9" t="s">
        <v>22137</v>
      </c>
      <c r="P2647" s="9" t="s">
        <v>23495</v>
      </c>
      <c r="Q2647" s="9" t="s">
        <v>234</v>
      </c>
      <c r="R2647" s="9" t="s">
        <v>12866</v>
      </c>
      <c r="S2647" s="9" t="s">
        <v>17</v>
      </c>
      <c r="T2647" s="9" t="s">
        <v>23496</v>
      </c>
      <c r="U2647" s="9" t="s">
        <v>222</v>
      </c>
      <c r="V2647" s="9"/>
    </row>
    <row r="2648" customFormat="false" ht="15" hidden="false" customHeight="false" outlineLevel="0" collapsed="false">
      <c r="A2648" s="9" t="s">
        <v>23497</v>
      </c>
      <c r="B2648" s="9" t="s">
        <v>23498</v>
      </c>
      <c r="C2648" s="9"/>
      <c r="D2648" s="9" t="s">
        <v>19</v>
      </c>
      <c r="E2648" s="9" t="s">
        <v>943</v>
      </c>
      <c r="F2648" s="9" t="s">
        <v>163</v>
      </c>
      <c r="G2648" s="9" t="s">
        <v>107</v>
      </c>
      <c r="H2648" s="9" t="n">
        <v>1956</v>
      </c>
      <c r="I2648" s="9"/>
      <c r="J2648" s="9" t="s">
        <v>22185</v>
      </c>
      <c r="K2648" s="9" t="s">
        <v>23499</v>
      </c>
      <c r="L2648" s="9" t="s">
        <v>23500</v>
      </c>
      <c r="M2648" s="9" t="s">
        <v>23501</v>
      </c>
      <c r="N2648" s="9" t="s">
        <v>173</v>
      </c>
      <c r="O2648" s="9" t="s">
        <v>23502</v>
      </c>
      <c r="P2648" s="9" t="s">
        <v>23503</v>
      </c>
      <c r="Q2648" s="9" t="s">
        <v>1267</v>
      </c>
      <c r="R2648" s="9" t="s">
        <v>12866</v>
      </c>
      <c r="S2648" s="9" t="s">
        <v>17</v>
      </c>
      <c r="T2648" s="9" t="s">
        <v>313</v>
      </c>
      <c r="U2648" s="9" t="s">
        <v>222</v>
      </c>
      <c r="V2648" s="9"/>
    </row>
    <row r="2649" customFormat="false" ht="15" hidden="false" customHeight="false" outlineLevel="0" collapsed="false">
      <c r="A2649" s="9" t="s">
        <v>23504</v>
      </c>
      <c r="B2649" s="9" t="s">
        <v>23505</v>
      </c>
      <c r="C2649" s="9"/>
      <c r="D2649" s="9" t="s">
        <v>19</v>
      </c>
      <c r="E2649" s="9" t="s">
        <v>943</v>
      </c>
      <c r="F2649" s="9" t="s">
        <v>23506</v>
      </c>
      <c r="G2649" s="9" t="s">
        <v>23507</v>
      </c>
      <c r="H2649" s="9" t="n">
        <v>2007</v>
      </c>
      <c r="I2649" s="9"/>
      <c r="J2649" s="9" t="s">
        <v>23508</v>
      </c>
      <c r="K2649" s="9" t="s">
        <v>23509</v>
      </c>
      <c r="L2649" s="9" t="s">
        <v>22280</v>
      </c>
      <c r="M2649" s="9" t="s">
        <v>9517</v>
      </c>
      <c r="N2649" s="9" t="s">
        <v>177</v>
      </c>
      <c r="O2649" s="9" t="s">
        <v>22137</v>
      </c>
      <c r="P2649" s="9" t="s">
        <v>23510</v>
      </c>
      <c r="Q2649" s="9" t="s">
        <v>1267</v>
      </c>
      <c r="R2649" s="9" t="s">
        <v>23511</v>
      </c>
      <c r="S2649" s="9" t="s">
        <v>17</v>
      </c>
      <c r="T2649" s="9" t="s">
        <v>2300</v>
      </c>
      <c r="U2649" s="9" t="s">
        <v>378</v>
      </c>
      <c r="V2649" s="9" t="s">
        <v>23512</v>
      </c>
    </row>
    <row r="2650" customFormat="false" ht="15" hidden="false" customHeight="false" outlineLevel="0" collapsed="false">
      <c r="A2650" s="9" t="s">
        <v>23513</v>
      </c>
      <c r="B2650" s="9" t="s">
        <v>23514</v>
      </c>
      <c r="C2650" s="9" t="s">
        <v>23515</v>
      </c>
      <c r="D2650" s="9" t="s">
        <v>19</v>
      </c>
      <c r="E2650" s="9" t="s">
        <v>943</v>
      </c>
      <c r="F2650" s="9" t="s">
        <v>164</v>
      </c>
      <c r="G2650" s="9" t="s">
        <v>109</v>
      </c>
      <c r="H2650" s="9" t="n">
        <v>-268</v>
      </c>
      <c r="I2650" s="9" t="n">
        <v>-232</v>
      </c>
      <c r="J2650" s="9" t="s">
        <v>21740</v>
      </c>
      <c r="K2650" s="9" t="s">
        <v>23516</v>
      </c>
      <c r="L2650" s="9" t="s">
        <v>23517</v>
      </c>
      <c r="M2650" s="9" t="s">
        <v>23518</v>
      </c>
      <c r="N2650" s="9" t="s">
        <v>255</v>
      </c>
      <c r="O2650" s="9" t="s">
        <v>23519</v>
      </c>
      <c r="P2650" s="9" t="s">
        <v>23520</v>
      </c>
      <c r="Q2650" s="9" t="s">
        <v>234</v>
      </c>
      <c r="R2650" s="9" t="s">
        <v>23521</v>
      </c>
      <c r="S2650" s="9" t="s">
        <v>17</v>
      </c>
      <c r="T2650" s="9" t="s">
        <v>8373</v>
      </c>
      <c r="U2650" s="9" t="s">
        <v>222</v>
      </c>
      <c r="V2650" s="9" t="s">
        <v>23522</v>
      </c>
    </row>
    <row r="2651" customFormat="false" ht="15" hidden="false" customHeight="false" outlineLevel="0" collapsed="false">
      <c r="A2651" s="9" t="s">
        <v>23523</v>
      </c>
      <c r="B2651" s="9" t="s">
        <v>23524</v>
      </c>
      <c r="C2651" s="9"/>
      <c r="D2651" s="9" t="s">
        <v>19</v>
      </c>
      <c r="E2651" s="9" t="s">
        <v>943</v>
      </c>
      <c r="F2651" s="9" t="s">
        <v>164</v>
      </c>
      <c r="G2651" s="9" t="s">
        <v>109</v>
      </c>
      <c r="H2651" s="9" t="n">
        <v>941</v>
      </c>
      <c r="I2651" s="9" t="n">
        <v>1001</v>
      </c>
      <c r="J2651" s="9" t="s">
        <v>21810</v>
      </c>
      <c r="K2651" s="9" t="s">
        <v>23525</v>
      </c>
      <c r="L2651" s="9" t="s">
        <v>23526</v>
      </c>
      <c r="M2651" s="9" t="s">
        <v>23527</v>
      </c>
      <c r="N2651" s="9" t="s">
        <v>179</v>
      </c>
      <c r="O2651" s="9" t="s">
        <v>23528</v>
      </c>
      <c r="P2651" s="9" t="s">
        <v>23529</v>
      </c>
      <c r="Q2651" s="9" t="s">
        <v>670</v>
      </c>
      <c r="R2651" s="9" t="s">
        <v>1348</v>
      </c>
      <c r="S2651" s="9" t="s">
        <v>17</v>
      </c>
      <c r="T2651" s="9" t="s">
        <v>9456</v>
      </c>
      <c r="U2651" s="9" t="s">
        <v>378</v>
      </c>
      <c r="V2651" s="9" t="s">
        <v>23530</v>
      </c>
    </row>
    <row r="2652" customFormat="false" ht="15" hidden="false" customHeight="false" outlineLevel="0" collapsed="false">
      <c r="A2652" s="9" t="s">
        <v>23531</v>
      </c>
      <c r="B2652" s="9" t="s">
        <v>23532</v>
      </c>
      <c r="C2652" s="9"/>
      <c r="D2652" s="9" t="s">
        <v>19</v>
      </c>
      <c r="E2652" s="9" t="s">
        <v>943</v>
      </c>
      <c r="F2652" s="9" t="s">
        <v>164</v>
      </c>
      <c r="G2652" s="9" t="s">
        <v>109</v>
      </c>
      <c r="H2652" s="9" t="n">
        <v>985</v>
      </c>
      <c r="I2652" s="9" t="n">
        <v>1014</v>
      </c>
      <c r="J2652" s="9" t="s">
        <v>21800</v>
      </c>
      <c r="K2652" s="9" t="s">
        <v>23533</v>
      </c>
      <c r="L2652" s="9" t="s">
        <v>23534</v>
      </c>
      <c r="M2652" s="9" t="s">
        <v>23527</v>
      </c>
      <c r="N2652" s="9" t="s">
        <v>231</v>
      </c>
      <c r="O2652" s="9" t="s">
        <v>23528</v>
      </c>
      <c r="P2652" s="9" t="s">
        <v>23535</v>
      </c>
      <c r="Q2652" s="9" t="s">
        <v>670</v>
      </c>
      <c r="R2652" s="9" t="s">
        <v>628</v>
      </c>
      <c r="S2652" s="9" t="s">
        <v>17</v>
      </c>
      <c r="T2652" s="9" t="s">
        <v>8373</v>
      </c>
      <c r="U2652" s="9" t="s">
        <v>222</v>
      </c>
      <c r="V2652" s="9" t="s">
        <v>23536</v>
      </c>
    </row>
    <row r="2653" customFormat="false" ht="15" hidden="false" customHeight="false" outlineLevel="0" collapsed="false">
      <c r="A2653" s="9" t="s">
        <v>23537</v>
      </c>
      <c r="B2653" s="9" t="s">
        <v>23538</v>
      </c>
      <c r="C2653" s="9" t="s">
        <v>23539</v>
      </c>
      <c r="D2653" s="9" t="s">
        <v>19</v>
      </c>
      <c r="E2653" s="9" t="s">
        <v>943</v>
      </c>
      <c r="F2653" s="9" t="s">
        <v>8841</v>
      </c>
      <c r="G2653" s="9" t="s">
        <v>109</v>
      </c>
      <c r="H2653" s="9" t="n">
        <v>1542</v>
      </c>
      <c r="I2653" s="9" t="n">
        <v>1605</v>
      </c>
      <c r="J2653" s="9"/>
      <c r="K2653" s="9" t="s">
        <v>23540</v>
      </c>
      <c r="L2653" s="9" t="s">
        <v>23541</v>
      </c>
      <c r="M2653" s="9" t="s">
        <v>23542</v>
      </c>
      <c r="N2653" s="9" t="s">
        <v>7873</v>
      </c>
      <c r="O2653" s="9" t="s">
        <v>23543</v>
      </c>
      <c r="P2653" s="9" t="s">
        <v>23544</v>
      </c>
      <c r="Q2653" s="9" t="s">
        <v>234</v>
      </c>
      <c r="R2653" s="9" t="s">
        <v>1348</v>
      </c>
      <c r="S2653" s="9" t="s">
        <v>17</v>
      </c>
      <c r="T2653" s="9" t="s">
        <v>247</v>
      </c>
      <c r="U2653" s="9" t="s">
        <v>222</v>
      </c>
      <c r="V2653" s="9" t="s">
        <v>23545</v>
      </c>
    </row>
    <row r="2654" customFormat="false" ht="15" hidden="false" customHeight="false" outlineLevel="0" collapsed="false">
      <c r="A2654" s="9" t="s">
        <v>23546</v>
      </c>
      <c r="B2654" s="9" t="s">
        <v>23547</v>
      </c>
      <c r="C2654" s="9"/>
      <c r="D2654" s="9" t="s">
        <v>19</v>
      </c>
      <c r="E2654" s="9" t="s">
        <v>943</v>
      </c>
      <c r="F2654" s="9" t="s">
        <v>8841</v>
      </c>
      <c r="G2654" s="9" t="s">
        <v>109</v>
      </c>
      <c r="H2654" s="9" t="n">
        <v>1569</v>
      </c>
      <c r="I2654" s="9" t="n">
        <v>1627</v>
      </c>
      <c r="J2654" s="9"/>
      <c r="K2654" s="9" t="s">
        <v>23548</v>
      </c>
      <c r="L2654" s="9" t="s">
        <v>23549</v>
      </c>
      <c r="M2654" s="9" t="s">
        <v>23550</v>
      </c>
      <c r="N2654" s="9" t="s">
        <v>180</v>
      </c>
      <c r="O2654" s="9" t="s">
        <v>23551</v>
      </c>
      <c r="P2654" s="9" t="s">
        <v>23552</v>
      </c>
      <c r="Q2654" s="9" t="s">
        <v>234</v>
      </c>
      <c r="R2654" s="9" t="s">
        <v>13608</v>
      </c>
      <c r="S2654" s="9" t="s">
        <v>17</v>
      </c>
      <c r="T2654" s="9" t="s">
        <v>13256</v>
      </c>
      <c r="U2654" s="9" t="s">
        <v>222</v>
      </c>
      <c r="V2654" s="9" t="s">
        <v>23553</v>
      </c>
    </row>
    <row r="2655" customFormat="false" ht="15" hidden="false" customHeight="false" outlineLevel="0" collapsed="false">
      <c r="A2655" s="9" t="s">
        <v>23554</v>
      </c>
      <c r="B2655" s="9" t="s">
        <v>23555</v>
      </c>
      <c r="C2655" s="9"/>
      <c r="D2655" s="9" t="s">
        <v>19</v>
      </c>
      <c r="E2655" s="9" t="s">
        <v>943</v>
      </c>
      <c r="F2655" s="9" t="s">
        <v>8841</v>
      </c>
      <c r="G2655" s="9" t="s">
        <v>109</v>
      </c>
      <c r="H2655" s="9" t="n">
        <v>1577</v>
      </c>
      <c r="I2655" s="9" t="n">
        <v>1645</v>
      </c>
      <c r="J2655" s="9"/>
      <c r="K2655" s="9" t="s">
        <v>23556</v>
      </c>
      <c r="L2655" s="9" t="s">
        <v>23557</v>
      </c>
      <c r="M2655" s="9" t="s">
        <v>23558</v>
      </c>
      <c r="N2655" s="9" t="s">
        <v>7883</v>
      </c>
      <c r="O2655" s="9" t="s">
        <v>23559</v>
      </c>
      <c r="P2655" s="9" t="s">
        <v>23560</v>
      </c>
      <c r="Q2655" s="9" t="s">
        <v>234</v>
      </c>
      <c r="R2655" s="9" t="s">
        <v>628</v>
      </c>
      <c r="S2655" s="9" t="s">
        <v>17</v>
      </c>
      <c r="T2655" s="9" t="s">
        <v>9456</v>
      </c>
      <c r="U2655" s="9" t="s">
        <v>222</v>
      </c>
      <c r="V2655" s="9" t="s">
        <v>23561</v>
      </c>
    </row>
    <row r="2656" customFormat="false" ht="15" hidden="false" customHeight="false" outlineLevel="0" collapsed="false">
      <c r="A2656" s="9" t="s">
        <v>23562</v>
      </c>
      <c r="B2656" s="9" t="s">
        <v>23563</v>
      </c>
      <c r="C2656" s="9"/>
      <c r="D2656" s="9" t="s">
        <v>19</v>
      </c>
      <c r="E2656" s="9" t="s">
        <v>943</v>
      </c>
      <c r="F2656" s="9" t="s">
        <v>8841</v>
      </c>
      <c r="G2656" s="9" t="s">
        <v>109</v>
      </c>
      <c r="H2656" s="9" t="n">
        <v>1592</v>
      </c>
      <c r="I2656" s="9" t="n">
        <v>1666</v>
      </c>
      <c r="J2656" s="9"/>
      <c r="K2656" s="9" t="s">
        <v>23564</v>
      </c>
      <c r="L2656" s="9" t="s">
        <v>23565</v>
      </c>
      <c r="M2656" s="9" t="s">
        <v>23566</v>
      </c>
      <c r="N2656" s="9" t="s">
        <v>613</v>
      </c>
      <c r="O2656" s="9" t="s">
        <v>23567</v>
      </c>
      <c r="P2656" s="9" t="s">
        <v>23568</v>
      </c>
      <c r="Q2656" s="9" t="s">
        <v>234</v>
      </c>
      <c r="R2656" s="9" t="s">
        <v>628</v>
      </c>
      <c r="S2656" s="9" t="s">
        <v>17</v>
      </c>
      <c r="T2656" s="9" t="s">
        <v>247</v>
      </c>
      <c r="U2656" s="9" t="s">
        <v>222</v>
      </c>
      <c r="V2656" s="9" t="s">
        <v>23553</v>
      </c>
    </row>
    <row r="2657" customFormat="false" ht="15" hidden="false" customHeight="false" outlineLevel="0" collapsed="false">
      <c r="A2657" s="9" t="s">
        <v>23569</v>
      </c>
      <c r="B2657" s="9" t="s">
        <v>23570</v>
      </c>
      <c r="C2657" s="9"/>
      <c r="D2657" s="9" t="s">
        <v>19</v>
      </c>
      <c r="E2657" s="9" t="s">
        <v>943</v>
      </c>
      <c r="F2657" s="9" t="s">
        <v>8841</v>
      </c>
      <c r="G2657" s="9" t="s">
        <v>109</v>
      </c>
      <c r="H2657" s="9" t="n">
        <v>1614</v>
      </c>
      <c r="I2657" s="9" t="n">
        <v>1681</v>
      </c>
      <c r="J2657" s="9"/>
      <c r="K2657" s="9" t="s">
        <v>23571</v>
      </c>
      <c r="L2657" s="9" t="s">
        <v>23572</v>
      </c>
      <c r="M2657" s="9" t="s">
        <v>23573</v>
      </c>
      <c r="N2657" s="9" t="s">
        <v>7621</v>
      </c>
      <c r="O2657" s="9" t="s">
        <v>23567</v>
      </c>
      <c r="P2657" s="9" t="s">
        <v>23574</v>
      </c>
      <c r="Q2657" s="9" t="s">
        <v>234</v>
      </c>
      <c r="R2657" s="9" t="s">
        <v>628</v>
      </c>
      <c r="S2657" s="9" t="s">
        <v>17</v>
      </c>
      <c r="T2657" s="9" t="s">
        <v>9456</v>
      </c>
      <c r="U2657" s="9" t="s">
        <v>222</v>
      </c>
      <c r="V2657" s="9" t="s">
        <v>23553</v>
      </c>
    </row>
    <row r="2658" customFormat="false" ht="15" hidden="false" customHeight="false" outlineLevel="0" collapsed="false">
      <c r="A2658" s="9" t="s">
        <v>23575</v>
      </c>
      <c r="B2658" s="9" t="s">
        <v>23576</v>
      </c>
      <c r="C2658" s="9"/>
      <c r="D2658" s="9" t="s">
        <v>19</v>
      </c>
      <c r="E2658" s="9" t="s">
        <v>943</v>
      </c>
      <c r="F2658" s="9" t="s">
        <v>164</v>
      </c>
      <c r="G2658" s="9" t="s">
        <v>109</v>
      </c>
      <c r="H2658" s="9" t="n">
        <v>1560</v>
      </c>
      <c r="I2658" s="9" t="n">
        <v>1600</v>
      </c>
      <c r="J2658" s="9" t="s">
        <v>21810</v>
      </c>
      <c r="K2658" s="9" t="s">
        <v>23577</v>
      </c>
      <c r="L2658" s="9" t="s">
        <v>17627</v>
      </c>
      <c r="M2658" s="9" t="s">
        <v>17455</v>
      </c>
      <c r="N2658" s="9" t="s">
        <v>180</v>
      </c>
      <c r="O2658" s="9" t="s">
        <v>23578</v>
      </c>
      <c r="P2658" s="9" t="s">
        <v>23579</v>
      </c>
      <c r="Q2658" s="9" t="s">
        <v>234</v>
      </c>
      <c r="R2658" s="9" t="s">
        <v>799</v>
      </c>
      <c r="S2658" s="9" t="s">
        <v>17</v>
      </c>
      <c r="T2658" s="9" t="s">
        <v>22420</v>
      </c>
      <c r="U2658" s="9" t="s">
        <v>222</v>
      </c>
      <c r="V2658" s="9" t="s">
        <v>23580</v>
      </c>
    </row>
    <row r="2659" customFormat="false" ht="15" hidden="false" customHeight="false" outlineLevel="0" collapsed="false">
      <c r="A2659" s="9" t="s">
        <v>23581</v>
      </c>
      <c r="B2659" s="9" t="s">
        <v>23582</v>
      </c>
      <c r="C2659" s="9"/>
      <c r="D2659" s="9" t="s">
        <v>19</v>
      </c>
      <c r="E2659" s="9" t="s">
        <v>943</v>
      </c>
      <c r="F2659" s="9" t="s">
        <v>164</v>
      </c>
      <c r="G2659" s="9" t="s">
        <v>109</v>
      </c>
      <c r="H2659" s="9" t="n">
        <v>1560</v>
      </c>
      <c r="I2659" s="9" t="n">
        <v>1584</v>
      </c>
      <c r="J2659" s="9" t="s">
        <v>23583</v>
      </c>
      <c r="K2659" s="9" t="s">
        <v>23584</v>
      </c>
      <c r="L2659" s="9" t="s">
        <v>17627</v>
      </c>
      <c r="M2659" s="9" t="s">
        <v>17455</v>
      </c>
      <c r="N2659" s="9" t="s">
        <v>180</v>
      </c>
      <c r="O2659" s="9" t="s">
        <v>23585</v>
      </c>
      <c r="P2659" s="9" t="s">
        <v>23586</v>
      </c>
      <c r="Q2659" s="9" t="s">
        <v>234</v>
      </c>
      <c r="R2659" s="9" t="s">
        <v>628</v>
      </c>
      <c r="S2659" s="9" t="s">
        <v>17</v>
      </c>
      <c r="T2659" s="9" t="s">
        <v>8080</v>
      </c>
      <c r="U2659" s="9" t="s">
        <v>222</v>
      </c>
      <c r="V2659" s="9" t="s">
        <v>23580</v>
      </c>
    </row>
    <row r="2660" customFormat="false" ht="15" hidden="false" customHeight="false" outlineLevel="0" collapsed="false">
      <c r="A2660" s="9" t="s">
        <v>23587</v>
      </c>
      <c r="B2660" s="9" t="s">
        <v>23588</v>
      </c>
      <c r="C2660" s="9" t="s">
        <v>23589</v>
      </c>
      <c r="D2660" s="9" t="s">
        <v>19</v>
      </c>
      <c r="E2660" s="9" t="s">
        <v>943</v>
      </c>
      <c r="F2660" s="9" t="s">
        <v>164</v>
      </c>
      <c r="G2660" s="9" t="s">
        <v>109</v>
      </c>
      <c r="H2660" s="9" t="n">
        <v>1590</v>
      </c>
      <c r="I2660" s="9" t="n">
        <v>1630</v>
      </c>
      <c r="J2660" s="9" t="s">
        <v>21810</v>
      </c>
      <c r="K2660" s="9" t="s">
        <v>23590</v>
      </c>
      <c r="L2660" s="9" t="s">
        <v>17627</v>
      </c>
      <c r="M2660" s="9" t="s">
        <v>23591</v>
      </c>
      <c r="N2660" s="9" t="s">
        <v>180</v>
      </c>
      <c r="O2660" s="9" t="s">
        <v>23592</v>
      </c>
      <c r="P2660" s="9" t="s">
        <v>23593</v>
      </c>
      <c r="Q2660" s="9" t="s">
        <v>234</v>
      </c>
      <c r="R2660" s="9" t="s">
        <v>799</v>
      </c>
      <c r="S2660" s="9" t="s">
        <v>17</v>
      </c>
      <c r="T2660" s="9" t="s">
        <v>3205</v>
      </c>
      <c r="U2660" s="9" t="s">
        <v>222</v>
      </c>
      <c r="V2660" s="9" t="s">
        <v>23580</v>
      </c>
    </row>
    <row r="2661" customFormat="false" ht="15" hidden="false" customHeight="false" outlineLevel="0" collapsed="false">
      <c r="A2661" s="9" t="s">
        <v>23594</v>
      </c>
      <c r="B2661" s="9" t="s">
        <v>23595</v>
      </c>
      <c r="C2661" s="9"/>
      <c r="D2661" s="9" t="s">
        <v>19</v>
      </c>
      <c r="E2661" s="9" t="s">
        <v>943</v>
      </c>
      <c r="F2661" s="9" t="s">
        <v>164</v>
      </c>
      <c r="G2661" s="9" t="s">
        <v>109</v>
      </c>
      <c r="H2661" s="9" t="n">
        <v>1590</v>
      </c>
      <c r="I2661" s="9" t="n">
        <v>1640</v>
      </c>
      <c r="J2661" s="9" t="s">
        <v>21810</v>
      </c>
      <c r="K2661" s="9" t="s">
        <v>23596</v>
      </c>
      <c r="L2661" s="9" t="s">
        <v>23597</v>
      </c>
      <c r="M2661" s="9" t="s">
        <v>23598</v>
      </c>
      <c r="N2661" s="9" t="s">
        <v>180</v>
      </c>
      <c r="O2661" s="9" t="s">
        <v>23592</v>
      </c>
      <c r="P2661" s="9" t="s">
        <v>23599</v>
      </c>
      <c r="Q2661" s="9" t="s">
        <v>234</v>
      </c>
      <c r="R2661" s="9" t="s">
        <v>799</v>
      </c>
      <c r="S2661" s="9" t="s">
        <v>17</v>
      </c>
      <c r="T2661" s="9" t="s">
        <v>21950</v>
      </c>
      <c r="U2661" s="9" t="s">
        <v>222</v>
      </c>
      <c r="V2661" s="9" t="s">
        <v>23580</v>
      </c>
    </row>
    <row r="2662" customFormat="false" ht="15" hidden="false" customHeight="false" outlineLevel="0" collapsed="false">
      <c r="A2662" s="9" t="s">
        <v>23600</v>
      </c>
      <c r="B2662" s="9" t="s">
        <v>23601</v>
      </c>
      <c r="C2662" s="9"/>
      <c r="D2662" s="9" t="s">
        <v>19</v>
      </c>
      <c r="E2662" s="9" t="s">
        <v>943</v>
      </c>
      <c r="F2662" s="9" t="s">
        <v>164</v>
      </c>
      <c r="G2662" s="9" t="s">
        <v>109</v>
      </c>
      <c r="H2662" s="9" t="n">
        <v>1600</v>
      </c>
      <c r="I2662" s="9" t="n">
        <v>1630</v>
      </c>
      <c r="J2662" s="9" t="s">
        <v>21810</v>
      </c>
      <c r="K2662" s="9" t="s">
        <v>23602</v>
      </c>
      <c r="L2662" s="9" t="s">
        <v>17627</v>
      </c>
      <c r="M2662" s="9" t="s">
        <v>23598</v>
      </c>
      <c r="N2662" s="9" t="s">
        <v>180</v>
      </c>
      <c r="O2662" s="9" t="s">
        <v>23603</v>
      </c>
      <c r="P2662" s="9" t="s">
        <v>23604</v>
      </c>
      <c r="Q2662" s="9" t="s">
        <v>234</v>
      </c>
      <c r="R2662" s="9" t="s">
        <v>628</v>
      </c>
      <c r="S2662" s="9" t="s">
        <v>17</v>
      </c>
      <c r="T2662" s="9" t="s">
        <v>3356</v>
      </c>
      <c r="U2662" s="9" t="s">
        <v>378</v>
      </c>
      <c r="V2662" s="9" t="s">
        <v>23605</v>
      </c>
    </row>
    <row r="2663" customFormat="false" ht="15" hidden="false" customHeight="false" outlineLevel="0" collapsed="false">
      <c r="A2663" s="9" t="s">
        <v>23606</v>
      </c>
      <c r="B2663" s="9" t="s">
        <v>23607</v>
      </c>
      <c r="C2663" s="9"/>
      <c r="D2663" s="9" t="s">
        <v>19</v>
      </c>
      <c r="E2663" s="9" t="s">
        <v>943</v>
      </c>
      <c r="F2663" s="9" t="s">
        <v>8841</v>
      </c>
      <c r="G2663" s="9" t="s">
        <v>109</v>
      </c>
      <c r="H2663" s="9" t="n">
        <v>1580</v>
      </c>
      <c r="I2663" s="9" t="n">
        <v>1649</v>
      </c>
      <c r="J2663" s="9" t="s">
        <v>2889</v>
      </c>
      <c r="K2663" s="9" t="s">
        <v>23608</v>
      </c>
      <c r="L2663" s="9" t="s">
        <v>23609</v>
      </c>
      <c r="M2663" s="9" t="s">
        <v>23610</v>
      </c>
      <c r="N2663" s="9" t="s">
        <v>180</v>
      </c>
      <c r="O2663" s="9" t="s">
        <v>23611</v>
      </c>
      <c r="P2663" s="9" t="s">
        <v>23612</v>
      </c>
      <c r="Q2663" s="9" t="s">
        <v>234</v>
      </c>
      <c r="R2663" s="9" t="s">
        <v>628</v>
      </c>
      <c r="S2663" s="9" t="s">
        <v>17</v>
      </c>
      <c r="T2663" s="9" t="s">
        <v>3205</v>
      </c>
      <c r="U2663" s="9" t="s">
        <v>378</v>
      </c>
      <c r="V2663" s="9" t="s">
        <v>23613</v>
      </c>
    </row>
    <row r="2664" customFormat="false" ht="15" hidden="false" customHeight="false" outlineLevel="0" collapsed="false">
      <c r="A2664" s="9" t="s">
        <v>23614</v>
      </c>
      <c r="B2664" s="9" t="s">
        <v>23615</v>
      </c>
      <c r="C2664" s="9"/>
      <c r="D2664" s="9" t="s">
        <v>19</v>
      </c>
      <c r="E2664" s="9" t="s">
        <v>943</v>
      </c>
      <c r="F2664" s="9" t="s">
        <v>164</v>
      </c>
      <c r="G2664" s="9" t="s">
        <v>111</v>
      </c>
      <c r="H2664" s="9" t="n">
        <v>1710</v>
      </c>
      <c r="I2664" s="9" t="n">
        <v>1778</v>
      </c>
      <c r="J2664" s="9" t="s">
        <v>2889</v>
      </c>
      <c r="K2664" s="9" t="s">
        <v>23616</v>
      </c>
      <c r="L2664" s="9" t="s">
        <v>17627</v>
      </c>
      <c r="M2664" s="9" t="s">
        <v>23617</v>
      </c>
      <c r="N2664" s="9" t="s">
        <v>180</v>
      </c>
      <c r="O2664" s="9" t="s">
        <v>23618</v>
      </c>
      <c r="P2664" s="9" t="s">
        <v>23619</v>
      </c>
      <c r="Q2664" s="9" t="s">
        <v>234</v>
      </c>
      <c r="R2664" s="9" t="s">
        <v>799</v>
      </c>
      <c r="S2664" s="9" t="s">
        <v>17</v>
      </c>
      <c r="T2664" s="9" t="s">
        <v>3205</v>
      </c>
      <c r="U2664" s="9" t="s">
        <v>222</v>
      </c>
      <c r="V2664" s="9" t="s">
        <v>23620</v>
      </c>
    </row>
    <row r="2665" customFormat="false" ht="15" hidden="false" customHeight="false" outlineLevel="0" collapsed="false">
      <c r="A2665" s="9" t="s">
        <v>23621</v>
      </c>
      <c r="B2665" s="9" t="s">
        <v>23622</v>
      </c>
      <c r="C2665" s="9"/>
      <c r="D2665" s="9" t="s">
        <v>19</v>
      </c>
      <c r="E2665" s="9" t="s">
        <v>943</v>
      </c>
      <c r="F2665" s="9" t="s">
        <v>164</v>
      </c>
      <c r="G2665" s="9" t="s">
        <v>109</v>
      </c>
      <c r="H2665" s="9" t="n">
        <v>1751</v>
      </c>
      <c r="I2665" s="9" t="n">
        <v>1799</v>
      </c>
      <c r="J2665" s="9"/>
      <c r="K2665" s="9" t="s">
        <v>23623</v>
      </c>
      <c r="L2665" s="9" t="s">
        <v>23624</v>
      </c>
      <c r="M2665" s="9" t="s">
        <v>23625</v>
      </c>
      <c r="N2665" s="9" t="s">
        <v>8568</v>
      </c>
      <c r="O2665" s="9" t="s">
        <v>23626</v>
      </c>
      <c r="P2665" s="9" t="s">
        <v>23627</v>
      </c>
      <c r="Q2665" s="9" t="s">
        <v>2391</v>
      </c>
      <c r="R2665" s="9" t="s">
        <v>23628</v>
      </c>
      <c r="S2665" s="9" t="s">
        <v>17</v>
      </c>
      <c r="T2665" s="9" t="s">
        <v>1546</v>
      </c>
      <c r="U2665" s="9" t="s">
        <v>222</v>
      </c>
      <c r="V2665" s="9" t="s">
        <v>23629</v>
      </c>
    </row>
    <row r="2666" customFormat="false" ht="15" hidden="false" customHeight="false" outlineLevel="0" collapsed="false">
      <c r="A2666" s="9" t="s">
        <v>23630</v>
      </c>
      <c r="B2666" s="9" t="s">
        <v>23631</v>
      </c>
      <c r="C2666" s="9"/>
      <c r="D2666" s="9" t="s">
        <v>19</v>
      </c>
      <c r="E2666" s="9" t="s">
        <v>943</v>
      </c>
      <c r="F2666" s="9" t="s">
        <v>164</v>
      </c>
      <c r="G2666" s="9" t="s">
        <v>109</v>
      </c>
      <c r="H2666" s="9" t="n">
        <v>1848</v>
      </c>
      <c r="I2666" s="9" t="n">
        <v>1906</v>
      </c>
      <c r="J2666" s="9"/>
      <c r="K2666" s="9" t="s">
        <v>23632</v>
      </c>
      <c r="L2666" s="9" t="s">
        <v>23633</v>
      </c>
      <c r="M2666" s="9" t="s">
        <v>12987</v>
      </c>
      <c r="N2666" s="9" t="s">
        <v>179</v>
      </c>
      <c r="O2666" s="9" t="s">
        <v>21919</v>
      </c>
      <c r="P2666" s="9" t="s">
        <v>23634</v>
      </c>
      <c r="Q2666" s="9" t="s">
        <v>234</v>
      </c>
      <c r="R2666" s="9" t="s">
        <v>628</v>
      </c>
      <c r="S2666" s="9" t="s">
        <v>17</v>
      </c>
      <c r="T2666" s="9" t="s">
        <v>20927</v>
      </c>
      <c r="U2666" s="9" t="s">
        <v>222</v>
      </c>
      <c r="V2666" s="9"/>
    </row>
    <row r="2667" customFormat="false" ht="15" hidden="false" customHeight="false" outlineLevel="0" collapsed="false">
      <c r="A2667" s="9" t="s">
        <v>23635</v>
      </c>
      <c r="B2667" s="9" t="s">
        <v>23636</v>
      </c>
      <c r="C2667" s="9"/>
      <c r="D2667" s="9" t="s">
        <v>19</v>
      </c>
      <c r="E2667" s="9" t="s">
        <v>943</v>
      </c>
      <c r="F2667" s="9" t="s">
        <v>9838</v>
      </c>
      <c r="G2667" s="9" t="s">
        <v>109</v>
      </c>
      <c r="H2667" s="9" t="n">
        <v>1837</v>
      </c>
      <c r="I2667" s="9" t="n">
        <v>1911</v>
      </c>
      <c r="J2667" s="9"/>
      <c r="K2667" s="9" t="s">
        <v>23637</v>
      </c>
      <c r="L2667" s="9" t="s">
        <v>23638</v>
      </c>
      <c r="M2667" s="9" t="s">
        <v>23639</v>
      </c>
      <c r="N2667" s="9" t="s">
        <v>177</v>
      </c>
      <c r="O2667" s="9" t="s">
        <v>21919</v>
      </c>
      <c r="P2667" s="9" t="s">
        <v>23640</v>
      </c>
      <c r="Q2667" s="9" t="s">
        <v>234</v>
      </c>
      <c r="R2667" s="9" t="s">
        <v>628</v>
      </c>
      <c r="S2667" s="9" t="s">
        <v>17</v>
      </c>
      <c r="T2667" s="9" t="s">
        <v>14473</v>
      </c>
      <c r="U2667" s="9" t="s">
        <v>222</v>
      </c>
      <c r="V2667" s="9" t="s">
        <v>23641</v>
      </c>
    </row>
    <row r="2668" customFormat="false" ht="15" hidden="false" customHeight="false" outlineLevel="0" collapsed="false">
      <c r="A2668" s="9" t="s">
        <v>23642</v>
      </c>
      <c r="B2668" s="9" t="s">
        <v>23643</v>
      </c>
      <c r="C2668" s="9"/>
      <c r="D2668" s="9" t="s">
        <v>19</v>
      </c>
      <c r="E2668" s="9" t="s">
        <v>943</v>
      </c>
      <c r="F2668" s="9" t="s">
        <v>10357</v>
      </c>
      <c r="G2668" s="9" t="s">
        <v>9491</v>
      </c>
      <c r="H2668" s="9" t="n">
        <v>1832</v>
      </c>
      <c r="I2668" s="9" t="n">
        <v>1917</v>
      </c>
      <c r="J2668" s="9"/>
      <c r="K2668" s="9" t="s">
        <v>23644</v>
      </c>
      <c r="L2668" s="9" t="s">
        <v>23645</v>
      </c>
      <c r="M2668" s="9" t="s">
        <v>22281</v>
      </c>
      <c r="N2668" s="9" t="s">
        <v>177</v>
      </c>
      <c r="O2668" s="9" t="s">
        <v>23646</v>
      </c>
      <c r="P2668" s="9" t="s">
        <v>23647</v>
      </c>
      <c r="Q2668" s="9" t="s">
        <v>234</v>
      </c>
      <c r="R2668" s="9" t="s">
        <v>13884</v>
      </c>
      <c r="S2668" s="9" t="s">
        <v>17</v>
      </c>
      <c r="T2668" s="9" t="s">
        <v>2643</v>
      </c>
      <c r="U2668" s="9" t="s">
        <v>222</v>
      </c>
      <c r="V2668" s="9" t="s">
        <v>23648</v>
      </c>
    </row>
    <row r="2669" customFormat="false" ht="15" hidden="false" customHeight="false" outlineLevel="0" collapsed="false">
      <c r="A2669" s="9" t="s">
        <v>23649</v>
      </c>
      <c r="B2669" s="9" t="s">
        <v>23650</v>
      </c>
      <c r="C2669" s="9"/>
      <c r="D2669" s="9" t="s">
        <v>19</v>
      </c>
      <c r="E2669" s="9" t="s">
        <v>943</v>
      </c>
      <c r="F2669" s="9" t="s">
        <v>164</v>
      </c>
      <c r="G2669" s="9" t="s">
        <v>109</v>
      </c>
      <c r="H2669" s="9" t="n">
        <v>1871</v>
      </c>
      <c r="I2669" s="9" t="n">
        <v>1951</v>
      </c>
      <c r="J2669" s="9"/>
      <c r="K2669" s="9" t="s">
        <v>23651</v>
      </c>
      <c r="L2669" s="9" t="s">
        <v>23652</v>
      </c>
      <c r="M2669" s="9" t="s">
        <v>5198</v>
      </c>
      <c r="N2669" s="9" t="s">
        <v>180</v>
      </c>
      <c r="O2669" s="9" t="s">
        <v>23653</v>
      </c>
      <c r="P2669" s="9" t="s">
        <v>23654</v>
      </c>
      <c r="Q2669" s="9" t="s">
        <v>234</v>
      </c>
      <c r="R2669" s="9" t="s">
        <v>628</v>
      </c>
      <c r="S2669" s="9" t="s">
        <v>17</v>
      </c>
      <c r="T2669" s="9" t="s">
        <v>313</v>
      </c>
      <c r="U2669" s="9" t="s">
        <v>222</v>
      </c>
      <c r="V2669" s="9" t="s">
        <v>23655</v>
      </c>
    </row>
    <row r="2670" customFormat="false" ht="15" hidden="false" customHeight="false" outlineLevel="0" collapsed="false">
      <c r="A2670" s="9" t="s">
        <v>23656</v>
      </c>
      <c r="B2670" s="9" t="s">
        <v>23657</v>
      </c>
      <c r="C2670" s="9"/>
      <c r="D2670" s="9" t="s">
        <v>19</v>
      </c>
      <c r="E2670" s="9" t="s">
        <v>943</v>
      </c>
      <c r="F2670" s="9" t="s">
        <v>164</v>
      </c>
      <c r="G2670" s="9" t="s">
        <v>109</v>
      </c>
      <c r="H2670" s="9" t="n">
        <v>1882</v>
      </c>
      <c r="I2670" s="9" t="n">
        <v>1966</v>
      </c>
      <c r="J2670" s="9"/>
      <c r="K2670" s="9" t="s">
        <v>23658</v>
      </c>
      <c r="L2670" s="9" t="s">
        <v>23659</v>
      </c>
      <c r="M2670" s="9" t="s">
        <v>23660</v>
      </c>
      <c r="N2670" s="9" t="s">
        <v>7873</v>
      </c>
      <c r="O2670" s="9" t="s">
        <v>21919</v>
      </c>
      <c r="P2670" s="9" t="s">
        <v>23661</v>
      </c>
      <c r="Q2670" s="9" t="s">
        <v>234</v>
      </c>
      <c r="R2670" s="9" t="s">
        <v>16271</v>
      </c>
      <c r="S2670" s="9" t="s">
        <v>17</v>
      </c>
      <c r="T2670" s="9" t="s">
        <v>1061</v>
      </c>
      <c r="U2670" s="9" t="s">
        <v>222</v>
      </c>
      <c r="V2670" s="9" t="s">
        <v>23662</v>
      </c>
    </row>
    <row r="2671" customFormat="false" ht="15" hidden="false" customHeight="false" outlineLevel="0" collapsed="false">
      <c r="A2671" s="9" t="s">
        <v>23663</v>
      </c>
      <c r="B2671" s="9" t="s">
        <v>23664</v>
      </c>
      <c r="C2671" s="9"/>
      <c r="D2671" s="9" t="s">
        <v>19</v>
      </c>
      <c r="E2671" s="9" t="s">
        <v>943</v>
      </c>
      <c r="F2671" s="9" t="s">
        <v>164</v>
      </c>
      <c r="G2671" s="9" t="s">
        <v>109</v>
      </c>
      <c r="H2671" s="9" t="n">
        <v>1861</v>
      </c>
      <c r="I2671" s="9" t="n">
        <v>1941</v>
      </c>
      <c r="J2671" s="9"/>
      <c r="K2671" s="9" t="s">
        <v>23665</v>
      </c>
      <c r="L2671" s="9" t="s">
        <v>23666</v>
      </c>
      <c r="M2671" s="9" t="s">
        <v>39</v>
      </c>
      <c r="N2671" s="9" t="s">
        <v>183</v>
      </c>
      <c r="O2671" s="9" t="s">
        <v>21919</v>
      </c>
      <c r="P2671" s="9" t="s">
        <v>23667</v>
      </c>
      <c r="Q2671" s="9" t="s">
        <v>234</v>
      </c>
      <c r="R2671" s="9" t="s">
        <v>628</v>
      </c>
      <c r="S2671" s="9" t="s">
        <v>17</v>
      </c>
      <c r="T2671" s="9" t="s">
        <v>1051</v>
      </c>
      <c r="U2671" s="9" t="s">
        <v>222</v>
      </c>
      <c r="V2671" s="9" t="s">
        <v>23662</v>
      </c>
    </row>
    <row r="2672" customFormat="false" ht="15" hidden="false" customHeight="false" outlineLevel="0" collapsed="false">
      <c r="A2672" s="9" t="s">
        <v>23668</v>
      </c>
      <c r="B2672" s="9" t="s">
        <v>23669</v>
      </c>
      <c r="C2672" s="9"/>
      <c r="D2672" s="9" t="s">
        <v>19</v>
      </c>
      <c r="E2672" s="9" t="s">
        <v>943</v>
      </c>
      <c r="F2672" s="9" t="s">
        <v>11523</v>
      </c>
      <c r="G2672" s="9" t="s">
        <v>23670</v>
      </c>
      <c r="H2672" s="9" t="n">
        <v>1877</v>
      </c>
      <c r="I2672" s="9" t="n">
        <v>1947</v>
      </c>
      <c r="J2672" s="9"/>
      <c r="K2672" s="9" t="s">
        <v>23671</v>
      </c>
      <c r="L2672" s="9" t="s">
        <v>23672</v>
      </c>
      <c r="M2672" s="9" t="s">
        <v>22281</v>
      </c>
      <c r="N2672" s="9" t="s">
        <v>177</v>
      </c>
      <c r="O2672" s="9" t="s">
        <v>21919</v>
      </c>
      <c r="P2672" s="9" t="s">
        <v>23673</v>
      </c>
      <c r="Q2672" s="9" t="s">
        <v>234</v>
      </c>
      <c r="R2672" s="9" t="s">
        <v>13884</v>
      </c>
      <c r="S2672" s="9" t="s">
        <v>17</v>
      </c>
      <c r="T2672" s="9" t="s">
        <v>2300</v>
      </c>
      <c r="U2672" s="9" t="s">
        <v>222</v>
      </c>
      <c r="V2672" s="9"/>
    </row>
    <row r="2673" customFormat="false" ht="15" hidden="false" customHeight="false" outlineLevel="0" collapsed="false">
      <c r="A2673" s="9" t="s">
        <v>23674</v>
      </c>
      <c r="B2673" s="9" t="s">
        <v>23675</v>
      </c>
      <c r="C2673" s="9" t="s">
        <v>23676</v>
      </c>
      <c r="D2673" s="9" t="s">
        <v>19</v>
      </c>
      <c r="E2673" s="9" t="s">
        <v>943</v>
      </c>
      <c r="F2673" s="9" t="s">
        <v>164</v>
      </c>
      <c r="G2673" s="9" t="s">
        <v>109</v>
      </c>
      <c r="H2673" s="9" t="n">
        <v>1869</v>
      </c>
      <c r="I2673" s="9" t="n">
        <v>1948</v>
      </c>
      <c r="J2673" s="9"/>
      <c r="K2673" s="9" t="s">
        <v>23677</v>
      </c>
      <c r="L2673" s="9" t="s">
        <v>23678</v>
      </c>
      <c r="M2673" s="9" t="s">
        <v>23679</v>
      </c>
      <c r="N2673" s="9" t="s">
        <v>452</v>
      </c>
      <c r="O2673" s="9" t="s">
        <v>21919</v>
      </c>
      <c r="P2673" s="9" t="s">
        <v>23680</v>
      </c>
      <c r="Q2673" s="9" t="s">
        <v>234</v>
      </c>
      <c r="R2673" s="9" t="s">
        <v>628</v>
      </c>
      <c r="S2673" s="9" t="s">
        <v>17</v>
      </c>
      <c r="T2673" s="9" t="s">
        <v>10523</v>
      </c>
      <c r="U2673" s="9" t="s">
        <v>222</v>
      </c>
      <c r="V2673" s="9" t="s">
        <v>23681</v>
      </c>
    </row>
    <row r="2674" customFormat="false" ht="15" hidden="false" customHeight="false" outlineLevel="0" collapsed="false">
      <c r="A2674" s="9" t="s">
        <v>23682</v>
      </c>
      <c r="B2674" s="9" t="s">
        <v>23683</v>
      </c>
      <c r="C2674" s="9"/>
      <c r="D2674" s="9" t="s">
        <v>19</v>
      </c>
      <c r="E2674" s="9" t="s">
        <v>943</v>
      </c>
      <c r="F2674" s="9" t="s">
        <v>164</v>
      </c>
      <c r="G2674" s="9" t="s">
        <v>109</v>
      </c>
      <c r="H2674" s="9" t="n">
        <v>1903</v>
      </c>
      <c r="I2674" s="9" t="n">
        <v>1988</v>
      </c>
      <c r="J2674" s="9"/>
      <c r="K2674" s="9" t="s">
        <v>23684</v>
      </c>
      <c r="L2674" s="9" t="s">
        <v>23685</v>
      </c>
      <c r="M2674" s="9" t="s">
        <v>23686</v>
      </c>
      <c r="N2674" s="9" t="s">
        <v>14058</v>
      </c>
      <c r="O2674" s="9" t="s">
        <v>22137</v>
      </c>
      <c r="P2674" s="9" t="s">
        <v>23687</v>
      </c>
      <c r="Q2674" s="9" t="s">
        <v>234</v>
      </c>
      <c r="R2674" s="9" t="s">
        <v>628</v>
      </c>
      <c r="S2674" s="9" t="s">
        <v>15</v>
      </c>
      <c r="T2674" s="9" t="s">
        <v>23688</v>
      </c>
      <c r="U2674" s="9" t="s">
        <v>222</v>
      </c>
      <c r="V2674" s="9" t="s">
        <v>23689</v>
      </c>
    </row>
    <row r="2675" customFormat="false" ht="15" hidden="false" customHeight="false" outlineLevel="0" collapsed="false">
      <c r="A2675" s="9" t="s">
        <v>23690</v>
      </c>
      <c r="B2675" s="9" t="s">
        <v>23691</v>
      </c>
      <c r="C2675" s="9"/>
      <c r="D2675" s="9" t="s">
        <v>19</v>
      </c>
      <c r="E2675" s="9" t="s">
        <v>943</v>
      </c>
      <c r="F2675" s="9" t="s">
        <v>164</v>
      </c>
      <c r="G2675" s="9" t="s">
        <v>109</v>
      </c>
      <c r="H2675" s="9" t="n">
        <v>1915</v>
      </c>
      <c r="I2675" s="9" t="n">
        <v>1997</v>
      </c>
      <c r="J2675" s="9"/>
      <c r="K2675" s="9" t="s">
        <v>23692</v>
      </c>
      <c r="L2675" s="9" t="s">
        <v>23693</v>
      </c>
      <c r="M2675" s="9" t="s">
        <v>23694</v>
      </c>
      <c r="N2675" s="9" t="s">
        <v>178</v>
      </c>
      <c r="O2675" s="9" t="s">
        <v>22137</v>
      </c>
      <c r="P2675" s="9" t="s">
        <v>23695</v>
      </c>
      <c r="Q2675" s="9" t="s">
        <v>234</v>
      </c>
      <c r="R2675" s="9" t="s">
        <v>12866</v>
      </c>
      <c r="S2675" s="9" t="s">
        <v>17</v>
      </c>
      <c r="T2675" s="9" t="s">
        <v>22205</v>
      </c>
      <c r="U2675" s="9" t="s">
        <v>222</v>
      </c>
      <c r="V2675" s="9" t="s">
        <v>23696</v>
      </c>
    </row>
    <row r="2676" customFormat="false" ht="15" hidden="false" customHeight="false" outlineLevel="0" collapsed="false">
      <c r="A2676" s="9" t="s">
        <v>23697</v>
      </c>
      <c r="B2676" s="9" t="s">
        <v>23698</v>
      </c>
      <c r="C2676" s="9"/>
      <c r="D2676" s="9" t="s">
        <v>19</v>
      </c>
      <c r="E2676" s="9" t="s">
        <v>943</v>
      </c>
      <c r="F2676" s="9" t="s">
        <v>164</v>
      </c>
      <c r="G2676" s="9" t="s">
        <v>109</v>
      </c>
      <c r="H2676" s="9" t="n">
        <v>1923</v>
      </c>
      <c r="I2676" s="9" t="n">
        <v>2021</v>
      </c>
      <c r="J2676" s="9"/>
      <c r="K2676" s="9" t="s">
        <v>23699</v>
      </c>
      <c r="L2676" s="9" t="s">
        <v>23700</v>
      </c>
      <c r="M2676" s="9" t="s">
        <v>23701</v>
      </c>
      <c r="N2676" s="9" t="s">
        <v>180</v>
      </c>
      <c r="O2676" s="9" t="s">
        <v>22137</v>
      </c>
      <c r="P2676" s="9" t="s">
        <v>23702</v>
      </c>
      <c r="Q2676" s="9" t="s">
        <v>234</v>
      </c>
      <c r="R2676" s="9" t="s">
        <v>12866</v>
      </c>
      <c r="S2676" s="9" t="s">
        <v>17</v>
      </c>
      <c r="T2676" s="9" t="s">
        <v>3144</v>
      </c>
      <c r="U2676" s="9" t="s">
        <v>222</v>
      </c>
      <c r="V2676" s="9" t="s">
        <v>22959</v>
      </c>
    </row>
    <row r="2677" customFormat="false" ht="15" hidden="false" customHeight="false" outlineLevel="0" collapsed="false">
      <c r="A2677" s="9" t="s">
        <v>23703</v>
      </c>
      <c r="B2677" s="9" t="s">
        <v>23704</v>
      </c>
      <c r="C2677" s="9"/>
      <c r="D2677" s="9" t="s">
        <v>19</v>
      </c>
      <c r="E2677" s="9" t="s">
        <v>943</v>
      </c>
      <c r="F2677" s="9" t="s">
        <v>164</v>
      </c>
      <c r="G2677" s="9" t="s">
        <v>109</v>
      </c>
      <c r="H2677" s="9" t="n">
        <v>1917</v>
      </c>
      <c r="I2677" s="9" t="n">
        <v>1995</v>
      </c>
      <c r="J2677" s="9"/>
      <c r="K2677" s="9" t="s">
        <v>23705</v>
      </c>
      <c r="L2677" s="9" t="s">
        <v>23666</v>
      </c>
      <c r="M2677" s="9" t="s">
        <v>39</v>
      </c>
      <c r="N2677" s="9" t="s">
        <v>183</v>
      </c>
      <c r="O2677" s="9" t="s">
        <v>21919</v>
      </c>
      <c r="P2677" s="9" t="s">
        <v>23706</v>
      </c>
      <c r="Q2677" s="9" t="s">
        <v>234</v>
      </c>
      <c r="R2677" s="9" t="s">
        <v>12866</v>
      </c>
      <c r="S2677" s="9" t="s">
        <v>17</v>
      </c>
      <c r="T2677" s="9" t="s">
        <v>1051</v>
      </c>
      <c r="U2677" s="9" t="s">
        <v>222</v>
      </c>
      <c r="V2677" s="9" t="s">
        <v>22959</v>
      </c>
    </row>
    <row r="2678" customFormat="false" ht="15" hidden="false" customHeight="false" outlineLevel="0" collapsed="false">
      <c r="A2678" s="9" t="s">
        <v>23707</v>
      </c>
      <c r="B2678" s="9" t="s">
        <v>23708</v>
      </c>
      <c r="C2678" s="9"/>
      <c r="D2678" s="9" t="s">
        <v>19</v>
      </c>
      <c r="E2678" s="9" t="s">
        <v>943</v>
      </c>
      <c r="F2678" s="9" t="s">
        <v>164</v>
      </c>
      <c r="G2678" s="9" t="s">
        <v>109</v>
      </c>
      <c r="H2678" s="9" t="n">
        <v>1930</v>
      </c>
      <c r="I2678" s="9" t="n">
        <v>2015</v>
      </c>
      <c r="J2678" s="9"/>
      <c r="K2678" s="9" t="s">
        <v>23709</v>
      </c>
      <c r="L2678" s="9" t="s">
        <v>23710</v>
      </c>
      <c r="M2678" s="9" t="s">
        <v>23711</v>
      </c>
      <c r="N2678" s="9" t="s">
        <v>173</v>
      </c>
      <c r="O2678" s="9" t="s">
        <v>21919</v>
      </c>
      <c r="P2678" s="9" t="s">
        <v>23712</v>
      </c>
      <c r="Q2678" s="9" t="s">
        <v>234</v>
      </c>
      <c r="R2678" s="9" t="s">
        <v>12866</v>
      </c>
      <c r="S2678" s="9" t="s">
        <v>17</v>
      </c>
      <c r="T2678" s="9" t="s">
        <v>313</v>
      </c>
      <c r="U2678" s="9" t="s">
        <v>222</v>
      </c>
      <c r="V2678" s="9" t="s">
        <v>23713</v>
      </c>
    </row>
    <row r="2679" customFormat="false" ht="15" hidden="false" customHeight="false" outlineLevel="0" collapsed="false">
      <c r="A2679" s="9" t="s">
        <v>23714</v>
      </c>
      <c r="B2679" s="9" t="s">
        <v>23715</v>
      </c>
      <c r="C2679" s="9" t="s">
        <v>23716</v>
      </c>
      <c r="D2679" s="9" t="s">
        <v>19</v>
      </c>
      <c r="E2679" s="9" t="s">
        <v>943</v>
      </c>
      <c r="F2679" s="9" t="s">
        <v>164</v>
      </c>
      <c r="G2679" s="9" t="s">
        <v>109</v>
      </c>
      <c r="H2679" s="9" t="n">
        <v>1927</v>
      </c>
      <c r="I2679" s="9" t="n">
        <v>2023</v>
      </c>
      <c r="J2679" s="9"/>
      <c r="K2679" s="9" t="s">
        <v>23717</v>
      </c>
      <c r="L2679" s="9" t="s">
        <v>23718</v>
      </c>
      <c r="M2679" s="9" t="s">
        <v>23719</v>
      </c>
      <c r="N2679" s="9" t="s">
        <v>173</v>
      </c>
      <c r="O2679" s="9" t="s">
        <v>21919</v>
      </c>
      <c r="P2679" s="9" t="s">
        <v>23720</v>
      </c>
      <c r="Q2679" s="9" t="s">
        <v>234</v>
      </c>
      <c r="R2679" s="9" t="s">
        <v>12866</v>
      </c>
      <c r="S2679" s="9" t="s">
        <v>17</v>
      </c>
      <c r="T2679" s="9" t="s">
        <v>894</v>
      </c>
      <c r="U2679" s="9" t="s">
        <v>222</v>
      </c>
      <c r="V2679" s="9"/>
    </row>
    <row r="2680" customFormat="false" ht="15" hidden="false" customHeight="false" outlineLevel="0" collapsed="false">
      <c r="A2680" s="9" t="s">
        <v>23721</v>
      </c>
      <c r="B2680" s="9" t="s">
        <v>23722</v>
      </c>
      <c r="C2680" s="9"/>
      <c r="D2680" s="9" t="s">
        <v>19</v>
      </c>
      <c r="E2680" s="9" t="s">
        <v>943</v>
      </c>
      <c r="F2680" s="9" t="s">
        <v>164</v>
      </c>
      <c r="G2680" s="9" t="s">
        <v>109</v>
      </c>
      <c r="H2680" s="9" t="n">
        <v>1917</v>
      </c>
      <c r="I2680" s="9" t="n">
        <v>2007</v>
      </c>
      <c r="J2680" s="9"/>
      <c r="K2680" s="9" t="s">
        <v>23723</v>
      </c>
      <c r="L2680" s="9" t="s">
        <v>23724</v>
      </c>
      <c r="M2680" s="9" t="s">
        <v>23725</v>
      </c>
      <c r="N2680" s="9" t="s">
        <v>173</v>
      </c>
      <c r="O2680" s="9" t="s">
        <v>21919</v>
      </c>
      <c r="P2680" s="9" t="s">
        <v>23726</v>
      </c>
      <c r="Q2680" s="9" t="s">
        <v>234</v>
      </c>
      <c r="R2680" s="9" t="s">
        <v>12866</v>
      </c>
      <c r="S2680" s="9" t="s">
        <v>17</v>
      </c>
      <c r="T2680" s="9" t="s">
        <v>18348</v>
      </c>
      <c r="U2680" s="9" t="s">
        <v>222</v>
      </c>
      <c r="V2680" s="9"/>
    </row>
    <row r="2681" customFormat="false" ht="15" hidden="false" customHeight="false" outlineLevel="0" collapsed="false">
      <c r="A2681" s="9" t="s">
        <v>23727</v>
      </c>
      <c r="B2681" s="9" t="s">
        <v>23728</v>
      </c>
      <c r="C2681" s="9"/>
      <c r="D2681" s="9" t="s">
        <v>19</v>
      </c>
      <c r="E2681" s="9" t="s">
        <v>943</v>
      </c>
      <c r="F2681" s="9" t="s">
        <v>10357</v>
      </c>
      <c r="G2681" s="9" t="s">
        <v>10358</v>
      </c>
      <c r="H2681" s="9" t="n">
        <v>1896</v>
      </c>
      <c r="I2681" s="9" t="n">
        <v>1967</v>
      </c>
      <c r="J2681" s="9"/>
      <c r="K2681" s="9" t="s">
        <v>23729</v>
      </c>
      <c r="L2681" s="9" t="s">
        <v>23730</v>
      </c>
      <c r="M2681" s="9" t="s">
        <v>22563</v>
      </c>
      <c r="N2681" s="9" t="s">
        <v>173</v>
      </c>
      <c r="O2681" s="9" t="s">
        <v>23731</v>
      </c>
      <c r="P2681" s="9" t="s">
        <v>23732</v>
      </c>
      <c r="Q2681" s="9" t="s">
        <v>234</v>
      </c>
      <c r="R2681" s="9" t="s">
        <v>12866</v>
      </c>
      <c r="S2681" s="9" t="s">
        <v>17</v>
      </c>
      <c r="T2681" s="9" t="s">
        <v>14473</v>
      </c>
      <c r="U2681" s="9" t="s">
        <v>222</v>
      </c>
      <c r="V2681" s="9" t="s">
        <v>23733</v>
      </c>
    </row>
    <row r="2682" customFormat="false" ht="15" hidden="false" customHeight="false" outlineLevel="0" collapsed="false">
      <c r="A2682" s="9" t="s">
        <v>23734</v>
      </c>
      <c r="B2682" s="9" t="s">
        <v>23735</v>
      </c>
      <c r="C2682" s="9" t="s">
        <v>23736</v>
      </c>
      <c r="D2682" s="9" t="s">
        <v>19</v>
      </c>
      <c r="E2682" s="9" t="s">
        <v>943</v>
      </c>
      <c r="F2682" s="9" t="s">
        <v>164</v>
      </c>
      <c r="G2682" s="9" t="s">
        <v>109</v>
      </c>
      <c r="H2682" s="9" t="n">
        <v>1915</v>
      </c>
      <c r="I2682" s="9" t="n">
        <v>2011</v>
      </c>
      <c r="J2682" s="9"/>
      <c r="K2682" s="9" t="s">
        <v>23737</v>
      </c>
      <c r="L2682" s="9" t="s">
        <v>23738</v>
      </c>
      <c r="M2682" s="9" t="s">
        <v>22576</v>
      </c>
      <c r="N2682" s="9" t="s">
        <v>180</v>
      </c>
      <c r="O2682" s="9" t="s">
        <v>21919</v>
      </c>
      <c r="P2682" s="9" t="s">
        <v>23739</v>
      </c>
      <c r="Q2682" s="9" t="s">
        <v>234</v>
      </c>
      <c r="R2682" s="9" t="s">
        <v>12866</v>
      </c>
      <c r="S2682" s="9" t="s">
        <v>17</v>
      </c>
      <c r="T2682" s="9" t="s">
        <v>22551</v>
      </c>
      <c r="U2682" s="9" t="s">
        <v>222</v>
      </c>
      <c r="V2682" s="9" t="s">
        <v>23740</v>
      </c>
    </row>
    <row r="2683" customFormat="false" ht="15" hidden="false" customHeight="false" outlineLevel="0" collapsed="false">
      <c r="A2683" s="9" t="s">
        <v>23741</v>
      </c>
      <c r="B2683" s="9" t="s">
        <v>23742</v>
      </c>
      <c r="C2683" s="9"/>
      <c r="D2683" s="9" t="s">
        <v>19</v>
      </c>
      <c r="E2683" s="9" t="s">
        <v>943</v>
      </c>
      <c r="F2683" s="9" t="s">
        <v>164</v>
      </c>
      <c r="G2683" s="9" t="s">
        <v>109</v>
      </c>
      <c r="H2683" s="9" t="n">
        <v>1962</v>
      </c>
      <c r="I2683" s="9" t="n">
        <v>2001</v>
      </c>
      <c r="J2683" s="9"/>
      <c r="K2683" s="9" t="s">
        <v>23743</v>
      </c>
      <c r="L2683" s="9" t="s">
        <v>23744</v>
      </c>
      <c r="M2683" s="9" t="s">
        <v>5198</v>
      </c>
      <c r="N2683" s="9" t="s">
        <v>179</v>
      </c>
      <c r="O2683" s="9" t="s">
        <v>23745</v>
      </c>
      <c r="P2683" s="9" t="s">
        <v>23746</v>
      </c>
      <c r="Q2683" s="9" t="s">
        <v>454</v>
      </c>
      <c r="R2683" s="9" t="s">
        <v>12866</v>
      </c>
      <c r="S2683" s="9" t="s">
        <v>17</v>
      </c>
      <c r="T2683" s="9" t="s">
        <v>1269</v>
      </c>
      <c r="U2683" s="9" t="s">
        <v>222</v>
      </c>
      <c r="V2683" s="9" t="s">
        <v>23747</v>
      </c>
    </row>
    <row r="2684" customFormat="false" ht="15" hidden="false" customHeight="false" outlineLevel="0" collapsed="false">
      <c r="A2684" s="9" t="s">
        <v>23748</v>
      </c>
      <c r="B2684" s="9" t="s">
        <v>23749</v>
      </c>
      <c r="C2684" s="9"/>
      <c r="D2684" s="9" t="s">
        <v>19</v>
      </c>
      <c r="E2684" s="9" t="s">
        <v>943</v>
      </c>
      <c r="F2684" s="9" t="s">
        <v>164</v>
      </c>
      <c r="G2684" s="9" t="s">
        <v>109</v>
      </c>
      <c r="H2684" s="9" t="n">
        <v>1914</v>
      </c>
      <c r="I2684" s="9" t="n">
        <v>2005</v>
      </c>
      <c r="J2684" s="9"/>
      <c r="K2684" s="9" t="s">
        <v>23750</v>
      </c>
      <c r="L2684" s="9" t="s">
        <v>23751</v>
      </c>
      <c r="M2684" s="9" t="s">
        <v>5198</v>
      </c>
      <c r="N2684" s="9" t="s">
        <v>179</v>
      </c>
      <c r="O2684" s="9" t="s">
        <v>23752</v>
      </c>
      <c r="P2684" s="9" t="s">
        <v>23753</v>
      </c>
      <c r="Q2684" s="9" t="s">
        <v>234</v>
      </c>
      <c r="R2684" s="9" t="s">
        <v>12866</v>
      </c>
      <c r="S2684" s="9" t="s">
        <v>17</v>
      </c>
      <c r="T2684" s="9" t="s">
        <v>16911</v>
      </c>
      <c r="U2684" s="9" t="s">
        <v>222</v>
      </c>
      <c r="V2684" s="9" t="s">
        <v>23754</v>
      </c>
    </row>
    <row r="2685" customFormat="false" ht="15" hidden="false" customHeight="false" outlineLevel="0" collapsed="false">
      <c r="A2685" s="9" t="s">
        <v>23755</v>
      </c>
      <c r="B2685" s="9" t="s">
        <v>23756</v>
      </c>
      <c r="C2685" s="9"/>
      <c r="D2685" s="9" t="s">
        <v>19</v>
      </c>
      <c r="E2685" s="9" t="s">
        <v>943</v>
      </c>
      <c r="F2685" s="9" t="s">
        <v>164</v>
      </c>
      <c r="G2685" s="9" t="s">
        <v>109</v>
      </c>
      <c r="H2685" s="9" t="n">
        <v>1928</v>
      </c>
      <c r="I2685" s="9" t="n">
        <v>1991</v>
      </c>
      <c r="J2685" s="9"/>
      <c r="K2685" s="9" t="s">
        <v>23757</v>
      </c>
      <c r="L2685" s="9" t="s">
        <v>23758</v>
      </c>
      <c r="M2685" s="9" t="s">
        <v>17336</v>
      </c>
      <c r="N2685" s="9" t="s">
        <v>179</v>
      </c>
      <c r="O2685" s="9" t="s">
        <v>22137</v>
      </c>
      <c r="P2685" s="9" t="s">
        <v>23759</v>
      </c>
      <c r="Q2685" s="9" t="s">
        <v>234</v>
      </c>
      <c r="R2685" s="9" t="s">
        <v>12866</v>
      </c>
      <c r="S2685" s="9" t="s">
        <v>17</v>
      </c>
      <c r="T2685" s="9" t="s">
        <v>16911</v>
      </c>
      <c r="U2685" s="9" t="s">
        <v>222</v>
      </c>
      <c r="V2685" s="9" t="s">
        <v>23754</v>
      </c>
    </row>
    <row r="2686" customFormat="false" ht="15" hidden="false" customHeight="false" outlineLevel="0" collapsed="false">
      <c r="A2686" s="9" t="s">
        <v>23760</v>
      </c>
      <c r="B2686" s="9" t="s">
        <v>23761</v>
      </c>
      <c r="C2686" s="9"/>
      <c r="D2686" s="9" t="s">
        <v>19</v>
      </c>
      <c r="E2686" s="9" t="s">
        <v>943</v>
      </c>
      <c r="F2686" s="9" t="s">
        <v>164</v>
      </c>
      <c r="G2686" s="9" t="s">
        <v>109</v>
      </c>
      <c r="H2686" s="9" t="n">
        <v>1934</v>
      </c>
      <c r="I2686" s="9" t="n">
        <v>2018</v>
      </c>
      <c r="J2686" s="9"/>
      <c r="K2686" s="9" t="s">
        <v>23762</v>
      </c>
      <c r="L2686" s="9" t="s">
        <v>23763</v>
      </c>
      <c r="M2686" s="9" t="s">
        <v>5198</v>
      </c>
      <c r="N2686" s="9" t="s">
        <v>179</v>
      </c>
      <c r="O2686" s="9" t="s">
        <v>21919</v>
      </c>
      <c r="P2686" s="9" t="s">
        <v>23764</v>
      </c>
      <c r="Q2686" s="9" t="s">
        <v>454</v>
      </c>
      <c r="R2686" s="9" t="s">
        <v>12866</v>
      </c>
      <c r="S2686" s="9" t="s">
        <v>17</v>
      </c>
      <c r="T2686" s="9" t="s">
        <v>16911</v>
      </c>
      <c r="U2686" s="9" t="s">
        <v>222</v>
      </c>
      <c r="V2686" s="9" t="s">
        <v>23765</v>
      </c>
    </row>
    <row r="2687" customFormat="false" ht="15" hidden="false" customHeight="false" outlineLevel="0" collapsed="false">
      <c r="A2687" s="9" t="s">
        <v>23766</v>
      </c>
      <c r="B2687" s="9" t="s">
        <v>23767</v>
      </c>
      <c r="C2687" s="9"/>
      <c r="D2687" s="9" t="s">
        <v>19</v>
      </c>
      <c r="E2687" s="9" t="s">
        <v>943</v>
      </c>
      <c r="F2687" s="9" t="s">
        <v>164</v>
      </c>
      <c r="G2687" s="9" t="s">
        <v>109</v>
      </c>
      <c r="H2687" s="9" t="n">
        <v>1949</v>
      </c>
      <c r="I2687" s="9" t="n">
        <v>2015</v>
      </c>
      <c r="J2687" s="9"/>
      <c r="K2687" s="9" t="s">
        <v>23768</v>
      </c>
      <c r="L2687" s="9" t="s">
        <v>23769</v>
      </c>
      <c r="M2687" s="9" t="s">
        <v>18339</v>
      </c>
      <c r="N2687" s="9" t="s">
        <v>179</v>
      </c>
      <c r="O2687" s="9" t="s">
        <v>22137</v>
      </c>
      <c r="P2687" s="9" t="s">
        <v>23770</v>
      </c>
      <c r="Q2687" s="9" t="s">
        <v>234</v>
      </c>
      <c r="R2687" s="9" t="s">
        <v>12866</v>
      </c>
      <c r="S2687" s="9" t="s">
        <v>17</v>
      </c>
      <c r="T2687" s="9" t="s">
        <v>22592</v>
      </c>
      <c r="U2687" s="9" t="s">
        <v>222</v>
      </c>
      <c r="V2687" s="9"/>
    </row>
    <row r="2688" customFormat="false" ht="15" hidden="false" customHeight="false" outlineLevel="0" collapsed="false">
      <c r="A2688" s="9" t="s">
        <v>23771</v>
      </c>
      <c r="B2688" s="9" t="s">
        <v>23772</v>
      </c>
      <c r="C2688" s="9"/>
      <c r="D2688" s="9" t="s">
        <v>19</v>
      </c>
      <c r="E2688" s="9" t="s">
        <v>943</v>
      </c>
      <c r="F2688" s="9" t="s">
        <v>164</v>
      </c>
      <c r="G2688" s="9" t="s">
        <v>109</v>
      </c>
      <c r="H2688" s="9" t="n">
        <v>1947</v>
      </c>
      <c r="I2688" s="9" t="n">
        <v>2017</v>
      </c>
      <c r="J2688" s="9"/>
      <c r="K2688" s="9" t="s">
        <v>23773</v>
      </c>
      <c r="L2688" s="9" t="s">
        <v>23774</v>
      </c>
      <c r="M2688" s="9" t="s">
        <v>4152</v>
      </c>
      <c r="N2688" s="9" t="s">
        <v>174</v>
      </c>
      <c r="O2688" s="9" t="s">
        <v>21919</v>
      </c>
      <c r="P2688" s="9" t="s">
        <v>23775</v>
      </c>
      <c r="Q2688" s="9" t="s">
        <v>234</v>
      </c>
      <c r="R2688" s="9" t="s">
        <v>12866</v>
      </c>
      <c r="S2688" s="9" t="s">
        <v>17</v>
      </c>
      <c r="T2688" s="9" t="s">
        <v>23776</v>
      </c>
      <c r="U2688" s="9" t="s">
        <v>222</v>
      </c>
      <c r="V2688" s="9" t="s">
        <v>23696</v>
      </c>
    </row>
    <row r="2689" customFormat="false" ht="15" hidden="false" customHeight="false" outlineLevel="0" collapsed="false">
      <c r="A2689" s="9" t="s">
        <v>23777</v>
      </c>
      <c r="B2689" s="9" t="s">
        <v>23778</v>
      </c>
      <c r="C2689" s="9"/>
      <c r="D2689" s="9" t="s">
        <v>19</v>
      </c>
      <c r="E2689" s="9" t="s">
        <v>943</v>
      </c>
      <c r="F2689" s="9" t="s">
        <v>164</v>
      </c>
      <c r="G2689" s="9" t="s">
        <v>109</v>
      </c>
      <c r="H2689" s="9" t="n">
        <v>1933</v>
      </c>
      <c r="I2689" s="9" t="n">
        <v>2023</v>
      </c>
      <c r="J2689" s="9"/>
      <c r="K2689" s="9" t="s">
        <v>23779</v>
      </c>
      <c r="L2689" s="9" t="s">
        <v>23780</v>
      </c>
      <c r="M2689" s="9" t="s">
        <v>22281</v>
      </c>
      <c r="N2689" s="9" t="s">
        <v>177</v>
      </c>
      <c r="O2689" s="9" t="s">
        <v>22137</v>
      </c>
      <c r="P2689" s="9" t="s">
        <v>23781</v>
      </c>
      <c r="Q2689" s="9" t="s">
        <v>234</v>
      </c>
      <c r="R2689" s="9" t="s">
        <v>12866</v>
      </c>
      <c r="S2689" s="9" t="s">
        <v>17</v>
      </c>
      <c r="T2689" s="9" t="s">
        <v>2942</v>
      </c>
      <c r="U2689" s="9" t="s">
        <v>222</v>
      </c>
      <c r="V2689" s="9"/>
    </row>
    <row r="2690" customFormat="false" ht="15" hidden="false" customHeight="false" outlineLevel="0" collapsed="false">
      <c r="A2690" s="9" t="s">
        <v>23782</v>
      </c>
      <c r="B2690" s="9" t="s">
        <v>23783</v>
      </c>
      <c r="C2690" s="9"/>
      <c r="D2690" s="9" t="s">
        <v>19</v>
      </c>
      <c r="E2690" s="9" t="s">
        <v>943</v>
      </c>
      <c r="F2690" s="9" t="s">
        <v>164</v>
      </c>
      <c r="G2690" s="9" t="s">
        <v>109</v>
      </c>
      <c r="H2690" s="9" t="n">
        <v>1932</v>
      </c>
      <c r="I2690" s="9" t="n">
        <v>1992</v>
      </c>
      <c r="J2690" s="9"/>
      <c r="K2690" s="9" t="s">
        <v>23784</v>
      </c>
      <c r="L2690" s="9" t="s">
        <v>23785</v>
      </c>
      <c r="M2690" s="9" t="s">
        <v>23786</v>
      </c>
      <c r="N2690" s="9" t="s">
        <v>174</v>
      </c>
      <c r="O2690" s="9" t="s">
        <v>22137</v>
      </c>
      <c r="P2690" s="9" t="s">
        <v>23787</v>
      </c>
      <c r="Q2690" s="9" t="s">
        <v>234</v>
      </c>
      <c r="R2690" s="9" t="s">
        <v>12866</v>
      </c>
      <c r="S2690" s="9" t="s">
        <v>17</v>
      </c>
      <c r="T2690" s="9" t="s">
        <v>2848</v>
      </c>
      <c r="U2690" s="9" t="s">
        <v>378</v>
      </c>
      <c r="V2690" s="9" t="s">
        <v>23788</v>
      </c>
    </row>
    <row r="2691" customFormat="false" ht="15" hidden="false" customHeight="false" outlineLevel="0" collapsed="false">
      <c r="A2691" s="9" t="s">
        <v>23789</v>
      </c>
      <c r="B2691" s="9" t="s">
        <v>23790</v>
      </c>
      <c r="C2691" s="9"/>
      <c r="D2691" s="9" t="s">
        <v>19</v>
      </c>
      <c r="E2691" s="9" t="s">
        <v>943</v>
      </c>
      <c r="F2691" s="9" t="s">
        <v>164</v>
      </c>
      <c r="G2691" s="9" t="s">
        <v>109</v>
      </c>
      <c r="H2691" s="9" t="n">
        <v>1918</v>
      </c>
      <c r="I2691" s="9" t="n">
        <v>1998</v>
      </c>
      <c r="J2691" s="9"/>
      <c r="K2691" s="9" t="s">
        <v>23791</v>
      </c>
      <c r="L2691" s="9" t="s">
        <v>23792</v>
      </c>
      <c r="M2691" s="9" t="s">
        <v>23793</v>
      </c>
      <c r="N2691" s="9" t="s">
        <v>173</v>
      </c>
      <c r="O2691" s="9" t="s">
        <v>22137</v>
      </c>
      <c r="P2691" s="9" t="s">
        <v>23794</v>
      </c>
      <c r="Q2691" s="9" t="s">
        <v>234</v>
      </c>
      <c r="R2691" s="9" t="s">
        <v>12866</v>
      </c>
      <c r="S2691" s="9" t="s">
        <v>17</v>
      </c>
      <c r="T2691" s="9" t="s">
        <v>22074</v>
      </c>
      <c r="U2691" s="9" t="s">
        <v>222</v>
      </c>
      <c r="V2691" s="9" t="s">
        <v>23713</v>
      </c>
    </row>
    <row r="2692" customFormat="false" ht="15" hidden="false" customHeight="false" outlineLevel="0" collapsed="false">
      <c r="A2692" s="9" t="s">
        <v>23795</v>
      </c>
      <c r="B2692" s="9" t="s">
        <v>23796</v>
      </c>
      <c r="C2692" s="9"/>
      <c r="D2692" s="9" t="s">
        <v>19</v>
      </c>
      <c r="E2692" s="9" t="s">
        <v>943</v>
      </c>
      <c r="F2692" s="9" t="s">
        <v>164</v>
      </c>
      <c r="G2692" s="9" t="s">
        <v>109</v>
      </c>
      <c r="H2692" s="9" t="n">
        <v>1919</v>
      </c>
      <c r="I2692" s="9" t="n">
        <v>2003</v>
      </c>
      <c r="J2692" s="9"/>
      <c r="K2692" s="9" t="s">
        <v>23797</v>
      </c>
      <c r="L2692" s="9" t="s">
        <v>23798</v>
      </c>
      <c r="M2692" s="9" t="s">
        <v>23799</v>
      </c>
      <c r="N2692" s="9" t="s">
        <v>432</v>
      </c>
      <c r="O2692" s="9" t="s">
        <v>21919</v>
      </c>
      <c r="P2692" s="9" t="s">
        <v>23800</v>
      </c>
      <c r="Q2692" s="9" t="s">
        <v>234</v>
      </c>
      <c r="R2692" s="9" t="s">
        <v>12866</v>
      </c>
      <c r="S2692" s="9" t="s">
        <v>17</v>
      </c>
      <c r="T2692" s="9" t="s">
        <v>313</v>
      </c>
      <c r="U2692" s="9" t="s">
        <v>222</v>
      </c>
      <c r="V2692" s="9" t="s">
        <v>23713</v>
      </c>
    </row>
    <row r="2693" customFormat="false" ht="15" hidden="false" customHeight="false" outlineLevel="0" collapsed="false">
      <c r="A2693" s="9" t="s">
        <v>23801</v>
      </c>
      <c r="B2693" s="9" t="s">
        <v>23802</v>
      </c>
      <c r="C2693" s="9"/>
      <c r="D2693" s="9" t="s">
        <v>19</v>
      </c>
      <c r="E2693" s="9" t="s">
        <v>943</v>
      </c>
      <c r="F2693" s="9" t="s">
        <v>164</v>
      </c>
      <c r="G2693" s="9" t="s">
        <v>109</v>
      </c>
      <c r="H2693" s="9" t="n">
        <v>1928</v>
      </c>
      <c r="I2693" s="9" t="n">
        <v>2022</v>
      </c>
      <c r="J2693" s="9"/>
      <c r="K2693" s="9" t="s">
        <v>23803</v>
      </c>
      <c r="L2693" s="9" t="s">
        <v>23804</v>
      </c>
      <c r="M2693" s="9" t="s">
        <v>4152</v>
      </c>
      <c r="N2693" s="9" t="s">
        <v>174</v>
      </c>
      <c r="O2693" s="9" t="s">
        <v>22137</v>
      </c>
      <c r="P2693" s="9" t="s">
        <v>23805</v>
      </c>
      <c r="Q2693" s="9" t="s">
        <v>234</v>
      </c>
      <c r="R2693" s="9" t="s">
        <v>12866</v>
      </c>
      <c r="S2693" s="9" t="s">
        <v>17</v>
      </c>
      <c r="T2693" s="9" t="s">
        <v>3538</v>
      </c>
      <c r="U2693" s="9" t="s">
        <v>222</v>
      </c>
      <c r="V2693" s="9"/>
    </row>
    <row r="2694" customFormat="false" ht="15" hidden="false" customHeight="false" outlineLevel="0" collapsed="false">
      <c r="A2694" s="9" t="s">
        <v>23806</v>
      </c>
      <c r="B2694" s="9" t="s">
        <v>23807</v>
      </c>
      <c r="C2694" s="9"/>
      <c r="D2694" s="9" t="s">
        <v>19</v>
      </c>
      <c r="E2694" s="9" t="s">
        <v>943</v>
      </c>
      <c r="F2694" s="9" t="s">
        <v>164</v>
      </c>
      <c r="G2694" s="9" t="s">
        <v>109</v>
      </c>
      <c r="H2694" s="9" t="n">
        <v>1922</v>
      </c>
      <c r="I2694" s="9" t="n">
        <v>2015</v>
      </c>
      <c r="J2694" s="9"/>
      <c r="K2694" s="9" t="s">
        <v>23808</v>
      </c>
      <c r="L2694" s="9" t="s">
        <v>23809</v>
      </c>
      <c r="M2694" s="9" t="s">
        <v>22604</v>
      </c>
      <c r="N2694" s="9" t="s">
        <v>174</v>
      </c>
      <c r="O2694" s="9" t="s">
        <v>22137</v>
      </c>
      <c r="P2694" s="9" t="s">
        <v>23810</v>
      </c>
      <c r="Q2694" s="9" t="s">
        <v>234</v>
      </c>
      <c r="R2694" s="9" t="s">
        <v>12866</v>
      </c>
      <c r="S2694" s="9" t="s">
        <v>17</v>
      </c>
      <c r="T2694" s="9" t="s">
        <v>16911</v>
      </c>
      <c r="U2694" s="9" t="s">
        <v>222</v>
      </c>
      <c r="V2694" s="9"/>
    </row>
    <row r="2695" customFormat="false" ht="15" hidden="false" customHeight="false" outlineLevel="0" collapsed="false">
      <c r="A2695" s="9" t="s">
        <v>23811</v>
      </c>
      <c r="B2695" s="9" t="s">
        <v>23812</v>
      </c>
      <c r="C2695" s="9"/>
      <c r="D2695" s="9" t="s">
        <v>19</v>
      </c>
      <c r="E2695" s="9" t="s">
        <v>943</v>
      </c>
      <c r="F2695" s="9" t="s">
        <v>164</v>
      </c>
      <c r="G2695" s="9" t="s">
        <v>111</v>
      </c>
      <c r="H2695" s="9" t="n">
        <v>1700</v>
      </c>
      <c r="I2695" s="9" t="n">
        <v>1774</v>
      </c>
      <c r="J2695" s="9"/>
      <c r="K2695" s="9" t="s">
        <v>23813</v>
      </c>
      <c r="L2695" s="9" t="s">
        <v>23814</v>
      </c>
      <c r="M2695" s="9" t="s">
        <v>23815</v>
      </c>
      <c r="N2695" s="9" t="s">
        <v>477</v>
      </c>
      <c r="O2695" s="9" t="s">
        <v>23816</v>
      </c>
      <c r="P2695" s="9" t="s">
        <v>23817</v>
      </c>
      <c r="Q2695" s="9" t="s">
        <v>670</v>
      </c>
      <c r="R2695" s="9" t="s">
        <v>799</v>
      </c>
      <c r="S2695" s="9" t="s">
        <v>17</v>
      </c>
      <c r="T2695" s="9" t="s">
        <v>1256</v>
      </c>
      <c r="U2695" s="9" t="s">
        <v>222</v>
      </c>
      <c r="V2695" s="9" t="s">
        <v>23818</v>
      </c>
    </row>
    <row r="2696" customFormat="false" ht="15" hidden="false" customHeight="false" outlineLevel="0" collapsed="false">
      <c r="A2696" s="9" t="s">
        <v>23819</v>
      </c>
      <c r="B2696" s="9" t="s">
        <v>23820</v>
      </c>
      <c r="C2696" s="9"/>
      <c r="D2696" s="9" t="s">
        <v>19</v>
      </c>
      <c r="E2696" s="9" t="s">
        <v>943</v>
      </c>
      <c r="F2696" s="9" t="s">
        <v>164</v>
      </c>
      <c r="G2696" s="9" t="s">
        <v>111</v>
      </c>
      <c r="H2696" s="9" t="n">
        <v>1385</v>
      </c>
      <c r="I2696" s="9" t="n">
        <v>1464</v>
      </c>
      <c r="J2696" s="9" t="s">
        <v>23821</v>
      </c>
      <c r="K2696" s="9" t="s">
        <v>23822</v>
      </c>
      <c r="L2696" s="9" t="s">
        <v>23823</v>
      </c>
      <c r="M2696" s="9" t="s">
        <v>23824</v>
      </c>
      <c r="N2696" s="9" t="s">
        <v>6319</v>
      </c>
      <c r="O2696" s="9" t="s">
        <v>23825</v>
      </c>
      <c r="P2696" s="9" t="s">
        <v>23826</v>
      </c>
      <c r="Q2696" s="9" t="s">
        <v>670</v>
      </c>
      <c r="R2696" s="9" t="s">
        <v>628</v>
      </c>
      <c r="S2696" s="9" t="s">
        <v>17</v>
      </c>
      <c r="T2696" s="9" t="s">
        <v>3391</v>
      </c>
      <c r="U2696" s="9" t="s">
        <v>378</v>
      </c>
      <c r="V2696" s="9"/>
    </row>
    <row r="2697" customFormat="false" ht="15" hidden="false" customHeight="false" outlineLevel="0" collapsed="false">
      <c r="A2697" s="9" t="s">
        <v>23827</v>
      </c>
      <c r="B2697" s="9" t="s">
        <v>23828</v>
      </c>
      <c r="C2697" s="9" t="s">
        <v>23829</v>
      </c>
      <c r="D2697" s="9" t="s">
        <v>19</v>
      </c>
      <c r="E2697" s="9" t="s">
        <v>943</v>
      </c>
      <c r="F2697" s="9" t="s">
        <v>663</v>
      </c>
      <c r="G2697" s="9" t="s">
        <v>2268</v>
      </c>
      <c r="H2697" s="9" t="n">
        <v>1245</v>
      </c>
      <c r="I2697" s="9" t="n">
        <v>1306</v>
      </c>
      <c r="J2697" s="9"/>
      <c r="K2697" s="9" t="s">
        <v>23830</v>
      </c>
      <c r="L2697" s="9" t="s">
        <v>23831</v>
      </c>
      <c r="M2697" s="9" t="s">
        <v>23832</v>
      </c>
      <c r="N2697" s="9" t="s">
        <v>179</v>
      </c>
      <c r="O2697" s="9" t="s">
        <v>23833</v>
      </c>
      <c r="P2697" s="9" t="s">
        <v>23834</v>
      </c>
      <c r="Q2697" s="9" t="s">
        <v>670</v>
      </c>
      <c r="R2697" s="9" t="s">
        <v>683</v>
      </c>
      <c r="S2697" s="9" t="s">
        <v>17</v>
      </c>
      <c r="T2697" s="9" t="s">
        <v>9127</v>
      </c>
      <c r="U2697" s="9" t="s">
        <v>222</v>
      </c>
      <c r="V2697" s="9" t="s">
        <v>23835</v>
      </c>
    </row>
    <row r="2698" customFormat="false" ht="15" hidden="false" customHeight="false" outlineLevel="0" collapsed="false">
      <c r="A2698" s="9" t="s">
        <v>23836</v>
      </c>
      <c r="B2698" s="9" t="s">
        <v>23837</v>
      </c>
      <c r="C2698" s="9"/>
      <c r="D2698" s="9" t="s">
        <v>19</v>
      </c>
      <c r="E2698" s="9" t="s">
        <v>943</v>
      </c>
      <c r="F2698" s="9" t="s">
        <v>164</v>
      </c>
      <c r="G2698" s="9" t="s">
        <v>114</v>
      </c>
      <c r="H2698" s="9" t="n">
        <v>1113</v>
      </c>
      <c r="I2698" s="9" t="n">
        <v>1150</v>
      </c>
      <c r="J2698" s="9" t="s">
        <v>21740</v>
      </c>
      <c r="K2698" s="9" t="s">
        <v>23838</v>
      </c>
      <c r="L2698" s="9" t="s">
        <v>23839</v>
      </c>
      <c r="M2698" s="9" t="s">
        <v>10881</v>
      </c>
      <c r="N2698" s="9" t="s">
        <v>231</v>
      </c>
      <c r="O2698" s="9" t="s">
        <v>23840</v>
      </c>
      <c r="P2698" s="9" t="s">
        <v>23841</v>
      </c>
      <c r="Q2698" s="9" t="s">
        <v>670</v>
      </c>
      <c r="R2698" s="9" t="s">
        <v>628</v>
      </c>
      <c r="S2698" s="9" t="s">
        <v>17</v>
      </c>
      <c r="T2698" s="9" t="s">
        <v>247</v>
      </c>
      <c r="U2698" s="9" t="s">
        <v>222</v>
      </c>
      <c r="V2698" s="9" t="s">
        <v>23842</v>
      </c>
    </row>
    <row r="2699" customFormat="false" ht="15" hidden="false" customHeight="false" outlineLevel="0" collapsed="false">
      <c r="A2699" s="9" t="s">
        <v>23843</v>
      </c>
      <c r="B2699" s="9" t="s">
        <v>23844</v>
      </c>
      <c r="C2699" s="9"/>
      <c r="D2699" s="9" t="s">
        <v>19</v>
      </c>
      <c r="E2699" s="9" t="s">
        <v>943</v>
      </c>
      <c r="F2699" s="9" t="s">
        <v>164</v>
      </c>
      <c r="G2699" s="9" t="s">
        <v>114</v>
      </c>
      <c r="H2699" s="9" t="n">
        <v>1181</v>
      </c>
      <c r="I2699" s="9" t="n">
        <v>1218</v>
      </c>
      <c r="J2699" s="9" t="s">
        <v>21740</v>
      </c>
      <c r="K2699" s="9" t="s">
        <v>23845</v>
      </c>
      <c r="L2699" s="9" t="s">
        <v>23846</v>
      </c>
      <c r="M2699" s="9" t="s">
        <v>23847</v>
      </c>
      <c r="N2699" s="9" t="s">
        <v>1588</v>
      </c>
      <c r="O2699" s="9" t="s">
        <v>23840</v>
      </c>
      <c r="P2699" s="9" t="s">
        <v>23848</v>
      </c>
      <c r="Q2699" s="9" t="s">
        <v>17788</v>
      </c>
      <c r="R2699" s="9" t="s">
        <v>628</v>
      </c>
      <c r="S2699" s="9" t="s">
        <v>17</v>
      </c>
      <c r="T2699" s="9" t="s">
        <v>247</v>
      </c>
      <c r="U2699" s="9" t="s">
        <v>222</v>
      </c>
      <c r="V2699" s="9" t="s">
        <v>23849</v>
      </c>
    </row>
    <row r="2700" customFormat="false" ht="15" hidden="false" customHeight="false" outlineLevel="0" collapsed="false">
      <c r="A2700" s="9" t="s">
        <v>23850</v>
      </c>
      <c r="B2700" s="9" t="s">
        <v>23851</v>
      </c>
      <c r="C2700" s="9" t="s">
        <v>23852</v>
      </c>
      <c r="D2700" s="9" t="s">
        <v>19</v>
      </c>
      <c r="E2700" s="9" t="s">
        <v>943</v>
      </c>
      <c r="F2700" s="9" t="s">
        <v>164</v>
      </c>
      <c r="G2700" s="9" t="s">
        <v>116</v>
      </c>
      <c r="H2700" s="9" t="n">
        <v>1879</v>
      </c>
      <c r="I2700" s="9" t="n">
        <v>1904</v>
      </c>
      <c r="J2700" s="9"/>
      <c r="K2700" s="9" t="s">
        <v>23853</v>
      </c>
      <c r="L2700" s="9" t="s">
        <v>23854</v>
      </c>
      <c r="M2700" s="9" t="s">
        <v>23855</v>
      </c>
      <c r="N2700" s="9" t="s">
        <v>178</v>
      </c>
      <c r="O2700" s="9" t="s">
        <v>23856</v>
      </c>
      <c r="P2700" s="9" t="s">
        <v>23857</v>
      </c>
      <c r="Q2700" s="9" t="s">
        <v>234</v>
      </c>
      <c r="R2700" s="9" t="s">
        <v>628</v>
      </c>
      <c r="S2700" s="9" t="s">
        <v>17</v>
      </c>
      <c r="T2700" s="9" t="s">
        <v>10523</v>
      </c>
      <c r="U2700" s="9" t="s">
        <v>378</v>
      </c>
      <c r="V2700" s="9" t="s">
        <v>23858</v>
      </c>
    </row>
    <row r="2701" customFormat="false" ht="15" hidden="false" customHeight="false" outlineLevel="0" collapsed="false">
      <c r="A2701" s="9" t="s">
        <v>23859</v>
      </c>
      <c r="B2701" s="9" t="s">
        <v>23860</v>
      </c>
      <c r="C2701" s="9"/>
      <c r="D2701" s="9" t="s">
        <v>19</v>
      </c>
      <c r="E2701" s="9" t="s">
        <v>943</v>
      </c>
      <c r="F2701" s="9" t="s">
        <v>164</v>
      </c>
      <c r="G2701" s="9" t="s">
        <v>116</v>
      </c>
      <c r="H2701" s="9" t="n">
        <v>1863</v>
      </c>
      <c r="I2701" s="9" t="n">
        <v>1947</v>
      </c>
      <c r="J2701" s="9"/>
      <c r="K2701" s="9" t="s">
        <v>23861</v>
      </c>
      <c r="L2701" s="9" t="s">
        <v>23809</v>
      </c>
      <c r="M2701" s="9" t="s">
        <v>23862</v>
      </c>
      <c r="N2701" s="9" t="s">
        <v>174</v>
      </c>
      <c r="O2701" s="9" t="s">
        <v>23863</v>
      </c>
      <c r="P2701" s="9" t="s">
        <v>23864</v>
      </c>
      <c r="Q2701" s="9" t="s">
        <v>234</v>
      </c>
      <c r="R2701" s="9" t="s">
        <v>23865</v>
      </c>
      <c r="S2701" s="9" t="s">
        <v>17</v>
      </c>
      <c r="T2701" s="9" t="s">
        <v>3356</v>
      </c>
      <c r="U2701" s="9" t="s">
        <v>222</v>
      </c>
      <c r="V2701" s="9" t="s">
        <v>23866</v>
      </c>
    </row>
    <row r="2702" customFormat="false" ht="15" hidden="false" customHeight="false" outlineLevel="0" collapsed="false">
      <c r="A2702" s="9" t="s">
        <v>23867</v>
      </c>
      <c r="B2702" s="9" t="s">
        <v>23868</v>
      </c>
      <c r="C2702" s="9"/>
      <c r="D2702" s="9" t="s">
        <v>19</v>
      </c>
      <c r="E2702" s="9" t="s">
        <v>943</v>
      </c>
      <c r="F2702" s="9" t="s">
        <v>164</v>
      </c>
      <c r="G2702" s="9" t="s">
        <v>114</v>
      </c>
      <c r="H2702" s="9" t="n">
        <v>1908</v>
      </c>
      <c r="I2702" s="9" t="n">
        <v>1993</v>
      </c>
      <c r="J2702" s="9"/>
      <c r="K2702" s="9" t="s">
        <v>23869</v>
      </c>
      <c r="L2702" s="9" t="s">
        <v>23870</v>
      </c>
      <c r="M2702" s="9" t="s">
        <v>23871</v>
      </c>
      <c r="N2702" s="9" t="s">
        <v>180</v>
      </c>
      <c r="O2702" s="9" t="s">
        <v>21919</v>
      </c>
      <c r="P2702" s="9" t="s">
        <v>23872</v>
      </c>
      <c r="Q2702" s="9" t="s">
        <v>234</v>
      </c>
      <c r="R2702" s="9" t="s">
        <v>12866</v>
      </c>
      <c r="S2702" s="9" t="s">
        <v>17</v>
      </c>
      <c r="T2702" s="9" t="s">
        <v>313</v>
      </c>
      <c r="U2702" s="9" t="s">
        <v>222</v>
      </c>
      <c r="V2702" s="9" t="s">
        <v>23873</v>
      </c>
    </row>
    <row r="2703" customFormat="false" ht="15" hidden="false" customHeight="false" outlineLevel="0" collapsed="false">
      <c r="A2703" s="9" t="s">
        <v>23874</v>
      </c>
      <c r="B2703" s="9" t="s">
        <v>23875</v>
      </c>
      <c r="C2703" s="9"/>
      <c r="D2703" s="9" t="s">
        <v>19</v>
      </c>
      <c r="E2703" s="9" t="s">
        <v>943</v>
      </c>
      <c r="F2703" s="9" t="s">
        <v>164</v>
      </c>
      <c r="G2703" s="9" t="s">
        <v>116</v>
      </c>
      <c r="H2703" s="9" t="n">
        <v>1928</v>
      </c>
      <c r="I2703" s="9" t="n">
        <v>2015</v>
      </c>
      <c r="J2703" s="9" t="s">
        <v>23876</v>
      </c>
      <c r="K2703" s="9" t="s">
        <v>23877</v>
      </c>
      <c r="L2703" s="9" t="s">
        <v>23878</v>
      </c>
      <c r="M2703" s="9" t="s">
        <v>23879</v>
      </c>
      <c r="N2703" s="9" t="s">
        <v>9411</v>
      </c>
      <c r="O2703" s="9" t="s">
        <v>23880</v>
      </c>
      <c r="P2703" s="9" t="s">
        <v>23881</v>
      </c>
      <c r="Q2703" s="9" t="s">
        <v>454</v>
      </c>
      <c r="R2703" s="9" t="s">
        <v>12866</v>
      </c>
      <c r="S2703" s="9" t="s">
        <v>17</v>
      </c>
      <c r="T2703" s="9" t="s">
        <v>16911</v>
      </c>
      <c r="U2703" s="9" t="s">
        <v>222</v>
      </c>
      <c r="V2703" s="9"/>
    </row>
    <row r="2704" customFormat="false" ht="15" hidden="false" customHeight="false" outlineLevel="0" collapsed="false">
      <c r="A2704" s="9" t="s">
        <v>23882</v>
      </c>
      <c r="B2704" s="9" t="s">
        <v>23883</v>
      </c>
      <c r="C2704" s="9"/>
      <c r="D2704" s="9" t="s">
        <v>19</v>
      </c>
      <c r="E2704" s="9" t="s">
        <v>943</v>
      </c>
      <c r="F2704" s="9" t="s">
        <v>164</v>
      </c>
      <c r="G2704" s="9" t="s">
        <v>116</v>
      </c>
      <c r="H2704" s="9" t="n">
        <v>1917</v>
      </c>
      <c r="I2704" s="9"/>
      <c r="J2704" s="9" t="s">
        <v>23884</v>
      </c>
      <c r="K2704" s="9" t="s">
        <v>23885</v>
      </c>
      <c r="L2704" s="9" t="s">
        <v>23886</v>
      </c>
      <c r="M2704" s="9" t="s">
        <v>23887</v>
      </c>
      <c r="N2704" s="9" t="s">
        <v>9411</v>
      </c>
      <c r="O2704" s="9" t="s">
        <v>23888</v>
      </c>
      <c r="P2704" s="9" t="s">
        <v>23889</v>
      </c>
      <c r="Q2704" s="9" t="s">
        <v>2073</v>
      </c>
      <c r="R2704" s="9" t="s">
        <v>14169</v>
      </c>
      <c r="S2704" s="9" t="s">
        <v>17</v>
      </c>
      <c r="T2704" s="9" t="s">
        <v>16911</v>
      </c>
      <c r="U2704" s="9" t="s">
        <v>222</v>
      </c>
      <c r="V2704" s="9"/>
    </row>
    <row r="2705" customFormat="false" ht="15" hidden="false" customHeight="false" outlineLevel="0" collapsed="false">
      <c r="A2705" s="9" t="s">
        <v>23890</v>
      </c>
      <c r="B2705" s="9" t="s">
        <v>23891</v>
      </c>
      <c r="C2705" s="9"/>
      <c r="D2705" s="9" t="s">
        <v>19</v>
      </c>
      <c r="E2705" s="9" t="s">
        <v>943</v>
      </c>
      <c r="F2705" s="9" t="s">
        <v>165</v>
      </c>
      <c r="G2705" s="9" t="s">
        <v>122</v>
      </c>
      <c r="H2705" s="9" t="n">
        <v>-2600</v>
      </c>
      <c r="I2705" s="9" t="n">
        <v>-2550</v>
      </c>
      <c r="J2705" s="9" t="s">
        <v>21810</v>
      </c>
      <c r="K2705" s="9" t="s">
        <v>23892</v>
      </c>
      <c r="L2705" s="9" t="s">
        <v>23893</v>
      </c>
      <c r="M2705" s="9" t="s">
        <v>23894</v>
      </c>
      <c r="N2705" s="9" t="s">
        <v>593</v>
      </c>
      <c r="O2705" s="9" t="s">
        <v>23895</v>
      </c>
      <c r="P2705" s="9" t="s">
        <v>23896</v>
      </c>
      <c r="Q2705" s="9" t="s">
        <v>219</v>
      </c>
      <c r="R2705" s="9" t="s">
        <v>2184</v>
      </c>
      <c r="S2705" s="9" t="s">
        <v>17</v>
      </c>
      <c r="T2705" s="9" t="s">
        <v>3144</v>
      </c>
      <c r="U2705" s="9" t="s">
        <v>222</v>
      </c>
      <c r="V2705" s="9" t="s">
        <v>23897</v>
      </c>
    </row>
    <row r="2706" customFormat="false" ht="15" hidden="false" customHeight="false" outlineLevel="0" collapsed="false">
      <c r="A2706" s="9" t="s">
        <v>23898</v>
      </c>
      <c r="B2706" s="9" t="s">
        <v>23899</v>
      </c>
      <c r="C2706" s="9"/>
      <c r="D2706" s="9" t="s">
        <v>19</v>
      </c>
      <c r="E2706" s="9" t="s">
        <v>943</v>
      </c>
      <c r="F2706" s="9" t="s">
        <v>165</v>
      </c>
      <c r="G2706" s="9" t="s">
        <v>122</v>
      </c>
      <c r="H2706" s="9" t="n">
        <v>-2285</v>
      </c>
      <c r="I2706" s="9" t="n">
        <v>-2250</v>
      </c>
      <c r="J2706" s="9" t="s">
        <v>21810</v>
      </c>
      <c r="K2706" s="9" t="s">
        <v>23900</v>
      </c>
      <c r="L2706" s="9" t="s">
        <v>23901</v>
      </c>
      <c r="M2706" s="9" t="s">
        <v>23902</v>
      </c>
      <c r="N2706" s="9" t="s">
        <v>477</v>
      </c>
      <c r="O2706" s="9" t="s">
        <v>23903</v>
      </c>
      <c r="P2706" s="9" t="s">
        <v>23904</v>
      </c>
      <c r="Q2706" s="9" t="s">
        <v>670</v>
      </c>
      <c r="R2706" s="9" t="s">
        <v>2184</v>
      </c>
      <c r="S2706" s="9" t="s">
        <v>17</v>
      </c>
      <c r="T2706" s="9" t="s">
        <v>23905</v>
      </c>
      <c r="U2706" s="9" t="s">
        <v>222</v>
      </c>
      <c r="V2706" s="9" t="s">
        <v>23906</v>
      </c>
    </row>
    <row r="2707" customFormat="false" ht="15" hidden="false" customHeight="false" outlineLevel="0" collapsed="false">
      <c r="A2707" s="9" t="s">
        <v>23907</v>
      </c>
      <c r="B2707" s="9" t="s">
        <v>23908</v>
      </c>
      <c r="C2707" s="9" t="s">
        <v>23909</v>
      </c>
      <c r="D2707" s="9" t="s">
        <v>19</v>
      </c>
      <c r="E2707" s="9" t="s">
        <v>943</v>
      </c>
      <c r="F2707" s="9" t="s">
        <v>165</v>
      </c>
      <c r="G2707" s="9" t="s">
        <v>122</v>
      </c>
      <c r="H2707" s="9" t="n">
        <v>-2144</v>
      </c>
      <c r="I2707" s="9" t="n">
        <v>-2124</v>
      </c>
      <c r="J2707" s="9" t="s">
        <v>21740</v>
      </c>
      <c r="K2707" s="9" t="s">
        <v>23910</v>
      </c>
      <c r="L2707" s="9" t="s">
        <v>23911</v>
      </c>
      <c r="M2707" s="9" t="s">
        <v>23912</v>
      </c>
      <c r="N2707" s="9" t="s">
        <v>613</v>
      </c>
      <c r="O2707" s="9" t="s">
        <v>23913</v>
      </c>
      <c r="P2707" s="9" t="s">
        <v>23914</v>
      </c>
      <c r="Q2707" s="9" t="s">
        <v>234</v>
      </c>
      <c r="R2707" s="9" t="s">
        <v>799</v>
      </c>
      <c r="S2707" s="9" t="s">
        <v>17</v>
      </c>
      <c r="T2707" s="9" t="s">
        <v>21746</v>
      </c>
      <c r="U2707" s="9" t="s">
        <v>222</v>
      </c>
      <c r="V2707" s="9" t="s">
        <v>23915</v>
      </c>
    </row>
    <row r="2708" customFormat="false" ht="15" hidden="false" customHeight="false" outlineLevel="0" collapsed="false">
      <c r="A2708" s="9" t="s">
        <v>23916</v>
      </c>
      <c r="B2708" s="9" t="s">
        <v>23917</v>
      </c>
      <c r="C2708" s="9"/>
      <c r="D2708" s="9" t="s">
        <v>19</v>
      </c>
      <c r="E2708" s="9" t="s">
        <v>943</v>
      </c>
      <c r="F2708" s="9" t="s">
        <v>165</v>
      </c>
      <c r="G2708" s="9" t="s">
        <v>122</v>
      </c>
      <c r="H2708" s="9" t="n">
        <v>-1760</v>
      </c>
      <c r="I2708" s="9" t="n">
        <v>-1740</v>
      </c>
      <c r="J2708" s="9" t="s">
        <v>21810</v>
      </c>
      <c r="K2708" s="9" t="s">
        <v>23918</v>
      </c>
      <c r="L2708" s="9" t="s">
        <v>23919</v>
      </c>
      <c r="M2708" s="9" t="s">
        <v>23920</v>
      </c>
      <c r="N2708" s="9" t="s">
        <v>178</v>
      </c>
      <c r="O2708" s="9" t="s">
        <v>23921</v>
      </c>
      <c r="P2708" s="9" t="s">
        <v>23922</v>
      </c>
      <c r="Q2708" s="9" t="s">
        <v>234</v>
      </c>
      <c r="R2708" s="9" t="s">
        <v>23923</v>
      </c>
      <c r="S2708" s="9" t="s">
        <v>17</v>
      </c>
      <c r="T2708" s="9" t="s">
        <v>14252</v>
      </c>
      <c r="U2708" s="9" t="s">
        <v>222</v>
      </c>
      <c r="V2708" s="9" t="s">
        <v>23924</v>
      </c>
    </row>
    <row r="2709" customFormat="false" ht="15" hidden="false" customHeight="false" outlineLevel="0" collapsed="false">
      <c r="A2709" s="9" t="s">
        <v>23925</v>
      </c>
      <c r="B2709" s="9" t="s">
        <v>23926</v>
      </c>
      <c r="C2709" s="9"/>
      <c r="D2709" s="9" t="s">
        <v>19</v>
      </c>
      <c r="E2709" s="9" t="s">
        <v>943</v>
      </c>
      <c r="F2709" s="9" t="s">
        <v>165</v>
      </c>
      <c r="G2709" s="9" t="s">
        <v>7844</v>
      </c>
      <c r="H2709" s="9" t="n">
        <v>-1900</v>
      </c>
      <c r="I2709" s="9" t="n">
        <v>-1860</v>
      </c>
      <c r="J2709" s="9" t="s">
        <v>21810</v>
      </c>
      <c r="K2709" s="9" t="s">
        <v>23927</v>
      </c>
      <c r="L2709" s="9" t="s">
        <v>23928</v>
      </c>
      <c r="M2709" s="9" t="s">
        <v>23929</v>
      </c>
      <c r="N2709" s="9" t="s">
        <v>452</v>
      </c>
      <c r="O2709" s="9" t="s">
        <v>23930</v>
      </c>
      <c r="P2709" s="9" t="s">
        <v>23931</v>
      </c>
      <c r="Q2709" s="9" t="s">
        <v>246</v>
      </c>
      <c r="R2709" s="9" t="s">
        <v>23932</v>
      </c>
      <c r="S2709" s="9" t="s">
        <v>17</v>
      </c>
      <c r="T2709" s="9" t="s">
        <v>3963</v>
      </c>
      <c r="U2709" s="9" t="s">
        <v>378</v>
      </c>
      <c r="V2709" s="9" t="s">
        <v>23933</v>
      </c>
    </row>
    <row r="2710" customFormat="false" ht="15" hidden="false" customHeight="false" outlineLevel="0" collapsed="false">
      <c r="A2710" s="9" t="s">
        <v>23934</v>
      </c>
      <c r="B2710" s="9" t="s">
        <v>23935</v>
      </c>
      <c r="C2710" s="9" t="s">
        <v>23936</v>
      </c>
      <c r="D2710" s="9" t="s">
        <v>19</v>
      </c>
      <c r="E2710" s="9" t="s">
        <v>943</v>
      </c>
      <c r="F2710" s="9" t="s">
        <v>165</v>
      </c>
      <c r="G2710" s="9" t="s">
        <v>122</v>
      </c>
      <c r="H2710" s="9" t="n">
        <v>-1250</v>
      </c>
      <c r="I2710" s="9" t="n">
        <v>-1150</v>
      </c>
      <c r="J2710" s="9" t="s">
        <v>21810</v>
      </c>
      <c r="K2710" s="9" t="s">
        <v>23937</v>
      </c>
      <c r="L2710" s="9" t="s">
        <v>23938</v>
      </c>
      <c r="M2710" s="9" t="s">
        <v>23939</v>
      </c>
      <c r="N2710" s="9" t="s">
        <v>174</v>
      </c>
      <c r="O2710" s="9" t="s">
        <v>23940</v>
      </c>
      <c r="P2710" s="9" t="s">
        <v>23941</v>
      </c>
      <c r="Q2710" s="9" t="s">
        <v>234</v>
      </c>
      <c r="R2710" s="9" t="s">
        <v>628</v>
      </c>
      <c r="S2710" s="9" t="s">
        <v>17</v>
      </c>
      <c r="T2710" s="9" t="s">
        <v>3963</v>
      </c>
      <c r="U2710" s="9" t="s">
        <v>378</v>
      </c>
      <c r="V2710" s="9" t="s">
        <v>23942</v>
      </c>
    </row>
    <row r="2711" customFormat="false" ht="15" hidden="false" customHeight="false" outlineLevel="0" collapsed="false">
      <c r="A2711" s="9" t="s">
        <v>23943</v>
      </c>
      <c r="B2711" s="9" t="s">
        <v>23944</v>
      </c>
      <c r="C2711" s="9"/>
      <c r="D2711" s="9" t="s">
        <v>19</v>
      </c>
      <c r="E2711" s="9" t="s">
        <v>943</v>
      </c>
      <c r="F2711" s="9" t="s">
        <v>165</v>
      </c>
      <c r="G2711" s="9" t="s">
        <v>122</v>
      </c>
      <c r="H2711" s="9" t="n">
        <v>-669</v>
      </c>
      <c r="I2711" s="9" t="n">
        <v>-631</v>
      </c>
      <c r="J2711" s="9" t="s">
        <v>21740</v>
      </c>
      <c r="K2711" s="9" t="s">
        <v>23945</v>
      </c>
      <c r="L2711" s="9" t="s">
        <v>23946</v>
      </c>
      <c r="M2711" s="9" t="s">
        <v>23947</v>
      </c>
      <c r="N2711" s="9" t="s">
        <v>255</v>
      </c>
      <c r="O2711" s="9" t="s">
        <v>23948</v>
      </c>
      <c r="P2711" s="9" t="s">
        <v>23949</v>
      </c>
      <c r="Q2711" s="9" t="s">
        <v>234</v>
      </c>
      <c r="R2711" s="9" t="s">
        <v>23950</v>
      </c>
      <c r="S2711" s="9" t="s">
        <v>17</v>
      </c>
      <c r="T2711" s="9" t="s">
        <v>479</v>
      </c>
      <c r="U2711" s="9" t="s">
        <v>222</v>
      </c>
      <c r="V2711" s="9" t="s">
        <v>23951</v>
      </c>
    </row>
    <row r="2712" customFormat="false" ht="15" hidden="false" customHeight="false" outlineLevel="0" collapsed="false">
      <c r="A2712" s="9" t="s">
        <v>23952</v>
      </c>
      <c r="B2712" s="9" t="s">
        <v>23953</v>
      </c>
      <c r="C2712" s="9"/>
      <c r="D2712" s="9" t="s">
        <v>19</v>
      </c>
      <c r="E2712" s="9" t="s">
        <v>943</v>
      </c>
      <c r="F2712" s="9" t="s">
        <v>165</v>
      </c>
      <c r="G2712" s="9" t="s">
        <v>122</v>
      </c>
      <c r="H2712" s="9" t="n">
        <v>-605</v>
      </c>
      <c r="I2712" s="9" t="n">
        <v>-562</v>
      </c>
      <c r="J2712" s="9" t="s">
        <v>21800</v>
      </c>
      <c r="K2712" s="9" t="s">
        <v>23954</v>
      </c>
      <c r="L2712" s="9" t="s">
        <v>23955</v>
      </c>
      <c r="M2712" s="9" t="s">
        <v>23956</v>
      </c>
      <c r="N2712" s="9" t="s">
        <v>613</v>
      </c>
      <c r="O2712" s="9" t="s">
        <v>23913</v>
      </c>
      <c r="P2712" s="9" t="s">
        <v>23957</v>
      </c>
      <c r="Q2712" s="9" t="s">
        <v>246</v>
      </c>
      <c r="R2712" s="9" t="s">
        <v>799</v>
      </c>
      <c r="S2712" s="9" t="s">
        <v>17</v>
      </c>
      <c r="T2712" s="9" t="s">
        <v>8727</v>
      </c>
      <c r="U2712" s="9" t="s">
        <v>222</v>
      </c>
      <c r="V2712" s="9" t="s">
        <v>23958</v>
      </c>
    </row>
    <row r="2713" customFormat="false" ht="15" hidden="false" customHeight="false" outlineLevel="0" collapsed="false">
      <c r="A2713" s="9" t="s">
        <v>23959</v>
      </c>
      <c r="B2713" s="9" t="s">
        <v>23960</v>
      </c>
      <c r="C2713" s="9"/>
      <c r="D2713" s="9" t="s">
        <v>19</v>
      </c>
      <c r="E2713" s="9" t="s">
        <v>943</v>
      </c>
      <c r="F2713" s="9" t="s">
        <v>165</v>
      </c>
      <c r="G2713" s="9" t="s">
        <v>122</v>
      </c>
      <c r="H2713" s="9" t="n">
        <v>-555</v>
      </c>
      <c r="I2713" s="9" t="n">
        <v>-540</v>
      </c>
      <c r="J2713" s="9" t="s">
        <v>21810</v>
      </c>
      <c r="K2713" s="9" t="s">
        <v>23961</v>
      </c>
      <c r="L2713" s="9" t="s">
        <v>23962</v>
      </c>
      <c r="M2713" s="9" t="s">
        <v>23963</v>
      </c>
      <c r="N2713" s="9" t="s">
        <v>477</v>
      </c>
      <c r="O2713" s="9" t="s">
        <v>23964</v>
      </c>
      <c r="P2713" s="9" t="s">
        <v>23965</v>
      </c>
      <c r="Q2713" s="9" t="s">
        <v>234</v>
      </c>
      <c r="R2713" s="9" t="s">
        <v>2184</v>
      </c>
      <c r="S2713" s="9" t="s">
        <v>17</v>
      </c>
      <c r="T2713" s="9" t="s">
        <v>8595</v>
      </c>
      <c r="U2713" s="9" t="s">
        <v>378</v>
      </c>
      <c r="V2713" s="9" t="s">
        <v>23966</v>
      </c>
    </row>
    <row r="2714" customFormat="false" ht="15" hidden="false" customHeight="false" outlineLevel="0" collapsed="false">
      <c r="A2714" s="9" t="s">
        <v>23967</v>
      </c>
      <c r="B2714" s="9" t="s">
        <v>23968</v>
      </c>
      <c r="C2714" s="9"/>
      <c r="D2714" s="9" t="s">
        <v>19</v>
      </c>
      <c r="E2714" s="9" t="s">
        <v>943</v>
      </c>
      <c r="F2714" s="9" t="s">
        <v>165</v>
      </c>
      <c r="G2714" s="9" t="s">
        <v>124</v>
      </c>
      <c r="H2714" s="9" t="n">
        <v>-522</v>
      </c>
      <c r="I2714" s="9" t="n">
        <v>-486</v>
      </c>
      <c r="J2714" s="9" t="s">
        <v>21800</v>
      </c>
      <c r="K2714" s="9" t="s">
        <v>23969</v>
      </c>
      <c r="L2714" s="9" t="s">
        <v>23970</v>
      </c>
      <c r="M2714" s="9" t="s">
        <v>23971</v>
      </c>
      <c r="N2714" s="9" t="s">
        <v>180</v>
      </c>
      <c r="O2714" s="9" t="s">
        <v>23913</v>
      </c>
      <c r="P2714" s="9" t="s">
        <v>23972</v>
      </c>
      <c r="Q2714" s="9" t="s">
        <v>246</v>
      </c>
      <c r="R2714" s="9" t="s">
        <v>628</v>
      </c>
      <c r="S2714" s="9" t="s">
        <v>17</v>
      </c>
      <c r="T2714" s="9" t="s">
        <v>21746</v>
      </c>
      <c r="U2714" s="9" t="s">
        <v>222</v>
      </c>
      <c r="V2714" s="9" t="s">
        <v>23973</v>
      </c>
    </row>
    <row r="2715" customFormat="false" ht="15" hidden="false" customHeight="false" outlineLevel="0" collapsed="false">
      <c r="A2715" s="9" t="s">
        <v>23974</v>
      </c>
      <c r="B2715" s="9" t="s">
        <v>23975</v>
      </c>
      <c r="C2715" s="9"/>
      <c r="D2715" s="9" t="s">
        <v>19</v>
      </c>
      <c r="E2715" s="9" t="s">
        <v>943</v>
      </c>
      <c r="F2715" s="9" t="s">
        <v>6126</v>
      </c>
      <c r="G2715" s="9" t="s">
        <v>14997</v>
      </c>
      <c r="H2715" s="9" t="n">
        <v>1</v>
      </c>
      <c r="I2715" s="9" t="n">
        <v>50</v>
      </c>
      <c r="J2715" s="9" t="s">
        <v>23976</v>
      </c>
      <c r="K2715" s="9" t="s">
        <v>23977</v>
      </c>
      <c r="L2715" s="9" t="s">
        <v>23978</v>
      </c>
      <c r="M2715" s="9" t="s">
        <v>23979</v>
      </c>
      <c r="N2715" s="9" t="s">
        <v>175</v>
      </c>
      <c r="O2715" s="9" t="s">
        <v>23980</v>
      </c>
      <c r="P2715" s="9" t="s">
        <v>23981</v>
      </c>
      <c r="Q2715" s="9" t="s">
        <v>234</v>
      </c>
      <c r="R2715" s="9" t="s">
        <v>13608</v>
      </c>
      <c r="S2715" s="9" t="s">
        <v>16</v>
      </c>
      <c r="T2715" s="9" t="s">
        <v>22420</v>
      </c>
      <c r="U2715" s="9" t="s">
        <v>222</v>
      </c>
      <c r="V2715" s="9" t="s">
        <v>23982</v>
      </c>
    </row>
    <row r="2716" customFormat="false" ht="15" hidden="false" customHeight="false" outlineLevel="0" collapsed="false">
      <c r="A2716" s="9" t="s">
        <v>23983</v>
      </c>
      <c r="B2716" s="9" t="s">
        <v>23984</v>
      </c>
      <c r="C2716" s="9"/>
      <c r="D2716" s="9" t="s">
        <v>19</v>
      </c>
      <c r="E2716" s="9" t="s">
        <v>943</v>
      </c>
      <c r="F2716" s="9" t="s">
        <v>2495</v>
      </c>
      <c r="G2716" s="9" t="s">
        <v>10473</v>
      </c>
      <c r="H2716" s="9" t="n">
        <v>1210</v>
      </c>
      <c r="I2716" s="9" t="n">
        <v>1270</v>
      </c>
      <c r="J2716" s="9" t="s">
        <v>2889</v>
      </c>
      <c r="K2716" s="9" t="s">
        <v>23985</v>
      </c>
      <c r="L2716" s="9" t="s">
        <v>23986</v>
      </c>
      <c r="M2716" s="9" t="s">
        <v>23987</v>
      </c>
      <c r="N2716" s="9" t="s">
        <v>477</v>
      </c>
      <c r="O2716" s="9" t="s">
        <v>23988</v>
      </c>
      <c r="P2716" s="9" t="s">
        <v>23989</v>
      </c>
      <c r="Q2716" s="9" t="s">
        <v>670</v>
      </c>
      <c r="R2716" s="9" t="s">
        <v>1280</v>
      </c>
      <c r="S2716" s="9" t="s">
        <v>17</v>
      </c>
      <c r="T2716" s="9" t="s">
        <v>3205</v>
      </c>
      <c r="U2716" s="9" t="s">
        <v>222</v>
      </c>
      <c r="V2716" s="9" t="s">
        <v>23990</v>
      </c>
    </row>
    <row r="2717" customFormat="false" ht="15" hidden="false" customHeight="false" outlineLevel="0" collapsed="false">
      <c r="A2717" s="9" t="s">
        <v>23991</v>
      </c>
      <c r="B2717" s="9" t="s">
        <v>23992</v>
      </c>
      <c r="C2717" s="9"/>
      <c r="D2717" s="9" t="s">
        <v>19</v>
      </c>
      <c r="E2717" s="9" t="s">
        <v>943</v>
      </c>
      <c r="F2717" s="9" t="s">
        <v>165</v>
      </c>
      <c r="G2717" s="9" t="s">
        <v>132</v>
      </c>
      <c r="H2717" s="9" t="n">
        <v>1270</v>
      </c>
      <c r="I2717" s="9" t="n">
        <v>1333</v>
      </c>
      <c r="J2717" s="9" t="s">
        <v>23993</v>
      </c>
      <c r="K2717" s="9" t="s">
        <v>23994</v>
      </c>
      <c r="L2717" s="9" t="s">
        <v>23995</v>
      </c>
      <c r="M2717" s="9" t="s">
        <v>23996</v>
      </c>
      <c r="N2717" s="9" t="s">
        <v>179</v>
      </c>
      <c r="O2717" s="9" t="s">
        <v>23997</v>
      </c>
      <c r="P2717" s="9" t="s">
        <v>23998</v>
      </c>
      <c r="Q2717" s="9" t="s">
        <v>670</v>
      </c>
      <c r="R2717" s="9" t="s">
        <v>628</v>
      </c>
      <c r="S2717" s="9" t="s">
        <v>17</v>
      </c>
      <c r="T2717" s="9" t="s">
        <v>3205</v>
      </c>
      <c r="U2717" s="9" t="s">
        <v>378</v>
      </c>
      <c r="V2717" s="9"/>
    </row>
    <row r="2718" customFormat="false" ht="15" hidden="false" customHeight="false" outlineLevel="0" collapsed="false">
      <c r="A2718" s="9" t="s">
        <v>23999</v>
      </c>
      <c r="B2718" s="9" t="s">
        <v>24000</v>
      </c>
      <c r="C2718" s="9"/>
      <c r="D2718" s="9" t="s">
        <v>19</v>
      </c>
      <c r="E2718" s="9" t="s">
        <v>943</v>
      </c>
      <c r="F2718" s="9" t="s">
        <v>6126</v>
      </c>
      <c r="G2718" s="9" t="s">
        <v>24001</v>
      </c>
      <c r="H2718" s="9" t="n">
        <v>1817</v>
      </c>
      <c r="I2718" s="9" t="n">
        <v>1894</v>
      </c>
      <c r="J2718" s="9"/>
      <c r="K2718" s="9" t="s">
        <v>24002</v>
      </c>
      <c r="L2718" s="9" t="s">
        <v>24003</v>
      </c>
      <c r="M2718" s="9" t="s">
        <v>24004</v>
      </c>
      <c r="N2718" s="9" t="s">
        <v>180</v>
      </c>
      <c r="O2718" s="9" t="s">
        <v>24005</v>
      </c>
      <c r="P2718" s="9" t="s">
        <v>24006</v>
      </c>
      <c r="Q2718" s="9" t="s">
        <v>234</v>
      </c>
      <c r="R2718" s="9" t="s">
        <v>24007</v>
      </c>
      <c r="S2718" s="9" t="s">
        <v>17</v>
      </c>
      <c r="T2718" s="9" t="s">
        <v>3429</v>
      </c>
      <c r="U2718" s="9" t="s">
        <v>222</v>
      </c>
      <c r="V2718" s="9" t="s">
        <v>24008</v>
      </c>
    </row>
    <row r="2719" customFormat="false" ht="15" hidden="false" customHeight="false" outlineLevel="0" collapsed="false">
      <c r="A2719" s="9" t="s">
        <v>24009</v>
      </c>
      <c r="B2719" s="9" t="s">
        <v>24010</v>
      </c>
      <c r="C2719" s="9"/>
      <c r="D2719" s="9" t="s">
        <v>19</v>
      </c>
      <c r="E2719" s="9" t="s">
        <v>943</v>
      </c>
      <c r="F2719" s="9" t="s">
        <v>2482</v>
      </c>
      <c r="G2719" s="9" t="s">
        <v>24011</v>
      </c>
      <c r="H2719" s="9" t="n">
        <v>1826</v>
      </c>
      <c r="I2719" s="9" t="n">
        <v>1910</v>
      </c>
      <c r="J2719" s="9"/>
      <c r="K2719" s="9" t="s">
        <v>24012</v>
      </c>
      <c r="L2719" s="9" t="s">
        <v>10125</v>
      </c>
      <c r="M2719" s="9" t="s">
        <v>23947</v>
      </c>
      <c r="N2719" s="9" t="s">
        <v>180</v>
      </c>
      <c r="O2719" s="9" t="s">
        <v>21995</v>
      </c>
      <c r="P2719" s="9" t="s">
        <v>24013</v>
      </c>
      <c r="Q2719" s="9" t="s">
        <v>234</v>
      </c>
      <c r="R2719" s="9" t="s">
        <v>24014</v>
      </c>
      <c r="S2719" s="9" t="s">
        <v>17</v>
      </c>
      <c r="T2719" s="9" t="s">
        <v>3120</v>
      </c>
      <c r="U2719" s="9" t="s">
        <v>222</v>
      </c>
      <c r="V2719" s="9" t="s">
        <v>24015</v>
      </c>
    </row>
    <row r="2720" customFormat="false" ht="15" hidden="false" customHeight="false" outlineLevel="0" collapsed="false">
      <c r="A2720" s="9" t="s">
        <v>24016</v>
      </c>
      <c r="B2720" s="9" t="s">
        <v>24017</v>
      </c>
      <c r="C2720" s="9"/>
      <c r="D2720" s="9" t="s">
        <v>19</v>
      </c>
      <c r="E2720" s="9" t="s">
        <v>943</v>
      </c>
      <c r="F2720" s="9" t="s">
        <v>165</v>
      </c>
      <c r="G2720" s="9" t="s">
        <v>122</v>
      </c>
      <c r="H2720" s="9" t="n">
        <v>1868</v>
      </c>
      <c r="I2720" s="9" t="n">
        <v>1926</v>
      </c>
      <c r="J2720" s="9"/>
      <c r="K2720" s="9" t="s">
        <v>24018</v>
      </c>
      <c r="L2720" s="9" t="s">
        <v>24019</v>
      </c>
      <c r="M2720" s="9" t="s">
        <v>18051</v>
      </c>
      <c r="N2720" s="9" t="s">
        <v>180</v>
      </c>
      <c r="O2720" s="9" t="s">
        <v>22137</v>
      </c>
      <c r="P2720" s="9" t="s">
        <v>24020</v>
      </c>
      <c r="Q2720" s="9" t="s">
        <v>234</v>
      </c>
      <c r="R2720" s="9" t="s">
        <v>628</v>
      </c>
      <c r="S2720" s="9" t="s">
        <v>17</v>
      </c>
      <c r="T2720" s="9" t="s">
        <v>3429</v>
      </c>
      <c r="U2720" s="9" t="s">
        <v>222</v>
      </c>
      <c r="V2720" s="9"/>
    </row>
    <row r="2721" customFormat="false" ht="15" hidden="false" customHeight="false" outlineLevel="0" collapsed="false">
      <c r="A2721" s="9" t="s">
        <v>24021</v>
      </c>
      <c r="B2721" s="9" t="s">
        <v>24022</v>
      </c>
      <c r="C2721" s="9"/>
      <c r="D2721" s="9" t="s">
        <v>19</v>
      </c>
      <c r="E2721" s="9" t="s">
        <v>943</v>
      </c>
      <c r="F2721" s="9" t="s">
        <v>165</v>
      </c>
      <c r="G2721" s="9" t="s">
        <v>122</v>
      </c>
      <c r="H2721" s="9" t="n">
        <v>1880</v>
      </c>
      <c r="I2721" s="9" t="n">
        <v>1960</v>
      </c>
      <c r="J2721" s="9"/>
      <c r="K2721" s="9" t="s">
        <v>24023</v>
      </c>
      <c r="L2721" s="9" t="s">
        <v>24024</v>
      </c>
      <c r="M2721" s="9" t="s">
        <v>24025</v>
      </c>
      <c r="N2721" s="9" t="s">
        <v>180</v>
      </c>
      <c r="O2721" s="9" t="s">
        <v>21919</v>
      </c>
      <c r="P2721" s="9" t="s">
        <v>24026</v>
      </c>
      <c r="Q2721" s="9" t="s">
        <v>219</v>
      </c>
      <c r="R2721" s="9" t="s">
        <v>24027</v>
      </c>
      <c r="S2721" s="9" t="s">
        <v>17</v>
      </c>
      <c r="T2721" s="9" t="s">
        <v>24028</v>
      </c>
      <c r="U2721" s="9" t="s">
        <v>222</v>
      </c>
      <c r="V2721" s="9" t="s">
        <v>24029</v>
      </c>
    </row>
    <row r="2722" customFormat="false" ht="15" hidden="false" customHeight="false" outlineLevel="0" collapsed="false">
      <c r="A2722" s="9" t="s">
        <v>24030</v>
      </c>
      <c r="B2722" s="9" t="s">
        <v>24031</v>
      </c>
      <c r="C2722" s="9"/>
      <c r="D2722" s="9" t="s">
        <v>19</v>
      </c>
      <c r="E2722" s="9" t="s">
        <v>943</v>
      </c>
      <c r="F2722" s="9" t="s">
        <v>165</v>
      </c>
      <c r="G2722" s="9" t="s">
        <v>122</v>
      </c>
      <c r="H2722" s="9" t="n">
        <v>1888</v>
      </c>
      <c r="I2722" s="9" t="n">
        <v>1945</v>
      </c>
      <c r="J2722" s="9"/>
      <c r="K2722" s="9" t="s">
        <v>24032</v>
      </c>
      <c r="L2722" s="9" t="s">
        <v>24033</v>
      </c>
      <c r="M2722" s="9" t="s">
        <v>10912</v>
      </c>
      <c r="N2722" s="9" t="s">
        <v>180</v>
      </c>
      <c r="O2722" s="9" t="s">
        <v>22137</v>
      </c>
      <c r="P2722" s="9" t="s">
        <v>24034</v>
      </c>
      <c r="Q2722" s="9" t="s">
        <v>234</v>
      </c>
      <c r="R2722" s="9" t="s">
        <v>5625</v>
      </c>
      <c r="S2722" s="9" t="s">
        <v>17</v>
      </c>
      <c r="T2722" s="9" t="s">
        <v>23776</v>
      </c>
      <c r="U2722" s="9" t="s">
        <v>378</v>
      </c>
      <c r="V2722" s="9" t="s">
        <v>24035</v>
      </c>
    </row>
    <row r="2723" customFormat="false" ht="15" hidden="false" customHeight="false" outlineLevel="0" collapsed="false">
      <c r="A2723" s="9" t="s">
        <v>24036</v>
      </c>
      <c r="B2723" s="9" t="s">
        <v>24037</v>
      </c>
      <c r="C2723" s="9"/>
      <c r="D2723" s="9" t="s">
        <v>19</v>
      </c>
      <c r="E2723" s="9" t="s">
        <v>943</v>
      </c>
      <c r="F2723" s="9" t="s">
        <v>211</v>
      </c>
      <c r="G2723" s="9" t="s">
        <v>5547</v>
      </c>
      <c r="H2723" s="9" t="n">
        <v>1822</v>
      </c>
      <c r="I2723" s="9" t="n">
        <v>1890</v>
      </c>
      <c r="J2723" s="9"/>
      <c r="K2723" s="9" t="s">
        <v>24038</v>
      </c>
      <c r="L2723" s="9" t="s">
        <v>24003</v>
      </c>
      <c r="M2723" s="9" t="s">
        <v>24039</v>
      </c>
      <c r="N2723" s="9" t="s">
        <v>180</v>
      </c>
      <c r="O2723" s="9" t="s">
        <v>21919</v>
      </c>
      <c r="P2723" s="9" t="s">
        <v>24040</v>
      </c>
      <c r="Q2723" s="9" t="s">
        <v>2391</v>
      </c>
      <c r="R2723" s="9" t="s">
        <v>628</v>
      </c>
      <c r="S2723" s="9" t="s">
        <v>17</v>
      </c>
      <c r="T2723" s="9" t="s">
        <v>1546</v>
      </c>
      <c r="U2723" s="9" t="s">
        <v>222</v>
      </c>
      <c r="V2723" s="9" t="s">
        <v>24041</v>
      </c>
    </row>
    <row r="2724" customFormat="false" ht="15" hidden="false" customHeight="false" outlineLevel="0" collapsed="false">
      <c r="A2724" s="9" t="s">
        <v>24042</v>
      </c>
      <c r="B2724" s="9" t="s">
        <v>24043</v>
      </c>
      <c r="C2724" s="9" t="s">
        <v>24044</v>
      </c>
      <c r="D2724" s="9" t="s">
        <v>19</v>
      </c>
      <c r="E2724" s="9" t="s">
        <v>943</v>
      </c>
      <c r="F2724" s="9" t="s">
        <v>166</v>
      </c>
      <c r="G2724" s="9" t="s">
        <v>122</v>
      </c>
      <c r="H2724" s="9" t="n">
        <v>886</v>
      </c>
      <c r="I2724" s="9" t="n">
        <v>940</v>
      </c>
      <c r="J2724" s="9"/>
      <c r="K2724" s="9" t="s">
        <v>24045</v>
      </c>
      <c r="L2724" s="9" t="s">
        <v>24046</v>
      </c>
      <c r="M2724" s="9" t="s">
        <v>24047</v>
      </c>
      <c r="N2724" s="9" t="s">
        <v>177</v>
      </c>
      <c r="O2724" s="9" t="s">
        <v>24048</v>
      </c>
      <c r="P2724" s="9" t="s">
        <v>24049</v>
      </c>
      <c r="Q2724" s="9" t="s">
        <v>234</v>
      </c>
      <c r="R2724" s="9" t="s">
        <v>628</v>
      </c>
      <c r="S2724" s="9" t="s">
        <v>17</v>
      </c>
      <c r="T2724" s="9" t="s">
        <v>24050</v>
      </c>
      <c r="U2724" s="9" t="s">
        <v>222</v>
      </c>
      <c r="V2724" s="9" t="s">
        <v>24051</v>
      </c>
    </row>
    <row r="2725" customFormat="false" ht="15" hidden="false" customHeight="false" outlineLevel="0" collapsed="false">
      <c r="A2725" s="9" t="s">
        <v>24052</v>
      </c>
      <c r="B2725" s="9" t="s">
        <v>24053</v>
      </c>
      <c r="C2725" s="9"/>
      <c r="D2725" s="9" t="s">
        <v>19</v>
      </c>
      <c r="E2725" s="9" t="s">
        <v>943</v>
      </c>
      <c r="F2725" s="9" t="s">
        <v>166</v>
      </c>
      <c r="G2725" s="9" t="s">
        <v>122</v>
      </c>
      <c r="H2725" s="9" t="n">
        <v>960</v>
      </c>
      <c r="I2725" s="9" t="n">
        <v>1022</v>
      </c>
      <c r="J2725" s="9" t="s">
        <v>24054</v>
      </c>
      <c r="K2725" s="9" t="s">
        <v>24055</v>
      </c>
      <c r="L2725" s="9" t="s">
        <v>24056</v>
      </c>
      <c r="M2725" s="9" t="s">
        <v>24057</v>
      </c>
      <c r="N2725" s="9" t="s">
        <v>9212</v>
      </c>
      <c r="O2725" s="9" t="s">
        <v>24058</v>
      </c>
      <c r="P2725" s="9" t="s">
        <v>24059</v>
      </c>
      <c r="Q2725" s="9" t="s">
        <v>670</v>
      </c>
      <c r="R2725" s="9" t="s">
        <v>628</v>
      </c>
      <c r="S2725" s="9" t="s">
        <v>17</v>
      </c>
      <c r="T2725" s="9" t="s">
        <v>3205</v>
      </c>
      <c r="U2725" s="9" t="s">
        <v>222</v>
      </c>
      <c r="V2725" s="9" t="s">
        <v>24060</v>
      </c>
    </row>
    <row r="2726" customFormat="false" ht="15" hidden="false" customHeight="false" outlineLevel="0" collapsed="false">
      <c r="A2726" s="9" t="s">
        <v>24061</v>
      </c>
      <c r="B2726" s="9" t="s">
        <v>24062</v>
      </c>
      <c r="C2726" s="9"/>
      <c r="D2726" s="9" t="s">
        <v>19</v>
      </c>
      <c r="E2726" s="9" t="s">
        <v>943</v>
      </c>
      <c r="F2726" s="9" t="s">
        <v>166</v>
      </c>
      <c r="G2726" s="9" t="s">
        <v>122</v>
      </c>
      <c r="H2726" s="9" t="n">
        <v>1221</v>
      </c>
      <c r="I2726" s="9" t="n">
        <v>1298</v>
      </c>
      <c r="J2726" s="9" t="s">
        <v>2889</v>
      </c>
      <c r="K2726" s="9" t="s">
        <v>24063</v>
      </c>
      <c r="L2726" s="9" t="s">
        <v>24064</v>
      </c>
      <c r="M2726" s="9" t="s">
        <v>24065</v>
      </c>
      <c r="N2726" s="9" t="s">
        <v>9212</v>
      </c>
      <c r="O2726" s="9" t="s">
        <v>24048</v>
      </c>
      <c r="P2726" s="9" t="s">
        <v>24066</v>
      </c>
      <c r="Q2726" s="9" t="s">
        <v>670</v>
      </c>
      <c r="R2726" s="9" t="s">
        <v>7795</v>
      </c>
      <c r="S2726" s="9" t="s">
        <v>17</v>
      </c>
      <c r="T2726" s="9" t="s">
        <v>10980</v>
      </c>
      <c r="U2726" s="9" t="s">
        <v>222</v>
      </c>
      <c r="V2726" s="9" t="s">
        <v>24067</v>
      </c>
    </row>
    <row r="2727" customFormat="false" ht="15" hidden="false" customHeight="false" outlineLevel="0" collapsed="false">
      <c r="A2727" s="9" t="s">
        <v>24068</v>
      </c>
      <c r="B2727" s="9" t="s">
        <v>24069</v>
      </c>
      <c r="C2727" s="9"/>
      <c r="D2727" s="9" t="s">
        <v>19</v>
      </c>
      <c r="E2727" s="9" t="s">
        <v>943</v>
      </c>
      <c r="F2727" s="9" t="s">
        <v>166</v>
      </c>
      <c r="G2727" s="9" t="s">
        <v>24070</v>
      </c>
      <c r="H2727" s="9" t="n">
        <v>766</v>
      </c>
      <c r="I2727" s="9" t="n">
        <v>831</v>
      </c>
      <c r="J2727" s="9" t="s">
        <v>24071</v>
      </c>
      <c r="K2727" s="9" t="s">
        <v>24072</v>
      </c>
      <c r="L2727" s="9" t="s">
        <v>24073</v>
      </c>
      <c r="M2727" s="9" t="s">
        <v>24074</v>
      </c>
      <c r="N2727" s="9" t="s">
        <v>15684</v>
      </c>
      <c r="O2727" s="9" t="s">
        <v>24075</v>
      </c>
      <c r="P2727" s="9" t="s">
        <v>24076</v>
      </c>
      <c r="Q2727" s="9" t="s">
        <v>234</v>
      </c>
      <c r="R2727" s="9" t="s">
        <v>628</v>
      </c>
      <c r="S2727" s="9" t="s">
        <v>17</v>
      </c>
      <c r="T2727" s="9" t="s">
        <v>9456</v>
      </c>
      <c r="U2727" s="9" t="s">
        <v>222</v>
      </c>
      <c r="V2727" s="9" t="s">
        <v>24067</v>
      </c>
    </row>
    <row r="2728" customFormat="false" ht="15" hidden="false" customHeight="false" outlineLevel="0" collapsed="false">
      <c r="A2728" s="9" t="s">
        <v>24077</v>
      </c>
      <c r="B2728" s="9" t="s">
        <v>24078</v>
      </c>
      <c r="C2728" s="9"/>
      <c r="D2728" s="9" t="s">
        <v>19</v>
      </c>
      <c r="E2728" s="9" t="s">
        <v>943</v>
      </c>
      <c r="F2728" s="9" t="s">
        <v>1091</v>
      </c>
      <c r="G2728" s="9" t="s">
        <v>65</v>
      </c>
      <c r="H2728" s="9" t="n">
        <v>800</v>
      </c>
      <c r="I2728" s="9" t="n">
        <v>880</v>
      </c>
      <c r="J2728" s="9" t="s">
        <v>24079</v>
      </c>
      <c r="K2728" s="9" t="s">
        <v>24080</v>
      </c>
      <c r="L2728" s="9" t="s">
        <v>24081</v>
      </c>
      <c r="M2728" s="9" t="s">
        <v>21958</v>
      </c>
      <c r="N2728" s="9" t="s">
        <v>1588</v>
      </c>
      <c r="O2728" s="9" t="s">
        <v>24082</v>
      </c>
      <c r="P2728" s="9" t="s">
        <v>24083</v>
      </c>
      <c r="Q2728" s="9" t="s">
        <v>234</v>
      </c>
      <c r="R2728" s="9" t="s">
        <v>628</v>
      </c>
      <c r="S2728" s="9" t="s">
        <v>17</v>
      </c>
      <c r="T2728" s="9" t="s">
        <v>9456</v>
      </c>
      <c r="U2728" s="9" t="s">
        <v>378</v>
      </c>
      <c r="V2728" s="9" t="s">
        <v>24084</v>
      </c>
    </row>
    <row r="2729" customFormat="false" ht="15" hidden="false" customHeight="false" outlineLevel="0" collapsed="false">
      <c r="A2729" s="9" t="s">
        <v>24085</v>
      </c>
      <c r="B2729" s="9" t="s">
        <v>24086</v>
      </c>
      <c r="C2729" s="9" t="s">
        <v>24087</v>
      </c>
      <c r="D2729" s="9" t="s">
        <v>19</v>
      </c>
      <c r="E2729" s="9" t="s">
        <v>943</v>
      </c>
      <c r="F2729" s="9" t="s">
        <v>166</v>
      </c>
      <c r="G2729" s="9" t="s">
        <v>126</v>
      </c>
      <c r="H2729" s="9" t="n">
        <v>944</v>
      </c>
      <c r="I2729" s="9" t="n">
        <v>967</v>
      </c>
      <c r="J2729" s="9" t="s">
        <v>21810</v>
      </c>
      <c r="K2729" s="9" t="s">
        <v>24088</v>
      </c>
      <c r="L2729" s="9" t="s">
        <v>24089</v>
      </c>
      <c r="M2729" s="9" t="s">
        <v>11593</v>
      </c>
      <c r="N2729" s="9" t="s">
        <v>11600</v>
      </c>
      <c r="O2729" s="9" t="s">
        <v>24090</v>
      </c>
      <c r="P2729" s="9" t="s">
        <v>24091</v>
      </c>
      <c r="Q2729" s="9" t="s">
        <v>234</v>
      </c>
      <c r="R2729" s="9" t="s">
        <v>628</v>
      </c>
      <c r="S2729" s="9" t="s">
        <v>17</v>
      </c>
      <c r="T2729" s="9" t="s">
        <v>2848</v>
      </c>
      <c r="U2729" s="9" t="s">
        <v>443</v>
      </c>
      <c r="V2729" s="9" t="s">
        <v>24092</v>
      </c>
    </row>
    <row r="2730" customFormat="false" ht="15" hidden="false" customHeight="false" outlineLevel="0" collapsed="false">
      <c r="A2730" s="9" t="s">
        <v>24093</v>
      </c>
      <c r="B2730" s="9" t="s">
        <v>24094</v>
      </c>
      <c r="C2730" s="9" t="s">
        <v>24095</v>
      </c>
      <c r="D2730" s="9" t="s">
        <v>19</v>
      </c>
      <c r="E2730" s="9" t="s">
        <v>943</v>
      </c>
      <c r="F2730" s="9" t="s">
        <v>166</v>
      </c>
      <c r="G2730" s="9" t="s">
        <v>130</v>
      </c>
      <c r="H2730" s="9" t="n">
        <v>1136</v>
      </c>
      <c r="I2730" s="9" t="n">
        <v>1206</v>
      </c>
      <c r="J2730" s="9"/>
      <c r="K2730" s="9" t="s">
        <v>24096</v>
      </c>
      <c r="L2730" s="9" t="s">
        <v>24097</v>
      </c>
      <c r="M2730" s="9" t="s">
        <v>24098</v>
      </c>
      <c r="N2730" s="9" t="s">
        <v>11600</v>
      </c>
      <c r="O2730" s="9" t="s">
        <v>21919</v>
      </c>
      <c r="P2730" s="9" t="s">
        <v>24099</v>
      </c>
      <c r="Q2730" s="9" t="s">
        <v>234</v>
      </c>
      <c r="R2730" s="9" t="s">
        <v>21826</v>
      </c>
      <c r="S2730" s="9" t="s">
        <v>17</v>
      </c>
      <c r="T2730" s="9" t="s">
        <v>23051</v>
      </c>
      <c r="U2730" s="9" t="s">
        <v>222</v>
      </c>
      <c r="V2730" s="9" t="s">
        <v>24100</v>
      </c>
    </row>
    <row r="2731" customFormat="false" ht="15" hidden="false" customHeight="false" outlineLevel="0" collapsed="false">
      <c r="A2731" s="9" t="s">
        <v>24101</v>
      </c>
      <c r="B2731" s="9" t="s">
        <v>24102</v>
      </c>
      <c r="C2731" s="9"/>
      <c r="D2731" s="9" t="s">
        <v>19</v>
      </c>
      <c r="E2731" s="9" t="s">
        <v>943</v>
      </c>
      <c r="F2731" s="9" t="s">
        <v>166</v>
      </c>
      <c r="G2731" s="9" t="s">
        <v>124</v>
      </c>
      <c r="H2731" s="9" t="n">
        <v>1186</v>
      </c>
      <c r="I2731" s="9" t="n">
        <v>1219</v>
      </c>
      <c r="J2731" s="9" t="s">
        <v>24103</v>
      </c>
      <c r="K2731" s="9" t="s">
        <v>24104</v>
      </c>
      <c r="L2731" s="9" t="s">
        <v>24105</v>
      </c>
      <c r="M2731" s="9" t="s">
        <v>24106</v>
      </c>
      <c r="N2731" s="9" t="s">
        <v>572</v>
      </c>
      <c r="O2731" s="9" t="s">
        <v>24107</v>
      </c>
      <c r="P2731" s="9" t="s">
        <v>24108</v>
      </c>
      <c r="Q2731" s="9" t="s">
        <v>234</v>
      </c>
      <c r="R2731" s="9" t="s">
        <v>13608</v>
      </c>
      <c r="S2731" s="9" t="s">
        <v>16</v>
      </c>
      <c r="T2731" s="9" t="s">
        <v>3205</v>
      </c>
      <c r="U2731" s="9" t="s">
        <v>222</v>
      </c>
      <c r="V2731" s="9" t="s">
        <v>24109</v>
      </c>
    </row>
    <row r="2732" customFormat="false" ht="15" hidden="false" customHeight="false" outlineLevel="0" collapsed="false">
      <c r="A2732" s="9" t="s">
        <v>24110</v>
      </c>
      <c r="B2732" s="9" t="s">
        <v>24111</v>
      </c>
      <c r="C2732" s="9"/>
      <c r="D2732" s="9" t="s">
        <v>19</v>
      </c>
      <c r="E2732" s="9" t="s">
        <v>943</v>
      </c>
      <c r="F2732" s="9" t="s">
        <v>166</v>
      </c>
      <c r="G2732" s="9" t="s">
        <v>124</v>
      </c>
      <c r="H2732" s="9" t="n">
        <v>1290</v>
      </c>
      <c r="I2732" s="9" t="n">
        <v>1320</v>
      </c>
      <c r="J2732" s="9" t="s">
        <v>24112</v>
      </c>
      <c r="K2732" s="9" t="s">
        <v>24113</v>
      </c>
      <c r="L2732" s="9" t="s">
        <v>24114</v>
      </c>
      <c r="M2732" s="9" t="s">
        <v>24115</v>
      </c>
      <c r="N2732" s="9" t="s">
        <v>177</v>
      </c>
      <c r="O2732" s="9" t="s">
        <v>21919</v>
      </c>
      <c r="P2732" s="9" t="s">
        <v>24116</v>
      </c>
      <c r="Q2732" s="9" t="s">
        <v>234</v>
      </c>
      <c r="R2732" s="9" t="s">
        <v>628</v>
      </c>
      <c r="S2732" s="9" t="s">
        <v>17</v>
      </c>
      <c r="T2732" s="9" t="s">
        <v>7901</v>
      </c>
      <c r="U2732" s="9" t="s">
        <v>222</v>
      </c>
      <c r="V2732" s="9" t="s">
        <v>24109</v>
      </c>
    </row>
    <row r="2733" customFormat="false" ht="15" hidden="false" customHeight="false" outlineLevel="0" collapsed="false">
      <c r="A2733" s="9" t="s">
        <v>24117</v>
      </c>
      <c r="B2733" s="9" t="s">
        <v>24118</v>
      </c>
      <c r="C2733" s="9"/>
      <c r="D2733" s="9" t="s">
        <v>19</v>
      </c>
      <c r="E2733" s="9" t="s">
        <v>943</v>
      </c>
      <c r="F2733" s="9" t="s">
        <v>166</v>
      </c>
      <c r="G2733" s="9" t="s">
        <v>2853</v>
      </c>
      <c r="H2733" s="9" t="n">
        <v>1300</v>
      </c>
      <c r="I2733" s="9" t="n">
        <v>1340</v>
      </c>
      <c r="J2733" s="9" t="s">
        <v>21810</v>
      </c>
      <c r="K2733" s="9" t="s">
        <v>24119</v>
      </c>
      <c r="L2733" s="9" t="s">
        <v>24120</v>
      </c>
      <c r="M2733" s="9" t="s">
        <v>24121</v>
      </c>
      <c r="N2733" s="9" t="s">
        <v>180</v>
      </c>
      <c r="O2733" s="9" t="s">
        <v>24122</v>
      </c>
      <c r="P2733" s="9" t="s">
        <v>24123</v>
      </c>
      <c r="Q2733" s="9" t="s">
        <v>234</v>
      </c>
      <c r="R2733" s="9" t="s">
        <v>628</v>
      </c>
      <c r="S2733" s="9" t="s">
        <v>17</v>
      </c>
      <c r="T2733" s="9" t="s">
        <v>21757</v>
      </c>
      <c r="U2733" s="9" t="s">
        <v>222</v>
      </c>
      <c r="V2733" s="9" t="s">
        <v>24124</v>
      </c>
    </row>
    <row r="2734" customFormat="false" ht="15" hidden="false" customHeight="false" outlineLevel="0" collapsed="false">
      <c r="A2734" s="9" t="s">
        <v>24125</v>
      </c>
      <c r="B2734" s="9" t="s">
        <v>24126</v>
      </c>
      <c r="C2734" s="9" t="s">
        <v>24127</v>
      </c>
      <c r="D2734" s="9" t="s">
        <v>19</v>
      </c>
      <c r="E2734" s="9" t="s">
        <v>943</v>
      </c>
      <c r="F2734" s="9" t="s">
        <v>166</v>
      </c>
      <c r="G2734" s="9" t="s">
        <v>61</v>
      </c>
      <c r="H2734" s="9" t="n">
        <v>1335</v>
      </c>
      <c r="I2734" s="9" t="n">
        <v>1361</v>
      </c>
      <c r="J2734" s="9"/>
      <c r="K2734" s="9" t="s">
        <v>24128</v>
      </c>
      <c r="L2734" s="9" t="s">
        <v>24129</v>
      </c>
      <c r="M2734" s="9" t="s">
        <v>24130</v>
      </c>
      <c r="N2734" s="9" t="s">
        <v>231</v>
      </c>
      <c r="O2734" s="9" t="s">
        <v>24131</v>
      </c>
      <c r="P2734" s="9" t="s">
        <v>24132</v>
      </c>
      <c r="Q2734" s="9" t="s">
        <v>234</v>
      </c>
      <c r="R2734" s="9" t="s">
        <v>24133</v>
      </c>
      <c r="S2734" s="9" t="s">
        <v>17</v>
      </c>
      <c r="T2734" s="9" t="s">
        <v>247</v>
      </c>
      <c r="U2734" s="9" t="s">
        <v>222</v>
      </c>
      <c r="V2734" s="9" t="s">
        <v>24134</v>
      </c>
    </row>
    <row r="2735" customFormat="false" ht="15" hidden="false" customHeight="false" outlineLevel="0" collapsed="false">
      <c r="A2735" s="9" t="s">
        <v>24135</v>
      </c>
      <c r="B2735" s="9" t="s">
        <v>24136</v>
      </c>
      <c r="C2735" s="9"/>
      <c r="D2735" s="9" t="s">
        <v>19</v>
      </c>
      <c r="E2735" s="9" t="s">
        <v>943</v>
      </c>
      <c r="F2735" s="9" t="s">
        <v>8301</v>
      </c>
      <c r="G2735" s="9" t="s">
        <v>4751</v>
      </c>
      <c r="H2735" s="9" t="n">
        <v>1397</v>
      </c>
      <c r="I2735" s="9" t="n">
        <v>1433</v>
      </c>
      <c r="J2735" s="9"/>
      <c r="K2735" s="9" t="s">
        <v>24137</v>
      </c>
      <c r="L2735" s="9" t="s">
        <v>24138</v>
      </c>
      <c r="M2735" s="9" t="s">
        <v>8910</v>
      </c>
      <c r="N2735" s="9" t="s">
        <v>255</v>
      </c>
      <c r="O2735" s="9" t="s">
        <v>24139</v>
      </c>
      <c r="P2735" s="9" t="s">
        <v>24140</v>
      </c>
      <c r="Q2735" s="9" t="s">
        <v>234</v>
      </c>
      <c r="R2735" s="9" t="s">
        <v>628</v>
      </c>
      <c r="S2735" s="9" t="s">
        <v>17</v>
      </c>
      <c r="T2735" s="9" t="s">
        <v>8373</v>
      </c>
      <c r="U2735" s="9" t="s">
        <v>222</v>
      </c>
      <c r="V2735" s="9" t="s">
        <v>24141</v>
      </c>
    </row>
    <row r="2736" customFormat="false" ht="15" hidden="false" customHeight="false" outlineLevel="0" collapsed="false">
      <c r="A2736" s="9" t="s">
        <v>24142</v>
      </c>
      <c r="B2736" s="9" t="s">
        <v>24143</v>
      </c>
      <c r="C2736" s="9"/>
      <c r="D2736" s="9" t="s">
        <v>19</v>
      </c>
      <c r="E2736" s="9" t="s">
        <v>943</v>
      </c>
      <c r="F2736" s="9" t="s">
        <v>166</v>
      </c>
      <c r="G2736" s="9" t="s">
        <v>4751</v>
      </c>
      <c r="H2736" s="9" t="n">
        <v>1450</v>
      </c>
      <c r="I2736" s="9" t="n">
        <v>1535</v>
      </c>
      <c r="J2736" s="9" t="s">
        <v>2889</v>
      </c>
      <c r="K2736" s="9" t="s">
        <v>24144</v>
      </c>
      <c r="L2736" s="9" t="s">
        <v>17627</v>
      </c>
      <c r="M2736" s="9" t="s">
        <v>17455</v>
      </c>
      <c r="N2736" s="9" t="s">
        <v>180</v>
      </c>
      <c r="O2736" s="9" t="s">
        <v>24145</v>
      </c>
      <c r="P2736" s="9" t="s">
        <v>24146</v>
      </c>
      <c r="Q2736" s="9" t="s">
        <v>234</v>
      </c>
      <c r="R2736" s="9" t="s">
        <v>799</v>
      </c>
      <c r="S2736" s="9" t="s">
        <v>17</v>
      </c>
      <c r="T2736" s="9" t="s">
        <v>22420</v>
      </c>
      <c r="U2736" s="9" t="s">
        <v>222</v>
      </c>
      <c r="V2736" s="9" t="s">
        <v>24147</v>
      </c>
    </row>
    <row r="2737" customFormat="false" ht="15" hidden="false" customHeight="false" outlineLevel="0" collapsed="false">
      <c r="A2737" s="9" t="s">
        <v>24148</v>
      </c>
      <c r="B2737" s="9" t="s">
        <v>24149</v>
      </c>
      <c r="C2737" s="9"/>
      <c r="D2737" s="9" t="s">
        <v>19</v>
      </c>
      <c r="E2737" s="9" t="s">
        <v>943</v>
      </c>
      <c r="F2737" s="9" t="s">
        <v>166</v>
      </c>
      <c r="G2737" s="9" t="s">
        <v>124</v>
      </c>
      <c r="H2737" s="9" t="n">
        <v>1514</v>
      </c>
      <c r="I2737" s="9" t="n">
        <v>1576</v>
      </c>
      <c r="J2737" s="9"/>
      <c r="K2737" s="9" t="s">
        <v>24150</v>
      </c>
      <c r="L2737" s="9" t="s">
        <v>24151</v>
      </c>
      <c r="M2737" s="9" t="s">
        <v>24152</v>
      </c>
      <c r="N2737" s="9" t="s">
        <v>180</v>
      </c>
      <c r="O2737" s="9" t="s">
        <v>24153</v>
      </c>
      <c r="P2737" s="9" t="s">
        <v>24154</v>
      </c>
      <c r="Q2737" s="9" t="s">
        <v>234</v>
      </c>
      <c r="R2737" s="9" t="s">
        <v>735</v>
      </c>
      <c r="S2737" s="9" t="s">
        <v>17</v>
      </c>
      <c r="T2737" s="9" t="s">
        <v>247</v>
      </c>
      <c r="U2737" s="9" t="s">
        <v>222</v>
      </c>
      <c r="V2737" s="9" t="s">
        <v>24155</v>
      </c>
    </row>
    <row r="2738" customFormat="false" ht="15" hidden="false" customHeight="false" outlineLevel="0" collapsed="false">
      <c r="A2738" s="9" t="s">
        <v>24156</v>
      </c>
      <c r="B2738" s="9" t="s">
        <v>24157</v>
      </c>
      <c r="C2738" s="9"/>
      <c r="D2738" s="9" t="s">
        <v>19</v>
      </c>
      <c r="E2738" s="9" t="s">
        <v>943</v>
      </c>
      <c r="F2738" s="9" t="s">
        <v>166</v>
      </c>
      <c r="G2738" s="9" t="s">
        <v>124</v>
      </c>
      <c r="H2738" s="9" t="n">
        <v>1539</v>
      </c>
      <c r="I2738" s="9" t="n">
        <v>1540</v>
      </c>
      <c r="J2738" s="9" t="s">
        <v>24158</v>
      </c>
      <c r="K2738" s="9" t="s">
        <v>24159</v>
      </c>
      <c r="L2738" s="9" t="s">
        <v>24160</v>
      </c>
      <c r="M2738" s="9" t="s">
        <v>24161</v>
      </c>
      <c r="N2738" s="9" t="s">
        <v>1327</v>
      </c>
      <c r="O2738" s="9" t="s">
        <v>24162</v>
      </c>
      <c r="P2738" s="9" t="s">
        <v>24163</v>
      </c>
      <c r="Q2738" s="9" t="s">
        <v>234</v>
      </c>
      <c r="R2738" s="9" t="s">
        <v>628</v>
      </c>
      <c r="S2738" s="9" t="s">
        <v>17</v>
      </c>
      <c r="T2738" s="9" t="s">
        <v>3205</v>
      </c>
      <c r="U2738" s="9" t="s">
        <v>222</v>
      </c>
      <c r="V2738" s="9" t="s">
        <v>24164</v>
      </c>
    </row>
    <row r="2739" customFormat="false" ht="15" hidden="false" customHeight="false" outlineLevel="0" collapsed="false">
      <c r="A2739" s="9" t="s">
        <v>24165</v>
      </c>
      <c r="B2739" s="9" t="s">
        <v>24166</v>
      </c>
      <c r="C2739" s="9"/>
      <c r="D2739" s="9" t="s">
        <v>19</v>
      </c>
      <c r="E2739" s="9" t="s">
        <v>943</v>
      </c>
      <c r="F2739" s="9" t="s">
        <v>166</v>
      </c>
      <c r="G2739" s="9" t="s">
        <v>124</v>
      </c>
      <c r="H2739" s="9" t="n">
        <v>1571</v>
      </c>
      <c r="I2739" s="9" t="n">
        <v>1629</v>
      </c>
      <c r="J2739" s="9"/>
      <c r="K2739" s="9" t="s">
        <v>24167</v>
      </c>
      <c r="L2739" s="9" t="s">
        <v>24168</v>
      </c>
      <c r="M2739" s="9" t="s">
        <v>24169</v>
      </c>
      <c r="N2739" s="9" t="s">
        <v>7621</v>
      </c>
      <c r="O2739" s="9" t="s">
        <v>24153</v>
      </c>
      <c r="P2739" s="9" t="s">
        <v>24170</v>
      </c>
      <c r="Q2739" s="9" t="s">
        <v>246</v>
      </c>
      <c r="R2739" s="9" t="s">
        <v>799</v>
      </c>
      <c r="S2739" s="9" t="s">
        <v>17</v>
      </c>
      <c r="T2739" s="9" t="s">
        <v>21746</v>
      </c>
      <c r="U2739" s="9" t="s">
        <v>222</v>
      </c>
      <c r="V2739" s="9" t="s">
        <v>24171</v>
      </c>
    </row>
    <row r="2740" customFormat="false" ht="15" hidden="false" customHeight="false" outlineLevel="0" collapsed="false">
      <c r="A2740" s="9" t="s">
        <v>24172</v>
      </c>
      <c r="B2740" s="9" t="s">
        <v>24173</v>
      </c>
      <c r="C2740" s="9"/>
      <c r="D2740" s="9" t="s">
        <v>19</v>
      </c>
      <c r="E2740" s="9" t="s">
        <v>943</v>
      </c>
      <c r="F2740" s="9" t="s">
        <v>166</v>
      </c>
      <c r="G2740" s="9" t="s">
        <v>124</v>
      </c>
      <c r="H2740" s="9" t="n">
        <v>1565</v>
      </c>
      <c r="I2740" s="9" t="n">
        <v>1635</v>
      </c>
      <c r="J2740" s="9" t="s">
        <v>2889</v>
      </c>
      <c r="K2740" s="9" t="s">
        <v>24174</v>
      </c>
      <c r="L2740" s="9" t="s">
        <v>24175</v>
      </c>
      <c r="M2740" s="9" t="s">
        <v>17474</v>
      </c>
      <c r="N2740" s="9" t="s">
        <v>180</v>
      </c>
      <c r="O2740" s="9" t="s">
        <v>24176</v>
      </c>
      <c r="P2740" s="9" t="s">
        <v>24177</v>
      </c>
      <c r="Q2740" s="9" t="s">
        <v>234</v>
      </c>
      <c r="R2740" s="9" t="s">
        <v>13608</v>
      </c>
      <c r="S2740" s="9" t="s">
        <v>17</v>
      </c>
      <c r="T2740" s="9" t="s">
        <v>14445</v>
      </c>
      <c r="U2740" s="9" t="s">
        <v>222</v>
      </c>
      <c r="V2740" s="9" t="s">
        <v>24178</v>
      </c>
    </row>
    <row r="2741" customFormat="false" ht="15" hidden="false" customHeight="false" outlineLevel="0" collapsed="false">
      <c r="A2741" s="9" t="s">
        <v>24179</v>
      </c>
      <c r="B2741" s="9" t="s">
        <v>24180</v>
      </c>
      <c r="C2741" s="9"/>
      <c r="D2741" s="9" t="s">
        <v>19</v>
      </c>
      <c r="E2741" s="9" t="s">
        <v>943</v>
      </c>
      <c r="F2741" s="9" t="s">
        <v>166</v>
      </c>
      <c r="G2741" s="9" t="s">
        <v>124</v>
      </c>
      <c r="H2741" s="9" t="n">
        <v>1554</v>
      </c>
      <c r="I2741" s="9" t="n">
        <v>1615</v>
      </c>
      <c r="J2741" s="9"/>
      <c r="K2741" s="9" t="s">
        <v>24181</v>
      </c>
      <c r="L2741" s="9" t="s">
        <v>24182</v>
      </c>
      <c r="M2741" s="9" t="s">
        <v>17474</v>
      </c>
      <c r="N2741" s="9" t="s">
        <v>177</v>
      </c>
      <c r="O2741" s="9" t="s">
        <v>24048</v>
      </c>
      <c r="P2741" s="9" t="s">
        <v>24183</v>
      </c>
      <c r="Q2741" s="9" t="s">
        <v>234</v>
      </c>
      <c r="R2741" s="9" t="s">
        <v>799</v>
      </c>
      <c r="S2741" s="9" t="s">
        <v>17</v>
      </c>
      <c r="T2741" s="9" t="s">
        <v>10980</v>
      </c>
      <c r="U2741" s="9" t="s">
        <v>222</v>
      </c>
      <c r="V2741" s="9"/>
    </row>
    <row r="2742" customFormat="false" ht="15" hidden="false" customHeight="false" outlineLevel="0" collapsed="false">
      <c r="A2742" s="9" t="s">
        <v>24184</v>
      </c>
      <c r="B2742" s="9" t="s">
        <v>24185</v>
      </c>
      <c r="C2742" s="9" t="s">
        <v>24186</v>
      </c>
      <c r="D2742" s="9" t="s">
        <v>19</v>
      </c>
      <c r="E2742" s="9" t="s">
        <v>943</v>
      </c>
      <c r="F2742" s="9" t="s">
        <v>10472</v>
      </c>
      <c r="G2742" s="9" t="s">
        <v>9828</v>
      </c>
      <c r="H2742" s="9" t="n">
        <v>1494</v>
      </c>
      <c r="I2742" s="9" t="n">
        <v>1566</v>
      </c>
      <c r="J2742" s="9"/>
      <c r="K2742" s="9" t="s">
        <v>24187</v>
      </c>
      <c r="L2742" s="9" t="s">
        <v>24188</v>
      </c>
      <c r="M2742" s="9" t="s">
        <v>24189</v>
      </c>
      <c r="N2742" s="9" t="s">
        <v>180</v>
      </c>
      <c r="O2742" s="9" t="s">
        <v>24190</v>
      </c>
      <c r="P2742" s="9" t="s">
        <v>24191</v>
      </c>
      <c r="Q2742" s="9" t="s">
        <v>234</v>
      </c>
      <c r="R2742" s="9" t="s">
        <v>799</v>
      </c>
      <c r="S2742" s="9" t="s">
        <v>17</v>
      </c>
      <c r="T2742" s="9" t="s">
        <v>247</v>
      </c>
      <c r="U2742" s="9" t="s">
        <v>222</v>
      </c>
      <c r="V2742" s="9" t="s">
        <v>24192</v>
      </c>
    </row>
    <row r="2743" customFormat="false" ht="15" hidden="false" customHeight="false" outlineLevel="0" collapsed="false">
      <c r="A2743" s="9" t="s">
        <v>24193</v>
      </c>
      <c r="B2743" s="9" t="s">
        <v>24194</v>
      </c>
      <c r="C2743" s="9" t="s">
        <v>24195</v>
      </c>
      <c r="D2743" s="9" t="s">
        <v>19</v>
      </c>
      <c r="E2743" s="9" t="s">
        <v>943</v>
      </c>
      <c r="F2743" s="9" t="s">
        <v>166</v>
      </c>
      <c r="G2743" s="9" t="s">
        <v>130</v>
      </c>
      <c r="H2743" s="9" t="n">
        <v>1502</v>
      </c>
      <c r="I2743" s="9" t="n">
        <v>1558</v>
      </c>
      <c r="J2743" s="9" t="s">
        <v>24196</v>
      </c>
      <c r="K2743" s="9" t="s">
        <v>24197</v>
      </c>
      <c r="L2743" s="9" t="s">
        <v>24198</v>
      </c>
      <c r="M2743" s="9" t="s">
        <v>24199</v>
      </c>
      <c r="N2743" s="9" t="s">
        <v>1588</v>
      </c>
      <c r="O2743" s="9" t="s">
        <v>24200</v>
      </c>
      <c r="P2743" s="9" t="s">
        <v>24201</v>
      </c>
      <c r="Q2743" s="9" t="s">
        <v>246</v>
      </c>
      <c r="R2743" s="9" t="s">
        <v>628</v>
      </c>
      <c r="S2743" s="9" t="s">
        <v>17</v>
      </c>
      <c r="T2743" s="9" t="s">
        <v>9456</v>
      </c>
      <c r="U2743" s="9" t="s">
        <v>222</v>
      </c>
      <c r="V2743" s="9" t="s">
        <v>24202</v>
      </c>
    </row>
    <row r="2744" customFormat="false" ht="15" hidden="false" customHeight="false" outlineLevel="0" collapsed="false">
      <c r="A2744" s="9" t="s">
        <v>24203</v>
      </c>
      <c r="B2744" s="9" t="s">
        <v>24204</v>
      </c>
      <c r="C2744" s="9"/>
      <c r="D2744" s="9" t="s">
        <v>19</v>
      </c>
      <c r="E2744" s="9" t="s">
        <v>943</v>
      </c>
      <c r="F2744" s="9" t="s">
        <v>166</v>
      </c>
      <c r="G2744" s="9" t="s">
        <v>130</v>
      </c>
      <c r="H2744" s="9" t="n">
        <v>1522</v>
      </c>
      <c r="I2744" s="9" t="n">
        <v>1578</v>
      </c>
      <c r="J2744" s="9"/>
      <c r="K2744" s="9" t="s">
        <v>24205</v>
      </c>
      <c r="L2744" s="9" t="s">
        <v>24198</v>
      </c>
      <c r="M2744" s="9" t="s">
        <v>21958</v>
      </c>
      <c r="N2744" s="9" t="s">
        <v>179</v>
      </c>
      <c r="O2744" s="9" t="s">
        <v>24200</v>
      </c>
      <c r="P2744" s="9" t="s">
        <v>18333</v>
      </c>
      <c r="Q2744" s="9" t="s">
        <v>234</v>
      </c>
      <c r="R2744" s="9" t="s">
        <v>628</v>
      </c>
      <c r="S2744" s="9" t="s">
        <v>17</v>
      </c>
      <c r="T2744" s="9" t="s">
        <v>9456</v>
      </c>
      <c r="U2744" s="9" t="s">
        <v>222</v>
      </c>
      <c r="V2744" s="9"/>
    </row>
    <row r="2745" customFormat="false" ht="15" hidden="false" customHeight="false" outlineLevel="0" collapsed="false">
      <c r="A2745" s="9" t="s">
        <v>24206</v>
      </c>
      <c r="B2745" s="9" t="s">
        <v>24207</v>
      </c>
      <c r="C2745" s="9"/>
      <c r="D2745" s="9" t="s">
        <v>19</v>
      </c>
      <c r="E2745" s="9" t="s">
        <v>943</v>
      </c>
      <c r="F2745" s="9" t="s">
        <v>166</v>
      </c>
      <c r="G2745" s="9" t="s">
        <v>130</v>
      </c>
      <c r="H2745" s="9" t="n">
        <v>1490</v>
      </c>
      <c r="I2745" s="9" t="n">
        <v>1588</v>
      </c>
      <c r="J2745" s="9" t="s">
        <v>24208</v>
      </c>
      <c r="K2745" s="9" t="s">
        <v>24209</v>
      </c>
      <c r="L2745" s="9" t="s">
        <v>24210</v>
      </c>
      <c r="M2745" s="9" t="s">
        <v>24211</v>
      </c>
      <c r="N2745" s="9" t="s">
        <v>1327</v>
      </c>
      <c r="O2745" s="9" t="s">
        <v>24212</v>
      </c>
      <c r="P2745" s="9" t="s">
        <v>24213</v>
      </c>
      <c r="Q2745" s="9" t="s">
        <v>246</v>
      </c>
      <c r="R2745" s="9" t="s">
        <v>24133</v>
      </c>
      <c r="S2745" s="9" t="s">
        <v>17</v>
      </c>
      <c r="T2745" s="9" t="s">
        <v>13256</v>
      </c>
      <c r="U2745" s="9" t="s">
        <v>222</v>
      </c>
      <c r="V2745" s="9" t="s">
        <v>24214</v>
      </c>
    </row>
    <row r="2746" customFormat="false" ht="15" hidden="false" customHeight="false" outlineLevel="0" collapsed="false">
      <c r="A2746" s="9" t="s">
        <v>24215</v>
      </c>
      <c r="B2746" s="9" t="s">
        <v>24216</v>
      </c>
      <c r="C2746" s="9" t="s">
        <v>24217</v>
      </c>
      <c r="D2746" s="9" t="s">
        <v>19</v>
      </c>
      <c r="E2746" s="9" t="s">
        <v>943</v>
      </c>
      <c r="F2746" s="9" t="s">
        <v>166</v>
      </c>
      <c r="G2746" s="9" t="s">
        <v>130</v>
      </c>
      <c r="H2746" s="9" t="n">
        <v>1515</v>
      </c>
      <c r="I2746" s="9" t="n">
        <v>1556</v>
      </c>
      <c r="J2746" s="9" t="s">
        <v>24218</v>
      </c>
      <c r="K2746" s="9" t="s">
        <v>24219</v>
      </c>
      <c r="L2746" s="9" t="s">
        <v>24220</v>
      </c>
      <c r="M2746" s="9" t="s">
        <v>17494</v>
      </c>
      <c r="N2746" s="9" t="s">
        <v>180</v>
      </c>
      <c r="O2746" s="9" t="s">
        <v>24221</v>
      </c>
      <c r="P2746" s="9" t="s">
        <v>24222</v>
      </c>
      <c r="Q2746" s="9" t="s">
        <v>234</v>
      </c>
      <c r="R2746" s="9" t="s">
        <v>799</v>
      </c>
      <c r="S2746" s="9" t="s">
        <v>17</v>
      </c>
      <c r="T2746" s="9" t="s">
        <v>5643</v>
      </c>
      <c r="U2746" s="9" t="s">
        <v>222</v>
      </c>
      <c r="V2746" s="9" t="s">
        <v>24223</v>
      </c>
    </row>
    <row r="2747" customFormat="false" ht="15" hidden="false" customHeight="false" outlineLevel="0" collapsed="false">
      <c r="A2747" s="9" t="s">
        <v>24224</v>
      </c>
      <c r="B2747" s="9" t="s">
        <v>24225</v>
      </c>
      <c r="C2747" s="9"/>
      <c r="D2747" s="9" t="s">
        <v>19</v>
      </c>
      <c r="E2747" s="9" t="s">
        <v>943</v>
      </c>
      <c r="F2747" s="9" t="s">
        <v>166</v>
      </c>
      <c r="G2747" s="9" t="s">
        <v>130</v>
      </c>
      <c r="H2747" s="9" t="n">
        <v>1545</v>
      </c>
      <c r="I2747" s="9" t="n">
        <v>1566</v>
      </c>
      <c r="J2747" s="9" t="s">
        <v>21810</v>
      </c>
      <c r="K2747" s="9" t="s">
        <v>24226</v>
      </c>
      <c r="L2747" s="9" t="s">
        <v>24227</v>
      </c>
      <c r="M2747" s="9" t="s">
        <v>24228</v>
      </c>
      <c r="N2747" s="9" t="s">
        <v>180</v>
      </c>
      <c r="O2747" s="9" t="s">
        <v>24221</v>
      </c>
      <c r="P2747" s="9" t="s">
        <v>24229</v>
      </c>
      <c r="Q2747" s="9" t="s">
        <v>234</v>
      </c>
      <c r="R2747" s="9" t="s">
        <v>628</v>
      </c>
      <c r="S2747" s="9" t="s">
        <v>17</v>
      </c>
      <c r="T2747" s="9" t="s">
        <v>5643</v>
      </c>
      <c r="U2747" s="9" t="s">
        <v>222</v>
      </c>
      <c r="V2747" s="9" t="s">
        <v>24230</v>
      </c>
    </row>
    <row r="2748" customFormat="false" ht="15" hidden="false" customHeight="false" outlineLevel="0" collapsed="false">
      <c r="A2748" s="9" t="s">
        <v>24231</v>
      </c>
      <c r="B2748" s="9" t="s">
        <v>24232</v>
      </c>
      <c r="C2748" s="9" t="s">
        <v>24233</v>
      </c>
      <c r="D2748" s="9" t="s">
        <v>19</v>
      </c>
      <c r="E2748" s="9" t="s">
        <v>943</v>
      </c>
      <c r="F2748" s="9" t="s">
        <v>166</v>
      </c>
      <c r="G2748" s="9" t="s">
        <v>130</v>
      </c>
      <c r="H2748" s="9" t="n">
        <v>1436</v>
      </c>
      <c r="I2748" s="9" t="n">
        <v>1520</v>
      </c>
      <c r="J2748" s="9"/>
      <c r="K2748" s="9" t="s">
        <v>24234</v>
      </c>
      <c r="L2748" s="9" t="s">
        <v>24235</v>
      </c>
      <c r="M2748" s="9" t="s">
        <v>24236</v>
      </c>
      <c r="N2748" s="9" t="s">
        <v>177</v>
      </c>
      <c r="O2748" s="9" t="s">
        <v>24237</v>
      </c>
      <c r="P2748" s="9" t="s">
        <v>24238</v>
      </c>
      <c r="Q2748" s="9" t="s">
        <v>670</v>
      </c>
      <c r="R2748" s="9" t="s">
        <v>628</v>
      </c>
      <c r="S2748" s="9" t="s">
        <v>17</v>
      </c>
      <c r="T2748" s="9" t="s">
        <v>3205</v>
      </c>
      <c r="U2748" s="9" t="s">
        <v>222</v>
      </c>
      <c r="V2748" s="9"/>
    </row>
    <row r="2749" customFormat="false" ht="15" hidden="false" customHeight="false" outlineLevel="0" collapsed="false">
      <c r="A2749" s="9" t="s">
        <v>24239</v>
      </c>
      <c r="B2749" s="9" t="s">
        <v>24240</v>
      </c>
      <c r="C2749" s="9" t="s">
        <v>24241</v>
      </c>
      <c r="D2749" s="9" t="s">
        <v>19</v>
      </c>
      <c r="E2749" s="9" t="s">
        <v>943</v>
      </c>
      <c r="F2749" s="9" t="s">
        <v>4750</v>
      </c>
      <c r="G2749" s="9" t="s">
        <v>118</v>
      </c>
      <c r="H2749" s="9" t="n">
        <v>1336</v>
      </c>
      <c r="I2749" s="9" t="n">
        <v>1405</v>
      </c>
      <c r="J2749" s="9"/>
      <c r="K2749" s="9" t="s">
        <v>24242</v>
      </c>
      <c r="L2749" s="9" t="s">
        <v>24243</v>
      </c>
      <c r="M2749" s="9" t="s">
        <v>24244</v>
      </c>
      <c r="N2749" s="9" t="s">
        <v>180</v>
      </c>
      <c r="O2749" s="9" t="s">
        <v>24245</v>
      </c>
      <c r="P2749" s="9" t="s">
        <v>24246</v>
      </c>
      <c r="Q2749" s="9" t="s">
        <v>246</v>
      </c>
      <c r="R2749" s="9" t="s">
        <v>628</v>
      </c>
      <c r="S2749" s="9" t="s">
        <v>17</v>
      </c>
      <c r="T2749" s="9" t="s">
        <v>8727</v>
      </c>
      <c r="U2749" s="9" t="s">
        <v>222</v>
      </c>
      <c r="V2749" s="9" t="s">
        <v>24247</v>
      </c>
    </row>
    <row r="2750" customFormat="false" ht="15" hidden="false" customHeight="false" outlineLevel="0" collapsed="false">
      <c r="A2750" s="9" t="s">
        <v>24248</v>
      </c>
      <c r="B2750" s="9" t="s">
        <v>24249</v>
      </c>
      <c r="C2750" s="9" t="s">
        <v>24250</v>
      </c>
      <c r="D2750" s="9" t="s">
        <v>19</v>
      </c>
      <c r="E2750" s="9" t="s">
        <v>943</v>
      </c>
      <c r="F2750" s="9" t="s">
        <v>169</v>
      </c>
      <c r="G2750" s="9" t="s">
        <v>118</v>
      </c>
      <c r="H2750" s="9" t="n">
        <v>1162</v>
      </c>
      <c r="I2750" s="9" t="n">
        <v>1227</v>
      </c>
      <c r="J2750" s="9" t="s">
        <v>24251</v>
      </c>
      <c r="K2750" s="9" t="s">
        <v>24252</v>
      </c>
      <c r="L2750" s="9" t="s">
        <v>24253</v>
      </c>
      <c r="M2750" s="9" t="s">
        <v>24254</v>
      </c>
      <c r="N2750" s="9" t="s">
        <v>181</v>
      </c>
      <c r="O2750" s="9" t="s">
        <v>24255</v>
      </c>
      <c r="P2750" s="9" t="s">
        <v>9622</v>
      </c>
      <c r="Q2750" s="9" t="s">
        <v>246</v>
      </c>
      <c r="R2750" s="9" t="s">
        <v>628</v>
      </c>
      <c r="S2750" s="9" t="s">
        <v>17</v>
      </c>
      <c r="T2750" s="9" t="s">
        <v>8714</v>
      </c>
      <c r="U2750" s="9" t="s">
        <v>222</v>
      </c>
      <c r="V2750" s="9" t="s">
        <v>24256</v>
      </c>
    </row>
    <row r="2751" customFormat="false" ht="15" hidden="false" customHeight="false" outlineLevel="0" collapsed="false">
      <c r="A2751" s="9" t="s">
        <v>24257</v>
      </c>
      <c r="B2751" s="9" t="s">
        <v>24258</v>
      </c>
      <c r="C2751" s="9"/>
      <c r="D2751" s="9" t="s">
        <v>19</v>
      </c>
      <c r="E2751" s="9" t="s">
        <v>943</v>
      </c>
      <c r="F2751" s="9" t="s">
        <v>19122</v>
      </c>
      <c r="G2751" s="9" t="s">
        <v>24259</v>
      </c>
      <c r="H2751" s="9" t="n">
        <v>1304</v>
      </c>
      <c r="I2751" s="9" t="n">
        <v>1369</v>
      </c>
      <c r="J2751" s="9" t="s">
        <v>24260</v>
      </c>
      <c r="K2751" s="9" t="s">
        <v>24261</v>
      </c>
      <c r="L2751" s="9" t="s">
        <v>24262</v>
      </c>
      <c r="M2751" s="9" t="s">
        <v>22281</v>
      </c>
      <c r="N2751" s="9" t="s">
        <v>177</v>
      </c>
      <c r="O2751" s="9" t="s">
        <v>24263</v>
      </c>
      <c r="P2751" s="9" t="s">
        <v>24264</v>
      </c>
      <c r="Q2751" s="9" t="s">
        <v>234</v>
      </c>
      <c r="R2751" s="9" t="s">
        <v>13884</v>
      </c>
      <c r="S2751" s="9" t="s">
        <v>17</v>
      </c>
      <c r="T2751" s="9" t="s">
        <v>14252</v>
      </c>
      <c r="U2751" s="9" t="s">
        <v>222</v>
      </c>
      <c r="V2751" s="9" t="s">
        <v>24265</v>
      </c>
    </row>
    <row r="2752" customFormat="false" ht="15" hidden="false" customHeight="false" outlineLevel="0" collapsed="false">
      <c r="A2752" s="9" t="s">
        <v>24266</v>
      </c>
      <c r="B2752" s="9" t="s">
        <v>24267</v>
      </c>
      <c r="C2752" s="9"/>
      <c r="D2752" s="9" t="s">
        <v>19</v>
      </c>
      <c r="E2752" s="9" t="s">
        <v>943</v>
      </c>
      <c r="F2752" s="9" t="s">
        <v>18481</v>
      </c>
      <c r="G2752" s="9" t="s">
        <v>24268</v>
      </c>
      <c r="H2752" s="9" t="n">
        <v>1120</v>
      </c>
      <c r="I2752" s="9" t="n">
        <v>1160</v>
      </c>
      <c r="J2752" s="9" t="s">
        <v>21810</v>
      </c>
      <c r="K2752" s="9" t="s">
        <v>24269</v>
      </c>
      <c r="L2752" s="9" t="s">
        <v>24270</v>
      </c>
      <c r="M2752" s="9" t="s">
        <v>24271</v>
      </c>
      <c r="N2752" s="9" t="s">
        <v>178</v>
      </c>
      <c r="O2752" s="9" t="s">
        <v>24272</v>
      </c>
      <c r="P2752" s="9" t="s">
        <v>24273</v>
      </c>
      <c r="Q2752" s="9" t="s">
        <v>246</v>
      </c>
      <c r="R2752" s="9" t="s">
        <v>628</v>
      </c>
      <c r="S2752" s="9" t="s">
        <v>17</v>
      </c>
      <c r="T2752" s="9" t="s">
        <v>14252</v>
      </c>
      <c r="U2752" s="9" t="s">
        <v>378</v>
      </c>
      <c r="V2752" s="9" t="s">
        <v>24274</v>
      </c>
    </row>
    <row r="2753" customFormat="false" ht="15" hidden="false" customHeight="false" outlineLevel="0" collapsed="false">
      <c r="A2753" s="9" t="s">
        <v>24275</v>
      </c>
      <c r="B2753" s="9" t="s">
        <v>24276</v>
      </c>
      <c r="C2753" s="9"/>
      <c r="D2753" s="9" t="s">
        <v>19</v>
      </c>
      <c r="E2753" s="9" t="s">
        <v>943</v>
      </c>
      <c r="F2753" s="9" t="s">
        <v>10472</v>
      </c>
      <c r="G2753" s="9" t="s">
        <v>24277</v>
      </c>
      <c r="H2753" s="9" t="n">
        <v>1944</v>
      </c>
      <c r="I2753" s="9"/>
      <c r="J2753" s="9" t="s">
        <v>22043</v>
      </c>
      <c r="K2753" s="9" t="s">
        <v>24278</v>
      </c>
      <c r="L2753" s="9" t="s">
        <v>24235</v>
      </c>
      <c r="M2753" s="9" t="s">
        <v>24279</v>
      </c>
      <c r="N2753" s="9" t="s">
        <v>177</v>
      </c>
      <c r="O2753" s="9" t="s">
        <v>21919</v>
      </c>
      <c r="P2753" s="9" t="s">
        <v>24280</v>
      </c>
      <c r="Q2753" s="9" t="s">
        <v>1267</v>
      </c>
      <c r="R2753" s="9" t="s">
        <v>12866</v>
      </c>
      <c r="S2753" s="9" t="s">
        <v>17</v>
      </c>
      <c r="T2753" s="9" t="s">
        <v>313</v>
      </c>
      <c r="U2753" s="9" t="s">
        <v>222</v>
      </c>
      <c r="V2753" s="9"/>
    </row>
    <row r="2754" customFormat="false" ht="15" hidden="false" customHeight="false" outlineLevel="0" collapsed="false">
      <c r="A2754" s="9" t="s">
        <v>24281</v>
      </c>
      <c r="B2754" s="9" t="s">
        <v>24282</v>
      </c>
      <c r="C2754" s="9"/>
      <c r="D2754" s="9" t="s">
        <v>19</v>
      </c>
      <c r="E2754" s="9" t="s">
        <v>943</v>
      </c>
      <c r="F2754" s="9" t="s">
        <v>166</v>
      </c>
      <c r="G2754" s="9" t="s">
        <v>124</v>
      </c>
      <c r="H2754" s="9" t="n">
        <v>1939</v>
      </c>
      <c r="I2754" s="9"/>
      <c r="J2754" s="9" t="s">
        <v>22070</v>
      </c>
      <c r="K2754" s="9" t="s">
        <v>24283</v>
      </c>
      <c r="L2754" s="9" t="s">
        <v>8823</v>
      </c>
      <c r="M2754" s="9" t="s">
        <v>5198</v>
      </c>
      <c r="N2754" s="9" t="s">
        <v>177</v>
      </c>
      <c r="O2754" s="9" t="s">
        <v>21919</v>
      </c>
      <c r="P2754" s="9" t="s">
        <v>24284</v>
      </c>
      <c r="Q2754" s="9" t="s">
        <v>1267</v>
      </c>
      <c r="R2754" s="9" t="s">
        <v>12866</v>
      </c>
      <c r="S2754" s="9" t="s">
        <v>17</v>
      </c>
      <c r="T2754" s="9" t="s">
        <v>313</v>
      </c>
      <c r="U2754" s="9" t="s">
        <v>222</v>
      </c>
      <c r="V2754" s="9" t="s">
        <v>24285</v>
      </c>
    </row>
    <row r="2755" customFormat="false" ht="15" hidden="false" customHeight="false" outlineLevel="0" collapsed="false">
      <c r="A2755" s="9" t="s">
        <v>24286</v>
      </c>
      <c r="B2755" s="9" t="s">
        <v>24287</v>
      </c>
      <c r="C2755" s="9"/>
      <c r="D2755" s="9" t="s">
        <v>19</v>
      </c>
      <c r="E2755" s="9" t="s">
        <v>943</v>
      </c>
      <c r="F2755" s="9" t="s">
        <v>166</v>
      </c>
      <c r="G2755" s="9" t="s">
        <v>124</v>
      </c>
      <c r="H2755" s="9" t="n">
        <v>1922</v>
      </c>
      <c r="I2755" s="9" t="n">
        <v>2019</v>
      </c>
      <c r="J2755" s="9"/>
      <c r="K2755" s="9" t="s">
        <v>24288</v>
      </c>
      <c r="L2755" s="9" t="s">
        <v>24289</v>
      </c>
      <c r="M2755" s="9" t="s">
        <v>24290</v>
      </c>
      <c r="N2755" s="9" t="s">
        <v>180</v>
      </c>
      <c r="O2755" s="9" t="s">
        <v>22137</v>
      </c>
      <c r="P2755" s="9" t="s">
        <v>24291</v>
      </c>
      <c r="Q2755" s="9" t="s">
        <v>234</v>
      </c>
      <c r="R2755" s="9" t="s">
        <v>12866</v>
      </c>
      <c r="S2755" s="9" t="s">
        <v>17</v>
      </c>
      <c r="T2755" s="9" t="s">
        <v>22074</v>
      </c>
      <c r="U2755" s="9" t="s">
        <v>222</v>
      </c>
      <c r="V2755" s="9"/>
    </row>
    <row r="2756" customFormat="false" ht="15" hidden="false" customHeight="false" outlineLevel="0" collapsed="false">
      <c r="A2756" s="9" t="s">
        <v>24292</v>
      </c>
      <c r="B2756" s="9" t="s">
        <v>24293</v>
      </c>
      <c r="C2756" s="9"/>
      <c r="D2756" s="9" t="s">
        <v>19</v>
      </c>
      <c r="E2756" s="9" t="s">
        <v>943</v>
      </c>
      <c r="F2756" s="9" t="s">
        <v>166</v>
      </c>
      <c r="G2756" s="9" t="s">
        <v>122</v>
      </c>
      <c r="H2756" s="9" t="n">
        <v>1919</v>
      </c>
      <c r="I2756" s="9" t="n">
        <v>1961</v>
      </c>
      <c r="J2756" s="9"/>
      <c r="K2756" s="9" t="s">
        <v>24294</v>
      </c>
      <c r="L2756" s="9" t="s">
        <v>24295</v>
      </c>
      <c r="M2756" s="9" t="s">
        <v>10189</v>
      </c>
      <c r="N2756" s="9" t="s">
        <v>180</v>
      </c>
      <c r="O2756" s="9" t="s">
        <v>21919</v>
      </c>
      <c r="P2756" s="9" t="s">
        <v>24296</v>
      </c>
      <c r="Q2756" s="9" t="s">
        <v>234</v>
      </c>
      <c r="R2756" s="9" t="s">
        <v>12866</v>
      </c>
      <c r="S2756" s="9" t="s">
        <v>17</v>
      </c>
      <c r="T2756" s="9" t="s">
        <v>313</v>
      </c>
      <c r="U2756" s="9" t="s">
        <v>222</v>
      </c>
      <c r="V2756" s="9" t="s">
        <v>24297</v>
      </c>
    </row>
    <row r="2757" customFormat="false" ht="15" hidden="false" customHeight="false" outlineLevel="0" collapsed="false">
      <c r="A2757" s="9" t="s">
        <v>24298</v>
      </c>
      <c r="B2757" s="9" t="s">
        <v>24299</v>
      </c>
      <c r="C2757" s="9"/>
      <c r="D2757" s="9" t="s">
        <v>19</v>
      </c>
      <c r="E2757" s="9" t="s">
        <v>943</v>
      </c>
      <c r="F2757" s="9" t="s">
        <v>166</v>
      </c>
      <c r="G2757" s="9" t="s">
        <v>122</v>
      </c>
      <c r="H2757" s="9" t="n">
        <v>1928</v>
      </c>
      <c r="I2757" s="9" t="n">
        <v>2021</v>
      </c>
      <c r="J2757" s="9"/>
      <c r="K2757" s="9" t="s">
        <v>24300</v>
      </c>
      <c r="L2757" s="9" t="s">
        <v>22064</v>
      </c>
      <c r="M2757" s="9" t="s">
        <v>5198</v>
      </c>
      <c r="N2757" s="9" t="s">
        <v>180</v>
      </c>
      <c r="O2757" s="9" t="s">
        <v>22137</v>
      </c>
      <c r="P2757" s="9" t="s">
        <v>24301</v>
      </c>
      <c r="Q2757" s="9" t="s">
        <v>234</v>
      </c>
      <c r="R2757" s="9" t="s">
        <v>12866</v>
      </c>
      <c r="S2757" s="9" t="s">
        <v>17</v>
      </c>
      <c r="T2757" s="9" t="s">
        <v>2848</v>
      </c>
      <c r="U2757" s="9" t="s">
        <v>378</v>
      </c>
      <c r="V2757" s="9"/>
    </row>
    <row r="2758" customFormat="false" ht="15" hidden="false" customHeight="false" outlineLevel="0" collapsed="false">
      <c r="A2758" s="9" t="s">
        <v>24302</v>
      </c>
      <c r="B2758" s="9" t="s">
        <v>24303</v>
      </c>
      <c r="C2758" s="9"/>
      <c r="D2758" s="9" t="s">
        <v>19</v>
      </c>
      <c r="E2758" s="9" t="s">
        <v>943</v>
      </c>
      <c r="F2758" s="9" t="s">
        <v>166</v>
      </c>
      <c r="G2758" s="9" t="s">
        <v>122</v>
      </c>
      <c r="H2758" s="9" t="n">
        <v>1925</v>
      </c>
      <c r="I2758" s="9" t="n">
        <v>2004</v>
      </c>
      <c r="J2758" s="9"/>
      <c r="K2758" s="9" t="s">
        <v>24304</v>
      </c>
      <c r="L2758" s="9" t="s">
        <v>24305</v>
      </c>
      <c r="M2758" s="9" t="s">
        <v>5198</v>
      </c>
      <c r="N2758" s="9" t="s">
        <v>177</v>
      </c>
      <c r="O2758" s="9" t="s">
        <v>21919</v>
      </c>
      <c r="P2758" s="9" t="s">
        <v>24306</v>
      </c>
      <c r="Q2758" s="9" t="s">
        <v>234</v>
      </c>
      <c r="R2758" s="9" t="s">
        <v>12866</v>
      </c>
      <c r="S2758" s="9" t="s">
        <v>17</v>
      </c>
      <c r="T2758" s="9" t="s">
        <v>24307</v>
      </c>
      <c r="U2758" s="9" t="s">
        <v>222</v>
      </c>
      <c r="V2758" s="9" t="s">
        <v>24308</v>
      </c>
    </row>
    <row r="2759" customFormat="false" ht="15" hidden="false" customHeight="false" outlineLevel="0" collapsed="false">
      <c r="A2759" s="9" t="s">
        <v>24309</v>
      </c>
      <c r="B2759" s="9" t="s">
        <v>24310</v>
      </c>
      <c r="C2759" s="9"/>
      <c r="D2759" s="9" t="s">
        <v>19</v>
      </c>
      <c r="E2759" s="9" t="s">
        <v>943</v>
      </c>
      <c r="F2759" s="9" t="s">
        <v>166</v>
      </c>
      <c r="G2759" s="9" t="s">
        <v>122</v>
      </c>
      <c r="H2759" s="9" t="n">
        <v>1908</v>
      </c>
      <c r="I2759" s="9" t="n">
        <v>2005</v>
      </c>
      <c r="J2759" s="9"/>
      <c r="K2759" s="9" t="s">
        <v>24311</v>
      </c>
      <c r="L2759" s="9" t="s">
        <v>24312</v>
      </c>
      <c r="M2759" s="9" t="s">
        <v>5198</v>
      </c>
      <c r="N2759" s="9" t="s">
        <v>177</v>
      </c>
      <c r="O2759" s="9" t="s">
        <v>22137</v>
      </c>
      <c r="P2759" s="9" t="s">
        <v>24313</v>
      </c>
      <c r="Q2759" s="9" t="s">
        <v>234</v>
      </c>
      <c r="R2759" s="9" t="s">
        <v>12866</v>
      </c>
      <c r="S2759" s="9" t="s">
        <v>17</v>
      </c>
      <c r="T2759" s="9" t="s">
        <v>22592</v>
      </c>
      <c r="U2759" s="9" t="s">
        <v>222</v>
      </c>
      <c r="V2759" s="9" t="s">
        <v>24285</v>
      </c>
    </row>
    <row r="2760" customFormat="false" ht="15" hidden="false" customHeight="false" outlineLevel="0" collapsed="false">
      <c r="A2760" s="9" t="s">
        <v>24314</v>
      </c>
      <c r="B2760" s="9" t="s">
        <v>24315</v>
      </c>
      <c r="C2760" s="9"/>
      <c r="D2760" s="9" t="s">
        <v>19</v>
      </c>
      <c r="E2760" s="9" t="s">
        <v>943</v>
      </c>
      <c r="F2760" s="9" t="s">
        <v>166</v>
      </c>
      <c r="G2760" s="9" t="s">
        <v>126</v>
      </c>
      <c r="H2760" s="9" t="n">
        <v>1916</v>
      </c>
      <c r="I2760" s="9" t="n">
        <v>2017</v>
      </c>
      <c r="J2760" s="9"/>
      <c r="K2760" s="9" t="s">
        <v>24316</v>
      </c>
      <c r="L2760" s="9" t="s">
        <v>24317</v>
      </c>
      <c r="M2760" s="9" t="s">
        <v>18339</v>
      </c>
      <c r="N2760" s="9" t="s">
        <v>180</v>
      </c>
      <c r="O2760" s="9" t="s">
        <v>22137</v>
      </c>
      <c r="P2760" s="9" t="s">
        <v>24318</v>
      </c>
      <c r="Q2760" s="9" t="s">
        <v>234</v>
      </c>
      <c r="R2760" s="9" t="s">
        <v>12866</v>
      </c>
      <c r="S2760" s="9" t="s">
        <v>17</v>
      </c>
      <c r="T2760" s="9" t="s">
        <v>22074</v>
      </c>
      <c r="U2760" s="9" t="s">
        <v>222</v>
      </c>
      <c r="V2760" s="9"/>
    </row>
    <row r="2761" customFormat="false" ht="15" hidden="false" customHeight="false" outlineLevel="0" collapsed="false">
      <c r="A2761" s="9" t="s">
        <v>24319</v>
      </c>
      <c r="B2761" s="9" t="s">
        <v>24320</v>
      </c>
      <c r="C2761" s="9"/>
      <c r="D2761" s="9" t="s">
        <v>19</v>
      </c>
      <c r="E2761" s="9" t="s">
        <v>943</v>
      </c>
      <c r="F2761" s="9" t="s">
        <v>166</v>
      </c>
      <c r="G2761" s="9" t="s">
        <v>24321</v>
      </c>
      <c r="H2761" s="9" t="n">
        <v>1901</v>
      </c>
      <c r="I2761" s="9" t="n">
        <v>1991</v>
      </c>
      <c r="J2761" s="9"/>
      <c r="K2761" s="9" t="s">
        <v>24322</v>
      </c>
      <c r="L2761" s="9" t="s">
        <v>24323</v>
      </c>
      <c r="M2761" s="9" t="s">
        <v>5198</v>
      </c>
      <c r="N2761" s="9" t="s">
        <v>180</v>
      </c>
      <c r="O2761" s="9" t="s">
        <v>22137</v>
      </c>
      <c r="P2761" s="9" t="s">
        <v>24324</v>
      </c>
      <c r="Q2761" s="9" t="s">
        <v>234</v>
      </c>
      <c r="R2761" s="9" t="s">
        <v>12866</v>
      </c>
      <c r="S2761" s="9" t="s">
        <v>17</v>
      </c>
      <c r="T2761" s="9" t="s">
        <v>313</v>
      </c>
      <c r="U2761" s="9" t="s">
        <v>222</v>
      </c>
      <c r="V2761" s="9"/>
    </row>
    <row r="2762" customFormat="false" ht="15" hidden="false" customHeight="false" outlineLevel="0" collapsed="false">
      <c r="A2762" s="9" t="s">
        <v>24325</v>
      </c>
      <c r="B2762" s="9" t="s">
        <v>24326</v>
      </c>
      <c r="C2762" s="9"/>
      <c r="D2762" s="9" t="s">
        <v>19</v>
      </c>
      <c r="E2762" s="9" t="s">
        <v>943</v>
      </c>
      <c r="F2762" s="9" t="s">
        <v>1305</v>
      </c>
      <c r="G2762" s="9" t="s">
        <v>126</v>
      </c>
      <c r="H2762" s="9" t="n">
        <v>1939</v>
      </c>
      <c r="I2762" s="9"/>
      <c r="J2762" s="9" t="s">
        <v>22070</v>
      </c>
      <c r="K2762" s="9" t="s">
        <v>24327</v>
      </c>
      <c r="L2762" s="9" t="s">
        <v>24328</v>
      </c>
      <c r="M2762" s="9" t="s">
        <v>22452</v>
      </c>
      <c r="N2762" s="9" t="s">
        <v>177</v>
      </c>
      <c r="O2762" s="9" t="s">
        <v>22137</v>
      </c>
      <c r="P2762" s="9" t="s">
        <v>24329</v>
      </c>
      <c r="Q2762" s="9" t="s">
        <v>1267</v>
      </c>
      <c r="R2762" s="9" t="s">
        <v>12866</v>
      </c>
      <c r="S2762" s="9" t="s">
        <v>17</v>
      </c>
      <c r="T2762" s="9" t="s">
        <v>235</v>
      </c>
      <c r="U2762" s="9" t="s">
        <v>222</v>
      </c>
      <c r="V2762" s="9"/>
    </row>
    <row r="2763" customFormat="false" ht="15" hidden="false" customHeight="false" outlineLevel="0" collapsed="false">
      <c r="A2763" s="9" t="s">
        <v>24330</v>
      </c>
      <c r="B2763" s="9" t="s">
        <v>24331</v>
      </c>
      <c r="C2763" s="9"/>
      <c r="D2763" s="9" t="s">
        <v>19</v>
      </c>
      <c r="E2763" s="9" t="s">
        <v>943</v>
      </c>
      <c r="F2763" s="9" t="s">
        <v>166</v>
      </c>
      <c r="G2763" s="9" t="s">
        <v>128</v>
      </c>
      <c r="H2763" s="9" t="n">
        <v>1951</v>
      </c>
      <c r="I2763" s="9" t="n">
        <v>2016</v>
      </c>
      <c r="J2763" s="9"/>
      <c r="K2763" s="9" t="s">
        <v>24332</v>
      </c>
      <c r="L2763" s="9" t="s">
        <v>24333</v>
      </c>
      <c r="M2763" s="9" t="s">
        <v>24334</v>
      </c>
      <c r="N2763" s="9" t="s">
        <v>178</v>
      </c>
      <c r="O2763" s="9" t="s">
        <v>21919</v>
      </c>
      <c r="P2763" s="9" t="s">
        <v>24335</v>
      </c>
      <c r="Q2763" s="9" t="s">
        <v>234</v>
      </c>
      <c r="R2763" s="9" t="s">
        <v>12866</v>
      </c>
      <c r="S2763" s="9" t="s">
        <v>17</v>
      </c>
      <c r="T2763" s="9" t="s">
        <v>14016</v>
      </c>
      <c r="U2763" s="9" t="s">
        <v>222</v>
      </c>
      <c r="V2763" s="9"/>
    </row>
    <row r="2764" customFormat="false" ht="15" hidden="false" customHeight="false" outlineLevel="0" collapsed="false">
      <c r="A2764" s="9" t="s">
        <v>24336</v>
      </c>
      <c r="B2764" s="9" t="s">
        <v>24337</v>
      </c>
      <c r="C2764" s="9"/>
      <c r="D2764" s="9" t="s">
        <v>19</v>
      </c>
      <c r="E2764" s="9" t="s">
        <v>943</v>
      </c>
      <c r="F2764" s="9" t="s">
        <v>166</v>
      </c>
      <c r="G2764" s="9" t="s">
        <v>128</v>
      </c>
      <c r="H2764" s="9" t="n">
        <v>1951</v>
      </c>
      <c r="I2764" s="9"/>
      <c r="J2764" s="9" t="s">
        <v>22133</v>
      </c>
      <c r="K2764" s="9" t="s">
        <v>24338</v>
      </c>
      <c r="L2764" s="9" t="s">
        <v>24339</v>
      </c>
      <c r="M2764" s="9" t="s">
        <v>5198</v>
      </c>
      <c r="N2764" s="9" t="s">
        <v>180</v>
      </c>
      <c r="O2764" s="9" t="s">
        <v>21919</v>
      </c>
      <c r="P2764" s="9" t="s">
        <v>24340</v>
      </c>
      <c r="Q2764" s="9" t="s">
        <v>1267</v>
      </c>
      <c r="R2764" s="9" t="s">
        <v>12866</v>
      </c>
      <c r="S2764" s="9" t="s">
        <v>17</v>
      </c>
      <c r="T2764" s="9" t="s">
        <v>1269</v>
      </c>
      <c r="U2764" s="9" t="s">
        <v>378</v>
      </c>
      <c r="V2764" s="9"/>
    </row>
    <row r="2765" customFormat="false" ht="15" hidden="false" customHeight="false" outlineLevel="0" collapsed="false">
      <c r="A2765" s="9" t="s">
        <v>24341</v>
      </c>
      <c r="B2765" s="9" t="s">
        <v>24342</v>
      </c>
      <c r="C2765" s="9"/>
      <c r="D2765" s="9" t="s">
        <v>19</v>
      </c>
      <c r="E2765" s="9" t="s">
        <v>943</v>
      </c>
      <c r="F2765" s="9" t="s">
        <v>166</v>
      </c>
      <c r="G2765" s="9" t="s">
        <v>128</v>
      </c>
      <c r="H2765" s="9" t="n">
        <v>1956</v>
      </c>
      <c r="I2765" s="9"/>
      <c r="J2765" s="9" t="s">
        <v>22185</v>
      </c>
      <c r="K2765" s="9" t="s">
        <v>24343</v>
      </c>
      <c r="L2765" s="9" t="s">
        <v>24344</v>
      </c>
      <c r="M2765" s="9" t="s">
        <v>5198</v>
      </c>
      <c r="N2765" s="9" t="s">
        <v>180</v>
      </c>
      <c r="O2765" s="9" t="s">
        <v>22137</v>
      </c>
      <c r="P2765" s="9" t="s">
        <v>24345</v>
      </c>
      <c r="Q2765" s="9" t="s">
        <v>1267</v>
      </c>
      <c r="R2765" s="9" t="s">
        <v>12866</v>
      </c>
      <c r="S2765" s="9" t="s">
        <v>17</v>
      </c>
      <c r="T2765" s="9" t="s">
        <v>22592</v>
      </c>
      <c r="U2765" s="9" t="s">
        <v>378</v>
      </c>
      <c r="V2765" s="9" t="s">
        <v>24346</v>
      </c>
    </row>
    <row r="2766" customFormat="false" ht="15" hidden="false" customHeight="false" outlineLevel="0" collapsed="false">
      <c r="A2766" s="9" t="s">
        <v>24347</v>
      </c>
      <c r="B2766" s="9" t="s">
        <v>24348</v>
      </c>
      <c r="C2766" s="9"/>
      <c r="D2766" s="9" t="s">
        <v>19</v>
      </c>
      <c r="E2766" s="9" t="s">
        <v>943</v>
      </c>
      <c r="F2766" s="9" t="s">
        <v>166</v>
      </c>
      <c r="G2766" s="9" t="s">
        <v>128</v>
      </c>
      <c r="H2766" s="9" t="n">
        <v>1940</v>
      </c>
      <c r="I2766" s="9" t="n">
        <v>2024</v>
      </c>
      <c r="J2766" s="9"/>
      <c r="K2766" s="9" t="s">
        <v>24349</v>
      </c>
      <c r="L2766" s="9" t="s">
        <v>24350</v>
      </c>
      <c r="M2766" s="9" t="s">
        <v>22459</v>
      </c>
      <c r="N2766" s="9" t="s">
        <v>174</v>
      </c>
      <c r="O2766" s="9" t="s">
        <v>22137</v>
      </c>
      <c r="P2766" s="9" t="s">
        <v>24351</v>
      </c>
      <c r="Q2766" s="9" t="s">
        <v>234</v>
      </c>
      <c r="R2766" s="9" t="s">
        <v>12866</v>
      </c>
      <c r="S2766" s="9" t="s">
        <v>17</v>
      </c>
      <c r="T2766" s="9" t="s">
        <v>16911</v>
      </c>
      <c r="U2766" s="9" t="s">
        <v>378</v>
      </c>
      <c r="V2766" s="9" t="s">
        <v>24352</v>
      </c>
    </row>
    <row r="2767" customFormat="false" ht="15" hidden="false" customHeight="false" outlineLevel="0" collapsed="false">
      <c r="A2767" s="9" t="s">
        <v>24353</v>
      </c>
      <c r="B2767" s="9" t="s">
        <v>24354</v>
      </c>
      <c r="C2767" s="9"/>
      <c r="D2767" s="9" t="s">
        <v>19</v>
      </c>
      <c r="E2767" s="9" t="s">
        <v>943</v>
      </c>
      <c r="F2767" s="9" t="s">
        <v>169</v>
      </c>
      <c r="G2767" s="9" t="s">
        <v>6430</v>
      </c>
      <c r="H2767" s="9" t="n">
        <v>1885</v>
      </c>
      <c r="I2767" s="9" t="n">
        <v>1969</v>
      </c>
      <c r="J2767" s="9"/>
      <c r="K2767" s="9" t="s">
        <v>24355</v>
      </c>
      <c r="L2767" s="9" t="s">
        <v>10125</v>
      </c>
      <c r="M2767" s="9" t="s">
        <v>24356</v>
      </c>
      <c r="N2767" s="9" t="s">
        <v>11766</v>
      </c>
      <c r="O2767" s="9" t="s">
        <v>21919</v>
      </c>
      <c r="P2767" s="9" t="s">
        <v>24357</v>
      </c>
      <c r="Q2767" s="9" t="s">
        <v>12702</v>
      </c>
      <c r="R2767" s="9" t="s">
        <v>628</v>
      </c>
      <c r="S2767" s="9" t="s">
        <v>17</v>
      </c>
      <c r="T2767" s="9" t="s">
        <v>3429</v>
      </c>
      <c r="U2767" s="9" t="s">
        <v>222</v>
      </c>
      <c r="V2767" s="9" t="s">
        <v>24358</v>
      </c>
    </row>
    <row r="2768" customFormat="false" ht="15" hidden="false" customHeight="false" outlineLevel="0" collapsed="false">
      <c r="A2768" s="9" t="s">
        <v>24359</v>
      </c>
      <c r="B2768" s="9" t="s">
        <v>24360</v>
      </c>
      <c r="C2768" s="9" t="s">
        <v>24361</v>
      </c>
      <c r="D2768" s="9" t="s">
        <v>19</v>
      </c>
      <c r="E2768" s="9" t="s">
        <v>943</v>
      </c>
      <c r="F2768" s="9" t="s">
        <v>5135</v>
      </c>
      <c r="G2768" s="9" t="s">
        <v>8437</v>
      </c>
      <c r="H2768" s="9" t="n">
        <v>1672</v>
      </c>
      <c r="I2768" s="9" t="n">
        <v>1725</v>
      </c>
      <c r="J2768" s="9"/>
      <c r="K2768" s="9" t="s">
        <v>24362</v>
      </c>
      <c r="L2768" s="9" t="s">
        <v>24363</v>
      </c>
      <c r="M2768" s="9" t="s">
        <v>24364</v>
      </c>
      <c r="N2768" s="9" t="s">
        <v>180</v>
      </c>
      <c r="O2768" s="9" t="s">
        <v>24365</v>
      </c>
      <c r="P2768" s="9" t="s">
        <v>24366</v>
      </c>
      <c r="Q2768" s="9" t="s">
        <v>219</v>
      </c>
      <c r="R2768" s="9" t="s">
        <v>628</v>
      </c>
      <c r="S2768" s="9" t="s">
        <v>17</v>
      </c>
      <c r="T2768" s="9" t="s">
        <v>9664</v>
      </c>
      <c r="U2768" s="9" t="s">
        <v>222</v>
      </c>
      <c r="V2768" s="9" t="s">
        <v>24367</v>
      </c>
    </row>
    <row r="2769" customFormat="false" ht="15" hidden="false" customHeight="false" outlineLevel="0" collapsed="false">
      <c r="A2769" s="9" t="s">
        <v>24368</v>
      </c>
      <c r="B2769" s="9" t="s">
        <v>24369</v>
      </c>
      <c r="C2769" s="9"/>
      <c r="D2769" s="9" t="s">
        <v>19</v>
      </c>
      <c r="E2769" s="9" t="s">
        <v>943</v>
      </c>
      <c r="F2769" s="9" t="s">
        <v>9628</v>
      </c>
      <c r="G2769" s="9" t="s">
        <v>155</v>
      </c>
      <c r="H2769" s="9" t="n">
        <v>1725</v>
      </c>
      <c r="I2769" s="9" t="n">
        <v>1770</v>
      </c>
      <c r="J2769" s="9" t="s">
        <v>24370</v>
      </c>
      <c r="K2769" s="9" t="s">
        <v>24371</v>
      </c>
      <c r="L2769" s="9" t="s">
        <v>24372</v>
      </c>
      <c r="M2769" s="9" t="s">
        <v>24373</v>
      </c>
      <c r="N2769" s="9" t="s">
        <v>24374</v>
      </c>
      <c r="O2769" s="9" t="s">
        <v>24375</v>
      </c>
      <c r="P2769" s="9" t="s">
        <v>24376</v>
      </c>
      <c r="Q2769" s="9" t="s">
        <v>454</v>
      </c>
      <c r="R2769" s="9" t="s">
        <v>21826</v>
      </c>
      <c r="S2769" s="9" t="s">
        <v>16</v>
      </c>
      <c r="T2769" s="9" t="s">
        <v>21950</v>
      </c>
      <c r="U2769" s="9" t="s">
        <v>222</v>
      </c>
      <c r="V2769" s="9" t="s">
        <v>24377</v>
      </c>
    </row>
    <row r="2770" customFormat="false" ht="15" hidden="false" customHeight="false" outlineLevel="0" collapsed="false">
      <c r="A2770" s="9" t="s">
        <v>24378</v>
      </c>
      <c r="B2770" s="9" t="s">
        <v>24379</v>
      </c>
      <c r="C2770" s="9" t="s">
        <v>24380</v>
      </c>
      <c r="D2770" s="9" t="s">
        <v>19</v>
      </c>
      <c r="E2770" s="9" t="s">
        <v>943</v>
      </c>
      <c r="F2770" s="9" t="s">
        <v>9628</v>
      </c>
      <c r="G2770" s="9" t="s">
        <v>874</v>
      </c>
      <c r="H2770" s="9" t="n">
        <v>1932</v>
      </c>
      <c r="I2770" s="9" t="n">
        <v>2010</v>
      </c>
      <c r="J2770" s="9"/>
      <c r="K2770" s="9" t="s">
        <v>24381</v>
      </c>
      <c r="L2770" s="9" t="s">
        <v>24382</v>
      </c>
      <c r="M2770" s="9" t="s">
        <v>21514</v>
      </c>
      <c r="N2770" s="9" t="s">
        <v>184</v>
      </c>
      <c r="O2770" s="9" t="s">
        <v>24383</v>
      </c>
      <c r="P2770" s="9" t="s">
        <v>24384</v>
      </c>
      <c r="Q2770" s="9" t="s">
        <v>454</v>
      </c>
      <c r="R2770" s="9" t="s">
        <v>14169</v>
      </c>
      <c r="S2770" s="9" t="s">
        <v>17</v>
      </c>
      <c r="T2770" s="9" t="s">
        <v>18875</v>
      </c>
      <c r="U2770" s="9" t="s">
        <v>222</v>
      </c>
      <c r="V2770" s="9" t="s">
        <v>24377</v>
      </c>
    </row>
    <row r="2771" customFormat="false" ht="15" hidden="false" customHeight="false" outlineLevel="0" collapsed="false">
      <c r="A2771" s="9" t="s">
        <v>24385</v>
      </c>
      <c r="B2771" s="9" t="s">
        <v>24386</v>
      </c>
      <c r="C2771" s="9"/>
      <c r="D2771" s="9" t="s">
        <v>19</v>
      </c>
      <c r="E2771" s="9" t="s">
        <v>943</v>
      </c>
      <c r="F2771" s="9" t="s">
        <v>168</v>
      </c>
      <c r="G2771" s="9" t="s">
        <v>155</v>
      </c>
      <c r="H2771" s="9" t="n">
        <v>1928</v>
      </c>
      <c r="I2771" s="9" t="n">
        <v>2011</v>
      </c>
      <c r="J2771" s="9"/>
      <c r="K2771" s="9" t="s">
        <v>24387</v>
      </c>
      <c r="L2771" s="9" t="s">
        <v>24388</v>
      </c>
      <c r="M2771" s="9" t="s">
        <v>24389</v>
      </c>
      <c r="N2771" s="9" t="s">
        <v>184</v>
      </c>
      <c r="O2771" s="9" t="s">
        <v>21919</v>
      </c>
      <c r="P2771" s="9" t="s">
        <v>24390</v>
      </c>
      <c r="Q2771" s="9" t="s">
        <v>454</v>
      </c>
      <c r="R2771" s="9" t="s">
        <v>14169</v>
      </c>
      <c r="S2771" s="9" t="s">
        <v>17</v>
      </c>
      <c r="T2771" s="9" t="s">
        <v>24391</v>
      </c>
      <c r="U2771" s="9" t="s">
        <v>222</v>
      </c>
      <c r="V2771" s="9"/>
    </row>
    <row r="2772" customFormat="false" ht="15" hidden="false" customHeight="false" outlineLevel="0" collapsed="false">
      <c r="A2772" s="9" t="s">
        <v>24392</v>
      </c>
      <c r="B2772" s="9" t="s">
        <v>24393</v>
      </c>
      <c r="C2772" s="9"/>
      <c r="D2772" s="9" t="s">
        <v>19</v>
      </c>
      <c r="E2772" s="9" t="s">
        <v>943</v>
      </c>
      <c r="F2772" s="9" t="s">
        <v>12647</v>
      </c>
      <c r="G2772" s="9" t="s">
        <v>24394</v>
      </c>
      <c r="H2772" s="9" t="n">
        <v>1728</v>
      </c>
      <c r="I2772" s="9" t="n">
        <v>1779</v>
      </c>
      <c r="J2772" s="9"/>
      <c r="K2772" s="9" t="s">
        <v>24395</v>
      </c>
      <c r="L2772" s="9" t="s">
        <v>24396</v>
      </c>
      <c r="M2772" s="9" t="s">
        <v>24397</v>
      </c>
      <c r="N2772" s="9" t="s">
        <v>180</v>
      </c>
      <c r="O2772" s="9" t="s">
        <v>24398</v>
      </c>
      <c r="P2772" s="9" t="s">
        <v>24399</v>
      </c>
      <c r="Q2772" s="9" t="s">
        <v>454</v>
      </c>
      <c r="R2772" s="9" t="s">
        <v>21836</v>
      </c>
      <c r="S2772" s="9" t="s">
        <v>17</v>
      </c>
      <c r="T2772" s="9" t="s">
        <v>3429</v>
      </c>
      <c r="U2772" s="9" t="s">
        <v>222</v>
      </c>
      <c r="V2772" s="9" t="s">
        <v>24377</v>
      </c>
    </row>
    <row r="2773" customFormat="false" ht="15" hidden="false" customHeight="false" outlineLevel="0" collapsed="false">
      <c r="A2773" s="9" t="s">
        <v>24400</v>
      </c>
      <c r="B2773" s="9" t="s">
        <v>24401</v>
      </c>
      <c r="C2773" s="9"/>
      <c r="D2773" s="9" t="s">
        <v>19</v>
      </c>
      <c r="E2773" s="9" t="s">
        <v>943</v>
      </c>
      <c r="F2773" s="9" t="s">
        <v>168</v>
      </c>
      <c r="G2773" s="9" t="s">
        <v>155</v>
      </c>
      <c r="H2773" s="9" t="n">
        <v>1838</v>
      </c>
      <c r="I2773" s="9" t="n">
        <v>1917</v>
      </c>
      <c r="J2773" s="9"/>
      <c r="K2773" s="9" t="s">
        <v>24402</v>
      </c>
      <c r="L2773" s="9" t="s">
        <v>24403</v>
      </c>
      <c r="M2773" s="9" t="s">
        <v>13243</v>
      </c>
      <c r="N2773" s="9" t="s">
        <v>593</v>
      </c>
      <c r="O2773" s="9" t="s">
        <v>24404</v>
      </c>
      <c r="P2773" s="9" t="s">
        <v>24405</v>
      </c>
      <c r="Q2773" s="9" t="s">
        <v>454</v>
      </c>
      <c r="R2773" s="9" t="s">
        <v>22400</v>
      </c>
      <c r="S2773" s="9" t="s">
        <v>17</v>
      </c>
      <c r="T2773" s="9" t="s">
        <v>4382</v>
      </c>
      <c r="U2773" s="9" t="s">
        <v>222</v>
      </c>
      <c r="V2773" s="9" t="s">
        <v>24406</v>
      </c>
    </row>
    <row r="2774" customFormat="false" ht="15" hidden="false" customHeight="false" outlineLevel="0" collapsed="false">
      <c r="A2774" s="9" t="s">
        <v>24407</v>
      </c>
      <c r="B2774" s="9" t="s">
        <v>24408</v>
      </c>
      <c r="C2774" s="9"/>
      <c r="D2774" s="9" t="s">
        <v>19</v>
      </c>
      <c r="E2774" s="9" t="s">
        <v>943</v>
      </c>
      <c r="F2774" s="9" t="s">
        <v>168</v>
      </c>
      <c r="G2774" s="9" t="s">
        <v>155</v>
      </c>
      <c r="H2774" s="9" t="n">
        <v>1900</v>
      </c>
      <c r="I2774" s="9" t="n">
        <v>1965</v>
      </c>
      <c r="J2774" s="9"/>
      <c r="K2774" s="9" t="s">
        <v>24409</v>
      </c>
      <c r="L2774" s="9" t="s">
        <v>24410</v>
      </c>
      <c r="M2774" s="9" t="s">
        <v>24411</v>
      </c>
      <c r="N2774" s="9" t="s">
        <v>452</v>
      </c>
      <c r="O2774" s="9" t="s">
        <v>24412</v>
      </c>
      <c r="P2774" s="9" t="s">
        <v>24413</v>
      </c>
      <c r="Q2774" s="9" t="s">
        <v>234</v>
      </c>
      <c r="R2774" s="9" t="s">
        <v>14169</v>
      </c>
      <c r="S2774" s="9" t="s">
        <v>17</v>
      </c>
      <c r="T2774" s="9" t="s">
        <v>10523</v>
      </c>
      <c r="U2774" s="9" t="s">
        <v>222</v>
      </c>
      <c r="V2774" s="9" t="s">
        <v>24414</v>
      </c>
    </row>
    <row r="2775" customFormat="false" ht="15" hidden="false" customHeight="false" outlineLevel="0" collapsed="false">
      <c r="A2775" s="9" t="s">
        <v>24415</v>
      </c>
      <c r="B2775" s="9" t="s">
        <v>24416</v>
      </c>
      <c r="C2775" s="9"/>
      <c r="D2775" s="9" t="s">
        <v>19</v>
      </c>
      <c r="E2775" s="9" t="s">
        <v>943</v>
      </c>
      <c r="F2775" s="9" t="s">
        <v>168</v>
      </c>
      <c r="G2775" s="9" t="s">
        <v>155</v>
      </c>
      <c r="H2775" s="9" t="n">
        <v>1874</v>
      </c>
      <c r="I2775" s="9" t="n">
        <v>1950</v>
      </c>
      <c r="J2775" s="9"/>
      <c r="K2775" s="9" t="s">
        <v>24417</v>
      </c>
      <c r="L2775" s="9" t="s">
        <v>24418</v>
      </c>
      <c r="M2775" s="9" t="s">
        <v>24419</v>
      </c>
      <c r="N2775" s="9" t="s">
        <v>613</v>
      </c>
      <c r="O2775" s="9" t="s">
        <v>24420</v>
      </c>
      <c r="P2775" s="9" t="s">
        <v>24421</v>
      </c>
      <c r="Q2775" s="9" t="s">
        <v>454</v>
      </c>
      <c r="R2775" s="9" t="s">
        <v>24422</v>
      </c>
      <c r="S2775" s="9" t="s">
        <v>17</v>
      </c>
      <c r="T2775" s="9" t="s">
        <v>8277</v>
      </c>
      <c r="U2775" s="9" t="s">
        <v>222</v>
      </c>
      <c r="V2775" s="9" t="s">
        <v>24423</v>
      </c>
    </row>
    <row r="2776" customFormat="false" ht="15" hidden="false" customHeight="false" outlineLevel="0" collapsed="false">
      <c r="A2776" s="9" t="s">
        <v>24424</v>
      </c>
      <c r="B2776" s="9" t="s">
        <v>24425</v>
      </c>
      <c r="C2776" s="9"/>
      <c r="D2776" s="9" t="s">
        <v>19</v>
      </c>
      <c r="E2776" s="9" t="s">
        <v>943</v>
      </c>
      <c r="F2776" s="9" t="s">
        <v>168</v>
      </c>
      <c r="G2776" s="9" t="s">
        <v>155</v>
      </c>
      <c r="H2776" s="9" t="n">
        <v>1883</v>
      </c>
      <c r="I2776" s="9" t="n">
        <v>1952</v>
      </c>
      <c r="J2776" s="9"/>
      <c r="K2776" s="9" t="s">
        <v>24426</v>
      </c>
      <c r="L2776" s="9" t="s">
        <v>24427</v>
      </c>
      <c r="M2776" s="9" t="s">
        <v>24428</v>
      </c>
      <c r="N2776" s="9" t="s">
        <v>613</v>
      </c>
      <c r="O2776" s="9" t="s">
        <v>24429</v>
      </c>
      <c r="P2776" s="9" t="s">
        <v>24430</v>
      </c>
      <c r="Q2776" s="9" t="s">
        <v>454</v>
      </c>
      <c r="R2776" s="9" t="s">
        <v>24422</v>
      </c>
      <c r="S2776" s="9" t="s">
        <v>17</v>
      </c>
      <c r="T2776" s="9" t="s">
        <v>9456</v>
      </c>
      <c r="U2776" s="9" t="s">
        <v>222</v>
      </c>
      <c r="V2776" s="9"/>
    </row>
    <row r="2777" customFormat="false" ht="15" hidden="false" customHeight="false" outlineLevel="0" collapsed="false">
      <c r="A2777" s="9" t="s">
        <v>24431</v>
      </c>
      <c r="B2777" s="9" t="s">
        <v>24432</v>
      </c>
      <c r="C2777" s="9"/>
      <c r="D2777" s="9" t="s">
        <v>19</v>
      </c>
      <c r="E2777" s="9" t="s">
        <v>943</v>
      </c>
      <c r="F2777" s="9" t="s">
        <v>168</v>
      </c>
      <c r="G2777" s="9" t="s">
        <v>155</v>
      </c>
      <c r="H2777" s="9" t="n">
        <v>1853</v>
      </c>
      <c r="I2777" s="9" t="n">
        <v>1931</v>
      </c>
      <c r="J2777" s="9" t="s">
        <v>24433</v>
      </c>
      <c r="K2777" s="9" t="s">
        <v>24434</v>
      </c>
      <c r="L2777" s="9" t="s">
        <v>24435</v>
      </c>
      <c r="M2777" s="9" t="s">
        <v>24436</v>
      </c>
      <c r="N2777" s="9" t="s">
        <v>613</v>
      </c>
      <c r="O2777" s="9" t="s">
        <v>22046</v>
      </c>
      <c r="P2777" s="9" t="s">
        <v>24437</v>
      </c>
      <c r="Q2777" s="9" t="s">
        <v>454</v>
      </c>
      <c r="R2777" s="9" t="s">
        <v>24422</v>
      </c>
      <c r="S2777" s="9" t="s">
        <v>17</v>
      </c>
      <c r="T2777" s="9" t="s">
        <v>22694</v>
      </c>
      <c r="U2777" s="9" t="s">
        <v>222</v>
      </c>
      <c r="V2777" s="9" t="s">
        <v>24438</v>
      </c>
    </row>
    <row r="2778" customFormat="false" ht="15" hidden="false" customHeight="false" outlineLevel="0" collapsed="false">
      <c r="A2778" s="9" t="s">
        <v>24439</v>
      </c>
      <c r="B2778" s="9" t="s">
        <v>24440</v>
      </c>
      <c r="C2778" s="9"/>
      <c r="D2778" s="9" t="s">
        <v>19</v>
      </c>
      <c r="E2778" s="9" t="s">
        <v>943</v>
      </c>
      <c r="F2778" s="9" t="s">
        <v>168</v>
      </c>
      <c r="G2778" s="9" t="s">
        <v>155</v>
      </c>
      <c r="H2778" s="9" t="n">
        <v>1901</v>
      </c>
      <c r="I2778" s="9" t="n">
        <v>1972</v>
      </c>
      <c r="J2778" s="9"/>
      <c r="K2778" s="9" t="s">
        <v>24441</v>
      </c>
      <c r="L2778" s="9" t="s">
        <v>24435</v>
      </c>
      <c r="M2778" s="9" t="s">
        <v>19382</v>
      </c>
      <c r="N2778" s="9" t="s">
        <v>179</v>
      </c>
      <c r="O2778" s="9" t="s">
        <v>21919</v>
      </c>
      <c r="P2778" s="9" t="s">
        <v>24442</v>
      </c>
      <c r="Q2778" s="9" t="s">
        <v>454</v>
      </c>
      <c r="R2778" s="9" t="s">
        <v>24422</v>
      </c>
      <c r="S2778" s="9" t="s">
        <v>17</v>
      </c>
      <c r="T2778" s="9" t="s">
        <v>3391</v>
      </c>
      <c r="U2778" s="9" t="s">
        <v>222</v>
      </c>
      <c r="V2778" s="9" t="s">
        <v>24423</v>
      </c>
    </row>
    <row r="2779" customFormat="false" ht="15" hidden="false" customHeight="false" outlineLevel="0" collapsed="false">
      <c r="A2779" s="9" t="s">
        <v>24443</v>
      </c>
      <c r="B2779" s="9" t="s">
        <v>24444</v>
      </c>
      <c r="C2779" s="9"/>
      <c r="D2779" s="9" t="s">
        <v>19</v>
      </c>
      <c r="E2779" s="9" t="s">
        <v>943</v>
      </c>
      <c r="F2779" s="9" t="s">
        <v>168</v>
      </c>
      <c r="G2779" s="9" t="s">
        <v>155</v>
      </c>
      <c r="H2779" s="9" t="n">
        <v>1892</v>
      </c>
      <c r="I2779" s="9" t="n">
        <v>1995</v>
      </c>
      <c r="J2779" s="9"/>
      <c r="K2779" s="9" t="s">
        <v>24445</v>
      </c>
      <c r="L2779" s="9" t="s">
        <v>24446</v>
      </c>
      <c r="M2779" s="9" t="s">
        <v>24447</v>
      </c>
      <c r="N2779" s="9" t="s">
        <v>593</v>
      </c>
      <c r="O2779" s="9" t="s">
        <v>22137</v>
      </c>
      <c r="P2779" s="9" t="s">
        <v>24448</v>
      </c>
      <c r="Q2779" s="9" t="s">
        <v>454</v>
      </c>
      <c r="R2779" s="9" t="s">
        <v>24422</v>
      </c>
      <c r="S2779" s="9" t="s">
        <v>17</v>
      </c>
      <c r="T2779" s="9" t="s">
        <v>16911</v>
      </c>
      <c r="U2779" s="9" t="s">
        <v>222</v>
      </c>
      <c r="V2779" s="9"/>
    </row>
    <row r="2780" customFormat="false" ht="15" hidden="false" customHeight="false" outlineLevel="0" collapsed="false">
      <c r="A2780" s="9" t="s">
        <v>24449</v>
      </c>
      <c r="B2780" s="9" t="s">
        <v>24450</v>
      </c>
      <c r="C2780" s="9"/>
      <c r="D2780" s="9" t="s">
        <v>19</v>
      </c>
      <c r="E2780" s="9" t="s">
        <v>943</v>
      </c>
      <c r="F2780" s="9" t="s">
        <v>168</v>
      </c>
      <c r="G2780" s="9" t="s">
        <v>155</v>
      </c>
      <c r="H2780" s="9" t="n">
        <v>1920</v>
      </c>
      <c r="I2780" s="9" t="n">
        <v>2009</v>
      </c>
      <c r="J2780" s="9"/>
      <c r="K2780" s="9" t="s">
        <v>24451</v>
      </c>
      <c r="L2780" s="9" t="s">
        <v>24446</v>
      </c>
      <c r="M2780" s="9" t="s">
        <v>24452</v>
      </c>
      <c r="N2780" s="9" t="s">
        <v>174</v>
      </c>
      <c r="O2780" s="9" t="s">
        <v>22137</v>
      </c>
      <c r="P2780" s="9" t="s">
        <v>24453</v>
      </c>
      <c r="Q2780" s="9" t="s">
        <v>454</v>
      </c>
      <c r="R2780" s="9" t="s">
        <v>24422</v>
      </c>
      <c r="S2780" s="9" t="s">
        <v>17</v>
      </c>
      <c r="T2780" s="9" t="s">
        <v>16911</v>
      </c>
      <c r="U2780" s="9" t="s">
        <v>222</v>
      </c>
      <c r="V2780" s="9"/>
    </row>
    <row r="2781" customFormat="false" ht="15" hidden="false" customHeight="false" outlineLevel="0" collapsed="false">
      <c r="A2781" s="9" t="s">
        <v>24454</v>
      </c>
      <c r="B2781" s="9" t="s">
        <v>24455</v>
      </c>
      <c r="C2781" s="9"/>
      <c r="D2781" s="9" t="s">
        <v>19</v>
      </c>
      <c r="E2781" s="9" t="s">
        <v>943</v>
      </c>
      <c r="F2781" s="9" t="s">
        <v>168</v>
      </c>
      <c r="G2781" s="9" t="s">
        <v>155</v>
      </c>
      <c r="H2781" s="9" t="n">
        <v>1927</v>
      </c>
      <c r="I2781" s="9" t="n">
        <v>1997</v>
      </c>
      <c r="J2781" s="9"/>
      <c r="K2781" s="9" t="s">
        <v>24456</v>
      </c>
      <c r="L2781" s="9" t="s">
        <v>24457</v>
      </c>
      <c r="M2781" s="9" t="s">
        <v>24458</v>
      </c>
      <c r="N2781" s="9" t="s">
        <v>174</v>
      </c>
      <c r="O2781" s="9" t="s">
        <v>22137</v>
      </c>
      <c r="P2781" s="9" t="s">
        <v>24459</v>
      </c>
      <c r="Q2781" s="9" t="s">
        <v>454</v>
      </c>
      <c r="R2781" s="9" t="s">
        <v>24422</v>
      </c>
      <c r="S2781" s="9" t="s">
        <v>17</v>
      </c>
      <c r="T2781" s="9" t="s">
        <v>2848</v>
      </c>
      <c r="U2781" s="9" t="s">
        <v>222</v>
      </c>
      <c r="V2781" s="9" t="s">
        <v>24423</v>
      </c>
    </row>
    <row r="2782" customFormat="false" ht="15" hidden="false" customHeight="false" outlineLevel="0" collapsed="false">
      <c r="A2782" s="9" t="s">
        <v>24460</v>
      </c>
      <c r="B2782" s="9" t="s">
        <v>24461</v>
      </c>
      <c r="C2782" s="9"/>
      <c r="D2782" s="9" t="s">
        <v>19</v>
      </c>
      <c r="E2782" s="9" t="s">
        <v>943</v>
      </c>
      <c r="F2782" s="9" t="s">
        <v>168</v>
      </c>
      <c r="G2782" s="9" t="s">
        <v>155</v>
      </c>
      <c r="H2782" s="9" t="n">
        <v>1919</v>
      </c>
      <c r="I2782" s="9" t="n">
        <v>1995</v>
      </c>
      <c r="J2782" s="9"/>
      <c r="K2782" s="9" t="s">
        <v>24462</v>
      </c>
      <c r="L2782" s="9" t="s">
        <v>5198</v>
      </c>
      <c r="M2782" s="9" t="s">
        <v>5198</v>
      </c>
      <c r="N2782" s="9" t="s">
        <v>180</v>
      </c>
      <c r="O2782" s="9" t="s">
        <v>24463</v>
      </c>
      <c r="P2782" s="9" t="s">
        <v>24464</v>
      </c>
      <c r="Q2782" s="9" t="s">
        <v>454</v>
      </c>
      <c r="R2782" s="9" t="s">
        <v>12866</v>
      </c>
      <c r="S2782" s="9" t="s">
        <v>17</v>
      </c>
      <c r="T2782" s="9" t="s">
        <v>3322</v>
      </c>
      <c r="U2782" s="9" t="s">
        <v>222</v>
      </c>
      <c r="V2782" s="9"/>
    </row>
    <row r="2783" customFormat="false" ht="15" hidden="false" customHeight="false" outlineLevel="0" collapsed="false">
      <c r="A2783" s="9" t="s">
        <v>24465</v>
      </c>
      <c r="B2783" s="9" t="s">
        <v>24466</v>
      </c>
      <c r="C2783" s="9"/>
      <c r="D2783" s="9" t="s">
        <v>19</v>
      </c>
      <c r="E2783" s="9" t="s">
        <v>943</v>
      </c>
      <c r="F2783" s="9" t="s">
        <v>24467</v>
      </c>
      <c r="G2783" s="9" t="s">
        <v>155</v>
      </c>
      <c r="H2783" s="9" t="n">
        <v>1950</v>
      </c>
      <c r="I2783" s="9"/>
      <c r="J2783" s="9" t="s">
        <v>22313</v>
      </c>
      <c r="K2783" s="9" t="s">
        <v>24468</v>
      </c>
      <c r="L2783" s="9" t="s">
        <v>24469</v>
      </c>
      <c r="M2783" s="9" t="s">
        <v>9517</v>
      </c>
      <c r="N2783" s="9" t="s">
        <v>177</v>
      </c>
      <c r="O2783" s="9" t="s">
        <v>22137</v>
      </c>
      <c r="P2783" s="9" t="s">
        <v>24470</v>
      </c>
      <c r="Q2783" s="9" t="s">
        <v>2073</v>
      </c>
      <c r="R2783" s="9" t="s">
        <v>23511</v>
      </c>
      <c r="S2783" s="9" t="s">
        <v>17</v>
      </c>
      <c r="T2783" s="9" t="s">
        <v>2018</v>
      </c>
      <c r="U2783" s="9" t="s">
        <v>222</v>
      </c>
      <c r="V2783" s="9"/>
    </row>
    <row r="2784" customFormat="false" ht="15" hidden="false" customHeight="false" outlineLevel="0" collapsed="false">
      <c r="A2784" s="9" t="s">
        <v>24471</v>
      </c>
      <c r="B2784" s="9" t="s">
        <v>24472</v>
      </c>
      <c r="C2784" s="9" t="s">
        <v>24473</v>
      </c>
      <c r="D2784" s="9" t="s">
        <v>19</v>
      </c>
      <c r="E2784" s="9" t="s">
        <v>943</v>
      </c>
      <c r="F2784" s="9" t="s">
        <v>19814</v>
      </c>
      <c r="G2784" s="9" t="s">
        <v>155</v>
      </c>
      <c r="H2784" s="9" t="n">
        <v>1877</v>
      </c>
      <c r="I2784" s="9" t="n">
        <v>1951</v>
      </c>
      <c r="J2784" s="9" t="s">
        <v>24474</v>
      </c>
      <c r="K2784" s="9" t="s">
        <v>24475</v>
      </c>
      <c r="L2784" s="9" t="s">
        <v>24476</v>
      </c>
      <c r="M2784" s="9" t="s">
        <v>9517</v>
      </c>
      <c r="N2784" s="9" t="s">
        <v>177</v>
      </c>
      <c r="O2784" s="9" t="s">
        <v>21919</v>
      </c>
      <c r="P2784" s="9" t="s">
        <v>24477</v>
      </c>
      <c r="Q2784" s="9" t="s">
        <v>454</v>
      </c>
      <c r="R2784" s="9" t="s">
        <v>13884</v>
      </c>
      <c r="S2784" s="9" t="s">
        <v>17</v>
      </c>
      <c r="T2784" s="9" t="s">
        <v>258</v>
      </c>
      <c r="U2784" s="9" t="s">
        <v>222</v>
      </c>
      <c r="V2784" s="9"/>
    </row>
    <row r="2785" customFormat="false" ht="15" hidden="false" customHeight="false" outlineLevel="0" collapsed="false">
      <c r="A2785" s="9" t="s">
        <v>24478</v>
      </c>
      <c r="B2785" s="9" t="s">
        <v>24479</v>
      </c>
      <c r="C2785" s="9"/>
      <c r="D2785" s="9" t="s">
        <v>19</v>
      </c>
      <c r="E2785" s="9" t="s">
        <v>943</v>
      </c>
      <c r="F2785" s="9" t="s">
        <v>168</v>
      </c>
      <c r="G2785" s="9" t="s">
        <v>148</v>
      </c>
      <c r="H2785" s="9" t="n">
        <v>1902</v>
      </c>
      <c r="I2785" s="9" t="n">
        <v>1959</v>
      </c>
      <c r="J2785" s="9"/>
      <c r="K2785" s="9" t="s">
        <v>24480</v>
      </c>
      <c r="L2785" s="9" t="s">
        <v>18124</v>
      </c>
      <c r="M2785" s="9" t="s">
        <v>5198</v>
      </c>
      <c r="N2785" s="9" t="s">
        <v>180</v>
      </c>
      <c r="O2785" s="9" t="s">
        <v>24481</v>
      </c>
      <c r="P2785" s="9" t="s">
        <v>24482</v>
      </c>
      <c r="Q2785" s="9" t="s">
        <v>454</v>
      </c>
      <c r="R2785" s="9" t="s">
        <v>12866</v>
      </c>
      <c r="S2785" s="9" t="s">
        <v>17</v>
      </c>
      <c r="T2785" s="9" t="s">
        <v>22420</v>
      </c>
      <c r="U2785" s="9" t="s">
        <v>222</v>
      </c>
      <c r="V2785" s="9" t="s">
        <v>24483</v>
      </c>
    </row>
    <row r="2786" customFormat="false" ht="15" hidden="false" customHeight="false" outlineLevel="0" collapsed="false">
      <c r="A2786" s="9" t="s">
        <v>24484</v>
      </c>
      <c r="B2786" s="9" t="s">
        <v>24485</v>
      </c>
      <c r="C2786" s="9"/>
      <c r="D2786" s="9" t="s">
        <v>19</v>
      </c>
      <c r="E2786" s="9" t="s">
        <v>943</v>
      </c>
      <c r="F2786" s="9" t="s">
        <v>168</v>
      </c>
      <c r="G2786" s="9" t="s">
        <v>148</v>
      </c>
      <c r="H2786" s="9" t="n">
        <v>1910</v>
      </c>
      <c r="I2786" s="9" t="n">
        <v>1996</v>
      </c>
      <c r="J2786" s="9" t="s">
        <v>24486</v>
      </c>
      <c r="K2786" s="9" t="s">
        <v>24487</v>
      </c>
      <c r="L2786" s="9" t="s">
        <v>14174</v>
      </c>
      <c r="M2786" s="9" t="s">
        <v>24488</v>
      </c>
      <c r="N2786" s="9" t="s">
        <v>179</v>
      </c>
      <c r="O2786" s="9" t="s">
        <v>24489</v>
      </c>
      <c r="P2786" s="9" t="s">
        <v>24490</v>
      </c>
      <c r="Q2786" s="9" t="s">
        <v>454</v>
      </c>
      <c r="R2786" s="9" t="s">
        <v>12866</v>
      </c>
      <c r="S2786" s="9" t="s">
        <v>17</v>
      </c>
      <c r="T2786" s="9" t="s">
        <v>22592</v>
      </c>
      <c r="U2786" s="9" t="s">
        <v>222</v>
      </c>
      <c r="V2786" s="9" t="s">
        <v>24491</v>
      </c>
    </row>
    <row r="2787" customFormat="false" ht="15" hidden="false" customHeight="false" outlineLevel="0" collapsed="false">
      <c r="A2787" s="9" t="s">
        <v>24492</v>
      </c>
      <c r="B2787" s="9" t="s">
        <v>24493</v>
      </c>
      <c r="C2787" s="9"/>
      <c r="D2787" s="9" t="s">
        <v>19</v>
      </c>
      <c r="E2787" s="9" t="s">
        <v>943</v>
      </c>
      <c r="F2787" s="9" t="s">
        <v>168</v>
      </c>
      <c r="G2787" s="9" t="s">
        <v>148</v>
      </c>
      <c r="H2787" s="9" t="n">
        <v>1932</v>
      </c>
      <c r="I2787" s="9" t="n">
        <v>2002</v>
      </c>
      <c r="J2787" s="9" t="s">
        <v>24494</v>
      </c>
      <c r="K2787" s="9" t="s">
        <v>24495</v>
      </c>
      <c r="L2787" s="9" t="s">
        <v>24496</v>
      </c>
      <c r="M2787" s="9" t="s">
        <v>5198</v>
      </c>
      <c r="N2787" s="9" t="s">
        <v>179</v>
      </c>
      <c r="O2787" s="9" t="s">
        <v>24497</v>
      </c>
      <c r="P2787" s="9" t="s">
        <v>24498</v>
      </c>
      <c r="Q2787" s="9" t="s">
        <v>1654</v>
      </c>
      <c r="R2787" s="9" t="s">
        <v>12866</v>
      </c>
      <c r="S2787" s="9" t="s">
        <v>17</v>
      </c>
      <c r="T2787" s="9" t="s">
        <v>10980</v>
      </c>
      <c r="U2787" s="9" t="s">
        <v>222</v>
      </c>
      <c r="V2787" s="9" t="s">
        <v>24499</v>
      </c>
    </row>
    <row r="2788" customFormat="false" ht="15" hidden="false" customHeight="false" outlineLevel="0" collapsed="false">
      <c r="A2788" s="9" t="s">
        <v>24500</v>
      </c>
      <c r="B2788" s="9" t="s">
        <v>24501</v>
      </c>
      <c r="C2788" s="9"/>
      <c r="D2788" s="9" t="s">
        <v>19</v>
      </c>
      <c r="E2788" s="9" t="s">
        <v>943</v>
      </c>
      <c r="F2788" s="9" t="s">
        <v>168</v>
      </c>
      <c r="G2788" s="9" t="s">
        <v>148</v>
      </c>
      <c r="H2788" s="9" t="n">
        <v>1940</v>
      </c>
      <c r="I2788" s="9" t="n">
        <v>2003</v>
      </c>
      <c r="J2788" s="9"/>
      <c r="K2788" s="9" t="s">
        <v>24502</v>
      </c>
      <c r="L2788" s="9" t="s">
        <v>22320</v>
      </c>
      <c r="M2788" s="9" t="s">
        <v>24503</v>
      </c>
      <c r="N2788" s="9" t="s">
        <v>180</v>
      </c>
      <c r="O2788" s="9" t="s">
        <v>21919</v>
      </c>
      <c r="P2788" s="9" t="s">
        <v>24504</v>
      </c>
      <c r="Q2788" s="9" t="s">
        <v>454</v>
      </c>
      <c r="R2788" s="9" t="s">
        <v>12866</v>
      </c>
      <c r="S2788" s="9" t="s">
        <v>17</v>
      </c>
      <c r="T2788" s="9" t="s">
        <v>5191</v>
      </c>
      <c r="U2788" s="9" t="s">
        <v>222</v>
      </c>
      <c r="V2788" s="9" t="s">
        <v>24505</v>
      </c>
    </row>
    <row r="2789" customFormat="false" ht="15" hidden="false" customHeight="false" outlineLevel="0" collapsed="false">
      <c r="A2789" s="9" t="s">
        <v>24506</v>
      </c>
      <c r="B2789" s="9" t="s">
        <v>24507</v>
      </c>
      <c r="C2789" s="9" t="s">
        <v>24508</v>
      </c>
      <c r="D2789" s="9" t="s">
        <v>19</v>
      </c>
      <c r="E2789" s="9" t="s">
        <v>943</v>
      </c>
      <c r="F2789" s="9" t="s">
        <v>168</v>
      </c>
      <c r="G2789" s="9" t="s">
        <v>148</v>
      </c>
      <c r="H2789" s="9" t="n">
        <v>1926</v>
      </c>
      <c r="I2789" s="9" t="n">
        <v>1998</v>
      </c>
      <c r="J2789" s="9" t="s">
        <v>24509</v>
      </c>
      <c r="K2789" s="9" t="s">
        <v>24510</v>
      </c>
      <c r="L2789" s="9" t="s">
        <v>24511</v>
      </c>
      <c r="M2789" s="9" t="s">
        <v>24512</v>
      </c>
      <c r="N2789" s="9" t="s">
        <v>179</v>
      </c>
      <c r="O2789" s="9" t="s">
        <v>24513</v>
      </c>
      <c r="P2789" s="9" t="s">
        <v>24514</v>
      </c>
      <c r="Q2789" s="9" t="s">
        <v>1654</v>
      </c>
      <c r="R2789" s="9" t="s">
        <v>12866</v>
      </c>
      <c r="S2789" s="9" t="s">
        <v>17</v>
      </c>
      <c r="T2789" s="9" t="s">
        <v>3132</v>
      </c>
      <c r="U2789" s="9" t="s">
        <v>222</v>
      </c>
      <c r="V2789" s="9" t="s">
        <v>24515</v>
      </c>
    </row>
    <row r="2790" customFormat="false" ht="15" hidden="false" customHeight="false" outlineLevel="0" collapsed="false">
      <c r="A2790" s="9" t="s">
        <v>24516</v>
      </c>
      <c r="B2790" s="9" t="s">
        <v>24517</v>
      </c>
      <c r="C2790" s="9"/>
      <c r="D2790" s="9" t="s">
        <v>19</v>
      </c>
      <c r="E2790" s="9" t="s">
        <v>943</v>
      </c>
      <c r="F2790" s="9" t="s">
        <v>168</v>
      </c>
      <c r="G2790" s="9" t="s">
        <v>148</v>
      </c>
      <c r="H2790" s="9" t="n">
        <v>1897</v>
      </c>
      <c r="I2790" s="9" t="n">
        <v>1976</v>
      </c>
      <c r="J2790" s="9" t="s">
        <v>24518</v>
      </c>
      <c r="K2790" s="9" t="s">
        <v>24519</v>
      </c>
      <c r="L2790" s="9" t="s">
        <v>24520</v>
      </c>
      <c r="M2790" s="9" t="s">
        <v>10920</v>
      </c>
      <c r="N2790" s="9" t="s">
        <v>179</v>
      </c>
      <c r="O2790" s="9" t="s">
        <v>24521</v>
      </c>
      <c r="P2790" s="9" t="s">
        <v>24522</v>
      </c>
      <c r="Q2790" s="9" t="s">
        <v>1654</v>
      </c>
      <c r="R2790" s="9" t="s">
        <v>12866</v>
      </c>
      <c r="S2790" s="9" t="s">
        <v>17</v>
      </c>
      <c r="T2790" s="9" t="s">
        <v>672</v>
      </c>
      <c r="U2790" s="9" t="s">
        <v>222</v>
      </c>
      <c r="V2790" s="9" t="s">
        <v>24523</v>
      </c>
    </row>
    <row r="2791" customFormat="false" ht="15" hidden="false" customHeight="false" outlineLevel="0" collapsed="false">
      <c r="A2791" s="9" t="s">
        <v>24524</v>
      </c>
      <c r="B2791" s="9" t="s">
        <v>24525</v>
      </c>
      <c r="C2791" s="9"/>
      <c r="D2791" s="9" t="s">
        <v>19</v>
      </c>
      <c r="E2791" s="9" t="s">
        <v>943</v>
      </c>
      <c r="F2791" s="9" t="s">
        <v>168</v>
      </c>
      <c r="G2791" s="9" t="s">
        <v>148</v>
      </c>
      <c r="H2791" s="9" t="n">
        <v>1927</v>
      </c>
      <c r="I2791" s="9" t="n">
        <v>1987</v>
      </c>
      <c r="J2791" s="9"/>
      <c r="K2791" s="9" t="s">
        <v>24526</v>
      </c>
      <c r="L2791" s="9" t="s">
        <v>24527</v>
      </c>
      <c r="M2791" s="9" t="s">
        <v>10920</v>
      </c>
      <c r="N2791" s="9" t="s">
        <v>179</v>
      </c>
      <c r="O2791" s="9" t="s">
        <v>24528</v>
      </c>
      <c r="P2791" s="9" t="s">
        <v>24529</v>
      </c>
      <c r="Q2791" s="9" t="s">
        <v>1654</v>
      </c>
      <c r="R2791" s="9" t="s">
        <v>12866</v>
      </c>
      <c r="S2791" s="9" t="s">
        <v>17</v>
      </c>
      <c r="T2791" s="9" t="s">
        <v>928</v>
      </c>
      <c r="U2791" s="9" t="s">
        <v>222</v>
      </c>
      <c r="V2791" s="9" t="s">
        <v>24530</v>
      </c>
    </row>
    <row r="2792" customFormat="false" ht="15" hidden="false" customHeight="false" outlineLevel="0" collapsed="false">
      <c r="A2792" s="9" t="s">
        <v>24531</v>
      </c>
      <c r="B2792" s="9" t="s">
        <v>24532</v>
      </c>
      <c r="C2792" s="9"/>
      <c r="D2792" s="9" t="s">
        <v>19</v>
      </c>
      <c r="E2792" s="9" t="s">
        <v>943</v>
      </c>
      <c r="F2792" s="9" t="s">
        <v>168</v>
      </c>
      <c r="G2792" s="9" t="s">
        <v>148</v>
      </c>
      <c r="H2792" s="9" t="n">
        <v>1916</v>
      </c>
      <c r="I2792" s="9" t="n">
        <v>1981</v>
      </c>
      <c r="J2792" s="9" t="s">
        <v>24533</v>
      </c>
      <c r="K2792" s="9" t="s">
        <v>24534</v>
      </c>
      <c r="L2792" s="9" t="s">
        <v>24520</v>
      </c>
      <c r="M2792" s="9" t="s">
        <v>24535</v>
      </c>
      <c r="N2792" s="9" t="s">
        <v>179</v>
      </c>
      <c r="O2792" s="9" t="s">
        <v>21919</v>
      </c>
      <c r="P2792" s="9" t="s">
        <v>24536</v>
      </c>
      <c r="Q2792" s="9" t="s">
        <v>1654</v>
      </c>
      <c r="R2792" s="9" t="s">
        <v>12866</v>
      </c>
      <c r="S2792" s="9" t="s">
        <v>17</v>
      </c>
      <c r="T2792" s="9" t="s">
        <v>1475</v>
      </c>
      <c r="U2792" s="9" t="s">
        <v>222</v>
      </c>
      <c r="V2792" s="9" t="s">
        <v>24537</v>
      </c>
    </row>
    <row r="2793" customFormat="false" ht="15" hidden="false" customHeight="false" outlineLevel="0" collapsed="false">
      <c r="A2793" s="9" t="s">
        <v>24538</v>
      </c>
      <c r="B2793" s="9" t="s">
        <v>24539</v>
      </c>
      <c r="C2793" s="9"/>
      <c r="D2793" s="9" t="s">
        <v>19</v>
      </c>
      <c r="E2793" s="9" t="s">
        <v>943</v>
      </c>
      <c r="F2793" s="9" t="s">
        <v>168</v>
      </c>
      <c r="G2793" s="9" t="s">
        <v>148</v>
      </c>
      <c r="H2793" s="9" t="n">
        <v>1943</v>
      </c>
      <c r="I2793" s="9" t="n">
        <v>2012</v>
      </c>
      <c r="J2793" s="9" t="s">
        <v>24540</v>
      </c>
      <c r="K2793" s="9" t="s">
        <v>24541</v>
      </c>
      <c r="L2793" s="9" t="s">
        <v>24520</v>
      </c>
      <c r="M2793" s="9" t="s">
        <v>24542</v>
      </c>
      <c r="N2793" s="9" t="s">
        <v>179</v>
      </c>
      <c r="O2793" s="9" t="s">
        <v>24543</v>
      </c>
      <c r="P2793" s="9" t="s">
        <v>24544</v>
      </c>
      <c r="Q2793" s="9" t="s">
        <v>454</v>
      </c>
      <c r="R2793" s="9" t="s">
        <v>12866</v>
      </c>
      <c r="S2793" s="9" t="s">
        <v>17</v>
      </c>
      <c r="T2793" s="9" t="s">
        <v>2848</v>
      </c>
      <c r="U2793" s="9" t="s">
        <v>222</v>
      </c>
      <c r="V2793" s="9" t="s">
        <v>24530</v>
      </c>
    </row>
    <row r="2794" customFormat="false" ht="15" hidden="false" customHeight="false" outlineLevel="0" collapsed="false">
      <c r="A2794" s="9" t="s">
        <v>24545</v>
      </c>
      <c r="B2794" s="9" t="s">
        <v>24546</v>
      </c>
      <c r="C2794" s="9"/>
      <c r="D2794" s="9" t="s">
        <v>19</v>
      </c>
      <c r="E2794" s="9" t="s">
        <v>943</v>
      </c>
      <c r="F2794" s="9" t="s">
        <v>168</v>
      </c>
      <c r="G2794" s="9" t="s">
        <v>148</v>
      </c>
      <c r="H2794" s="9" t="n">
        <v>1944</v>
      </c>
      <c r="I2794" s="9"/>
      <c r="J2794" s="9" t="s">
        <v>22043</v>
      </c>
      <c r="K2794" s="9" t="s">
        <v>24547</v>
      </c>
      <c r="L2794" s="9" t="s">
        <v>24548</v>
      </c>
      <c r="M2794" s="9" t="s">
        <v>24549</v>
      </c>
      <c r="N2794" s="9" t="s">
        <v>175</v>
      </c>
      <c r="O2794" s="9" t="s">
        <v>22137</v>
      </c>
      <c r="P2794" s="9" t="s">
        <v>24550</v>
      </c>
      <c r="Q2794" s="9" t="s">
        <v>2073</v>
      </c>
      <c r="R2794" s="9" t="s">
        <v>12866</v>
      </c>
      <c r="S2794" s="9" t="s">
        <v>17</v>
      </c>
      <c r="T2794" s="9" t="s">
        <v>16911</v>
      </c>
      <c r="U2794" s="9" t="s">
        <v>222</v>
      </c>
      <c r="V2794" s="9"/>
    </row>
    <row r="2795" customFormat="false" ht="15" hidden="false" customHeight="false" outlineLevel="0" collapsed="false">
      <c r="A2795" s="9" t="s">
        <v>24551</v>
      </c>
      <c r="B2795" s="9" t="s">
        <v>24552</v>
      </c>
      <c r="C2795" s="9"/>
      <c r="D2795" s="9" t="s">
        <v>19</v>
      </c>
      <c r="E2795" s="9" t="s">
        <v>943</v>
      </c>
      <c r="F2795" s="9" t="s">
        <v>168</v>
      </c>
      <c r="G2795" s="9" t="s">
        <v>24553</v>
      </c>
      <c r="H2795" s="9" t="n">
        <v>1950</v>
      </c>
      <c r="I2795" s="9"/>
      <c r="J2795" s="9" t="s">
        <v>22313</v>
      </c>
      <c r="K2795" s="9" t="s">
        <v>24554</v>
      </c>
      <c r="L2795" s="9" t="s">
        <v>24555</v>
      </c>
      <c r="M2795" s="9" t="s">
        <v>24556</v>
      </c>
      <c r="N2795" s="9" t="s">
        <v>1380</v>
      </c>
      <c r="O2795" s="9" t="s">
        <v>21919</v>
      </c>
      <c r="P2795" s="9" t="s">
        <v>24557</v>
      </c>
      <c r="Q2795" s="9" t="s">
        <v>2073</v>
      </c>
      <c r="R2795" s="9" t="s">
        <v>12866</v>
      </c>
      <c r="S2795" s="9" t="s">
        <v>17</v>
      </c>
      <c r="T2795" s="9" t="s">
        <v>24558</v>
      </c>
      <c r="U2795" s="9" t="s">
        <v>222</v>
      </c>
      <c r="V2795" s="9"/>
    </row>
    <row r="2796" customFormat="false" ht="15" hidden="false" customHeight="false" outlineLevel="0" collapsed="false">
      <c r="A2796" s="9" t="s">
        <v>24559</v>
      </c>
      <c r="B2796" s="9" t="s">
        <v>24560</v>
      </c>
      <c r="C2796" s="9"/>
      <c r="D2796" s="9" t="s">
        <v>19</v>
      </c>
      <c r="E2796" s="9" t="s">
        <v>943</v>
      </c>
      <c r="F2796" s="9" t="s">
        <v>168</v>
      </c>
      <c r="G2796" s="9" t="s">
        <v>148</v>
      </c>
      <c r="H2796" s="9" t="n">
        <v>1875</v>
      </c>
      <c r="I2796" s="9" t="n">
        <v>1963</v>
      </c>
      <c r="J2796" s="9"/>
      <c r="K2796" s="9" t="s">
        <v>24561</v>
      </c>
      <c r="L2796" s="9" t="s">
        <v>24562</v>
      </c>
      <c r="M2796" s="9" t="s">
        <v>24563</v>
      </c>
      <c r="N2796" s="9" t="s">
        <v>180</v>
      </c>
      <c r="O2796" s="9" t="s">
        <v>22137</v>
      </c>
      <c r="P2796" s="9" t="s">
        <v>24564</v>
      </c>
      <c r="Q2796" s="9" t="s">
        <v>454</v>
      </c>
      <c r="R2796" s="9" t="s">
        <v>12866</v>
      </c>
      <c r="S2796" s="9" t="s">
        <v>17</v>
      </c>
      <c r="T2796" s="9" t="s">
        <v>22463</v>
      </c>
      <c r="U2796" s="9" t="s">
        <v>222</v>
      </c>
      <c r="V2796" s="9"/>
    </row>
    <row r="2797" customFormat="false" ht="15" hidden="false" customHeight="false" outlineLevel="0" collapsed="false">
      <c r="A2797" s="9" t="s">
        <v>24565</v>
      </c>
      <c r="B2797" s="9" t="s">
        <v>24566</v>
      </c>
      <c r="C2797" s="9"/>
      <c r="D2797" s="9" t="s">
        <v>19</v>
      </c>
      <c r="E2797" s="9" t="s">
        <v>943</v>
      </c>
      <c r="F2797" s="9" t="s">
        <v>168</v>
      </c>
      <c r="G2797" s="9" t="s">
        <v>148</v>
      </c>
      <c r="H2797" s="9" t="n">
        <v>1860</v>
      </c>
      <c r="I2797" s="9" t="n">
        <v>1929</v>
      </c>
      <c r="J2797" s="9"/>
      <c r="K2797" s="9" t="s">
        <v>24567</v>
      </c>
      <c r="L2797" s="9" t="s">
        <v>21993</v>
      </c>
      <c r="M2797" s="9" t="s">
        <v>24568</v>
      </c>
      <c r="N2797" s="9" t="s">
        <v>179</v>
      </c>
      <c r="O2797" s="9" t="s">
        <v>21919</v>
      </c>
      <c r="P2797" s="9" t="s">
        <v>24569</v>
      </c>
      <c r="Q2797" s="9" t="s">
        <v>1654</v>
      </c>
      <c r="R2797" s="9" t="s">
        <v>12866</v>
      </c>
      <c r="S2797" s="9" t="s">
        <v>17</v>
      </c>
      <c r="T2797" s="9" t="s">
        <v>3429</v>
      </c>
      <c r="U2797" s="9" t="s">
        <v>222</v>
      </c>
      <c r="V2797" s="9" t="s">
        <v>24570</v>
      </c>
    </row>
    <row r="2798" customFormat="false" ht="15" hidden="false" customHeight="false" outlineLevel="0" collapsed="false">
      <c r="A2798" s="9" t="s">
        <v>24571</v>
      </c>
      <c r="B2798" s="9" t="s">
        <v>24572</v>
      </c>
      <c r="C2798" s="9"/>
      <c r="D2798" s="9" t="s">
        <v>19</v>
      </c>
      <c r="E2798" s="9" t="s">
        <v>943</v>
      </c>
      <c r="F2798" s="9" t="s">
        <v>168</v>
      </c>
      <c r="G2798" s="9" t="s">
        <v>150</v>
      </c>
      <c r="H2798" s="9" t="n">
        <v>1936</v>
      </c>
      <c r="I2798" s="9" t="n">
        <v>1989</v>
      </c>
      <c r="J2798" s="9"/>
      <c r="K2798" s="9" t="s">
        <v>24573</v>
      </c>
      <c r="L2798" s="9" t="s">
        <v>24574</v>
      </c>
      <c r="M2798" s="9" t="s">
        <v>24575</v>
      </c>
      <c r="N2798" s="9" t="s">
        <v>180</v>
      </c>
      <c r="O2798" s="9" t="s">
        <v>21919</v>
      </c>
      <c r="P2798" s="9" t="s">
        <v>24576</v>
      </c>
      <c r="Q2798" s="9" t="s">
        <v>454</v>
      </c>
      <c r="R2798" s="9" t="s">
        <v>14169</v>
      </c>
      <c r="S2798" s="9" t="s">
        <v>17</v>
      </c>
      <c r="T2798" s="9" t="s">
        <v>24577</v>
      </c>
      <c r="U2798" s="9" t="s">
        <v>222</v>
      </c>
      <c r="V2798" s="9"/>
    </row>
    <row r="2799" customFormat="false" ht="15" hidden="false" customHeight="false" outlineLevel="0" collapsed="false">
      <c r="A2799" s="9" t="s">
        <v>24578</v>
      </c>
      <c r="B2799" s="9" t="s">
        <v>24579</v>
      </c>
      <c r="C2799" s="9"/>
      <c r="D2799" s="9" t="s">
        <v>19</v>
      </c>
      <c r="E2799" s="9" t="s">
        <v>943</v>
      </c>
      <c r="F2799" s="9" t="s">
        <v>12647</v>
      </c>
      <c r="G2799" s="9" t="s">
        <v>24580</v>
      </c>
      <c r="H2799" s="9" t="n">
        <v>1960</v>
      </c>
      <c r="I2799" s="9"/>
      <c r="J2799" s="9" t="s">
        <v>24581</v>
      </c>
      <c r="K2799" s="9" t="s">
        <v>24582</v>
      </c>
      <c r="L2799" s="9" t="s">
        <v>24583</v>
      </c>
      <c r="M2799" s="9" t="s">
        <v>10737</v>
      </c>
      <c r="N2799" s="9" t="s">
        <v>180</v>
      </c>
      <c r="O2799" s="9" t="s">
        <v>21919</v>
      </c>
      <c r="P2799" s="9" t="s">
        <v>24584</v>
      </c>
      <c r="Q2799" s="9" t="s">
        <v>2073</v>
      </c>
      <c r="R2799" s="9" t="s">
        <v>24585</v>
      </c>
      <c r="S2799" s="9" t="s">
        <v>17</v>
      </c>
      <c r="T2799" s="9" t="s">
        <v>3429</v>
      </c>
      <c r="U2799" s="9" t="s">
        <v>222</v>
      </c>
      <c r="V2799" s="9"/>
    </row>
    <row r="2800" customFormat="false" ht="15" hidden="false" customHeight="false" outlineLevel="0" collapsed="false">
      <c r="A2800" s="9" t="s">
        <v>24586</v>
      </c>
      <c r="B2800" s="9" t="s">
        <v>24587</v>
      </c>
      <c r="C2800" s="9"/>
      <c r="D2800" s="9" t="s">
        <v>19</v>
      </c>
      <c r="E2800" s="9" t="s">
        <v>943</v>
      </c>
      <c r="F2800" s="9" t="s">
        <v>167</v>
      </c>
      <c r="G2800" s="9" t="s">
        <v>134</v>
      </c>
      <c r="H2800" s="9" t="n">
        <v>-550</v>
      </c>
      <c r="I2800" s="9" t="n">
        <v>-525</v>
      </c>
      <c r="J2800" s="9" t="s">
        <v>21810</v>
      </c>
      <c r="K2800" s="9" t="s">
        <v>24588</v>
      </c>
      <c r="L2800" s="9" t="s">
        <v>24589</v>
      </c>
      <c r="M2800" s="9" t="s">
        <v>24590</v>
      </c>
      <c r="N2800" s="9" t="s">
        <v>5729</v>
      </c>
      <c r="O2800" s="9" t="s">
        <v>24591</v>
      </c>
      <c r="P2800" s="9" t="s">
        <v>24592</v>
      </c>
      <c r="Q2800" s="9" t="s">
        <v>246</v>
      </c>
      <c r="R2800" s="9" t="s">
        <v>799</v>
      </c>
      <c r="S2800" s="9" t="s">
        <v>16</v>
      </c>
      <c r="T2800" s="9" t="s">
        <v>8495</v>
      </c>
      <c r="U2800" s="9" t="s">
        <v>222</v>
      </c>
      <c r="V2800" s="9" t="s">
        <v>24593</v>
      </c>
    </row>
    <row r="2801" customFormat="false" ht="15" hidden="false" customHeight="false" outlineLevel="0" collapsed="false">
      <c r="A2801" s="9" t="s">
        <v>24594</v>
      </c>
      <c r="B2801" s="9" t="s">
        <v>24595</v>
      </c>
      <c r="C2801" s="9"/>
      <c r="D2801" s="9" t="s">
        <v>19</v>
      </c>
      <c r="E2801" s="9" t="s">
        <v>943</v>
      </c>
      <c r="F2801" s="9" t="s">
        <v>167</v>
      </c>
      <c r="G2801" s="9" t="s">
        <v>134</v>
      </c>
      <c r="H2801" s="9" t="n">
        <v>-520</v>
      </c>
      <c r="I2801" s="9" t="n">
        <v>-470</v>
      </c>
      <c r="J2801" s="9" t="s">
        <v>21810</v>
      </c>
      <c r="K2801" s="9" t="s">
        <v>24596</v>
      </c>
      <c r="L2801" s="9" t="s">
        <v>24597</v>
      </c>
      <c r="M2801" s="9" t="s">
        <v>24598</v>
      </c>
      <c r="N2801" s="9" t="s">
        <v>5729</v>
      </c>
      <c r="O2801" s="9" t="s">
        <v>22418</v>
      </c>
      <c r="P2801" s="9" t="s">
        <v>24599</v>
      </c>
      <c r="Q2801" s="9" t="s">
        <v>2526</v>
      </c>
      <c r="R2801" s="9" t="s">
        <v>799</v>
      </c>
      <c r="S2801" s="9" t="s">
        <v>16</v>
      </c>
      <c r="T2801" s="9" t="s">
        <v>3120</v>
      </c>
      <c r="U2801" s="9" t="s">
        <v>222</v>
      </c>
      <c r="V2801" s="9" t="s">
        <v>24600</v>
      </c>
    </row>
    <row r="2802" customFormat="false" ht="15" hidden="false" customHeight="false" outlineLevel="0" collapsed="false">
      <c r="A2802" s="9" t="s">
        <v>24601</v>
      </c>
      <c r="B2802" s="9" t="s">
        <v>24602</v>
      </c>
      <c r="C2802" s="9" t="s">
        <v>24603</v>
      </c>
      <c r="D2802" s="9" t="s">
        <v>19</v>
      </c>
      <c r="E2802" s="9" t="s">
        <v>943</v>
      </c>
      <c r="F2802" s="9" t="s">
        <v>2708</v>
      </c>
      <c r="G2802" s="9" t="s">
        <v>24604</v>
      </c>
      <c r="H2802" s="9" t="n">
        <v>1885</v>
      </c>
      <c r="I2802" s="9" t="n">
        <v>1970</v>
      </c>
      <c r="J2802" s="9"/>
      <c r="K2802" s="9" t="s">
        <v>24605</v>
      </c>
      <c r="L2802" s="9" t="s">
        <v>24606</v>
      </c>
      <c r="M2802" s="9" t="s">
        <v>22918</v>
      </c>
      <c r="N2802" s="9" t="s">
        <v>177</v>
      </c>
      <c r="O2802" s="9" t="s">
        <v>24607</v>
      </c>
      <c r="P2802" s="9" t="s">
        <v>24608</v>
      </c>
      <c r="Q2802" s="9" t="s">
        <v>234</v>
      </c>
      <c r="R2802" s="9" t="s">
        <v>14169</v>
      </c>
      <c r="S2802" s="9" t="s">
        <v>17</v>
      </c>
      <c r="T2802" s="9" t="s">
        <v>3571</v>
      </c>
      <c r="U2802" s="9" t="s">
        <v>222</v>
      </c>
      <c r="V2802" s="9" t="s">
        <v>24609</v>
      </c>
    </row>
    <row r="2803" customFormat="false" ht="15" hidden="false" customHeight="false" outlineLevel="0" collapsed="false">
      <c r="A2803" s="9" t="s">
        <v>24610</v>
      </c>
      <c r="B2803" s="9" t="s">
        <v>24611</v>
      </c>
      <c r="C2803" s="9" t="s">
        <v>24612</v>
      </c>
      <c r="D2803" s="9" t="s">
        <v>19</v>
      </c>
      <c r="E2803" s="9" t="s">
        <v>943</v>
      </c>
      <c r="F2803" s="9" t="s">
        <v>167</v>
      </c>
      <c r="G2803" s="9" t="s">
        <v>134</v>
      </c>
      <c r="H2803" s="9" t="n">
        <v>-480</v>
      </c>
      <c r="I2803" s="9" t="n">
        <v>-430</v>
      </c>
      <c r="J2803" s="9" t="s">
        <v>2889</v>
      </c>
      <c r="K2803" s="9" t="s">
        <v>24613</v>
      </c>
      <c r="L2803" s="9" t="s">
        <v>24614</v>
      </c>
      <c r="M2803" s="9" t="s">
        <v>24615</v>
      </c>
      <c r="N2803" s="9" t="s">
        <v>231</v>
      </c>
      <c r="O2803" s="9" t="s">
        <v>24616</v>
      </c>
      <c r="P2803" s="9" t="s">
        <v>24617</v>
      </c>
      <c r="Q2803" s="9" t="s">
        <v>234</v>
      </c>
      <c r="R2803" s="9" t="s">
        <v>628</v>
      </c>
      <c r="S2803" s="9" t="s">
        <v>17</v>
      </c>
      <c r="T2803" s="9" t="s">
        <v>23330</v>
      </c>
      <c r="U2803" s="9" t="s">
        <v>222</v>
      </c>
      <c r="V2803" s="9" t="s">
        <v>24618</v>
      </c>
    </row>
    <row r="2804" customFormat="false" ht="15" hidden="false" customHeight="false" outlineLevel="0" collapsed="false">
      <c r="A2804" s="9" t="s">
        <v>24619</v>
      </c>
      <c r="B2804" s="9" t="s">
        <v>24620</v>
      </c>
      <c r="C2804" s="9" t="s">
        <v>24621</v>
      </c>
      <c r="D2804" s="9" t="s">
        <v>19</v>
      </c>
      <c r="E2804" s="9" t="s">
        <v>943</v>
      </c>
      <c r="F2804" s="9" t="s">
        <v>416</v>
      </c>
      <c r="G2804" s="9" t="s">
        <v>134</v>
      </c>
      <c r="H2804" s="9" t="n">
        <v>-80</v>
      </c>
      <c r="I2804" s="9" t="n">
        <v>-15</v>
      </c>
      <c r="J2804" s="9" t="s">
        <v>24622</v>
      </c>
      <c r="K2804" s="9" t="s">
        <v>24623</v>
      </c>
      <c r="L2804" s="9" t="s">
        <v>24624</v>
      </c>
      <c r="M2804" s="9" t="s">
        <v>24115</v>
      </c>
      <c r="N2804" s="9" t="s">
        <v>16326</v>
      </c>
      <c r="O2804" s="9" t="s">
        <v>24625</v>
      </c>
      <c r="P2804" s="9" t="s">
        <v>24626</v>
      </c>
      <c r="Q2804" s="9" t="s">
        <v>234</v>
      </c>
      <c r="R2804" s="9" t="s">
        <v>24627</v>
      </c>
      <c r="S2804" s="9" t="s">
        <v>17</v>
      </c>
      <c r="T2804" s="9" t="s">
        <v>24628</v>
      </c>
      <c r="U2804" s="9" t="s">
        <v>222</v>
      </c>
      <c r="V2804" s="9" t="s">
        <v>23982</v>
      </c>
    </row>
    <row r="2805" customFormat="false" ht="15" hidden="false" customHeight="false" outlineLevel="0" collapsed="false">
      <c r="A2805" s="9" t="s">
        <v>24629</v>
      </c>
      <c r="B2805" s="9" t="s">
        <v>24630</v>
      </c>
      <c r="C2805" s="9" t="s">
        <v>24631</v>
      </c>
      <c r="D2805" s="9" t="s">
        <v>19</v>
      </c>
      <c r="E2805" s="9" t="s">
        <v>943</v>
      </c>
      <c r="F2805" s="9" t="s">
        <v>416</v>
      </c>
      <c r="G2805" s="9" t="s">
        <v>134</v>
      </c>
      <c r="H2805" s="9" t="n">
        <v>23</v>
      </c>
      <c r="I2805" s="9" t="n">
        <v>79</v>
      </c>
      <c r="J2805" s="9"/>
      <c r="K2805" s="9" t="s">
        <v>24632</v>
      </c>
      <c r="L2805" s="9" t="s">
        <v>24633</v>
      </c>
      <c r="M2805" s="9" t="s">
        <v>22281</v>
      </c>
      <c r="N2805" s="9" t="s">
        <v>177</v>
      </c>
      <c r="O2805" s="9" t="s">
        <v>21919</v>
      </c>
      <c r="P2805" s="9" t="s">
        <v>24634</v>
      </c>
      <c r="Q2805" s="9" t="s">
        <v>234</v>
      </c>
      <c r="R2805" s="9" t="s">
        <v>24627</v>
      </c>
      <c r="S2805" s="9" t="s">
        <v>17</v>
      </c>
      <c r="T2805" s="9" t="s">
        <v>24628</v>
      </c>
      <c r="U2805" s="9" t="s">
        <v>222</v>
      </c>
      <c r="V2805" s="9" t="s">
        <v>23982</v>
      </c>
    </row>
    <row r="2806" customFormat="false" ht="15" hidden="false" customHeight="false" outlineLevel="0" collapsed="false">
      <c r="A2806" s="9" t="s">
        <v>24635</v>
      </c>
      <c r="B2806" s="9" t="s">
        <v>24636</v>
      </c>
      <c r="C2806" s="9" t="s">
        <v>24637</v>
      </c>
      <c r="D2806" s="9" t="s">
        <v>19</v>
      </c>
      <c r="E2806" s="9" t="s">
        <v>943</v>
      </c>
      <c r="F2806" s="9" t="s">
        <v>167</v>
      </c>
      <c r="G2806" s="9" t="s">
        <v>134</v>
      </c>
      <c r="H2806" s="9" t="n">
        <v>-30</v>
      </c>
      <c r="I2806" s="9" t="n">
        <v>10</v>
      </c>
      <c r="J2806" s="9" t="s">
        <v>21810</v>
      </c>
      <c r="K2806" s="9" t="s">
        <v>24638</v>
      </c>
      <c r="L2806" s="9" t="s">
        <v>24639</v>
      </c>
      <c r="M2806" s="9" t="s">
        <v>24640</v>
      </c>
      <c r="N2806" s="9" t="s">
        <v>175</v>
      </c>
      <c r="O2806" s="9" t="s">
        <v>24641</v>
      </c>
      <c r="P2806" s="9" t="s">
        <v>24642</v>
      </c>
      <c r="Q2806" s="9" t="s">
        <v>246</v>
      </c>
      <c r="R2806" s="9" t="s">
        <v>799</v>
      </c>
      <c r="S2806" s="9" t="s">
        <v>17</v>
      </c>
      <c r="T2806" s="9" t="s">
        <v>21715</v>
      </c>
      <c r="U2806" s="9" t="s">
        <v>378</v>
      </c>
      <c r="V2806" s="9" t="s">
        <v>24643</v>
      </c>
    </row>
    <row r="2807" customFormat="false" ht="15" hidden="false" customHeight="false" outlineLevel="0" collapsed="false">
      <c r="A2807" s="9" t="s">
        <v>24644</v>
      </c>
      <c r="B2807" s="9" t="s">
        <v>24645</v>
      </c>
      <c r="C2807" s="9" t="s">
        <v>24646</v>
      </c>
      <c r="D2807" s="9" t="s">
        <v>19</v>
      </c>
      <c r="E2807" s="9" t="s">
        <v>943</v>
      </c>
      <c r="F2807" s="9" t="s">
        <v>167</v>
      </c>
      <c r="G2807" s="9" t="s">
        <v>134</v>
      </c>
      <c r="H2807" s="9" t="n">
        <v>-50</v>
      </c>
      <c r="I2807" s="9" t="n">
        <v>-20</v>
      </c>
      <c r="J2807" s="9" t="s">
        <v>21810</v>
      </c>
      <c r="K2807" s="9" t="s">
        <v>24647</v>
      </c>
      <c r="L2807" s="9" t="s">
        <v>24648</v>
      </c>
      <c r="M2807" s="9" t="s">
        <v>24649</v>
      </c>
      <c r="N2807" s="9" t="s">
        <v>5729</v>
      </c>
      <c r="O2807" s="9" t="s">
        <v>24650</v>
      </c>
      <c r="P2807" s="9" t="s">
        <v>24651</v>
      </c>
      <c r="Q2807" s="9" t="s">
        <v>2656</v>
      </c>
      <c r="R2807" s="9" t="s">
        <v>628</v>
      </c>
      <c r="S2807" s="9" t="s">
        <v>17</v>
      </c>
      <c r="T2807" s="9" t="s">
        <v>24652</v>
      </c>
      <c r="U2807" s="9" t="s">
        <v>222</v>
      </c>
      <c r="V2807" s="9" t="s">
        <v>23982</v>
      </c>
    </row>
    <row r="2808" customFormat="false" ht="15" hidden="false" customHeight="false" outlineLevel="0" collapsed="false">
      <c r="A2808" s="9" t="s">
        <v>24653</v>
      </c>
      <c r="B2808" s="9" t="s">
        <v>24654</v>
      </c>
      <c r="C2808" s="9" t="s">
        <v>24655</v>
      </c>
      <c r="D2808" s="9" t="s">
        <v>19</v>
      </c>
      <c r="E2808" s="9" t="s">
        <v>943</v>
      </c>
      <c r="F2808" s="9" t="s">
        <v>167</v>
      </c>
      <c r="G2808" s="9" t="s">
        <v>136</v>
      </c>
      <c r="H2808" s="9" t="n">
        <v>500</v>
      </c>
      <c r="I2808" s="9" t="n">
        <v>548</v>
      </c>
      <c r="J2808" s="9" t="s">
        <v>24656</v>
      </c>
      <c r="K2808" s="9" t="s">
        <v>24657</v>
      </c>
      <c r="L2808" s="9" t="s">
        <v>24658</v>
      </c>
      <c r="M2808" s="9" t="s">
        <v>24659</v>
      </c>
      <c r="N2808" s="9" t="s">
        <v>180</v>
      </c>
      <c r="O2808" s="9" t="s">
        <v>24660</v>
      </c>
      <c r="P2808" s="9" t="s">
        <v>24661</v>
      </c>
      <c r="Q2808" s="9" t="s">
        <v>234</v>
      </c>
      <c r="R2808" s="9" t="s">
        <v>628</v>
      </c>
      <c r="S2808" s="9" t="s">
        <v>17</v>
      </c>
      <c r="T2808" s="9" t="s">
        <v>9456</v>
      </c>
      <c r="U2808" s="9" t="s">
        <v>222</v>
      </c>
      <c r="V2808" s="9" t="s">
        <v>24662</v>
      </c>
    </row>
    <row r="2809" customFormat="false" ht="15" hidden="false" customHeight="false" outlineLevel="0" collapsed="false">
      <c r="A2809" s="9" t="s">
        <v>24663</v>
      </c>
      <c r="B2809" s="9" t="s">
        <v>24664</v>
      </c>
      <c r="C2809" s="9"/>
      <c r="D2809" s="9" t="s">
        <v>19</v>
      </c>
      <c r="E2809" s="9" t="s">
        <v>943</v>
      </c>
      <c r="F2809" s="9" t="s">
        <v>167</v>
      </c>
      <c r="G2809" s="9" t="s">
        <v>142</v>
      </c>
      <c r="H2809" s="9" t="n">
        <v>975</v>
      </c>
      <c r="I2809" s="9" t="n">
        <v>975</v>
      </c>
      <c r="J2809" s="9" t="s">
        <v>24665</v>
      </c>
      <c r="K2809" s="9" t="s">
        <v>24666</v>
      </c>
      <c r="L2809" s="9" t="s">
        <v>24667</v>
      </c>
      <c r="M2809" s="9" t="s">
        <v>8910</v>
      </c>
      <c r="N2809" s="9" t="s">
        <v>179</v>
      </c>
      <c r="O2809" s="9" t="s">
        <v>24668</v>
      </c>
      <c r="P2809" s="9" t="s">
        <v>24669</v>
      </c>
      <c r="Q2809" s="9" t="s">
        <v>670</v>
      </c>
      <c r="R2809" s="9" t="s">
        <v>628</v>
      </c>
      <c r="S2809" s="9" t="s">
        <v>17</v>
      </c>
      <c r="T2809" s="9" t="s">
        <v>3356</v>
      </c>
      <c r="U2809" s="9" t="s">
        <v>222</v>
      </c>
      <c r="V2809" s="9"/>
    </row>
    <row r="2810" customFormat="false" ht="15" hidden="false" customHeight="false" outlineLevel="0" collapsed="false">
      <c r="A2810" s="9" t="s">
        <v>24670</v>
      </c>
      <c r="B2810" s="9" t="s">
        <v>24671</v>
      </c>
      <c r="C2810" s="9"/>
      <c r="D2810" s="9" t="s">
        <v>19</v>
      </c>
      <c r="E2810" s="9" t="s">
        <v>943</v>
      </c>
      <c r="F2810" s="9" t="s">
        <v>167</v>
      </c>
      <c r="G2810" s="9" t="s">
        <v>138</v>
      </c>
      <c r="H2810" s="9" t="n">
        <v>1100</v>
      </c>
      <c r="I2810" s="9" t="n">
        <v>1120</v>
      </c>
      <c r="J2810" s="9" t="s">
        <v>21810</v>
      </c>
      <c r="K2810" s="9" t="s">
        <v>24672</v>
      </c>
      <c r="L2810" s="9" t="s">
        <v>24673</v>
      </c>
      <c r="M2810" s="9" t="s">
        <v>24115</v>
      </c>
      <c r="N2810" s="9" t="s">
        <v>9212</v>
      </c>
      <c r="O2810" s="9" t="s">
        <v>24674</v>
      </c>
      <c r="P2810" s="9" t="s">
        <v>24675</v>
      </c>
      <c r="Q2810" s="9" t="s">
        <v>234</v>
      </c>
      <c r="R2810" s="9" t="s">
        <v>16422</v>
      </c>
      <c r="S2810" s="9" t="s">
        <v>17</v>
      </c>
      <c r="T2810" s="9" t="s">
        <v>7901</v>
      </c>
      <c r="U2810" s="9" t="s">
        <v>222</v>
      </c>
      <c r="V2810" s="9" t="s">
        <v>24676</v>
      </c>
    </row>
    <row r="2811" customFormat="false" ht="15" hidden="false" customHeight="false" outlineLevel="0" collapsed="false">
      <c r="A2811" s="9" t="s">
        <v>24677</v>
      </c>
      <c r="B2811" s="9" t="s">
        <v>24678</v>
      </c>
      <c r="C2811" s="9" t="s">
        <v>24679</v>
      </c>
      <c r="D2811" s="9" t="s">
        <v>19</v>
      </c>
      <c r="E2811" s="9" t="s">
        <v>943</v>
      </c>
      <c r="F2811" s="9" t="s">
        <v>167</v>
      </c>
      <c r="G2811" s="9" t="s">
        <v>138</v>
      </c>
      <c r="H2811" s="9" t="n">
        <v>1081</v>
      </c>
      <c r="I2811" s="9" t="n">
        <v>1151</v>
      </c>
      <c r="J2811" s="9"/>
      <c r="K2811" s="9" t="s">
        <v>24680</v>
      </c>
      <c r="L2811" s="9" t="s">
        <v>24681</v>
      </c>
      <c r="M2811" s="9" t="s">
        <v>24682</v>
      </c>
      <c r="N2811" s="9" t="s">
        <v>231</v>
      </c>
      <c r="O2811" s="9" t="s">
        <v>24683</v>
      </c>
      <c r="P2811" s="9" t="s">
        <v>24684</v>
      </c>
      <c r="Q2811" s="9" t="s">
        <v>670</v>
      </c>
      <c r="R2811" s="9" t="s">
        <v>24685</v>
      </c>
      <c r="S2811" s="9" t="s">
        <v>17</v>
      </c>
      <c r="T2811" s="9" t="s">
        <v>8373</v>
      </c>
      <c r="U2811" s="9" t="s">
        <v>222</v>
      </c>
      <c r="V2811" s="9" t="s">
        <v>24686</v>
      </c>
    </row>
    <row r="2812" customFormat="false" ht="15" hidden="false" customHeight="false" outlineLevel="0" collapsed="false">
      <c r="A2812" s="9" t="s">
        <v>24687</v>
      </c>
      <c r="B2812" s="9" t="s">
        <v>24688</v>
      </c>
      <c r="C2812" s="9"/>
      <c r="D2812" s="9" t="s">
        <v>19</v>
      </c>
      <c r="E2812" s="9" t="s">
        <v>943</v>
      </c>
      <c r="F2812" s="9" t="s">
        <v>167</v>
      </c>
      <c r="G2812" s="9" t="s">
        <v>138</v>
      </c>
      <c r="H2812" s="9" t="n">
        <v>1364</v>
      </c>
      <c r="I2812" s="9" t="n">
        <v>1430</v>
      </c>
      <c r="J2812" s="9" t="s">
        <v>24689</v>
      </c>
      <c r="K2812" s="9" t="s">
        <v>24690</v>
      </c>
      <c r="L2812" s="9" t="s">
        <v>24691</v>
      </c>
      <c r="M2812" s="9" t="s">
        <v>8910</v>
      </c>
      <c r="N2812" s="9" t="s">
        <v>177</v>
      </c>
      <c r="O2812" s="9" t="s">
        <v>22137</v>
      </c>
      <c r="P2812" s="9" t="s">
        <v>24692</v>
      </c>
      <c r="Q2812" s="9" t="s">
        <v>234</v>
      </c>
      <c r="R2812" s="9" t="s">
        <v>24693</v>
      </c>
      <c r="S2812" s="9" t="s">
        <v>17</v>
      </c>
      <c r="T2812" s="9" t="s">
        <v>3963</v>
      </c>
      <c r="U2812" s="9" t="s">
        <v>222</v>
      </c>
      <c r="V2812" s="9"/>
    </row>
    <row r="2813" customFormat="false" ht="15" hidden="false" customHeight="false" outlineLevel="0" collapsed="false">
      <c r="A2813" s="9" t="s">
        <v>24694</v>
      </c>
      <c r="B2813" s="9" t="s">
        <v>24695</v>
      </c>
      <c r="C2813" s="9"/>
      <c r="D2813" s="9" t="s">
        <v>19</v>
      </c>
      <c r="E2813" s="9" t="s">
        <v>943</v>
      </c>
      <c r="F2813" s="9" t="s">
        <v>167</v>
      </c>
      <c r="G2813" s="9" t="s">
        <v>138</v>
      </c>
      <c r="H2813" s="9" t="n">
        <v>1400</v>
      </c>
      <c r="I2813" s="9" t="n">
        <v>1405</v>
      </c>
      <c r="J2813" s="9" t="s">
        <v>21810</v>
      </c>
      <c r="K2813" s="9" t="s">
        <v>24696</v>
      </c>
      <c r="L2813" s="9" t="s">
        <v>24667</v>
      </c>
      <c r="M2813" s="9" t="s">
        <v>24697</v>
      </c>
      <c r="N2813" s="9" t="s">
        <v>177</v>
      </c>
      <c r="O2813" s="9" t="s">
        <v>24698</v>
      </c>
      <c r="P2813" s="9" t="s">
        <v>24699</v>
      </c>
      <c r="Q2813" s="9" t="s">
        <v>234</v>
      </c>
      <c r="R2813" s="9" t="s">
        <v>628</v>
      </c>
      <c r="S2813" s="9" t="s">
        <v>17</v>
      </c>
      <c r="T2813" s="9" t="s">
        <v>3356</v>
      </c>
      <c r="U2813" s="9" t="s">
        <v>378</v>
      </c>
      <c r="V2813" s="9" t="s">
        <v>24700</v>
      </c>
    </row>
    <row r="2814" customFormat="false" ht="15" hidden="false" customHeight="false" outlineLevel="0" collapsed="false">
      <c r="A2814" s="9" t="s">
        <v>24701</v>
      </c>
      <c r="B2814" s="9" t="s">
        <v>24702</v>
      </c>
      <c r="C2814" s="9"/>
      <c r="D2814" s="9" t="s">
        <v>19</v>
      </c>
      <c r="E2814" s="9" t="s">
        <v>943</v>
      </c>
      <c r="F2814" s="9" t="s">
        <v>167</v>
      </c>
      <c r="G2814" s="9" t="s">
        <v>138</v>
      </c>
      <c r="H2814" s="9" t="n">
        <v>1360</v>
      </c>
      <c r="I2814" s="9" t="n">
        <v>1427</v>
      </c>
      <c r="J2814" s="9" t="s">
        <v>24703</v>
      </c>
      <c r="K2814" s="9" t="s">
        <v>24704</v>
      </c>
      <c r="L2814" s="9" t="s">
        <v>24705</v>
      </c>
      <c r="M2814" s="9" t="s">
        <v>24115</v>
      </c>
      <c r="N2814" s="9" t="s">
        <v>177</v>
      </c>
      <c r="O2814" s="9" t="s">
        <v>21919</v>
      </c>
      <c r="P2814" s="9" t="s">
        <v>24706</v>
      </c>
      <c r="Q2814" s="9" t="s">
        <v>234</v>
      </c>
      <c r="R2814" s="9" t="s">
        <v>16422</v>
      </c>
      <c r="S2814" s="9" t="s">
        <v>17</v>
      </c>
      <c r="T2814" s="9" t="s">
        <v>7901</v>
      </c>
      <c r="U2814" s="9" t="s">
        <v>222</v>
      </c>
      <c r="V2814" s="9"/>
    </row>
    <row r="2815" customFormat="false" ht="15" hidden="false" customHeight="false" outlineLevel="0" collapsed="false">
      <c r="A2815" s="9" t="s">
        <v>24707</v>
      </c>
      <c r="B2815" s="9" t="s">
        <v>24708</v>
      </c>
      <c r="C2815" s="9" t="s">
        <v>24709</v>
      </c>
      <c r="D2815" s="9" t="s">
        <v>19</v>
      </c>
      <c r="E2815" s="9" t="s">
        <v>943</v>
      </c>
      <c r="F2815" s="9" t="s">
        <v>167</v>
      </c>
      <c r="G2815" s="9" t="s">
        <v>138</v>
      </c>
      <c r="H2815" s="9" t="n">
        <v>1449</v>
      </c>
      <c r="I2815" s="9" t="n">
        <v>1492</v>
      </c>
      <c r="J2815" s="9"/>
      <c r="K2815" s="9" t="s">
        <v>24710</v>
      </c>
      <c r="L2815" s="9" t="s">
        <v>24711</v>
      </c>
      <c r="M2815" s="9" t="s">
        <v>24712</v>
      </c>
      <c r="N2815" s="9" t="s">
        <v>180</v>
      </c>
      <c r="O2815" s="9" t="s">
        <v>24713</v>
      </c>
      <c r="P2815" s="9" t="s">
        <v>24714</v>
      </c>
      <c r="Q2815" s="9" t="s">
        <v>234</v>
      </c>
      <c r="R2815" s="9" t="s">
        <v>628</v>
      </c>
      <c r="S2815" s="9" t="s">
        <v>17</v>
      </c>
      <c r="T2815" s="9" t="s">
        <v>8027</v>
      </c>
      <c r="U2815" s="9" t="s">
        <v>222</v>
      </c>
      <c r="V2815" s="9" t="s">
        <v>24715</v>
      </c>
    </row>
    <row r="2816" customFormat="false" ht="15" hidden="false" customHeight="false" outlineLevel="0" collapsed="false">
      <c r="A2816" s="9" t="s">
        <v>24716</v>
      </c>
      <c r="B2816" s="9" t="s">
        <v>24717</v>
      </c>
      <c r="C2816" s="9"/>
      <c r="D2816" s="9" t="s">
        <v>19</v>
      </c>
      <c r="E2816" s="9" t="s">
        <v>943</v>
      </c>
      <c r="F2816" s="9" t="s">
        <v>167</v>
      </c>
      <c r="G2816" s="9" t="s">
        <v>138</v>
      </c>
      <c r="H2816" s="9" t="n">
        <v>1474</v>
      </c>
      <c r="I2816" s="9" t="n">
        <v>1539</v>
      </c>
      <c r="J2816" s="9"/>
      <c r="K2816" s="9" t="s">
        <v>24718</v>
      </c>
      <c r="L2816" s="9" t="s">
        <v>23309</v>
      </c>
      <c r="M2816" s="9" t="s">
        <v>24719</v>
      </c>
      <c r="N2816" s="9" t="s">
        <v>180</v>
      </c>
      <c r="O2816" s="9" t="s">
        <v>24720</v>
      </c>
      <c r="P2816" s="9" t="s">
        <v>24721</v>
      </c>
      <c r="Q2816" s="9" t="s">
        <v>234</v>
      </c>
      <c r="R2816" s="9" t="s">
        <v>628</v>
      </c>
      <c r="S2816" s="9" t="s">
        <v>17</v>
      </c>
      <c r="T2816" s="9" t="s">
        <v>9456</v>
      </c>
      <c r="U2816" s="9" t="s">
        <v>222</v>
      </c>
      <c r="V2816" s="9" t="s">
        <v>24722</v>
      </c>
    </row>
    <row r="2817" customFormat="false" ht="15" hidden="false" customHeight="false" outlineLevel="0" collapsed="false">
      <c r="A2817" s="9" t="s">
        <v>24723</v>
      </c>
      <c r="B2817" s="9" t="s">
        <v>24724</v>
      </c>
      <c r="C2817" s="9"/>
      <c r="D2817" s="9" t="s">
        <v>19</v>
      </c>
      <c r="E2817" s="9" t="s">
        <v>943</v>
      </c>
      <c r="F2817" s="9" t="s">
        <v>167</v>
      </c>
      <c r="G2817" s="9" t="s">
        <v>138</v>
      </c>
      <c r="H2817" s="9" t="n">
        <v>1400</v>
      </c>
      <c r="I2817" s="9" t="n">
        <v>1468</v>
      </c>
      <c r="J2817" s="9" t="s">
        <v>24725</v>
      </c>
      <c r="K2817" s="9" t="s">
        <v>24726</v>
      </c>
      <c r="L2817" s="9" t="s">
        <v>24727</v>
      </c>
      <c r="M2817" s="9" t="s">
        <v>20333</v>
      </c>
      <c r="N2817" s="9" t="s">
        <v>177</v>
      </c>
      <c r="O2817" s="9" t="s">
        <v>24728</v>
      </c>
      <c r="P2817" s="9" t="s">
        <v>24729</v>
      </c>
      <c r="Q2817" s="9" t="s">
        <v>234</v>
      </c>
      <c r="R2817" s="9" t="s">
        <v>628</v>
      </c>
      <c r="S2817" s="9" t="s">
        <v>17</v>
      </c>
      <c r="T2817" s="9" t="s">
        <v>7850</v>
      </c>
      <c r="U2817" s="9" t="s">
        <v>222</v>
      </c>
      <c r="V2817" s="9"/>
    </row>
    <row r="2818" customFormat="false" ht="15" hidden="false" customHeight="false" outlineLevel="0" collapsed="false">
      <c r="A2818" s="9" t="s">
        <v>24730</v>
      </c>
      <c r="B2818" s="9" t="s">
        <v>24731</v>
      </c>
      <c r="C2818" s="9"/>
      <c r="D2818" s="9" t="s">
        <v>19</v>
      </c>
      <c r="E2818" s="9" t="s">
        <v>943</v>
      </c>
      <c r="F2818" s="9" t="s">
        <v>167</v>
      </c>
      <c r="G2818" s="9" t="s">
        <v>138</v>
      </c>
      <c r="H2818" s="9" t="n">
        <v>1471</v>
      </c>
      <c r="I2818" s="9" t="n">
        <v>1528</v>
      </c>
      <c r="J2818" s="9"/>
      <c r="K2818" s="9" t="s">
        <v>24732</v>
      </c>
      <c r="L2818" s="9" t="s">
        <v>24733</v>
      </c>
      <c r="M2818" s="9" t="s">
        <v>9557</v>
      </c>
      <c r="N2818" s="9" t="s">
        <v>177</v>
      </c>
      <c r="O2818" s="9" t="s">
        <v>21919</v>
      </c>
      <c r="P2818" s="9" t="s">
        <v>24734</v>
      </c>
      <c r="Q2818" s="9" t="s">
        <v>234</v>
      </c>
      <c r="R2818" s="9" t="s">
        <v>24735</v>
      </c>
      <c r="S2818" s="9" t="s">
        <v>16</v>
      </c>
      <c r="T2818" s="9" t="s">
        <v>11194</v>
      </c>
      <c r="U2818" s="9" t="s">
        <v>222</v>
      </c>
      <c r="V2818" s="9" t="s">
        <v>24736</v>
      </c>
    </row>
    <row r="2819" customFormat="false" ht="15" hidden="false" customHeight="false" outlineLevel="0" collapsed="false">
      <c r="A2819" s="9" t="s">
        <v>24737</v>
      </c>
      <c r="B2819" s="9" t="s">
        <v>24738</v>
      </c>
      <c r="C2819" s="9"/>
      <c r="D2819" s="9" t="s">
        <v>19</v>
      </c>
      <c r="E2819" s="9" t="s">
        <v>943</v>
      </c>
      <c r="F2819" s="9" t="s">
        <v>167</v>
      </c>
      <c r="G2819" s="9" t="s">
        <v>138</v>
      </c>
      <c r="H2819" s="9" t="n">
        <v>1480</v>
      </c>
      <c r="I2819" s="9" t="n">
        <v>1534</v>
      </c>
      <c r="J2819" s="9" t="s">
        <v>2889</v>
      </c>
      <c r="K2819" s="9" t="s">
        <v>24739</v>
      </c>
      <c r="L2819" s="9" t="s">
        <v>24740</v>
      </c>
      <c r="M2819" s="9" t="s">
        <v>9557</v>
      </c>
      <c r="N2819" s="9" t="s">
        <v>177</v>
      </c>
      <c r="O2819" s="9" t="s">
        <v>24741</v>
      </c>
      <c r="P2819" s="9" t="s">
        <v>24742</v>
      </c>
      <c r="Q2819" s="9" t="s">
        <v>234</v>
      </c>
      <c r="R2819" s="9" t="s">
        <v>24743</v>
      </c>
      <c r="S2819" s="9" t="s">
        <v>17</v>
      </c>
      <c r="T2819" s="9" t="s">
        <v>7813</v>
      </c>
      <c r="U2819" s="9" t="s">
        <v>222</v>
      </c>
      <c r="V2819" s="9" t="s">
        <v>24744</v>
      </c>
    </row>
    <row r="2820" customFormat="false" ht="15" hidden="false" customHeight="false" outlineLevel="0" collapsed="false">
      <c r="A2820" s="9" t="s">
        <v>24745</v>
      </c>
      <c r="B2820" s="9" t="s">
        <v>24746</v>
      </c>
      <c r="C2820" s="9"/>
      <c r="D2820" s="9" t="s">
        <v>19</v>
      </c>
      <c r="E2820" s="9" t="s">
        <v>943</v>
      </c>
      <c r="F2820" s="9" t="s">
        <v>167</v>
      </c>
      <c r="G2820" s="9" t="s">
        <v>138</v>
      </c>
      <c r="H2820" s="9" t="n">
        <v>1490</v>
      </c>
      <c r="I2820" s="9" t="n">
        <v>1530</v>
      </c>
      <c r="J2820" s="9" t="s">
        <v>2889</v>
      </c>
      <c r="K2820" s="9" t="s">
        <v>24747</v>
      </c>
      <c r="L2820" s="9" t="s">
        <v>24748</v>
      </c>
      <c r="M2820" s="9" t="s">
        <v>24749</v>
      </c>
      <c r="N2820" s="9" t="s">
        <v>180</v>
      </c>
      <c r="O2820" s="9" t="s">
        <v>24741</v>
      </c>
      <c r="P2820" s="9" t="s">
        <v>24750</v>
      </c>
      <c r="Q2820" s="9" t="s">
        <v>234</v>
      </c>
      <c r="R2820" s="9" t="s">
        <v>628</v>
      </c>
      <c r="S2820" s="9" t="s">
        <v>17</v>
      </c>
      <c r="T2820" s="9" t="s">
        <v>3356</v>
      </c>
      <c r="U2820" s="9" t="s">
        <v>222</v>
      </c>
      <c r="V2820" s="9"/>
    </row>
    <row r="2821" customFormat="false" ht="15" hidden="false" customHeight="false" outlineLevel="0" collapsed="false">
      <c r="A2821" s="9" t="s">
        <v>24751</v>
      </c>
      <c r="B2821" s="9" t="s">
        <v>24752</v>
      </c>
      <c r="C2821" s="9"/>
      <c r="D2821" s="9" t="s">
        <v>19</v>
      </c>
      <c r="E2821" s="9" t="s">
        <v>943</v>
      </c>
      <c r="F2821" s="9" t="s">
        <v>416</v>
      </c>
      <c r="G2821" s="9" t="s">
        <v>138</v>
      </c>
      <c r="H2821" s="9" t="n">
        <v>1511</v>
      </c>
      <c r="I2821" s="9" t="n">
        <v>1574</v>
      </c>
      <c r="J2821" s="9"/>
      <c r="K2821" s="9" t="s">
        <v>24753</v>
      </c>
      <c r="L2821" s="9" t="s">
        <v>24754</v>
      </c>
      <c r="M2821" s="9" t="s">
        <v>9517</v>
      </c>
      <c r="N2821" s="9" t="s">
        <v>177</v>
      </c>
      <c r="O2821" s="9" t="s">
        <v>21919</v>
      </c>
      <c r="P2821" s="9" t="s">
        <v>24755</v>
      </c>
      <c r="Q2821" s="9" t="s">
        <v>234</v>
      </c>
      <c r="R2821" s="9" t="s">
        <v>24756</v>
      </c>
      <c r="S2821" s="9" t="s">
        <v>17</v>
      </c>
      <c r="T2821" s="9" t="s">
        <v>2018</v>
      </c>
      <c r="U2821" s="9" t="s">
        <v>222</v>
      </c>
      <c r="V2821" s="9" t="s">
        <v>24757</v>
      </c>
    </row>
    <row r="2822" customFormat="false" ht="15" hidden="false" customHeight="false" outlineLevel="0" collapsed="false">
      <c r="A2822" s="9" t="s">
        <v>24758</v>
      </c>
      <c r="B2822" s="9" t="s">
        <v>24759</v>
      </c>
      <c r="C2822" s="9"/>
      <c r="D2822" s="9" t="s">
        <v>19</v>
      </c>
      <c r="E2822" s="9" t="s">
        <v>943</v>
      </c>
      <c r="F2822" s="9" t="s">
        <v>167</v>
      </c>
      <c r="G2822" s="9" t="s">
        <v>138</v>
      </c>
      <c r="H2822" s="9" t="n">
        <v>1510</v>
      </c>
      <c r="I2822" s="9" t="n">
        <v>1590</v>
      </c>
      <c r="J2822" s="9" t="s">
        <v>24760</v>
      </c>
      <c r="K2822" s="9" t="s">
        <v>24761</v>
      </c>
      <c r="L2822" s="9" t="s">
        <v>24762</v>
      </c>
      <c r="M2822" s="9" t="s">
        <v>24763</v>
      </c>
      <c r="N2822" s="9" t="s">
        <v>572</v>
      </c>
      <c r="O2822" s="9" t="s">
        <v>21919</v>
      </c>
      <c r="P2822" s="9" t="s">
        <v>24764</v>
      </c>
      <c r="Q2822" s="9" t="s">
        <v>234</v>
      </c>
      <c r="R2822" s="9" t="s">
        <v>799</v>
      </c>
      <c r="S2822" s="9" t="s">
        <v>17</v>
      </c>
      <c r="T2822" s="9" t="s">
        <v>7759</v>
      </c>
      <c r="U2822" s="9" t="s">
        <v>222</v>
      </c>
      <c r="V2822" s="9"/>
    </row>
    <row r="2823" customFormat="false" ht="15" hidden="false" customHeight="false" outlineLevel="0" collapsed="false">
      <c r="A2823" s="9" t="s">
        <v>24765</v>
      </c>
      <c r="B2823" s="9" t="s">
        <v>24766</v>
      </c>
      <c r="C2823" s="9"/>
      <c r="D2823" s="9" t="s">
        <v>19</v>
      </c>
      <c r="E2823" s="9" t="s">
        <v>943</v>
      </c>
      <c r="F2823" s="9" t="s">
        <v>167</v>
      </c>
      <c r="G2823" s="9" t="s">
        <v>138</v>
      </c>
      <c r="H2823" s="9" t="n">
        <v>1508</v>
      </c>
      <c r="I2823" s="9" t="n">
        <v>1585</v>
      </c>
      <c r="J2823" s="9"/>
      <c r="K2823" s="9" t="s">
        <v>24767</v>
      </c>
      <c r="L2823" s="9" t="s">
        <v>24768</v>
      </c>
      <c r="M2823" s="9" t="s">
        <v>24769</v>
      </c>
      <c r="N2823" s="9" t="s">
        <v>180</v>
      </c>
      <c r="O2823" s="9" t="s">
        <v>217</v>
      </c>
      <c r="P2823" s="9" t="s">
        <v>24770</v>
      </c>
      <c r="Q2823" s="9" t="s">
        <v>234</v>
      </c>
      <c r="R2823" s="9" t="s">
        <v>13473</v>
      </c>
      <c r="S2823" s="9" t="s">
        <v>17</v>
      </c>
      <c r="T2823" s="9" t="s">
        <v>23330</v>
      </c>
      <c r="U2823" s="9" t="s">
        <v>222</v>
      </c>
      <c r="V2823" s="9" t="s">
        <v>24736</v>
      </c>
    </row>
    <row r="2824" customFormat="false" ht="15" hidden="false" customHeight="false" outlineLevel="0" collapsed="false">
      <c r="A2824" s="9" t="s">
        <v>24771</v>
      </c>
      <c r="B2824" s="9" t="s">
        <v>24772</v>
      </c>
      <c r="C2824" s="9" t="s">
        <v>24773</v>
      </c>
      <c r="D2824" s="9" t="s">
        <v>19</v>
      </c>
      <c r="E2824" s="9" t="s">
        <v>943</v>
      </c>
      <c r="F2824" s="9" t="s">
        <v>167</v>
      </c>
      <c r="G2824" s="9" t="s">
        <v>138</v>
      </c>
      <c r="H2824" s="9" t="n">
        <v>1494</v>
      </c>
      <c r="I2824" s="9" t="n">
        <v>1555</v>
      </c>
      <c r="J2824" s="9"/>
      <c r="K2824" s="9" t="s">
        <v>24774</v>
      </c>
      <c r="L2824" s="9" t="s">
        <v>24775</v>
      </c>
      <c r="M2824" s="9" t="s">
        <v>24115</v>
      </c>
      <c r="N2824" s="9" t="s">
        <v>11600</v>
      </c>
      <c r="O2824" s="9" t="s">
        <v>21919</v>
      </c>
      <c r="P2824" s="9" t="s">
        <v>24776</v>
      </c>
      <c r="Q2824" s="9" t="s">
        <v>234</v>
      </c>
      <c r="R2824" s="9" t="s">
        <v>24756</v>
      </c>
      <c r="S2824" s="9" t="s">
        <v>17</v>
      </c>
      <c r="T2824" s="9" t="s">
        <v>8520</v>
      </c>
      <c r="U2824" s="9" t="s">
        <v>222</v>
      </c>
      <c r="V2824" s="9"/>
    </row>
    <row r="2825" customFormat="false" ht="15" hidden="false" customHeight="false" outlineLevel="0" collapsed="false">
      <c r="A2825" s="9" t="s">
        <v>24777</v>
      </c>
      <c r="B2825" s="9" t="s">
        <v>24778</v>
      </c>
      <c r="C2825" s="9"/>
      <c r="D2825" s="9" t="s">
        <v>19</v>
      </c>
      <c r="E2825" s="9" t="s">
        <v>943</v>
      </c>
      <c r="F2825" s="9" t="s">
        <v>337</v>
      </c>
      <c r="G2825" s="9" t="s">
        <v>24779</v>
      </c>
      <c r="H2825" s="9" t="n">
        <v>1647</v>
      </c>
      <c r="I2825" s="9" t="n">
        <v>1717</v>
      </c>
      <c r="J2825" s="9"/>
      <c r="K2825" s="9" t="s">
        <v>24780</v>
      </c>
      <c r="L2825" s="9" t="s">
        <v>24781</v>
      </c>
      <c r="M2825" s="9" t="s">
        <v>24782</v>
      </c>
      <c r="N2825" s="9" t="s">
        <v>177</v>
      </c>
      <c r="O2825" s="9" t="s">
        <v>22137</v>
      </c>
      <c r="P2825" s="9" t="s">
        <v>24783</v>
      </c>
      <c r="Q2825" s="9" t="s">
        <v>246</v>
      </c>
      <c r="R2825" s="9" t="s">
        <v>24784</v>
      </c>
      <c r="S2825" s="9" t="s">
        <v>17</v>
      </c>
      <c r="T2825" s="9" t="s">
        <v>3963</v>
      </c>
      <c r="U2825" s="9" t="s">
        <v>222</v>
      </c>
      <c r="V2825" s="9"/>
    </row>
    <row r="2826" customFormat="false" ht="15" hidden="false" customHeight="false" outlineLevel="0" collapsed="false">
      <c r="A2826" s="9" t="s">
        <v>24785</v>
      </c>
      <c r="B2826" s="9" t="s">
        <v>24786</v>
      </c>
      <c r="C2826" s="9"/>
      <c r="D2826" s="9" t="s">
        <v>19</v>
      </c>
      <c r="E2826" s="9" t="s">
        <v>943</v>
      </c>
      <c r="F2826" s="9" t="s">
        <v>167</v>
      </c>
      <c r="G2826" s="9" t="s">
        <v>138</v>
      </c>
      <c r="H2826" s="9" t="n">
        <v>1638</v>
      </c>
      <c r="I2826" s="9" t="n">
        <v>1715</v>
      </c>
      <c r="J2826" s="9"/>
      <c r="K2826" s="9" t="s">
        <v>24787</v>
      </c>
      <c r="L2826" s="9" t="s">
        <v>24788</v>
      </c>
      <c r="M2826" s="9" t="s">
        <v>24789</v>
      </c>
      <c r="N2826" s="9" t="s">
        <v>180</v>
      </c>
      <c r="O2826" s="9" t="s">
        <v>24790</v>
      </c>
      <c r="P2826" s="9" t="s">
        <v>24791</v>
      </c>
      <c r="Q2826" s="9" t="s">
        <v>234</v>
      </c>
      <c r="R2826" s="9" t="s">
        <v>628</v>
      </c>
      <c r="S2826" s="9" t="s">
        <v>17</v>
      </c>
      <c r="T2826" s="9" t="s">
        <v>8678</v>
      </c>
      <c r="U2826" s="9" t="s">
        <v>222</v>
      </c>
      <c r="V2826" s="9" t="s">
        <v>24792</v>
      </c>
    </row>
    <row r="2827" customFormat="false" ht="15" hidden="false" customHeight="false" outlineLevel="0" collapsed="false">
      <c r="A2827" s="9" t="s">
        <v>24793</v>
      </c>
      <c r="B2827" s="9" t="s">
        <v>24794</v>
      </c>
      <c r="C2827" s="9"/>
      <c r="D2827" s="9" t="s">
        <v>19</v>
      </c>
      <c r="E2827" s="9" t="s">
        <v>943</v>
      </c>
      <c r="F2827" s="9" t="s">
        <v>167</v>
      </c>
      <c r="G2827" s="9" t="s">
        <v>138</v>
      </c>
      <c r="H2827" s="9" t="n">
        <v>1619</v>
      </c>
      <c r="I2827" s="9" t="n">
        <v>1683</v>
      </c>
      <c r="J2827" s="9"/>
      <c r="K2827" s="9" t="s">
        <v>24795</v>
      </c>
      <c r="L2827" s="9" t="s">
        <v>24796</v>
      </c>
      <c r="M2827" s="9" t="s">
        <v>24797</v>
      </c>
      <c r="N2827" s="9" t="s">
        <v>5908</v>
      </c>
      <c r="O2827" s="9" t="s">
        <v>24790</v>
      </c>
      <c r="P2827" s="9" t="s">
        <v>24798</v>
      </c>
      <c r="Q2827" s="9" t="s">
        <v>246</v>
      </c>
      <c r="R2827" s="9" t="s">
        <v>628</v>
      </c>
      <c r="S2827" s="9" t="s">
        <v>17</v>
      </c>
      <c r="T2827" s="9" t="s">
        <v>13711</v>
      </c>
      <c r="U2827" s="9" t="s">
        <v>222</v>
      </c>
      <c r="V2827" s="9" t="s">
        <v>24799</v>
      </c>
    </row>
    <row r="2828" customFormat="false" ht="15" hidden="false" customHeight="false" outlineLevel="0" collapsed="false">
      <c r="A2828" s="9" t="s">
        <v>24800</v>
      </c>
      <c r="B2828" s="9" t="s">
        <v>24801</v>
      </c>
      <c r="C2828" s="9"/>
      <c r="D2828" s="9" t="s">
        <v>19</v>
      </c>
      <c r="E2828" s="9" t="s">
        <v>943</v>
      </c>
      <c r="F2828" s="9" t="s">
        <v>167</v>
      </c>
      <c r="G2828" s="9" t="s">
        <v>138</v>
      </c>
      <c r="H2828" s="9" t="n">
        <v>1682</v>
      </c>
      <c r="I2828" s="9" t="n">
        <v>1719</v>
      </c>
      <c r="J2828" s="9"/>
      <c r="K2828" s="9" t="s">
        <v>24802</v>
      </c>
      <c r="L2828" s="9" t="s">
        <v>24803</v>
      </c>
      <c r="M2828" s="9" t="s">
        <v>9307</v>
      </c>
      <c r="N2828" s="9" t="s">
        <v>572</v>
      </c>
      <c r="O2828" s="9" t="s">
        <v>24804</v>
      </c>
      <c r="P2828" s="9" t="s">
        <v>24805</v>
      </c>
      <c r="Q2828" s="9" t="s">
        <v>246</v>
      </c>
      <c r="R2828" s="9" t="s">
        <v>799</v>
      </c>
      <c r="S2828" s="9" t="s">
        <v>17</v>
      </c>
      <c r="T2828" s="9" t="s">
        <v>24806</v>
      </c>
      <c r="U2828" s="9" t="s">
        <v>222</v>
      </c>
      <c r="V2828" s="9" t="s">
        <v>24807</v>
      </c>
    </row>
    <row r="2829" customFormat="false" ht="15" hidden="false" customHeight="false" outlineLevel="0" collapsed="false">
      <c r="A2829" s="9" t="s">
        <v>24808</v>
      </c>
      <c r="B2829" s="9" t="s">
        <v>24809</v>
      </c>
      <c r="C2829" s="9" t="s">
        <v>24810</v>
      </c>
      <c r="D2829" s="9" t="s">
        <v>19</v>
      </c>
      <c r="E2829" s="9" t="s">
        <v>943</v>
      </c>
      <c r="F2829" s="9" t="s">
        <v>167</v>
      </c>
      <c r="G2829" s="9" t="s">
        <v>138</v>
      </c>
      <c r="H2829" s="9" t="n">
        <v>1721</v>
      </c>
      <c r="I2829" s="9" t="n">
        <v>1764</v>
      </c>
      <c r="J2829" s="9"/>
      <c r="K2829" s="9" t="s">
        <v>24811</v>
      </c>
      <c r="L2829" s="9" t="s">
        <v>24812</v>
      </c>
      <c r="M2829" s="9" t="s">
        <v>24813</v>
      </c>
      <c r="N2829" s="9" t="s">
        <v>180</v>
      </c>
      <c r="O2829" s="9" t="s">
        <v>24814</v>
      </c>
      <c r="P2829" s="9" t="s">
        <v>24815</v>
      </c>
      <c r="Q2829" s="9" t="s">
        <v>234</v>
      </c>
      <c r="R2829" s="9" t="s">
        <v>799</v>
      </c>
      <c r="S2829" s="9" t="s">
        <v>17</v>
      </c>
      <c r="T2829" s="9" t="s">
        <v>9456</v>
      </c>
      <c r="U2829" s="9" t="s">
        <v>222</v>
      </c>
      <c r="V2829" s="9" t="s">
        <v>24816</v>
      </c>
    </row>
    <row r="2830" customFormat="false" ht="15" hidden="false" customHeight="false" outlineLevel="0" collapsed="false">
      <c r="A2830" s="9" t="s">
        <v>24817</v>
      </c>
      <c r="B2830" s="9" t="s">
        <v>24818</v>
      </c>
      <c r="C2830" s="9" t="s">
        <v>24819</v>
      </c>
      <c r="D2830" s="9" t="s">
        <v>19</v>
      </c>
      <c r="E2830" s="9" t="s">
        <v>943</v>
      </c>
      <c r="F2830" s="9" t="s">
        <v>167</v>
      </c>
      <c r="G2830" s="9" t="s">
        <v>144</v>
      </c>
      <c r="H2830" s="9" t="n">
        <v>1729</v>
      </c>
      <c r="I2830" s="9" t="n">
        <v>1796</v>
      </c>
      <c r="J2830" s="9"/>
      <c r="K2830" s="9" t="s">
        <v>24820</v>
      </c>
      <c r="L2830" s="9" t="s">
        <v>23309</v>
      </c>
      <c r="M2830" s="9" t="s">
        <v>24821</v>
      </c>
      <c r="N2830" s="9" t="s">
        <v>180</v>
      </c>
      <c r="O2830" s="9" t="s">
        <v>24822</v>
      </c>
      <c r="P2830" s="9" t="s">
        <v>24823</v>
      </c>
      <c r="Q2830" s="9" t="s">
        <v>246</v>
      </c>
      <c r="R2830" s="9" t="s">
        <v>628</v>
      </c>
      <c r="S2830" s="9" t="s">
        <v>17</v>
      </c>
      <c r="T2830" s="9" t="s">
        <v>8027</v>
      </c>
      <c r="U2830" s="9" t="s">
        <v>222</v>
      </c>
      <c r="V2830" s="9" t="s">
        <v>24367</v>
      </c>
    </row>
    <row r="2831" customFormat="false" ht="15" hidden="false" customHeight="false" outlineLevel="0" collapsed="false">
      <c r="A2831" s="9" t="s">
        <v>24824</v>
      </c>
      <c r="B2831" s="9" t="s">
        <v>24825</v>
      </c>
      <c r="C2831" s="9"/>
      <c r="D2831" s="9" t="s">
        <v>19</v>
      </c>
      <c r="E2831" s="9" t="s">
        <v>943</v>
      </c>
      <c r="F2831" s="9" t="s">
        <v>337</v>
      </c>
      <c r="G2831" s="9" t="s">
        <v>24826</v>
      </c>
      <c r="H2831" s="9" t="n">
        <v>1660</v>
      </c>
      <c r="I2831" s="9" t="n">
        <v>1753</v>
      </c>
      <c r="J2831" s="9"/>
      <c r="K2831" s="9" t="s">
        <v>24827</v>
      </c>
      <c r="L2831" s="9" t="s">
        <v>10636</v>
      </c>
      <c r="M2831" s="9" t="s">
        <v>24828</v>
      </c>
      <c r="N2831" s="9" t="s">
        <v>180</v>
      </c>
      <c r="O2831" s="9" t="s">
        <v>24829</v>
      </c>
      <c r="P2831" s="9" t="s">
        <v>24830</v>
      </c>
      <c r="Q2831" s="9" t="s">
        <v>246</v>
      </c>
      <c r="R2831" s="9" t="s">
        <v>21836</v>
      </c>
      <c r="S2831" s="9" t="s">
        <v>17</v>
      </c>
      <c r="T2831" s="9" t="s">
        <v>3429</v>
      </c>
      <c r="U2831" s="9" t="s">
        <v>222</v>
      </c>
      <c r="V2831" s="9" t="s">
        <v>24831</v>
      </c>
    </row>
    <row r="2832" customFormat="false" ht="15" hidden="false" customHeight="false" outlineLevel="0" collapsed="false">
      <c r="A2832" s="9" t="s">
        <v>24832</v>
      </c>
      <c r="B2832" s="9" t="s">
        <v>24833</v>
      </c>
      <c r="C2832" s="9"/>
      <c r="D2832" s="9" t="s">
        <v>19</v>
      </c>
      <c r="E2832" s="9" t="s">
        <v>943</v>
      </c>
      <c r="F2832" s="9" t="s">
        <v>167</v>
      </c>
      <c r="G2832" s="9" t="s">
        <v>140</v>
      </c>
      <c r="H2832" s="9" t="n">
        <v>1718</v>
      </c>
      <c r="I2832" s="9" t="n">
        <v>1779</v>
      </c>
      <c r="J2832" s="9"/>
      <c r="K2832" s="9" t="s">
        <v>24834</v>
      </c>
      <c r="L2832" s="9" t="s">
        <v>24835</v>
      </c>
      <c r="M2832" s="9" t="s">
        <v>24836</v>
      </c>
      <c r="N2832" s="9" t="s">
        <v>173</v>
      </c>
      <c r="O2832" s="9" t="s">
        <v>21919</v>
      </c>
      <c r="P2832" s="9" t="s">
        <v>24837</v>
      </c>
      <c r="Q2832" s="9" t="s">
        <v>246</v>
      </c>
      <c r="R2832" s="9" t="s">
        <v>24838</v>
      </c>
      <c r="S2832" s="9" t="s">
        <v>16</v>
      </c>
      <c r="T2832" s="9" t="s">
        <v>10934</v>
      </c>
      <c r="U2832" s="9" t="s">
        <v>222</v>
      </c>
      <c r="V2832" s="9"/>
    </row>
    <row r="2833" customFormat="false" ht="15" hidden="false" customHeight="false" outlineLevel="0" collapsed="false">
      <c r="A2833" s="9" t="s">
        <v>24839</v>
      </c>
      <c r="B2833" s="9" t="s">
        <v>24840</v>
      </c>
      <c r="C2833" s="9"/>
      <c r="D2833" s="9" t="s">
        <v>19</v>
      </c>
      <c r="E2833" s="9" t="s">
        <v>943</v>
      </c>
      <c r="F2833" s="9" t="s">
        <v>167</v>
      </c>
      <c r="G2833" s="9" t="s">
        <v>140</v>
      </c>
      <c r="H2833" s="9" t="n">
        <v>1690</v>
      </c>
      <c r="I2833" s="9" t="n">
        <v>1763</v>
      </c>
      <c r="J2833" s="9"/>
      <c r="K2833" s="9" t="s">
        <v>24841</v>
      </c>
      <c r="L2833" s="9" t="s">
        <v>24842</v>
      </c>
      <c r="M2833" s="9" t="s">
        <v>24843</v>
      </c>
      <c r="N2833" s="9" t="s">
        <v>174</v>
      </c>
      <c r="O2833" s="9" t="s">
        <v>24844</v>
      </c>
      <c r="P2833" s="9" t="s">
        <v>24845</v>
      </c>
      <c r="Q2833" s="9" t="s">
        <v>234</v>
      </c>
      <c r="R2833" s="9" t="s">
        <v>24846</v>
      </c>
      <c r="S2833" s="9" t="s">
        <v>17</v>
      </c>
      <c r="T2833" s="9" t="s">
        <v>3356</v>
      </c>
      <c r="U2833" s="9" t="s">
        <v>222</v>
      </c>
      <c r="V2833" s="9" t="s">
        <v>24847</v>
      </c>
    </row>
    <row r="2834" customFormat="false" ht="15" hidden="false" customHeight="false" outlineLevel="0" collapsed="false">
      <c r="A2834" s="9" t="s">
        <v>24848</v>
      </c>
      <c r="B2834" s="9" t="s">
        <v>24849</v>
      </c>
      <c r="C2834" s="9"/>
      <c r="D2834" s="9" t="s">
        <v>19</v>
      </c>
      <c r="E2834" s="9" t="s">
        <v>943</v>
      </c>
      <c r="F2834" s="9" t="s">
        <v>167</v>
      </c>
      <c r="G2834" s="9" t="s">
        <v>140</v>
      </c>
      <c r="H2834" s="9" t="n">
        <v>1708</v>
      </c>
      <c r="I2834" s="9" t="n">
        <v>1794</v>
      </c>
      <c r="J2834" s="9"/>
      <c r="K2834" s="9" t="s">
        <v>24850</v>
      </c>
      <c r="L2834" s="9" t="s">
        <v>24851</v>
      </c>
      <c r="M2834" s="9" t="s">
        <v>24852</v>
      </c>
      <c r="N2834" s="9" t="s">
        <v>175</v>
      </c>
      <c r="O2834" s="9" t="s">
        <v>24853</v>
      </c>
      <c r="P2834" s="9" t="s">
        <v>24854</v>
      </c>
      <c r="Q2834" s="9" t="s">
        <v>234</v>
      </c>
      <c r="R2834" s="9" t="s">
        <v>799</v>
      </c>
      <c r="S2834" s="9" t="s">
        <v>17</v>
      </c>
      <c r="T2834" s="9" t="s">
        <v>2848</v>
      </c>
      <c r="U2834" s="9" t="s">
        <v>222</v>
      </c>
      <c r="V2834" s="9"/>
    </row>
    <row r="2835" customFormat="false" ht="15" hidden="false" customHeight="false" outlineLevel="0" collapsed="false">
      <c r="A2835" s="9" t="s">
        <v>24855</v>
      </c>
      <c r="B2835" s="9" t="s">
        <v>24856</v>
      </c>
      <c r="C2835" s="9"/>
      <c r="D2835" s="9" t="s">
        <v>19</v>
      </c>
      <c r="E2835" s="9" t="s">
        <v>943</v>
      </c>
      <c r="F2835" s="9" t="s">
        <v>167</v>
      </c>
      <c r="G2835" s="9" t="s">
        <v>140</v>
      </c>
      <c r="H2835" s="9" t="n">
        <v>1733</v>
      </c>
      <c r="I2835" s="9" t="n">
        <v>1821</v>
      </c>
      <c r="J2835" s="9"/>
      <c r="K2835" s="9" t="s">
        <v>24857</v>
      </c>
      <c r="L2835" s="9" t="s">
        <v>24858</v>
      </c>
      <c r="M2835" s="9" t="s">
        <v>24859</v>
      </c>
      <c r="N2835" s="9" t="s">
        <v>432</v>
      </c>
      <c r="O2835" s="9" t="s">
        <v>24860</v>
      </c>
      <c r="P2835" s="9" t="s">
        <v>24861</v>
      </c>
      <c r="Q2835" s="9" t="s">
        <v>234</v>
      </c>
      <c r="R2835" s="9" t="s">
        <v>628</v>
      </c>
      <c r="S2835" s="9" t="s">
        <v>17</v>
      </c>
      <c r="T2835" s="9" t="s">
        <v>12319</v>
      </c>
      <c r="U2835" s="9" t="s">
        <v>222</v>
      </c>
      <c r="V2835" s="9"/>
    </row>
    <row r="2836" customFormat="false" ht="15" hidden="false" customHeight="false" outlineLevel="0" collapsed="false">
      <c r="A2836" s="9" t="s">
        <v>24862</v>
      </c>
      <c r="B2836" s="9" t="s">
        <v>24863</v>
      </c>
      <c r="C2836" s="9"/>
      <c r="D2836" s="9" t="s">
        <v>19</v>
      </c>
      <c r="E2836" s="9" t="s">
        <v>943</v>
      </c>
      <c r="F2836" s="9" t="s">
        <v>167</v>
      </c>
      <c r="G2836" s="9" t="s">
        <v>140</v>
      </c>
      <c r="H2836" s="9" t="n">
        <v>1730</v>
      </c>
      <c r="I2836" s="9" t="n">
        <v>1795</v>
      </c>
      <c r="J2836" s="9"/>
      <c r="K2836" s="9" t="s">
        <v>24864</v>
      </c>
      <c r="L2836" s="9" t="s">
        <v>24865</v>
      </c>
      <c r="M2836" s="9" t="s">
        <v>24866</v>
      </c>
      <c r="N2836" s="9" t="s">
        <v>976</v>
      </c>
      <c r="O2836" s="9" t="s">
        <v>24867</v>
      </c>
      <c r="P2836" s="9" t="s">
        <v>24868</v>
      </c>
      <c r="Q2836" s="9" t="s">
        <v>246</v>
      </c>
      <c r="R2836" s="9" t="s">
        <v>799</v>
      </c>
      <c r="S2836" s="9" t="s">
        <v>16</v>
      </c>
      <c r="T2836" s="9" t="s">
        <v>520</v>
      </c>
      <c r="U2836" s="9" t="s">
        <v>222</v>
      </c>
      <c r="V2836" s="9" t="s">
        <v>24869</v>
      </c>
    </row>
    <row r="2837" customFormat="false" ht="15" hidden="false" customHeight="false" outlineLevel="0" collapsed="false">
      <c r="A2837" s="9" t="s">
        <v>24870</v>
      </c>
      <c r="B2837" s="9" t="s">
        <v>24871</v>
      </c>
      <c r="C2837" s="9"/>
      <c r="D2837" s="9" t="s">
        <v>19</v>
      </c>
      <c r="E2837" s="9" t="s">
        <v>943</v>
      </c>
      <c r="F2837" s="9" t="s">
        <v>167</v>
      </c>
      <c r="G2837" s="9" t="s">
        <v>140</v>
      </c>
      <c r="H2837" s="9" t="n">
        <v>1728</v>
      </c>
      <c r="I2837" s="9" t="n">
        <v>1809</v>
      </c>
      <c r="J2837" s="9"/>
      <c r="K2837" s="9" t="s">
        <v>24872</v>
      </c>
      <c r="L2837" s="9" t="s">
        <v>24873</v>
      </c>
      <c r="M2837" s="9" t="s">
        <v>24874</v>
      </c>
      <c r="N2837" s="9" t="s">
        <v>9351</v>
      </c>
      <c r="O2837" s="9" t="s">
        <v>21919</v>
      </c>
      <c r="P2837" s="9" t="s">
        <v>24875</v>
      </c>
      <c r="Q2837" s="9" t="s">
        <v>234</v>
      </c>
      <c r="R2837" s="9" t="s">
        <v>628</v>
      </c>
      <c r="S2837" s="9" t="s">
        <v>17</v>
      </c>
      <c r="T2837" s="9" t="s">
        <v>357</v>
      </c>
      <c r="U2837" s="9" t="s">
        <v>222</v>
      </c>
      <c r="V2837" s="9"/>
    </row>
    <row r="2838" customFormat="false" ht="15" hidden="false" customHeight="false" outlineLevel="0" collapsed="false">
      <c r="A2838" s="9" t="s">
        <v>24876</v>
      </c>
      <c r="B2838" s="9" t="s">
        <v>24877</v>
      </c>
      <c r="C2838" s="9" t="s">
        <v>24878</v>
      </c>
      <c r="D2838" s="9" t="s">
        <v>19</v>
      </c>
      <c r="E2838" s="9" t="s">
        <v>943</v>
      </c>
      <c r="F2838" s="9" t="s">
        <v>416</v>
      </c>
      <c r="G2838" s="9" t="s">
        <v>140</v>
      </c>
      <c r="H2838" s="9" t="n">
        <v>1815</v>
      </c>
      <c r="I2838" s="9" t="n">
        <v>1852</v>
      </c>
      <c r="J2838" s="9"/>
      <c r="K2838" s="9" t="s">
        <v>24879</v>
      </c>
      <c r="L2838" s="9" t="s">
        <v>24880</v>
      </c>
      <c r="M2838" s="9" t="s">
        <v>206</v>
      </c>
      <c r="N2838" s="9" t="s">
        <v>177</v>
      </c>
      <c r="O2838" s="9" t="s">
        <v>22137</v>
      </c>
      <c r="P2838" s="9" t="s">
        <v>24881</v>
      </c>
      <c r="Q2838" s="9" t="s">
        <v>234</v>
      </c>
      <c r="R2838" s="9" t="s">
        <v>628</v>
      </c>
      <c r="S2838" s="9" t="s">
        <v>17</v>
      </c>
      <c r="T2838" s="9" t="s">
        <v>23478</v>
      </c>
      <c r="U2838" s="9" t="s">
        <v>222</v>
      </c>
      <c r="V2838" s="9"/>
    </row>
    <row r="2839" customFormat="false" ht="15" hidden="false" customHeight="false" outlineLevel="0" collapsed="false">
      <c r="A2839" s="9" t="s">
        <v>24882</v>
      </c>
      <c r="B2839" s="9" t="s">
        <v>24883</v>
      </c>
      <c r="C2839" s="9"/>
      <c r="D2839" s="9" t="s">
        <v>19</v>
      </c>
      <c r="E2839" s="9" t="s">
        <v>943</v>
      </c>
      <c r="F2839" s="9" t="s">
        <v>167</v>
      </c>
      <c r="G2839" s="9" t="s">
        <v>140</v>
      </c>
      <c r="H2839" s="9" t="n">
        <v>1808</v>
      </c>
      <c r="I2839" s="9" t="n">
        <v>1882</v>
      </c>
      <c r="J2839" s="9"/>
      <c r="K2839" s="9" t="s">
        <v>24884</v>
      </c>
      <c r="L2839" s="9" t="s">
        <v>24885</v>
      </c>
      <c r="M2839" s="9" t="s">
        <v>24886</v>
      </c>
      <c r="N2839" s="9" t="s">
        <v>180</v>
      </c>
      <c r="O2839" s="9" t="s">
        <v>21919</v>
      </c>
      <c r="P2839" s="9" t="s">
        <v>24887</v>
      </c>
      <c r="Q2839" s="9" t="s">
        <v>234</v>
      </c>
      <c r="R2839" s="9" t="s">
        <v>23628</v>
      </c>
      <c r="S2839" s="9" t="s">
        <v>17</v>
      </c>
      <c r="T2839" s="9" t="s">
        <v>24888</v>
      </c>
      <c r="U2839" s="9" t="s">
        <v>222</v>
      </c>
      <c r="V2839" s="9" t="s">
        <v>24889</v>
      </c>
    </row>
    <row r="2840" customFormat="false" ht="15" hidden="false" customHeight="false" outlineLevel="0" collapsed="false">
      <c r="A2840" s="9" t="s">
        <v>24890</v>
      </c>
      <c r="B2840" s="9" t="s">
        <v>24891</v>
      </c>
      <c r="C2840" s="9"/>
      <c r="D2840" s="9" t="s">
        <v>19</v>
      </c>
      <c r="E2840" s="9" t="s">
        <v>943</v>
      </c>
      <c r="F2840" s="9" t="s">
        <v>167</v>
      </c>
      <c r="G2840" s="9" t="s">
        <v>140</v>
      </c>
      <c r="H2840" s="9" t="n">
        <v>1819</v>
      </c>
      <c r="I2840" s="9" t="n">
        <v>1861</v>
      </c>
      <c r="J2840" s="9"/>
      <c r="K2840" s="9" t="s">
        <v>24892</v>
      </c>
      <c r="L2840" s="9" t="s">
        <v>24893</v>
      </c>
      <c r="M2840" s="9" t="s">
        <v>24886</v>
      </c>
      <c r="N2840" s="9" t="s">
        <v>180</v>
      </c>
      <c r="O2840" s="9" t="s">
        <v>24894</v>
      </c>
      <c r="P2840" s="9" t="s">
        <v>24895</v>
      </c>
      <c r="Q2840" s="9" t="s">
        <v>234</v>
      </c>
      <c r="R2840" s="9" t="s">
        <v>628</v>
      </c>
      <c r="S2840" s="9" t="s">
        <v>17</v>
      </c>
      <c r="T2840" s="9" t="s">
        <v>8678</v>
      </c>
      <c r="U2840" s="9" t="s">
        <v>222</v>
      </c>
      <c r="V2840" s="9" t="s">
        <v>24896</v>
      </c>
    </row>
    <row r="2841" customFormat="false" ht="15" hidden="false" customHeight="false" outlineLevel="0" collapsed="false">
      <c r="A2841" s="9" t="s">
        <v>24897</v>
      </c>
      <c r="B2841" s="9" t="s">
        <v>24898</v>
      </c>
      <c r="C2841" s="9"/>
      <c r="D2841" s="9" t="s">
        <v>19</v>
      </c>
      <c r="E2841" s="9" t="s">
        <v>943</v>
      </c>
      <c r="F2841" s="9" t="s">
        <v>167</v>
      </c>
      <c r="G2841" s="9" t="s">
        <v>140</v>
      </c>
      <c r="H2841" s="9" t="n">
        <v>1809</v>
      </c>
      <c r="I2841" s="9" t="n">
        <v>1874</v>
      </c>
      <c r="J2841" s="9"/>
      <c r="K2841" s="9" t="s">
        <v>24899</v>
      </c>
      <c r="L2841" s="9" t="s">
        <v>24900</v>
      </c>
      <c r="M2841" s="9" t="s">
        <v>9517</v>
      </c>
      <c r="N2841" s="9" t="s">
        <v>177</v>
      </c>
      <c r="O2841" s="9" t="s">
        <v>21919</v>
      </c>
      <c r="P2841" s="9" t="s">
        <v>24901</v>
      </c>
      <c r="Q2841" s="9" t="s">
        <v>234</v>
      </c>
      <c r="R2841" s="9" t="s">
        <v>16422</v>
      </c>
      <c r="S2841" s="9" t="s">
        <v>16</v>
      </c>
      <c r="T2841" s="9" t="s">
        <v>4213</v>
      </c>
      <c r="U2841" s="9" t="s">
        <v>222</v>
      </c>
      <c r="V2841" s="9" t="s">
        <v>24902</v>
      </c>
    </row>
    <row r="2842" customFormat="false" ht="15" hidden="false" customHeight="false" outlineLevel="0" collapsed="false">
      <c r="A2842" s="9" t="s">
        <v>24903</v>
      </c>
      <c r="B2842" s="9" t="s">
        <v>24904</v>
      </c>
      <c r="C2842" s="9"/>
      <c r="D2842" s="9" t="s">
        <v>19</v>
      </c>
      <c r="E2842" s="9" t="s">
        <v>943</v>
      </c>
      <c r="F2842" s="9" t="s">
        <v>416</v>
      </c>
      <c r="G2842" s="9" t="s">
        <v>138</v>
      </c>
      <c r="H2842" s="9" t="n">
        <v>1803</v>
      </c>
      <c r="I2842" s="9" t="n">
        <v>1879</v>
      </c>
      <c r="J2842" s="9"/>
      <c r="K2842" s="9" t="s">
        <v>24905</v>
      </c>
      <c r="L2842" s="9" t="s">
        <v>24906</v>
      </c>
      <c r="M2842" s="9" t="s">
        <v>24907</v>
      </c>
      <c r="N2842" s="9" t="s">
        <v>15508</v>
      </c>
      <c r="O2842" s="9" t="s">
        <v>21919</v>
      </c>
      <c r="P2842" s="9" t="s">
        <v>24908</v>
      </c>
      <c r="Q2842" s="9" t="s">
        <v>234</v>
      </c>
      <c r="R2842" s="9" t="s">
        <v>13884</v>
      </c>
      <c r="S2842" s="9" t="s">
        <v>17</v>
      </c>
      <c r="T2842" s="9" t="s">
        <v>2643</v>
      </c>
      <c r="U2842" s="9" t="s">
        <v>222</v>
      </c>
      <c r="V2842" s="9" t="s">
        <v>24896</v>
      </c>
    </row>
    <row r="2843" customFormat="false" ht="15" hidden="false" customHeight="false" outlineLevel="0" collapsed="false">
      <c r="A2843" s="9" t="s">
        <v>24909</v>
      </c>
      <c r="B2843" s="9" t="s">
        <v>24910</v>
      </c>
      <c r="C2843" s="9"/>
      <c r="D2843" s="9" t="s">
        <v>19</v>
      </c>
      <c r="E2843" s="9" t="s">
        <v>943</v>
      </c>
      <c r="F2843" s="9" t="s">
        <v>416</v>
      </c>
      <c r="G2843" s="9" t="s">
        <v>140</v>
      </c>
      <c r="H2843" s="9" t="n">
        <v>1819</v>
      </c>
      <c r="I2843" s="9" t="n">
        <v>1900</v>
      </c>
      <c r="J2843" s="9"/>
      <c r="K2843" s="9" t="s">
        <v>24911</v>
      </c>
      <c r="L2843" s="9" t="s">
        <v>24912</v>
      </c>
      <c r="M2843" s="9" t="s">
        <v>9517</v>
      </c>
      <c r="N2843" s="9" t="s">
        <v>177</v>
      </c>
      <c r="O2843" s="9" t="s">
        <v>21919</v>
      </c>
      <c r="P2843" s="9" t="s">
        <v>24913</v>
      </c>
      <c r="Q2843" s="9" t="s">
        <v>234</v>
      </c>
      <c r="R2843" s="9" t="s">
        <v>23410</v>
      </c>
      <c r="S2843" s="9" t="s">
        <v>17</v>
      </c>
      <c r="T2843" s="9" t="s">
        <v>24914</v>
      </c>
      <c r="U2843" s="9" t="s">
        <v>222</v>
      </c>
      <c r="V2843" s="9" t="s">
        <v>24915</v>
      </c>
    </row>
    <row r="2844" customFormat="false" ht="15" hidden="false" customHeight="false" outlineLevel="0" collapsed="false">
      <c r="A2844" s="9" t="s">
        <v>24916</v>
      </c>
      <c r="B2844" s="9" t="s">
        <v>24917</v>
      </c>
      <c r="C2844" s="9"/>
      <c r="D2844" s="9" t="s">
        <v>19</v>
      </c>
      <c r="E2844" s="9" t="s">
        <v>943</v>
      </c>
      <c r="F2844" s="9" t="s">
        <v>167</v>
      </c>
      <c r="G2844" s="9" t="s">
        <v>140</v>
      </c>
      <c r="H2844" s="9" t="n">
        <v>1834</v>
      </c>
      <c r="I2844" s="9" t="n">
        <v>1896</v>
      </c>
      <c r="J2844" s="9"/>
      <c r="K2844" s="9" t="s">
        <v>24918</v>
      </c>
      <c r="L2844" s="9" t="s">
        <v>24919</v>
      </c>
      <c r="M2844" s="9" t="s">
        <v>24920</v>
      </c>
      <c r="N2844" s="9" t="s">
        <v>17245</v>
      </c>
      <c r="O2844" s="9" t="s">
        <v>21919</v>
      </c>
      <c r="P2844" s="9" t="s">
        <v>24921</v>
      </c>
      <c r="Q2844" s="9" t="s">
        <v>234</v>
      </c>
      <c r="R2844" s="9" t="s">
        <v>24922</v>
      </c>
      <c r="S2844" s="9" t="s">
        <v>16</v>
      </c>
      <c r="T2844" s="9" t="s">
        <v>24923</v>
      </c>
      <c r="U2844" s="9" t="s">
        <v>222</v>
      </c>
      <c r="V2844" s="9" t="s">
        <v>24924</v>
      </c>
    </row>
    <row r="2845" customFormat="false" ht="15" hidden="false" customHeight="false" outlineLevel="0" collapsed="false">
      <c r="A2845" s="9" t="s">
        <v>24925</v>
      </c>
      <c r="B2845" s="9" t="s">
        <v>24926</v>
      </c>
      <c r="C2845" s="9" t="s">
        <v>24927</v>
      </c>
      <c r="D2845" s="9" t="s">
        <v>19</v>
      </c>
      <c r="E2845" s="9" t="s">
        <v>943</v>
      </c>
      <c r="F2845" s="9" t="s">
        <v>167</v>
      </c>
      <c r="G2845" s="9" t="s">
        <v>140</v>
      </c>
      <c r="H2845" s="9" t="n">
        <v>1839</v>
      </c>
      <c r="I2845" s="9" t="n">
        <v>1914</v>
      </c>
      <c r="J2845" s="9"/>
      <c r="K2845" s="9" t="s">
        <v>24928</v>
      </c>
      <c r="L2845" s="9" t="s">
        <v>4019</v>
      </c>
      <c r="M2845" s="9" t="s">
        <v>24929</v>
      </c>
      <c r="N2845" s="9" t="s">
        <v>174</v>
      </c>
      <c r="O2845" s="9" t="s">
        <v>24930</v>
      </c>
      <c r="P2845" s="9" t="s">
        <v>24931</v>
      </c>
      <c r="Q2845" s="9" t="s">
        <v>234</v>
      </c>
      <c r="R2845" s="9" t="s">
        <v>628</v>
      </c>
      <c r="S2845" s="9" t="s">
        <v>17</v>
      </c>
      <c r="T2845" s="9" t="s">
        <v>3356</v>
      </c>
      <c r="U2845" s="9" t="s">
        <v>222</v>
      </c>
      <c r="V2845" s="9" t="s">
        <v>24932</v>
      </c>
    </row>
    <row r="2846" customFormat="false" ht="15" hidden="false" customHeight="false" outlineLevel="0" collapsed="false">
      <c r="A2846" s="9" t="s">
        <v>24933</v>
      </c>
      <c r="B2846" s="9" t="s">
        <v>24934</v>
      </c>
      <c r="C2846" s="9"/>
      <c r="D2846" s="9" t="s">
        <v>19</v>
      </c>
      <c r="E2846" s="9" t="s">
        <v>943</v>
      </c>
      <c r="F2846" s="9" t="s">
        <v>167</v>
      </c>
      <c r="G2846" s="9" t="s">
        <v>140</v>
      </c>
      <c r="H2846" s="9" t="n">
        <v>1862</v>
      </c>
      <c r="I2846" s="9" t="n">
        <v>1938</v>
      </c>
      <c r="J2846" s="9"/>
      <c r="K2846" s="9" t="s">
        <v>24935</v>
      </c>
      <c r="L2846" s="9" t="s">
        <v>24936</v>
      </c>
      <c r="M2846" s="9" t="s">
        <v>24937</v>
      </c>
      <c r="N2846" s="9" t="s">
        <v>12950</v>
      </c>
      <c r="O2846" s="9" t="s">
        <v>22137</v>
      </c>
      <c r="P2846" s="9" t="s">
        <v>24938</v>
      </c>
      <c r="Q2846" s="9" t="s">
        <v>234</v>
      </c>
      <c r="R2846" s="9" t="s">
        <v>799</v>
      </c>
      <c r="S2846" s="9" t="s">
        <v>17</v>
      </c>
      <c r="T2846" s="9" t="s">
        <v>3356</v>
      </c>
      <c r="U2846" s="9" t="s">
        <v>222</v>
      </c>
      <c r="V2846" s="9" t="s">
        <v>24924</v>
      </c>
    </row>
    <row r="2847" customFormat="false" ht="15" hidden="false" customHeight="false" outlineLevel="0" collapsed="false">
      <c r="A2847" s="9" t="s">
        <v>24939</v>
      </c>
      <c r="B2847" s="9" t="s">
        <v>24940</v>
      </c>
      <c r="C2847" s="9"/>
      <c r="D2847" s="9" t="s">
        <v>19</v>
      </c>
      <c r="E2847" s="9" t="s">
        <v>943</v>
      </c>
      <c r="F2847" s="9" t="s">
        <v>10052</v>
      </c>
      <c r="G2847" s="9" t="s">
        <v>24941</v>
      </c>
      <c r="H2847" s="9" t="n">
        <v>1834</v>
      </c>
      <c r="I2847" s="9" t="n">
        <v>1904</v>
      </c>
      <c r="J2847" s="9"/>
      <c r="K2847" s="9" t="s">
        <v>24942</v>
      </c>
      <c r="L2847" s="9" t="s">
        <v>24943</v>
      </c>
      <c r="M2847" s="9" t="s">
        <v>24944</v>
      </c>
      <c r="N2847" s="9" t="s">
        <v>175</v>
      </c>
      <c r="O2847" s="9" t="s">
        <v>21919</v>
      </c>
      <c r="P2847" s="9" t="s">
        <v>24945</v>
      </c>
      <c r="Q2847" s="9" t="s">
        <v>234</v>
      </c>
      <c r="R2847" s="9" t="s">
        <v>22896</v>
      </c>
      <c r="S2847" s="9" t="s">
        <v>17</v>
      </c>
      <c r="T2847" s="9" t="s">
        <v>24946</v>
      </c>
      <c r="U2847" s="9" t="s">
        <v>222</v>
      </c>
      <c r="V2847" s="9" t="s">
        <v>24947</v>
      </c>
    </row>
    <row r="2848" customFormat="false" ht="15" hidden="false" customHeight="false" outlineLevel="0" collapsed="false">
      <c r="A2848" s="9" t="s">
        <v>24948</v>
      </c>
      <c r="B2848" s="9" t="s">
        <v>24949</v>
      </c>
      <c r="C2848" s="9"/>
      <c r="D2848" s="9" t="s">
        <v>19</v>
      </c>
      <c r="E2848" s="9" t="s">
        <v>943</v>
      </c>
      <c r="F2848" s="9" t="s">
        <v>167</v>
      </c>
      <c r="G2848" s="9" t="s">
        <v>140</v>
      </c>
      <c r="H2848" s="9" t="n">
        <v>1868</v>
      </c>
      <c r="I2848" s="9" t="n">
        <v>1928</v>
      </c>
      <c r="J2848" s="9"/>
      <c r="K2848" s="9" t="s">
        <v>24950</v>
      </c>
      <c r="L2848" s="9" t="s">
        <v>24951</v>
      </c>
      <c r="M2848" s="9" t="s">
        <v>24952</v>
      </c>
      <c r="N2848" s="9" t="s">
        <v>173</v>
      </c>
      <c r="O2848" s="9" t="s">
        <v>21919</v>
      </c>
      <c r="P2848" s="9" t="s">
        <v>24953</v>
      </c>
      <c r="Q2848" s="9" t="s">
        <v>234</v>
      </c>
      <c r="R2848" s="9" t="s">
        <v>13027</v>
      </c>
      <c r="S2848" s="9" t="s">
        <v>17</v>
      </c>
      <c r="T2848" s="9" t="s">
        <v>22081</v>
      </c>
      <c r="U2848" s="9" t="s">
        <v>222</v>
      </c>
      <c r="V2848" s="9" t="s">
        <v>24954</v>
      </c>
    </row>
    <row r="2849" customFormat="false" ht="15" hidden="false" customHeight="false" outlineLevel="0" collapsed="false">
      <c r="A2849" s="9" t="s">
        <v>24955</v>
      </c>
      <c r="B2849" s="9" t="s">
        <v>24956</v>
      </c>
      <c r="C2849" s="9"/>
      <c r="D2849" s="9" t="s">
        <v>19</v>
      </c>
      <c r="E2849" s="9" t="s">
        <v>943</v>
      </c>
      <c r="F2849" s="9" t="s">
        <v>167</v>
      </c>
      <c r="G2849" s="9" t="s">
        <v>140</v>
      </c>
      <c r="H2849" s="9" t="n">
        <v>1864</v>
      </c>
      <c r="I2849" s="9" t="n">
        <v>1933</v>
      </c>
      <c r="J2849" s="9"/>
      <c r="K2849" s="9" t="s">
        <v>24957</v>
      </c>
      <c r="L2849" s="9" t="s">
        <v>24958</v>
      </c>
      <c r="M2849" s="9" t="s">
        <v>24959</v>
      </c>
      <c r="N2849" s="9" t="s">
        <v>5917</v>
      </c>
      <c r="O2849" s="9" t="s">
        <v>22137</v>
      </c>
      <c r="P2849" s="9" t="s">
        <v>24960</v>
      </c>
      <c r="Q2849" s="9" t="s">
        <v>234</v>
      </c>
      <c r="R2849" s="9" t="s">
        <v>628</v>
      </c>
      <c r="S2849" s="9" t="s">
        <v>17</v>
      </c>
      <c r="T2849" s="9" t="s">
        <v>3356</v>
      </c>
      <c r="U2849" s="9" t="s">
        <v>222</v>
      </c>
      <c r="V2849" s="9" t="s">
        <v>24954</v>
      </c>
    </row>
    <row r="2850" customFormat="false" ht="15" hidden="false" customHeight="false" outlineLevel="0" collapsed="false">
      <c r="A2850" s="9" t="s">
        <v>24961</v>
      </c>
      <c r="B2850" s="9" t="s">
        <v>24962</v>
      </c>
      <c r="C2850" s="9"/>
      <c r="D2850" s="9" t="s">
        <v>19</v>
      </c>
      <c r="E2850" s="9" t="s">
        <v>943</v>
      </c>
      <c r="F2850" s="9" t="s">
        <v>167</v>
      </c>
      <c r="G2850" s="9" t="s">
        <v>138</v>
      </c>
      <c r="H2850" s="9" t="n">
        <v>1870</v>
      </c>
      <c r="I2850" s="9" t="n">
        <v>1956</v>
      </c>
      <c r="J2850" s="9"/>
      <c r="K2850" s="9" t="s">
        <v>24963</v>
      </c>
      <c r="L2850" s="9" t="s">
        <v>24964</v>
      </c>
      <c r="M2850" s="9" t="s">
        <v>24965</v>
      </c>
      <c r="N2850" s="9" t="s">
        <v>5795</v>
      </c>
      <c r="O2850" s="9" t="s">
        <v>21919</v>
      </c>
      <c r="P2850" s="9" t="s">
        <v>24966</v>
      </c>
      <c r="Q2850" s="9" t="s">
        <v>234</v>
      </c>
      <c r="R2850" s="9" t="s">
        <v>22896</v>
      </c>
      <c r="S2850" s="9" t="s">
        <v>17</v>
      </c>
      <c r="T2850" s="9" t="s">
        <v>22592</v>
      </c>
      <c r="U2850" s="9" t="s">
        <v>222</v>
      </c>
      <c r="V2850" s="9" t="s">
        <v>24967</v>
      </c>
    </row>
    <row r="2851" customFormat="false" ht="15" hidden="false" customHeight="false" outlineLevel="0" collapsed="false">
      <c r="A2851" s="9" t="s">
        <v>24968</v>
      </c>
      <c r="B2851" s="9" t="s">
        <v>24969</v>
      </c>
      <c r="C2851" s="9"/>
      <c r="D2851" s="9" t="s">
        <v>19</v>
      </c>
      <c r="E2851" s="9" t="s">
        <v>943</v>
      </c>
      <c r="F2851" s="9" t="s">
        <v>416</v>
      </c>
      <c r="G2851" s="9" t="s">
        <v>138</v>
      </c>
      <c r="H2851" s="9" t="n">
        <v>1870</v>
      </c>
      <c r="I2851" s="9" t="n">
        <v>1933</v>
      </c>
      <c r="J2851" s="9"/>
      <c r="K2851" s="9" t="s">
        <v>24970</v>
      </c>
      <c r="L2851" s="9" t="s">
        <v>24971</v>
      </c>
      <c r="M2851" s="9" t="s">
        <v>24972</v>
      </c>
      <c r="N2851" s="9" t="s">
        <v>177</v>
      </c>
      <c r="O2851" s="9" t="s">
        <v>21919</v>
      </c>
      <c r="P2851" s="9" t="s">
        <v>24973</v>
      </c>
      <c r="Q2851" s="9" t="s">
        <v>234</v>
      </c>
      <c r="R2851" s="9" t="s">
        <v>628</v>
      </c>
      <c r="S2851" s="9" t="s">
        <v>17</v>
      </c>
      <c r="T2851" s="9" t="s">
        <v>1106</v>
      </c>
      <c r="U2851" s="9" t="s">
        <v>222</v>
      </c>
      <c r="V2851" s="9" t="s">
        <v>24974</v>
      </c>
    </row>
    <row r="2852" customFormat="false" ht="15" hidden="false" customHeight="false" outlineLevel="0" collapsed="false">
      <c r="A2852" s="9" t="s">
        <v>24975</v>
      </c>
      <c r="B2852" s="9" t="s">
        <v>24976</v>
      </c>
      <c r="C2852" s="9"/>
      <c r="D2852" s="9" t="s">
        <v>19</v>
      </c>
      <c r="E2852" s="9" t="s">
        <v>943</v>
      </c>
      <c r="F2852" s="9" t="s">
        <v>416</v>
      </c>
      <c r="G2852" s="9" t="s">
        <v>138</v>
      </c>
      <c r="H2852" s="9" t="n">
        <v>1858</v>
      </c>
      <c r="I2852" s="9" t="n">
        <v>1905</v>
      </c>
      <c r="J2852" s="9"/>
      <c r="K2852" s="9" t="s">
        <v>24977</v>
      </c>
      <c r="L2852" s="9" t="s">
        <v>24978</v>
      </c>
      <c r="M2852" s="9" t="s">
        <v>9517</v>
      </c>
      <c r="N2852" s="9" t="s">
        <v>177</v>
      </c>
      <c r="O2852" s="9" t="s">
        <v>21919</v>
      </c>
      <c r="P2852" s="9" t="s">
        <v>24979</v>
      </c>
      <c r="Q2852" s="9" t="s">
        <v>234</v>
      </c>
      <c r="R2852" s="9" t="s">
        <v>13884</v>
      </c>
      <c r="S2852" s="9" t="s">
        <v>17</v>
      </c>
      <c r="T2852" s="9" t="s">
        <v>1106</v>
      </c>
      <c r="U2852" s="9" t="s">
        <v>222</v>
      </c>
      <c r="V2852" s="9"/>
    </row>
    <row r="2853" customFormat="false" ht="15" hidden="false" customHeight="false" outlineLevel="0" collapsed="false">
      <c r="A2853" s="9" t="s">
        <v>24980</v>
      </c>
      <c r="B2853" s="9" t="s">
        <v>24981</v>
      </c>
      <c r="C2853" s="9"/>
      <c r="D2853" s="9" t="s">
        <v>19</v>
      </c>
      <c r="E2853" s="9" t="s">
        <v>943</v>
      </c>
      <c r="F2853" s="9" t="s">
        <v>167</v>
      </c>
      <c r="G2853" s="9" t="s">
        <v>146</v>
      </c>
      <c r="H2853" s="9" t="n">
        <v>1855</v>
      </c>
      <c r="I2853" s="9" t="n">
        <v>1931</v>
      </c>
      <c r="J2853" s="9"/>
      <c r="K2853" s="9" t="s">
        <v>24982</v>
      </c>
      <c r="L2853" s="9" t="s">
        <v>24983</v>
      </c>
      <c r="M2853" s="9" t="s">
        <v>8447</v>
      </c>
      <c r="N2853" s="9" t="s">
        <v>173</v>
      </c>
      <c r="O2853" s="9" t="s">
        <v>22137</v>
      </c>
      <c r="P2853" s="9" t="s">
        <v>24984</v>
      </c>
      <c r="Q2853" s="9" t="s">
        <v>234</v>
      </c>
      <c r="R2853" s="9" t="s">
        <v>24985</v>
      </c>
      <c r="S2853" s="9" t="s">
        <v>17</v>
      </c>
      <c r="T2853" s="9" t="s">
        <v>2848</v>
      </c>
      <c r="U2853" s="9" t="s">
        <v>222</v>
      </c>
      <c r="V2853" s="9" t="s">
        <v>24986</v>
      </c>
    </row>
    <row r="2854" customFormat="false" ht="15" hidden="false" customHeight="false" outlineLevel="0" collapsed="false">
      <c r="A2854" s="9" t="s">
        <v>24987</v>
      </c>
      <c r="B2854" s="9" t="s">
        <v>24988</v>
      </c>
      <c r="C2854" s="9"/>
      <c r="D2854" s="9" t="s">
        <v>19</v>
      </c>
      <c r="E2854" s="9" t="s">
        <v>943</v>
      </c>
      <c r="F2854" s="9" t="s">
        <v>167</v>
      </c>
      <c r="G2854" s="9" t="s">
        <v>146</v>
      </c>
      <c r="H2854" s="9" t="n">
        <v>1854</v>
      </c>
      <c r="I2854" s="9" t="n">
        <v>1936</v>
      </c>
      <c r="J2854" s="9"/>
      <c r="K2854" s="9" t="s">
        <v>24989</v>
      </c>
      <c r="L2854" s="9" t="s">
        <v>24990</v>
      </c>
      <c r="M2854" s="9" t="s">
        <v>24991</v>
      </c>
      <c r="N2854" s="9" t="s">
        <v>177</v>
      </c>
      <c r="O2854" s="9" t="s">
        <v>24992</v>
      </c>
      <c r="P2854" s="9" t="s">
        <v>24993</v>
      </c>
      <c r="Q2854" s="9" t="s">
        <v>454</v>
      </c>
      <c r="R2854" s="9" t="s">
        <v>16422</v>
      </c>
      <c r="S2854" s="9" t="s">
        <v>17</v>
      </c>
      <c r="T2854" s="9" t="s">
        <v>14133</v>
      </c>
      <c r="U2854" s="9" t="s">
        <v>222</v>
      </c>
      <c r="V2854" s="9"/>
    </row>
    <row r="2855" customFormat="false" ht="15" hidden="false" customHeight="false" outlineLevel="0" collapsed="false">
      <c r="A2855" s="9" t="s">
        <v>24994</v>
      </c>
      <c r="B2855" s="9" t="s">
        <v>24995</v>
      </c>
      <c r="C2855" s="9"/>
      <c r="D2855" s="9" t="s">
        <v>19</v>
      </c>
      <c r="E2855" s="9" t="s">
        <v>943</v>
      </c>
      <c r="F2855" s="9" t="s">
        <v>167</v>
      </c>
      <c r="G2855" s="9" t="s">
        <v>138</v>
      </c>
      <c r="H2855" s="9" t="n">
        <v>1868</v>
      </c>
      <c r="I2855" s="9" t="n">
        <v>1940</v>
      </c>
      <c r="J2855" s="9"/>
      <c r="K2855" s="9" t="s">
        <v>24996</v>
      </c>
      <c r="L2855" s="9" t="s">
        <v>24997</v>
      </c>
      <c r="M2855" s="9" t="s">
        <v>24998</v>
      </c>
      <c r="N2855" s="9" t="s">
        <v>5787</v>
      </c>
      <c r="O2855" s="9" t="s">
        <v>24999</v>
      </c>
      <c r="P2855" s="9" t="s">
        <v>25000</v>
      </c>
      <c r="Q2855" s="9" t="s">
        <v>234</v>
      </c>
      <c r="R2855" s="9" t="s">
        <v>25001</v>
      </c>
      <c r="S2855" s="9" t="s">
        <v>17</v>
      </c>
      <c r="T2855" s="9" t="s">
        <v>520</v>
      </c>
      <c r="U2855" s="9" t="s">
        <v>222</v>
      </c>
      <c r="V2855" s="9" t="s">
        <v>25002</v>
      </c>
    </row>
    <row r="2856" customFormat="false" ht="15" hidden="false" customHeight="false" outlineLevel="0" collapsed="false">
      <c r="A2856" s="9" t="s">
        <v>25003</v>
      </c>
      <c r="B2856" s="9" t="s">
        <v>25004</v>
      </c>
      <c r="C2856" s="9"/>
      <c r="D2856" s="9" t="s">
        <v>19</v>
      </c>
      <c r="E2856" s="9" t="s">
        <v>943</v>
      </c>
      <c r="F2856" s="9" t="s">
        <v>337</v>
      </c>
      <c r="G2856" s="9" t="s">
        <v>338</v>
      </c>
      <c r="H2856" s="9" t="n">
        <v>1883</v>
      </c>
      <c r="I2856" s="9" t="n">
        <v>1969</v>
      </c>
      <c r="J2856" s="9"/>
      <c r="K2856" s="9" t="s">
        <v>25005</v>
      </c>
      <c r="L2856" s="9" t="s">
        <v>25006</v>
      </c>
      <c r="M2856" s="9" t="s">
        <v>25007</v>
      </c>
      <c r="N2856" s="9" t="s">
        <v>173</v>
      </c>
      <c r="O2856" s="9" t="s">
        <v>21919</v>
      </c>
      <c r="P2856" s="9" t="s">
        <v>25008</v>
      </c>
      <c r="Q2856" s="9" t="s">
        <v>234</v>
      </c>
      <c r="R2856" s="9" t="s">
        <v>12866</v>
      </c>
      <c r="S2856" s="9" t="s">
        <v>17</v>
      </c>
      <c r="T2856" s="9" t="s">
        <v>313</v>
      </c>
      <c r="U2856" s="9" t="s">
        <v>222</v>
      </c>
      <c r="V2856" s="9" t="s">
        <v>25009</v>
      </c>
    </row>
    <row r="2857" customFormat="false" ht="15" hidden="false" customHeight="false" outlineLevel="0" collapsed="false">
      <c r="A2857" s="9" t="s">
        <v>25010</v>
      </c>
      <c r="B2857" s="9" t="s">
        <v>25011</v>
      </c>
      <c r="C2857" s="9"/>
      <c r="D2857" s="9" t="s">
        <v>19</v>
      </c>
      <c r="E2857" s="9" t="s">
        <v>943</v>
      </c>
      <c r="F2857" s="9" t="s">
        <v>337</v>
      </c>
      <c r="G2857" s="9" t="s">
        <v>338</v>
      </c>
      <c r="H2857" s="9" t="n">
        <v>1899</v>
      </c>
      <c r="I2857" s="9" t="n">
        <v>1994</v>
      </c>
      <c r="J2857" s="9"/>
      <c r="K2857" s="9" t="s">
        <v>25012</v>
      </c>
      <c r="L2857" s="9" t="s">
        <v>25013</v>
      </c>
      <c r="M2857" s="9" t="s">
        <v>22604</v>
      </c>
      <c r="N2857" s="9" t="s">
        <v>12950</v>
      </c>
      <c r="O2857" s="9" t="s">
        <v>22137</v>
      </c>
      <c r="P2857" s="9" t="s">
        <v>25014</v>
      </c>
      <c r="Q2857" s="9" t="s">
        <v>234</v>
      </c>
      <c r="R2857" s="9" t="s">
        <v>12866</v>
      </c>
      <c r="S2857" s="9" t="s">
        <v>17</v>
      </c>
      <c r="T2857" s="9" t="s">
        <v>22592</v>
      </c>
      <c r="U2857" s="9" t="s">
        <v>222</v>
      </c>
      <c r="V2857" s="9" t="s">
        <v>25015</v>
      </c>
    </row>
    <row r="2858" customFormat="false" ht="15" hidden="false" customHeight="false" outlineLevel="0" collapsed="false">
      <c r="A2858" s="9" t="s">
        <v>25016</v>
      </c>
      <c r="B2858" s="9" t="s">
        <v>25017</v>
      </c>
      <c r="C2858" s="9"/>
      <c r="D2858" s="9" t="s">
        <v>19</v>
      </c>
      <c r="E2858" s="9" t="s">
        <v>943</v>
      </c>
      <c r="F2858" s="9" t="s">
        <v>167</v>
      </c>
      <c r="G2858" s="9" t="s">
        <v>138</v>
      </c>
      <c r="H2858" s="9" t="n">
        <v>1897</v>
      </c>
      <c r="I2858" s="9" t="n">
        <v>1983</v>
      </c>
      <c r="J2858" s="9"/>
      <c r="K2858" s="9" t="s">
        <v>25018</v>
      </c>
      <c r="L2858" s="9" t="s">
        <v>25019</v>
      </c>
      <c r="M2858" s="9" t="s">
        <v>4152</v>
      </c>
      <c r="N2858" s="9" t="s">
        <v>12950</v>
      </c>
      <c r="O2858" s="9" t="s">
        <v>22137</v>
      </c>
      <c r="P2858" s="9" t="s">
        <v>25020</v>
      </c>
      <c r="Q2858" s="9" t="s">
        <v>234</v>
      </c>
      <c r="R2858" s="9" t="s">
        <v>12866</v>
      </c>
      <c r="S2858" s="9" t="s">
        <v>17</v>
      </c>
      <c r="T2858" s="9" t="s">
        <v>22592</v>
      </c>
      <c r="U2858" s="9" t="s">
        <v>222</v>
      </c>
      <c r="V2858" s="9" t="s">
        <v>25009</v>
      </c>
    </row>
    <row r="2859" customFormat="false" ht="15" hidden="false" customHeight="false" outlineLevel="0" collapsed="false">
      <c r="A2859" s="9" t="s">
        <v>25021</v>
      </c>
      <c r="B2859" s="9" t="s">
        <v>25022</v>
      </c>
      <c r="C2859" s="9"/>
      <c r="D2859" s="9" t="s">
        <v>19</v>
      </c>
      <c r="E2859" s="9" t="s">
        <v>943</v>
      </c>
      <c r="F2859" s="9" t="s">
        <v>167</v>
      </c>
      <c r="G2859" s="9" t="s">
        <v>138</v>
      </c>
      <c r="H2859" s="9" t="n">
        <v>1898</v>
      </c>
      <c r="I2859" s="9" t="n">
        <v>1944</v>
      </c>
      <c r="J2859" s="9"/>
      <c r="K2859" s="9" t="s">
        <v>25023</v>
      </c>
      <c r="L2859" s="9" t="s">
        <v>25024</v>
      </c>
      <c r="M2859" s="9" t="s">
        <v>4152</v>
      </c>
      <c r="N2859" s="9" t="s">
        <v>12950</v>
      </c>
      <c r="O2859" s="9" t="s">
        <v>25025</v>
      </c>
      <c r="P2859" s="9" t="s">
        <v>25026</v>
      </c>
      <c r="Q2859" s="9" t="s">
        <v>234</v>
      </c>
      <c r="R2859" s="9" t="s">
        <v>12866</v>
      </c>
      <c r="S2859" s="9" t="s">
        <v>17</v>
      </c>
      <c r="T2859" s="9" t="s">
        <v>4382</v>
      </c>
      <c r="U2859" s="9" t="s">
        <v>222</v>
      </c>
      <c r="V2859" s="9"/>
    </row>
    <row r="2860" customFormat="false" ht="15" hidden="false" customHeight="false" outlineLevel="0" collapsed="false">
      <c r="A2860" s="9" t="s">
        <v>25027</v>
      </c>
      <c r="B2860" s="9" t="s">
        <v>25028</v>
      </c>
      <c r="C2860" s="9"/>
      <c r="D2860" s="9" t="s">
        <v>19</v>
      </c>
      <c r="E2860" s="9" t="s">
        <v>943</v>
      </c>
      <c r="F2860" s="9" t="s">
        <v>167</v>
      </c>
      <c r="G2860" s="9" t="s">
        <v>138</v>
      </c>
      <c r="H2860" s="9" t="n">
        <v>1893</v>
      </c>
      <c r="I2860" s="9" t="n">
        <v>1983</v>
      </c>
      <c r="J2860" s="9"/>
      <c r="K2860" s="9" t="s">
        <v>25029</v>
      </c>
      <c r="L2860" s="9" t="s">
        <v>25030</v>
      </c>
      <c r="M2860" s="9" t="s">
        <v>25031</v>
      </c>
      <c r="N2860" s="9" t="s">
        <v>5787</v>
      </c>
      <c r="O2860" s="9" t="s">
        <v>22137</v>
      </c>
      <c r="P2860" s="9" t="s">
        <v>25032</v>
      </c>
      <c r="Q2860" s="9" t="s">
        <v>234</v>
      </c>
      <c r="R2860" s="9" t="s">
        <v>12855</v>
      </c>
      <c r="S2860" s="9" t="s">
        <v>17</v>
      </c>
      <c r="T2860" s="9" t="s">
        <v>22592</v>
      </c>
      <c r="U2860" s="9" t="s">
        <v>222</v>
      </c>
      <c r="V2860" s="9" t="s">
        <v>25009</v>
      </c>
    </row>
    <row r="2861" customFormat="false" ht="15" hidden="false" customHeight="false" outlineLevel="0" collapsed="false">
      <c r="A2861" s="9" t="s">
        <v>25033</v>
      </c>
      <c r="B2861" s="9" t="s">
        <v>25034</v>
      </c>
      <c r="C2861" s="9"/>
      <c r="D2861" s="9" t="s">
        <v>19</v>
      </c>
      <c r="E2861" s="9" t="s">
        <v>943</v>
      </c>
      <c r="F2861" s="9" t="s">
        <v>337</v>
      </c>
      <c r="G2861" s="9" t="s">
        <v>338</v>
      </c>
      <c r="H2861" s="9" t="n">
        <v>1902</v>
      </c>
      <c r="I2861" s="9" t="n">
        <v>1981</v>
      </c>
      <c r="J2861" s="9"/>
      <c r="K2861" s="9" t="s">
        <v>25035</v>
      </c>
      <c r="L2861" s="9" t="s">
        <v>25036</v>
      </c>
      <c r="M2861" s="9" t="s">
        <v>24952</v>
      </c>
      <c r="N2861" s="9" t="s">
        <v>173</v>
      </c>
      <c r="O2861" s="9" t="s">
        <v>21919</v>
      </c>
      <c r="P2861" s="9" t="s">
        <v>25037</v>
      </c>
      <c r="Q2861" s="9" t="s">
        <v>234</v>
      </c>
      <c r="R2861" s="9" t="s">
        <v>12866</v>
      </c>
      <c r="S2861" s="9" t="s">
        <v>17</v>
      </c>
      <c r="T2861" s="9" t="s">
        <v>22994</v>
      </c>
      <c r="U2861" s="9" t="s">
        <v>222</v>
      </c>
      <c r="V2861" s="9" t="s">
        <v>25009</v>
      </c>
    </row>
    <row r="2862" customFormat="false" ht="15" hidden="false" customHeight="false" outlineLevel="0" collapsed="false">
      <c r="A2862" s="9" t="s">
        <v>25038</v>
      </c>
      <c r="B2862" s="9" t="s">
        <v>25039</v>
      </c>
      <c r="C2862" s="9"/>
      <c r="D2862" s="9" t="s">
        <v>19</v>
      </c>
      <c r="E2862" s="9" t="s">
        <v>943</v>
      </c>
      <c r="F2862" s="9" t="s">
        <v>167</v>
      </c>
      <c r="G2862" s="9" t="s">
        <v>138</v>
      </c>
      <c r="H2862" s="9" t="n">
        <v>1885</v>
      </c>
      <c r="I2862" s="9" t="n">
        <v>1947</v>
      </c>
      <c r="J2862" s="9"/>
      <c r="K2862" s="9" t="s">
        <v>25040</v>
      </c>
      <c r="L2862" s="9" t="s">
        <v>25041</v>
      </c>
      <c r="M2862" s="9" t="s">
        <v>25042</v>
      </c>
      <c r="N2862" s="9" t="s">
        <v>173</v>
      </c>
      <c r="O2862" s="9" t="s">
        <v>22137</v>
      </c>
      <c r="P2862" s="9" t="s">
        <v>25043</v>
      </c>
      <c r="Q2862" s="9" t="s">
        <v>234</v>
      </c>
      <c r="R2862" s="9" t="s">
        <v>12866</v>
      </c>
      <c r="S2862" s="9" t="s">
        <v>17</v>
      </c>
      <c r="T2862" s="9" t="s">
        <v>3356</v>
      </c>
      <c r="U2862" s="9" t="s">
        <v>222</v>
      </c>
      <c r="V2862" s="9" t="s">
        <v>25009</v>
      </c>
    </row>
    <row r="2863" customFormat="false" ht="15" hidden="false" customHeight="false" outlineLevel="0" collapsed="false">
      <c r="A2863" s="9" t="s">
        <v>25044</v>
      </c>
      <c r="B2863" s="9" t="s">
        <v>25045</v>
      </c>
      <c r="C2863" s="9"/>
      <c r="D2863" s="9" t="s">
        <v>19</v>
      </c>
      <c r="E2863" s="9" t="s">
        <v>943</v>
      </c>
      <c r="F2863" s="9" t="s">
        <v>337</v>
      </c>
      <c r="G2863" s="9" t="s">
        <v>338</v>
      </c>
      <c r="H2863" s="9" t="n">
        <v>1886</v>
      </c>
      <c r="I2863" s="9" t="n">
        <v>1969</v>
      </c>
      <c r="J2863" s="9"/>
      <c r="K2863" s="9" t="s">
        <v>25046</v>
      </c>
      <c r="L2863" s="9" t="s">
        <v>25047</v>
      </c>
      <c r="M2863" s="9" t="s">
        <v>25048</v>
      </c>
      <c r="N2863" s="9" t="s">
        <v>173</v>
      </c>
      <c r="O2863" s="9" t="s">
        <v>21919</v>
      </c>
      <c r="P2863" s="9" t="s">
        <v>25049</v>
      </c>
      <c r="Q2863" s="9" t="s">
        <v>234</v>
      </c>
      <c r="R2863" s="9" t="s">
        <v>12866</v>
      </c>
      <c r="S2863" s="9" t="s">
        <v>17</v>
      </c>
      <c r="T2863" s="9" t="s">
        <v>5191</v>
      </c>
      <c r="U2863" s="9" t="s">
        <v>222</v>
      </c>
      <c r="V2863" s="9" t="s">
        <v>25009</v>
      </c>
    </row>
    <row r="2864" customFormat="false" ht="15" hidden="false" customHeight="false" outlineLevel="0" collapsed="false">
      <c r="A2864" s="9" t="s">
        <v>25050</v>
      </c>
      <c r="B2864" s="9" t="s">
        <v>25051</v>
      </c>
      <c r="C2864" s="9"/>
      <c r="D2864" s="9" t="s">
        <v>19</v>
      </c>
      <c r="E2864" s="9" t="s">
        <v>943</v>
      </c>
      <c r="F2864" s="9" t="s">
        <v>167</v>
      </c>
      <c r="G2864" s="9" t="s">
        <v>138</v>
      </c>
      <c r="H2864" s="9" t="n">
        <v>1897</v>
      </c>
      <c r="I2864" s="9" t="n">
        <v>2000</v>
      </c>
      <c r="J2864" s="9"/>
      <c r="K2864" s="9" t="s">
        <v>25052</v>
      </c>
      <c r="L2864" s="9" t="s">
        <v>25053</v>
      </c>
      <c r="M2864" s="9" t="s">
        <v>25054</v>
      </c>
      <c r="N2864" s="9" t="s">
        <v>25055</v>
      </c>
      <c r="O2864" s="9" t="s">
        <v>22137</v>
      </c>
      <c r="P2864" s="9" t="s">
        <v>25056</v>
      </c>
      <c r="Q2864" s="9" t="s">
        <v>234</v>
      </c>
      <c r="R2864" s="9" t="s">
        <v>12866</v>
      </c>
      <c r="S2864" s="9" t="s">
        <v>17</v>
      </c>
      <c r="T2864" s="9" t="s">
        <v>12319</v>
      </c>
      <c r="U2864" s="9" t="s">
        <v>222</v>
      </c>
      <c r="V2864" s="9"/>
    </row>
    <row r="2865" customFormat="false" ht="15" hidden="false" customHeight="false" outlineLevel="0" collapsed="false">
      <c r="A2865" s="9" t="s">
        <v>25057</v>
      </c>
      <c r="B2865" s="9" t="s">
        <v>25058</v>
      </c>
      <c r="C2865" s="9" t="s">
        <v>25059</v>
      </c>
      <c r="D2865" s="9" t="s">
        <v>19</v>
      </c>
      <c r="E2865" s="9" t="s">
        <v>943</v>
      </c>
      <c r="F2865" s="9" t="s">
        <v>10357</v>
      </c>
      <c r="G2865" s="9" t="s">
        <v>10358</v>
      </c>
      <c r="H2865" s="9" t="n">
        <v>1887</v>
      </c>
      <c r="I2865" s="9" t="n">
        <v>1965</v>
      </c>
      <c r="J2865" s="9"/>
      <c r="K2865" s="9" t="s">
        <v>25060</v>
      </c>
      <c r="L2865" s="9" t="s">
        <v>25061</v>
      </c>
      <c r="M2865" s="9" t="s">
        <v>25062</v>
      </c>
      <c r="N2865" s="9" t="s">
        <v>173</v>
      </c>
      <c r="O2865" s="9" t="s">
        <v>21919</v>
      </c>
      <c r="P2865" s="9" t="s">
        <v>25063</v>
      </c>
      <c r="Q2865" s="9" t="s">
        <v>234</v>
      </c>
      <c r="R2865" s="9" t="s">
        <v>12866</v>
      </c>
      <c r="S2865" s="9" t="s">
        <v>17</v>
      </c>
      <c r="T2865" s="9" t="s">
        <v>313</v>
      </c>
      <c r="U2865" s="9" t="s">
        <v>222</v>
      </c>
      <c r="V2865" s="9" t="s">
        <v>23733</v>
      </c>
    </row>
    <row r="2866" customFormat="false" ht="15" hidden="false" customHeight="false" outlineLevel="0" collapsed="false">
      <c r="A2866" s="9" t="s">
        <v>25064</v>
      </c>
      <c r="B2866" s="9" t="s">
        <v>25065</v>
      </c>
      <c r="C2866" s="9"/>
      <c r="D2866" s="9" t="s">
        <v>19</v>
      </c>
      <c r="E2866" s="9" t="s">
        <v>943</v>
      </c>
      <c r="F2866" s="9" t="s">
        <v>10052</v>
      </c>
      <c r="G2866" s="9" t="s">
        <v>10053</v>
      </c>
      <c r="H2866" s="9" t="n">
        <v>1903</v>
      </c>
      <c r="I2866" s="9" t="n">
        <v>1999</v>
      </c>
      <c r="J2866" s="9"/>
      <c r="K2866" s="9" t="s">
        <v>25066</v>
      </c>
      <c r="L2866" s="9" t="s">
        <v>25067</v>
      </c>
      <c r="M2866" s="9" t="s">
        <v>25068</v>
      </c>
      <c r="N2866" s="9" t="s">
        <v>173</v>
      </c>
      <c r="O2866" s="9" t="s">
        <v>22137</v>
      </c>
      <c r="P2866" s="9" t="s">
        <v>25069</v>
      </c>
      <c r="Q2866" s="9" t="s">
        <v>234</v>
      </c>
      <c r="R2866" s="9" t="s">
        <v>12866</v>
      </c>
      <c r="S2866" s="9" t="s">
        <v>17</v>
      </c>
      <c r="T2866" s="9" t="s">
        <v>25070</v>
      </c>
      <c r="U2866" s="9" t="s">
        <v>222</v>
      </c>
      <c r="V2866" s="9"/>
    </row>
    <row r="2867" customFormat="false" ht="15" hidden="false" customHeight="false" outlineLevel="0" collapsed="false">
      <c r="A2867" s="9" t="s">
        <v>25071</v>
      </c>
      <c r="B2867" s="9" t="s">
        <v>25072</v>
      </c>
      <c r="C2867" s="9"/>
      <c r="D2867" s="9" t="s">
        <v>19</v>
      </c>
      <c r="E2867" s="9" t="s">
        <v>943</v>
      </c>
      <c r="F2867" s="9" t="s">
        <v>167</v>
      </c>
      <c r="G2867" s="9" t="s">
        <v>138</v>
      </c>
      <c r="H2867" s="9" t="n">
        <v>1878</v>
      </c>
      <c r="I2867" s="9" t="n">
        <v>1976</v>
      </c>
      <c r="J2867" s="9"/>
      <c r="K2867" s="9" t="s">
        <v>25073</v>
      </c>
      <c r="L2867" s="9" t="s">
        <v>25074</v>
      </c>
      <c r="M2867" s="9" t="s">
        <v>25075</v>
      </c>
      <c r="N2867" s="9" t="s">
        <v>173</v>
      </c>
      <c r="O2867" s="9" t="s">
        <v>22137</v>
      </c>
      <c r="P2867" s="9" t="s">
        <v>25076</v>
      </c>
      <c r="Q2867" s="9" t="s">
        <v>234</v>
      </c>
      <c r="R2867" s="9" t="s">
        <v>12866</v>
      </c>
      <c r="S2867" s="9" t="s">
        <v>17</v>
      </c>
      <c r="T2867" s="9" t="s">
        <v>3356</v>
      </c>
      <c r="U2867" s="9" t="s">
        <v>222</v>
      </c>
      <c r="V2867" s="9"/>
    </row>
    <row r="2868" customFormat="false" ht="15" hidden="false" customHeight="false" outlineLevel="0" collapsed="false">
      <c r="A2868" s="9" t="s">
        <v>25077</v>
      </c>
      <c r="B2868" s="9" t="s">
        <v>25078</v>
      </c>
      <c r="C2868" s="9"/>
      <c r="D2868" s="9" t="s">
        <v>19</v>
      </c>
      <c r="E2868" s="9" t="s">
        <v>943</v>
      </c>
      <c r="F2868" s="9" t="s">
        <v>167</v>
      </c>
      <c r="G2868" s="9" t="s">
        <v>138</v>
      </c>
      <c r="H2868" s="9" t="n">
        <v>1885</v>
      </c>
      <c r="I2868" s="9" t="n">
        <v>1979</v>
      </c>
      <c r="J2868" s="9"/>
      <c r="K2868" s="9" t="s">
        <v>25079</v>
      </c>
      <c r="L2868" s="9" t="s">
        <v>25080</v>
      </c>
      <c r="M2868" s="9" t="s">
        <v>25081</v>
      </c>
      <c r="N2868" s="9" t="s">
        <v>174</v>
      </c>
      <c r="O2868" s="9" t="s">
        <v>22137</v>
      </c>
      <c r="P2868" s="9" t="s">
        <v>25082</v>
      </c>
      <c r="Q2868" s="9" t="s">
        <v>234</v>
      </c>
      <c r="R2868" s="9" t="s">
        <v>12866</v>
      </c>
      <c r="S2868" s="9" t="s">
        <v>17</v>
      </c>
      <c r="T2868" s="9" t="s">
        <v>22592</v>
      </c>
      <c r="U2868" s="9" t="s">
        <v>222</v>
      </c>
      <c r="V2868" s="9"/>
    </row>
    <row r="2869" customFormat="false" ht="15" hidden="false" customHeight="false" outlineLevel="0" collapsed="false">
      <c r="A2869" s="9" t="s">
        <v>25083</v>
      </c>
      <c r="B2869" s="9" t="s">
        <v>25084</v>
      </c>
      <c r="C2869" s="9"/>
      <c r="D2869" s="9" t="s">
        <v>19</v>
      </c>
      <c r="E2869" s="9" t="s">
        <v>943</v>
      </c>
      <c r="F2869" s="9" t="s">
        <v>167</v>
      </c>
      <c r="G2869" s="9" t="s">
        <v>146</v>
      </c>
      <c r="H2869" s="9" t="n">
        <v>1898</v>
      </c>
      <c r="I2869" s="9" t="n">
        <v>1976</v>
      </c>
      <c r="J2869" s="9"/>
      <c r="K2869" s="9" t="s">
        <v>25085</v>
      </c>
      <c r="L2869" s="9" t="s">
        <v>25086</v>
      </c>
      <c r="M2869" s="9" t="s">
        <v>24952</v>
      </c>
      <c r="N2869" s="9" t="s">
        <v>173</v>
      </c>
      <c r="O2869" s="9" t="s">
        <v>21919</v>
      </c>
      <c r="P2869" s="9" t="s">
        <v>25087</v>
      </c>
      <c r="Q2869" s="9" t="s">
        <v>234</v>
      </c>
      <c r="R2869" s="9" t="s">
        <v>25088</v>
      </c>
      <c r="S2869" s="9" t="s">
        <v>17</v>
      </c>
      <c r="T2869" s="9" t="s">
        <v>5191</v>
      </c>
      <c r="U2869" s="9" t="s">
        <v>222</v>
      </c>
      <c r="V2869" s="9" t="s">
        <v>25089</v>
      </c>
    </row>
    <row r="2870" customFormat="false" ht="15" hidden="false" customHeight="false" outlineLevel="0" collapsed="false">
      <c r="A2870" s="9" t="s">
        <v>25090</v>
      </c>
      <c r="B2870" s="9" t="s">
        <v>25091</v>
      </c>
      <c r="C2870" s="9"/>
      <c r="D2870" s="9" t="s">
        <v>19</v>
      </c>
      <c r="E2870" s="9" t="s">
        <v>943</v>
      </c>
      <c r="F2870" s="9" t="s">
        <v>167</v>
      </c>
      <c r="G2870" s="9" t="s">
        <v>146</v>
      </c>
      <c r="H2870" s="9" t="n">
        <v>1894</v>
      </c>
      <c r="I2870" s="9" t="n">
        <v>1949</v>
      </c>
      <c r="J2870" s="9"/>
      <c r="K2870" s="9" t="s">
        <v>25092</v>
      </c>
      <c r="L2870" s="9" t="s">
        <v>25093</v>
      </c>
      <c r="M2870" s="9" t="s">
        <v>25094</v>
      </c>
      <c r="N2870" s="9" t="s">
        <v>5787</v>
      </c>
      <c r="O2870" s="9" t="s">
        <v>22137</v>
      </c>
      <c r="P2870" s="9" t="s">
        <v>25095</v>
      </c>
      <c r="Q2870" s="9" t="s">
        <v>234</v>
      </c>
      <c r="R2870" s="9" t="s">
        <v>25088</v>
      </c>
      <c r="S2870" s="9" t="s">
        <v>17</v>
      </c>
      <c r="T2870" s="9" t="s">
        <v>3356</v>
      </c>
      <c r="U2870" s="9" t="s">
        <v>222</v>
      </c>
      <c r="V2870" s="9"/>
    </row>
    <row r="2871" customFormat="false" ht="15" hidden="false" customHeight="false" outlineLevel="0" collapsed="false">
      <c r="A2871" s="9" t="s">
        <v>25096</v>
      </c>
      <c r="B2871" s="9" t="s">
        <v>25097</v>
      </c>
      <c r="C2871" s="9"/>
      <c r="D2871" s="9" t="s">
        <v>19</v>
      </c>
      <c r="E2871" s="9" t="s">
        <v>943</v>
      </c>
      <c r="F2871" s="9" t="s">
        <v>167</v>
      </c>
      <c r="G2871" s="9" t="s">
        <v>144</v>
      </c>
      <c r="H2871" s="9" t="n">
        <v>1894</v>
      </c>
      <c r="I2871" s="9" t="n">
        <v>1958</v>
      </c>
      <c r="J2871" s="9"/>
      <c r="K2871" s="9" t="s">
        <v>25098</v>
      </c>
      <c r="L2871" s="9" t="s">
        <v>25099</v>
      </c>
      <c r="M2871" s="9" t="s">
        <v>25100</v>
      </c>
      <c r="N2871" s="9" t="s">
        <v>174</v>
      </c>
      <c r="O2871" s="9" t="s">
        <v>22137</v>
      </c>
      <c r="P2871" s="9" t="s">
        <v>25101</v>
      </c>
      <c r="Q2871" s="9" t="s">
        <v>234</v>
      </c>
      <c r="R2871" s="9" t="s">
        <v>12866</v>
      </c>
      <c r="S2871" s="9" t="s">
        <v>17</v>
      </c>
      <c r="T2871" s="9" t="s">
        <v>22592</v>
      </c>
      <c r="U2871" s="9" t="s">
        <v>222</v>
      </c>
      <c r="V2871" s="9" t="s">
        <v>25102</v>
      </c>
    </row>
    <row r="2872" customFormat="false" ht="15" hidden="false" customHeight="false" outlineLevel="0" collapsed="false">
      <c r="A2872" s="9" t="s">
        <v>25103</v>
      </c>
      <c r="B2872" s="9" t="s">
        <v>25104</v>
      </c>
      <c r="C2872" s="9"/>
      <c r="D2872" s="9" t="s">
        <v>19</v>
      </c>
      <c r="E2872" s="9" t="s">
        <v>943</v>
      </c>
      <c r="F2872" s="9" t="s">
        <v>167</v>
      </c>
      <c r="G2872" s="9" t="s">
        <v>144</v>
      </c>
      <c r="H2872" s="9" t="n">
        <v>1889</v>
      </c>
      <c r="I2872" s="9" t="n">
        <v>1924</v>
      </c>
      <c r="J2872" s="9"/>
      <c r="K2872" s="9" t="s">
        <v>25105</v>
      </c>
      <c r="L2872" s="9" t="s">
        <v>25106</v>
      </c>
      <c r="M2872" s="9" t="s">
        <v>25107</v>
      </c>
      <c r="N2872" s="9" t="s">
        <v>15009</v>
      </c>
      <c r="O2872" s="9" t="s">
        <v>22137</v>
      </c>
      <c r="P2872" s="9" t="s">
        <v>25101</v>
      </c>
      <c r="Q2872" s="9" t="s">
        <v>234</v>
      </c>
      <c r="R2872" s="9" t="s">
        <v>12866</v>
      </c>
      <c r="S2872" s="9" t="s">
        <v>17</v>
      </c>
      <c r="T2872" s="9" t="s">
        <v>22592</v>
      </c>
      <c r="U2872" s="9" t="s">
        <v>222</v>
      </c>
      <c r="V2872" s="9" t="s">
        <v>25102</v>
      </c>
    </row>
    <row r="2873" customFormat="false" ht="15" hidden="false" customHeight="false" outlineLevel="0" collapsed="false">
      <c r="A2873" s="9" t="s">
        <v>25108</v>
      </c>
      <c r="B2873" s="9" t="s">
        <v>25109</v>
      </c>
      <c r="C2873" s="9"/>
      <c r="D2873" s="9" t="s">
        <v>19</v>
      </c>
      <c r="E2873" s="9" t="s">
        <v>943</v>
      </c>
      <c r="F2873" s="9" t="s">
        <v>167</v>
      </c>
      <c r="G2873" s="9" t="s">
        <v>503</v>
      </c>
      <c r="H2873" s="9" t="n">
        <v>1890</v>
      </c>
      <c r="I2873" s="9" t="n">
        <v>1941</v>
      </c>
      <c r="J2873" s="9"/>
      <c r="K2873" s="9" t="s">
        <v>25110</v>
      </c>
      <c r="L2873" s="9" t="s">
        <v>25111</v>
      </c>
      <c r="M2873" s="9" t="s">
        <v>25112</v>
      </c>
      <c r="N2873" s="9" t="s">
        <v>177</v>
      </c>
      <c r="O2873" s="9" t="s">
        <v>21919</v>
      </c>
      <c r="P2873" s="9" t="s">
        <v>25113</v>
      </c>
      <c r="Q2873" s="9" t="s">
        <v>234</v>
      </c>
      <c r="R2873" s="9" t="s">
        <v>16271</v>
      </c>
      <c r="S2873" s="9" t="s">
        <v>17</v>
      </c>
      <c r="T2873" s="9" t="s">
        <v>313</v>
      </c>
      <c r="U2873" s="9" t="s">
        <v>222</v>
      </c>
      <c r="V2873" s="9" t="s">
        <v>25102</v>
      </c>
    </row>
    <row r="2874" customFormat="false" ht="15" hidden="false" customHeight="false" outlineLevel="0" collapsed="false">
      <c r="A2874" s="9" t="s">
        <v>25114</v>
      </c>
      <c r="B2874" s="9" t="s">
        <v>25115</v>
      </c>
      <c r="C2874" s="9"/>
      <c r="D2874" s="9" t="s">
        <v>19</v>
      </c>
      <c r="E2874" s="9" t="s">
        <v>943</v>
      </c>
      <c r="F2874" s="9" t="s">
        <v>167</v>
      </c>
      <c r="G2874" s="9" t="s">
        <v>307</v>
      </c>
      <c r="H2874" s="9" t="n">
        <v>1882</v>
      </c>
      <c r="I2874" s="9" t="n">
        <v>1945</v>
      </c>
      <c r="J2874" s="9"/>
      <c r="K2874" s="9" t="s">
        <v>25116</v>
      </c>
      <c r="L2874" s="9" t="s">
        <v>25117</v>
      </c>
      <c r="M2874" s="9" t="s">
        <v>25118</v>
      </c>
      <c r="N2874" s="9" t="s">
        <v>16394</v>
      </c>
      <c r="O2874" s="9" t="s">
        <v>21919</v>
      </c>
      <c r="P2874" s="9" t="s">
        <v>25119</v>
      </c>
      <c r="Q2874" s="9" t="s">
        <v>234</v>
      </c>
      <c r="R2874" s="9" t="s">
        <v>12866</v>
      </c>
      <c r="S2874" s="9" t="s">
        <v>17</v>
      </c>
      <c r="T2874" s="9" t="s">
        <v>1001</v>
      </c>
      <c r="U2874" s="9" t="s">
        <v>222</v>
      </c>
      <c r="V2874" s="9" t="s">
        <v>25120</v>
      </c>
    </row>
    <row r="2875" customFormat="false" ht="15" hidden="false" customHeight="false" outlineLevel="0" collapsed="false">
      <c r="A2875" s="9" t="s">
        <v>25121</v>
      </c>
      <c r="B2875" s="9" t="s">
        <v>25122</v>
      </c>
      <c r="C2875" s="9"/>
      <c r="D2875" s="9" t="s">
        <v>19</v>
      </c>
      <c r="E2875" s="9" t="s">
        <v>943</v>
      </c>
      <c r="F2875" s="9" t="s">
        <v>167</v>
      </c>
      <c r="G2875" s="9" t="s">
        <v>307</v>
      </c>
      <c r="H2875" s="9" t="n">
        <v>1898</v>
      </c>
      <c r="I2875" s="9" t="n">
        <v>1986</v>
      </c>
      <c r="J2875" s="9"/>
      <c r="K2875" s="9" t="s">
        <v>25123</v>
      </c>
      <c r="L2875" s="9" t="s">
        <v>25124</v>
      </c>
      <c r="M2875" s="9" t="s">
        <v>25118</v>
      </c>
      <c r="N2875" s="9" t="s">
        <v>16394</v>
      </c>
      <c r="O2875" s="9" t="s">
        <v>22137</v>
      </c>
      <c r="P2875" s="9" t="s">
        <v>25125</v>
      </c>
      <c r="Q2875" s="9" t="s">
        <v>234</v>
      </c>
      <c r="R2875" s="9" t="s">
        <v>12866</v>
      </c>
      <c r="S2875" s="9" t="s">
        <v>17</v>
      </c>
      <c r="T2875" s="9" t="s">
        <v>3356</v>
      </c>
      <c r="U2875" s="9" t="s">
        <v>222</v>
      </c>
      <c r="V2875" s="9" t="s">
        <v>25120</v>
      </c>
    </row>
    <row r="2876" customFormat="false" ht="15" hidden="false" customHeight="false" outlineLevel="0" collapsed="false">
      <c r="A2876" s="9" t="s">
        <v>25126</v>
      </c>
      <c r="B2876" s="9" t="s">
        <v>25127</v>
      </c>
      <c r="C2876" s="9"/>
      <c r="D2876" s="9" t="s">
        <v>19</v>
      </c>
      <c r="E2876" s="9" t="s">
        <v>943</v>
      </c>
      <c r="F2876" s="9" t="s">
        <v>167</v>
      </c>
      <c r="G2876" s="9" t="s">
        <v>146</v>
      </c>
      <c r="H2876" s="9" t="n">
        <v>1927</v>
      </c>
      <c r="I2876" s="9" t="n">
        <v>2001</v>
      </c>
      <c r="J2876" s="9"/>
      <c r="K2876" s="9" t="s">
        <v>25128</v>
      </c>
      <c r="L2876" s="9" t="s">
        <v>25129</v>
      </c>
      <c r="M2876" s="9" t="s">
        <v>9672</v>
      </c>
      <c r="N2876" s="9" t="s">
        <v>12950</v>
      </c>
      <c r="O2876" s="9" t="s">
        <v>25130</v>
      </c>
      <c r="P2876" s="9" t="s">
        <v>25131</v>
      </c>
      <c r="Q2876" s="9" t="s">
        <v>234</v>
      </c>
      <c r="R2876" s="9" t="s">
        <v>25088</v>
      </c>
      <c r="S2876" s="9" t="s">
        <v>17</v>
      </c>
      <c r="T2876" s="9" t="s">
        <v>3538</v>
      </c>
      <c r="U2876" s="9" t="s">
        <v>222</v>
      </c>
      <c r="V2876" s="9"/>
    </row>
    <row r="2877" customFormat="false" ht="15" hidden="false" customHeight="false" outlineLevel="0" collapsed="false">
      <c r="A2877" s="9" t="s">
        <v>25132</v>
      </c>
      <c r="B2877" s="9" t="s">
        <v>25133</v>
      </c>
      <c r="C2877" s="9"/>
      <c r="D2877" s="9" t="s">
        <v>19</v>
      </c>
      <c r="E2877" s="9" t="s">
        <v>943</v>
      </c>
      <c r="F2877" s="9" t="s">
        <v>167</v>
      </c>
      <c r="G2877" s="9" t="s">
        <v>138</v>
      </c>
      <c r="H2877" s="9" t="n">
        <v>1932</v>
      </c>
      <c r="I2877" s="9"/>
      <c r="J2877" s="9" t="s">
        <v>22587</v>
      </c>
      <c r="K2877" s="9" t="s">
        <v>25134</v>
      </c>
      <c r="L2877" s="9" t="s">
        <v>25135</v>
      </c>
      <c r="M2877" s="9" t="s">
        <v>25136</v>
      </c>
      <c r="N2877" s="9" t="s">
        <v>25137</v>
      </c>
      <c r="O2877" s="9" t="s">
        <v>25138</v>
      </c>
      <c r="P2877" s="9" t="s">
        <v>25139</v>
      </c>
      <c r="Q2877" s="9" t="s">
        <v>1267</v>
      </c>
      <c r="R2877" s="9" t="s">
        <v>22925</v>
      </c>
      <c r="S2877" s="9" t="s">
        <v>17</v>
      </c>
      <c r="T2877" s="9" t="s">
        <v>22190</v>
      </c>
      <c r="U2877" s="9" t="s">
        <v>222</v>
      </c>
      <c r="V2877" s="9" t="s">
        <v>25140</v>
      </c>
    </row>
    <row r="2878" customFormat="false" ht="15" hidden="false" customHeight="false" outlineLevel="0" collapsed="false">
      <c r="A2878" s="9" t="s">
        <v>25141</v>
      </c>
      <c r="B2878" s="9" t="s">
        <v>25142</v>
      </c>
      <c r="C2878" s="9"/>
      <c r="D2878" s="9" t="s">
        <v>19</v>
      </c>
      <c r="E2878" s="9" t="s">
        <v>943</v>
      </c>
      <c r="F2878" s="9" t="s">
        <v>167</v>
      </c>
      <c r="G2878" s="9" t="s">
        <v>138</v>
      </c>
      <c r="H2878" s="9" t="n">
        <v>1917</v>
      </c>
      <c r="I2878" s="9" t="n">
        <v>2007</v>
      </c>
      <c r="J2878" s="9"/>
      <c r="K2878" s="9" t="s">
        <v>25143</v>
      </c>
      <c r="L2878" s="9" t="s">
        <v>25144</v>
      </c>
      <c r="M2878" s="9" t="s">
        <v>25145</v>
      </c>
      <c r="N2878" s="9" t="s">
        <v>15508</v>
      </c>
      <c r="O2878" s="9" t="s">
        <v>21919</v>
      </c>
      <c r="P2878" s="9" t="s">
        <v>25146</v>
      </c>
      <c r="Q2878" s="9" t="s">
        <v>234</v>
      </c>
      <c r="R2878" s="9" t="s">
        <v>22925</v>
      </c>
      <c r="S2878" s="9" t="s">
        <v>17</v>
      </c>
      <c r="T2878" s="9" t="s">
        <v>15595</v>
      </c>
      <c r="U2878" s="9" t="s">
        <v>222</v>
      </c>
      <c r="V2878" s="9" t="s">
        <v>25147</v>
      </c>
    </row>
    <row r="2879" customFormat="false" ht="15" hidden="false" customHeight="false" outlineLevel="0" collapsed="false">
      <c r="A2879" s="9" t="s">
        <v>25148</v>
      </c>
      <c r="B2879" s="9" t="s">
        <v>25149</v>
      </c>
      <c r="C2879" s="9" t="s">
        <v>25150</v>
      </c>
      <c r="D2879" s="9" t="s">
        <v>19</v>
      </c>
      <c r="E2879" s="9" t="s">
        <v>943</v>
      </c>
      <c r="F2879" s="9" t="s">
        <v>167</v>
      </c>
      <c r="G2879" s="9" t="s">
        <v>9777</v>
      </c>
      <c r="H2879" s="9" t="n">
        <v>1766</v>
      </c>
      <c r="I2879" s="9" t="n">
        <v>1841</v>
      </c>
      <c r="J2879" s="9"/>
      <c r="K2879" s="9" t="s">
        <v>25151</v>
      </c>
      <c r="L2879" s="9" t="s">
        <v>25152</v>
      </c>
      <c r="M2879" s="9" t="s">
        <v>25153</v>
      </c>
      <c r="N2879" s="9" t="s">
        <v>613</v>
      </c>
      <c r="O2879" s="9" t="s">
        <v>25154</v>
      </c>
      <c r="P2879" s="9" t="s">
        <v>25155</v>
      </c>
      <c r="Q2879" s="9" t="s">
        <v>2391</v>
      </c>
      <c r="R2879" s="9" t="s">
        <v>21836</v>
      </c>
      <c r="S2879" s="9" t="s">
        <v>17</v>
      </c>
      <c r="T2879" s="9" t="s">
        <v>3429</v>
      </c>
      <c r="U2879" s="9" t="s">
        <v>222</v>
      </c>
      <c r="V2879" s="9" t="s">
        <v>25156</v>
      </c>
    </row>
    <row r="2880" customFormat="false" ht="15" hidden="false" customHeight="false" outlineLevel="0" collapsed="false">
      <c r="A2880" s="9" t="s">
        <v>25157</v>
      </c>
      <c r="B2880" s="9" t="s">
        <v>25158</v>
      </c>
      <c r="C2880" s="9"/>
      <c r="D2880" s="9" t="s">
        <v>19</v>
      </c>
      <c r="E2880" s="9" t="s">
        <v>943</v>
      </c>
      <c r="F2880" s="9" t="s">
        <v>167</v>
      </c>
      <c r="G2880" s="9" t="s">
        <v>134</v>
      </c>
      <c r="H2880" s="9" t="n">
        <v>1920</v>
      </c>
      <c r="I2880" s="9" t="n">
        <v>1994</v>
      </c>
      <c r="J2880" s="9"/>
      <c r="K2880" s="9" t="s">
        <v>25159</v>
      </c>
      <c r="L2880" s="9" t="s">
        <v>25160</v>
      </c>
      <c r="M2880" s="9" t="s">
        <v>25161</v>
      </c>
      <c r="N2880" s="9" t="s">
        <v>180</v>
      </c>
      <c r="O2880" s="9" t="s">
        <v>25162</v>
      </c>
      <c r="P2880" s="9" t="s">
        <v>25163</v>
      </c>
      <c r="Q2880" s="9" t="s">
        <v>234</v>
      </c>
      <c r="R2880" s="9" t="s">
        <v>628</v>
      </c>
      <c r="S2880" s="9" t="s">
        <v>17</v>
      </c>
      <c r="T2880" s="9" t="s">
        <v>3429</v>
      </c>
      <c r="U2880" s="9" t="s">
        <v>222</v>
      </c>
      <c r="V2880" s="9"/>
    </row>
    <row r="2881" customFormat="false" ht="15" hidden="false" customHeight="false" outlineLevel="0" collapsed="false">
      <c r="A2881" s="9" t="s">
        <v>25164</v>
      </c>
      <c r="B2881" s="9" t="s">
        <v>25165</v>
      </c>
      <c r="C2881" s="9"/>
      <c r="D2881" s="9" t="s">
        <v>19</v>
      </c>
      <c r="E2881" s="9" t="s">
        <v>943</v>
      </c>
      <c r="F2881" s="9" t="s">
        <v>167</v>
      </c>
      <c r="G2881" s="9" t="s">
        <v>140</v>
      </c>
      <c r="H2881" s="9" t="n">
        <v>1810</v>
      </c>
      <c r="I2881" s="9" t="n">
        <v>1865</v>
      </c>
      <c r="J2881" s="9"/>
      <c r="K2881" s="9" t="s">
        <v>25166</v>
      </c>
      <c r="L2881" s="9" t="s">
        <v>10636</v>
      </c>
      <c r="M2881" s="9" t="s">
        <v>25167</v>
      </c>
      <c r="N2881" s="9" t="s">
        <v>180</v>
      </c>
      <c r="O2881" s="9" t="s">
        <v>21995</v>
      </c>
      <c r="P2881" s="9" t="s">
        <v>25168</v>
      </c>
      <c r="Q2881" s="9" t="s">
        <v>234</v>
      </c>
      <c r="R2881" s="9" t="s">
        <v>24014</v>
      </c>
      <c r="S2881" s="9" t="s">
        <v>17</v>
      </c>
      <c r="T2881" s="9" t="s">
        <v>3429</v>
      </c>
      <c r="U2881" s="9" t="s">
        <v>222</v>
      </c>
      <c r="V2881" s="9" t="s">
        <v>24831</v>
      </c>
    </row>
    <row r="2882" customFormat="false" ht="15" hidden="false" customHeight="false" outlineLevel="0" collapsed="false">
      <c r="A2882" s="9" t="s">
        <v>25169</v>
      </c>
      <c r="B2882" s="9" t="s">
        <v>25170</v>
      </c>
      <c r="C2882" s="9"/>
      <c r="D2882" s="9" t="s">
        <v>19</v>
      </c>
      <c r="E2882" s="9" t="s">
        <v>943</v>
      </c>
      <c r="F2882" s="9" t="s">
        <v>6240</v>
      </c>
      <c r="G2882" s="9" t="s">
        <v>25171</v>
      </c>
      <c r="H2882" s="9" t="n">
        <v>1898</v>
      </c>
      <c r="I2882" s="9" t="n">
        <v>1956</v>
      </c>
      <c r="J2882" s="9"/>
      <c r="K2882" s="9" t="s">
        <v>25172</v>
      </c>
      <c r="L2882" s="9" t="s">
        <v>25173</v>
      </c>
      <c r="M2882" s="9" t="s">
        <v>25174</v>
      </c>
      <c r="N2882" s="9" t="s">
        <v>179</v>
      </c>
      <c r="O2882" s="9" t="s">
        <v>25175</v>
      </c>
      <c r="P2882" s="9" t="s">
        <v>25176</v>
      </c>
      <c r="Q2882" s="9" t="s">
        <v>5844</v>
      </c>
      <c r="R2882" s="9" t="s">
        <v>24585</v>
      </c>
      <c r="S2882" s="9" t="s">
        <v>17</v>
      </c>
      <c r="T2882" s="9" t="s">
        <v>8595</v>
      </c>
      <c r="U2882" s="9" t="s">
        <v>222</v>
      </c>
      <c r="V2882" s="9" t="s">
        <v>25177</v>
      </c>
    </row>
    <row r="2883" customFormat="false" ht="15" hidden="false" customHeight="false" outlineLevel="0" collapsed="false">
      <c r="A2883" s="9" t="s">
        <v>25178</v>
      </c>
      <c r="B2883" s="9" t="s">
        <v>25179</v>
      </c>
      <c r="C2883" s="9"/>
      <c r="D2883" s="9" t="s">
        <v>19</v>
      </c>
      <c r="E2883" s="9" t="s">
        <v>943</v>
      </c>
      <c r="F2883" s="9" t="s">
        <v>416</v>
      </c>
      <c r="G2883" s="9" t="s">
        <v>140</v>
      </c>
      <c r="H2883" s="9" t="n">
        <v>1972</v>
      </c>
      <c r="I2883" s="9"/>
      <c r="J2883" s="9" t="s">
        <v>22209</v>
      </c>
      <c r="K2883" s="9" t="s">
        <v>25180</v>
      </c>
      <c r="L2883" s="9" t="s">
        <v>25181</v>
      </c>
      <c r="M2883" s="9" t="s">
        <v>9517</v>
      </c>
      <c r="N2883" s="9" t="s">
        <v>177</v>
      </c>
      <c r="O2883" s="9" t="s">
        <v>21919</v>
      </c>
      <c r="P2883" s="9" t="s">
        <v>25182</v>
      </c>
      <c r="Q2883" s="9" t="s">
        <v>1267</v>
      </c>
      <c r="R2883" s="9" t="s">
        <v>23511</v>
      </c>
      <c r="S2883" s="9" t="s">
        <v>17</v>
      </c>
      <c r="T2883" s="9" t="s">
        <v>3429</v>
      </c>
      <c r="U2883" s="9" t="s">
        <v>222</v>
      </c>
      <c r="V2883" s="9" t="s">
        <v>25183</v>
      </c>
    </row>
    <row r="2884" customFormat="false" ht="15" hidden="false" customHeight="false" outlineLevel="0" collapsed="false">
      <c r="A2884" s="9" t="s">
        <v>25184</v>
      </c>
      <c r="B2884" s="9" t="s">
        <v>25185</v>
      </c>
      <c r="C2884" s="9"/>
      <c r="D2884" s="9" t="s">
        <v>19</v>
      </c>
      <c r="E2884" s="9" t="s">
        <v>943</v>
      </c>
      <c r="F2884" s="9" t="s">
        <v>171</v>
      </c>
      <c r="G2884" s="9" t="s">
        <v>138</v>
      </c>
      <c r="H2884" s="9" t="n">
        <v>1872</v>
      </c>
      <c r="I2884" s="9" t="n">
        <v>1950</v>
      </c>
      <c r="J2884" s="9"/>
      <c r="K2884" s="9" t="s">
        <v>25186</v>
      </c>
      <c r="L2884" s="9" t="s">
        <v>25187</v>
      </c>
      <c r="M2884" s="9" t="s">
        <v>25188</v>
      </c>
      <c r="N2884" s="9" t="s">
        <v>177</v>
      </c>
      <c r="O2884" s="9" t="s">
        <v>21919</v>
      </c>
      <c r="P2884" s="9" t="s">
        <v>25189</v>
      </c>
      <c r="Q2884" s="9" t="s">
        <v>234</v>
      </c>
      <c r="R2884" s="9" t="s">
        <v>23511</v>
      </c>
      <c r="S2884" s="9" t="s">
        <v>17</v>
      </c>
      <c r="T2884" s="9" t="s">
        <v>1754</v>
      </c>
      <c r="U2884" s="9" t="s">
        <v>222</v>
      </c>
      <c r="V2884" s="9"/>
    </row>
    <row r="2885" customFormat="false" ht="15" hidden="false" customHeight="false" outlineLevel="0" collapsed="false">
      <c r="A2885" s="9" t="s">
        <v>25190</v>
      </c>
      <c r="B2885" s="9" t="s">
        <v>25191</v>
      </c>
      <c r="C2885" s="9" t="s">
        <v>25192</v>
      </c>
      <c r="D2885" s="9" t="s">
        <v>19</v>
      </c>
      <c r="E2885" s="9" t="s">
        <v>943</v>
      </c>
      <c r="F2885" s="9" t="s">
        <v>171</v>
      </c>
      <c r="G2885" s="9" t="s">
        <v>25193</v>
      </c>
      <c r="H2885" s="9" t="n">
        <v>1892</v>
      </c>
      <c r="I2885" s="9" t="n">
        <v>1957</v>
      </c>
      <c r="J2885" s="9"/>
      <c r="K2885" s="9" t="s">
        <v>25194</v>
      </c>
      <c r="L2885" s="9" t="s">
        <v>25195</v>
      </c>
      <c r="M2885" s="9" t="s">
        <v>9517</v>
      </c>
      <c r="N2885" s="9" t="s">
        <v>177</v>
      </c>
      <c r="O2885" s="9" t="s">
        <v>21919</v>
      </c>
      <c r="P2885" s="9" t="s">
        <v>25196</v>
      </c>
      <c r="Q2885" s="9" t="s">
        <v>234</v>
      </c>
      <c r="R2885" s="9" t="s">
        <v>23511</v>
      </c>
      <c r="S2885" s="9" t="s">
        <v>17</v>
      </c>
      <c r="T2885" s="9" t="s">
        <v>25197</v>
      </c>
      <c r="U2885" s="9" t="s">
        <v>222</v>
      </c>
      <c r="V2885" s="9"/>
    </row>
    <row r="2886" customFormat="false" ht="15" hidden="false" customHeight="false" outlineLevel="0" collapsed="false">
      <c r="A2886" s="9" t="s">
        <v>25198</v>
      </c>
      <c r="B2886" s="9" t="s">
        <v>25199</v>
      </c>
      <c r="C2886" s="9"/>
      <c r="D2886" s="9" t="s">
        <v>19</v>
      </c>
      <c r="E2886" s="9" t="s">
        <v>943</v>
      </c>
      <c r="F2886" s="9" t="s">
        <v>171</v>
      </c>
      <c r="G2886" s="9" t="s">
        <v>140</v>
      </c>
      <c r="H2886" s="9" t="n">
        <v>1889</v>
      </c>
      <c r="I2886" s="9" t="n">
        <v>1975</v>
      </c>
      <c r="J2886" s="9"/>
      <c r="K2886" s="9" t="s">
        <v>25200</v>
      </c>
      <c r="L2886" s="9" t="s">
        <v>22280</v>
      </c>
      <c r="M2886" s="9" t="s">
        <v>9517</v>
      </c>
      <c r="N2886" s="9" t="s">
        <v>177</v>
      </c>
      <c r="O2886" s="9" t="s">
        <v>21919</v>
      </c>
      <c r="P2886" s="9" t="s">
        <v>25201</v>
      </c>
      <c r="Q2886" s="9" t="s">
        <v>234</v>
      </c>
      <c r="R2886" s="9" t="s">
        <v>23511</v>
      </c>
      <c r="S2886" s="9" t="s">
        <v>17</v>
      </c>
      <c r="T2886" s="9" t="s">
        <v>235</v>
      </c>
      <c r="U2886" s="9" t="s">
        <v>222</v>
      </c>
      <c r="V2886" s="9" t="s">
        <v>25202</v>
      </c>
    </row>
    <row r="2887" customFormat="false" ht="15" hidden="false" customHeight="false" outlineLevel="0" collapsed="false">
      <c r="A2887" s="9" t="s">
        <v>25203</v>
      </c>
      <c r="B2887" s="9" t="s">
        <v>25204</v>
      </c>
      <c r="C2887" s="9"/>
      <c r="D2887" s="9" t="s">
        <v>19</v>
      </c>
      <c r="E2887" s="9" t="s">
        <v>943</v>
      </c>
      <c r="F2887" s="9" t="s">
        <v>171</v>
      </c>
      <c r="G2887" s="9" t="s">
        <v>88</v>
      </c>
      <c r="H2887" s="9" t="n">
        <v>1927</v>
      </c>
      <c r="I2887" s="9" t="n">
        <v>2008</v>
      </c>
      <c r="J2887" s="9"/>
      <c r="K2887" s="9" t="s">
        <v>25205</v>
      </c>
      <c r="L2887" s="9" t="s">
        <v>25206</v>
      </c>
      <c r="M2887" s="9" t="s">
        <v>9517</v>
      </c>
      <c r="N2887" s="9" t="s">
        <v>177</v>
      </c>
      <c r="O2887" s="9" t="s">
        <v>21919</v>
      </c>
      <c r="P2887" s="9" t="s">
        <v>25207</v>
      </c>
      <c r="Q2887" s="9" t="s">
        <v>234</v>
      </c>
      <c r="R2887" s="9" t="s">
        <v>23511</v>
      </c>
      <c r="S2887" s="9" t="s">
        <v>17</v>
      </c>
      <c r="T2887" s="9" t="s">
        <v>235</v>
      </c>
      <c r="U2887" s="9" t="s">
        <v>222</v>
      </c>
      <c r="V2887" s="9" t="s">
        <v>25202</v>
      </c>
    </row>
    <row r="2888" customFormat="false" ht="15" hidden="false" customHeight="false" outlineLevel="0" collapsed="false">
      <c r="A2888" s="9" t="s">
        <v>25208</v>
      </c>
      <c r="B2888" s="9" t="s">
        <v>25209</v>
      </c>
      <c r="C2888" s="9"/>
      <c r="D2888" s="9" t="s">
        <v>19</v>
      </c>
      <c r="E2888" s="9" t="s">
        <v>943</v>
      </c>
      <c r="F2888" s="9" t="s">
        <v>171</v>
      </c>
      <c r="G2888" s="9" t="s">
        <v>138</v>
      </c>
      <c r="H2888" s="9" t="n">
        <v>1911</v>
      </c>
      <c r="I2888" s="9" t="n">
        <v>1986</v>
      </c>
      <c r="J2888" s="9"/>
      <c r="K2888" s="9" t="s">
        <v>25210</v>
      </c>
      <c r="L2888" s="9" t="s">
        <v>25211</v>
      </c>
      <c r="M2888" s="9" t="s">
        <v>9517</v>
      </c>
      <c r="N2888" s="9" t="s">
        <v>11600</v>
      </c>
      <c r="O2888" s="9" t="s">
        <v>25212</v>
      </c>
      <c r="P2888" s="9" t="s">
        <v>25213</v>
      </c>
      <c r="Q2888" s="9" t="s">
        <v>234</v>
      </c>
      <c r="R2888" s="9" t="s">
        <v>23511</v>
      </c>
      <c r="S2888" s="9" t="s">
        <v>17</v>
      </c>
      <c r="T2888" s="9" t="s">
        <v>25214</v>
      </c>
      <c r="U2888" s="9" t="s">
        <v>222</v>
      </c>
      <c r="V2888" s="9"/>
    </row>
    <row r="2889" customFormat="false" ht="15" hidden="false" customHeight="false" outlineLevel="0" collapsed="false">
      <c r="A2889" s="9" t="s">
        <v>25215</v>
      </c>
      <c r="B2889" s="9" t="s">
        <v>25216</v>
      </c>
      <c r="C2889" s="9"/>
      <c r="D2889" s="9" t="s">
        <v>19</v>
      </c>
      <c r="E2889" s="9" t="s">
        <v>943</v>
      </c>
      <c r="F2889" s="9" t="s">
        <v>171</v>
      </c>
      <c r="G2889" s="9" t="s">
        <v>25217</v>
      </c>
      <c r="H2889" s="9" t="n">
        <v>1948</v>
      </c>
      <c r="I2889" s="9"/>
      <c r="J2889" s="9" t="s">
        <v>25218</v>
      </c>
      <c r="K2889" s="9" t="s">
        <v>25219</v>
      </c>
      <c r="L2889" s="9" t="s">
        <v>25220</v>
      </c>
      <c r="M2889" s="9" t="s">
        <v>9517</v>
      </c>
      <c r="N2889" s="9" t="s">
        <v>177</v>
      </c>
      <c r="O2889" s="9" t="s">
        <v>21919</v>
      </c>
      <c r="P2889" s="9" t="s">
        <v>25221</v>
      </c>
      <c r="Q2889" s="9" t="s">
        <v>1267</v>
      </c>
      <c r="R2889" s="9" t="s">
        <v>23511</v>
      </c>
      <c r="S2889" s="9" t="s">
        <v>17</v>
      </c>
      <c r="T2889" s="9" t="s">
        <v>235</v>
      </c>
      <c r="U2889" s="9" t="s">
        <v>378</v>
      </c>
      <c r="V2889" s="9" t="s">
        <v>25222</v>
      </c>
    </row>
    <row r="2890" customFormat="false" ht="15" hidden="false" customHeight="false" outlineLevel="0" collapsed="false">
      <c r="A2890" s="9" t="s">
        <v>25223</v>
      </c>
      <c r="B2890" s="9" t="s">
        <v>25224</v>
      </c>
      <c r="C2890" s="9"/>
      <c r="D2890" s="9" t="s">
        <v>19</v>
      </c>
      <c r="E2890" s="9" t="s">
        <v>943</v>
      </c>
      <c r="F2890" s="9" t="s">
        <v>171</v>
      </c>
      <c r="G2890" s="9" t="s">
        <v>88</v>
      </c>
      <c r="H2890" s="9" t="n">
        <v>1930</v>
      </c>
      <c r="I2890" s="9" t="n">
        <v>2013</v>
      </c>
      <c r="J2890" s="9"/>
      <c r="K2890" s="9" t="s">
        <v>25225</v>
      </c>
      <c r="L2890" s="9" t="s">
        <v>25187</v>
      </c>
      <c r="M2890" s="9" t="s">
        <v>25226</v>
      </c>
      <c r="N2890" s="9" t="s">
        <v>177</v>
      </c>
      <c r="O2890" s="9" t="s">
        <v>21919</v>
      </c>
      <c r="P2890" s="9" t="s">
        <v>25227</v>
      </c>
      <c r="Q2890" s="9" t="s">
        <v>234</v>
      </c>
      <c r="R2890" s="9" t="s">
        <v>23511</v>
      </c>
      <c r="S2890" s="9" t="s">
        <v>17</v>
      </c>
      <c r="T2890" s="9" t="s">
        <v>258</v>
      </c>
      <c r="U2890" s="9" t="s">
        <v>222</v>
      </c>
      <c r="V2890" s="9"/>
    </row>
    <row r="2891" customFormat="false" ht="15" hidden="false" customHeight="false" outlineLevel="0" collapsed="false">
      <c r="A2891" s="9" t="s">
        <v>25228</v>
      </c>
      <c r="B2891" s="9" t="s">
        <v>25229</v>
      </c>
      <c r="C2891" s="9"/>
      <c r="D2891" s="9" t="s">
        <v>19</v>
      </c>
      <c r="E2891" s="9" t="s">
        <v>943</v>
      </c>
      <c r="F2891" s="9" t="s">
        <v>171</v>
      </c>
      <c r="G2891" s="9" t="s">
        <v>14756</v>
      </c>
      <c r="H2891" s="9" t="n">
        <v>1949</v>
      </c>
      <c r="I2891" s="9"/>
      <c r="J2891" s="9" t="s">
        <v>25230</v>
      </c>
      <c r="K2891" s="9" t="s">
        <v>25231</v>
      </c>
      <c r="L2891" s="9" t="s">
        <v>25187</v>
      </c>
      <c r="M2891" s="9" t="s">
        <v>9517</v>
      </c>
      <c r="N2891" s="9" t="s">
        <v>177</v>
      </c>
      <c r="O2891" s="9" t="s">
        <v>21919</v>
      </c>
      <c r="P2891" s="9" t="s">
        <v>25232</v>
      </c>
      <c r="Q2891" s="9" t="s">
        <v>1267</v>
      </c>
      <c r="R2891" s="9" t="s">
        <v>23511</v>
      </c>
      <c r="S2891" s="9" t="s">
        <v>17</v>
      </c>
      <c r="T2891" s="9" t="s">
        <v>1754</v>
      </c>
      <c r="U2891" s="9" t="s">
        <v>222</v>
      </c>
      <c r="V2891" s="9"/>
    </row>
    <row r="2892" customFormat="false" ht="15" hidden="false" customHeight="false" outlineLevel="0" collapsed="false">
      <c r="A2892" s="9" t="s">
        <v>25233</v>
      </c>
      <c r="B2892" s="9" t="s">
        <v>25234</v>
      </c>
      <c r="C2892" s="9"/>
      <c r="D2892" s="9" t="s">
        <v>19</v>
      </c>
      <c r="E2892" s="9" t="s">
        <v>943</v>
      </c>
      <c r="F2892" s="9" t="s">
        <v>171</v>
      </c>
      <c r="G2892" s="9" t="s">
        <v>25235</v>
      </c>
      <c r="H2892" s="9" t="n">
        <v>1936</v>
      </c>
      <c r="I2892" s="9" t="n">
        <v>2025</v>
      </c>
      <c r="J2892" s="9" t="s">
        <v>25236</v>
      </c>
      <c r="K2892" s="9" t="s">
        <v>25237</v>
      </c>
      <c r="L2892" s="9" t="s">
        <v>25187</v>
      </c>
      <c r="M2892" s="9" t="s">
        <v>9517</v>
      </c>
      <c r="N2892" s="9" t="s">
        <v>177</v>
      </c>
      <c r="O2892" s="9" t="s">
        <v>21919</v>
      </c>
      <c r="P2892" s="9" t="s">
        <v>25238</v>
      </c>
      <c r="Q2892" s="9" t="s">
        <v>234</v>
      </c>
      <c r="R2892" s="9" t="s">
        <v>23511</v>
      </c>
      <c r="S2892" s="9" t="s">
        <v>17</v>
      </c>
      <c r="T2892" s="9" t="s">
        <v>25239</v>
      </c>
      <c r="U2892" s="9" t="s">
        <v>222</v>
      </c>
      <c r="V2892" s="9"/>
    </row>
    <row r="2893" customFormat="false" ht="15" hidden="false" customHeight="false" outlineLevel="0" collapsed="false">
      <c r="A2893" s="9" t="s">
        <v>25240</v>
      </c>
      <c r="B2893" s="9" t="s">
        <v>25241</v>
      </c>
      <c r="C2893" s="9"/>
      <c r="D2893" s="9" t="s">
        <v>19</v>
      </c>
      <c r="E2893" s="9" t="s">
        <v>943</v>
      </c>
      <c r="F2893" s="9" t="s">
        <v>171</v>
      </c>
      <c r="G2893" s="9" t="s">
        <v>25242</v>
      </c>
      <c r="H2893" s="9" t="n">
        <v>1958</v>
      </c>
      <c r="I2893" s="9"/>
      <c r="J2893" s="9" t="s">
        <v>25243</v>
      </c>
      <c r="K2893" s="9" t="s">
        <v>25244</v>
      </c>
      <c r="L2893" s="9" t="s">
        <v>25245</v>
      </c>
      <c r="M2893" s="9" t="s">
        <v>9517</v>
      </c>
      <c r="N2893" s="9" t="s">
        <v>177</v>
      </c>
      <c r="O2893" s="9" t="s">
        <v>21919</v>
      </c>
      <c r="P2893" s="9" t="s">
        <v>25246</v>
      </c>
      <c r="Q2893" s="9" t="s">
        <v>1267</v>
      </c>
      <c r="R2893" s="9" t="s">
        <v>23511</v>
      </c>
      <c r="S2893" s="9" t="s">
        <v>17</v>
      </c>
      <c r="T2893" s="9" t="s">
        <v>2643</v>
      </c>
      <c r="U2893" s="9" t="s">
        <v>222</v>
      </c>
      <c r="V2893" s="9"/>
    </row>
    <row r="2894" customFormat="false" ht="15" hidden="false" customHeight="false" outlineLevel="0" collapsed="false">
      <c r="A2894" s="9" t="s">
        <v>25247</v>
      </c>
      <c r="B2894" s="9" t="s">
        <v>25248</v>
      </c>
      <c r="C2894" s="9"/>
      <c r="D2894" s="9" t="s">
        <v>19</v>
      </c>
      <c r="E2894" s="9" t="s">
        <v>943</v>
      </c>
      <c r="F2894" s="9" t="s">
        <v>171</v>
      </c>
      <c r="G2894" s="9" t="s">
        <v>16131</v>
      </c>
      <c r="H2894" s="9" t="n">
        <v>1961</v>
      </c>
      <c r="I2894" s="9" t="n">
        <v>2020</v>
      </c>
      <c r="J2894" s="9"/>
      <c r="K2894" s="9" t="s">
        <v>25249</v>
      </c>
      <c r="L2894" s="9" t="s">
        <v>25187</v>
      </c>
      <c r="M2894" s="9" t="s">
        <v>9517</v>
      </c>
      <c r="N2894" s="9" t="s">
        <v>177</v>
      </c>
      <c r="O2894" s="9" t="s">
        <v>25250</v>
      </c>
      <c r="P2894" s="9" t="s">
        <v>25251</v>
      </c>
      <c r="Q2894" s="9" t="s">
        <v>234</v>
      </c>
      <c r="R2894" s="9" t="s">
        <v>23511</v>
      </c>
      <c r="S2894" s="9" t="s">
        <v>17</v>
      </c>
      <c r="T2894" s="9" t="s">
        <v>2217</v>
      </c>
      <c r="U2894" s="9" t="s">
        <v>222</v>
      </c>
      <c r="V2894" s="9"/>
    </row>
    <row r="2895" customFormat="false" ht="15" hidden="false" customHeight="false" outlineLevel="0" collapsed="false">
      <c r="A2895" s="9" t="s">
        <v>25252</v>
      </c>
      <c r="B2895" s="9" t="s">
        <v>25253</v>
      </c>
      <c r="C2895" s="9"/>
      <c r="D2895" s="9" t="s">
        <v>19</v>
      </c>
      <c r="E2895" s="9" t="s">
        <v>943</v>
      </c>
      <c r="F2895" s="9" t="s">
        <v>171</v>
      </c>
      <c r="G2895" s="9" t="s">
        <v>140</v>
      </c>
      <c r="H2895" s="9" t="n">
        <v>1972</v>
      </c>
      <c r="I2895" s="9"/>
      <c r="J2895" s="9" t="s">
        <v>22209</v>
      </c>
      <c r="K2895" s="9" t="s">
        <v>25254</v>
      </c>
      <c r="L2895" s="9" t="s">
        <v>25255</v>
      </c>
      <c r="M2895" s="9" t="s">
        <v>9517</v>
      </c>
      <c r="N2895" s="9" t="s">
        <v>177</v>
      </c>
      <c r="O2895" s="9" t="s">
        <v>25256</v>
      </c>
      <c r="P2895" s="9" t="s">
        <v>25257</v>
      </c>
      <c r="Q2895" s="9" t="s">
        <v>1267</v>
      </c>
      <c r="R2895" s="9" t="s">
        <v>23511</v>
      </c>
      <c r="S2895" s="9" t="s">
        <v>17</v>
      </c>
      <c r="T2895" s="9" t="s">
        <v>2217</v>
      </c>
      <c r="U2895" s="9" t="s">
        <v>222</v>
      </c>
      <c r="V2895" s="9"/>
    </row>
    <row r="2896" customFormat="false" ht="15" hidden="false" customHeight="false" outlineLevel="0" collapsed="false">
      <c r="A2896" s="9" t="s">
        <v>25258</v>
      </c>
      <c r="B2896" s="9" t="s">
        <v>25259</v>
      </c>
      <c r="C2896" s="9"/>
      <c r="D2896" s="9" t="s">
        <v>19</v>
      </c>
      <c r="E2896" s="9" t="s">
        <v>943</v>
      </c>
      <c r="F2896" s="9" t="s">
        <v>171</v>
      </c>
      <c r="G2896" s="9" t="s">
        <v>88</v>
      </c>
      <c r="H2896" s="9" t="n">
        <v>1928</v>
      </c>
      <c r="I2896" s="9" t="n">
        <v>2013</v>
      </c>
      <c r="J2896" s="9"/>
      <c r="K2896" s="9" t="s">
        <v>25260</v>
      </c>
      <c r="L2896" s="9" t="s">
        <v>25261</v>
      </c>
      <c r="M2896" s="9" t="s">
        <v>9517</v>
      </c>
      <c r="N2896" s="9" t="s">
        <v>177</v>
      </c>
      <c r="O2896" s="9" t="s">
        <v>22137</v>
      </c>
      <c r="P2896" s="9" t="s">
        <v>25262</v>
      </c>
      <c r="Q2896" s="9" t="s">
        <v>234</v>
      </c>
      <c r="R2896" s="9" t="s">
        <v>23511</v>
      </c>
      <c r="S2896" s="9" t="s">
        <v>17</v>
      </c>
      <c r="T2896" s="9" t="s">
        <v>1754</v>
      </c>
      <c r="U2896" s="9" t="s">
        <v>222</v>
      </c>
      <c r="V2896" s="9"/>
    </row>
    <row r="2897" customFormat="false" ht="15" hidden="false" customHeight="false" outlineLevel="0" collapsed="false">
      <c r="A2897" s="9" t="s">
        <v>25263</v>
      </c>
      <c r="B2897" s="9" t="s">
        <v>25264</v>
      </c>
      <c r="C2897" s="9"/>
      <c r="D2897" s="9" t="s">
        <v>19</v>
      </c>
      <c r="E2897" s="9" t="s">
        <v>943</v>
      </c>
      <c r="F2897" s="9" t="s">
        <v>2708</v>
      </c>
      <c r="G2897" s="9" t="s">
        <v>140</v>
      </c>
      <c r="H2897" s="9" t="n">
        <v>1902</v>
      </c>
      <c r="I2897" s="9" t="n">
        <v>1983</v>
      </c>
      <c r="J2897" s="9"/>
      <c r="K2897" s="9" t="s">
        <v>25265</v>
      </c>
      <c r="L2897" s="9" t="s">
        <v>25266</v>
      </c>
      <c r="M2897" s="9" t="s">
        <v>9517</v>
      </c>
      <c r="N2897" s="9" t="s">
        <v>177</v>
      </c>
      <c r="O2897" s="9" t="s">
        <v>21919</v>
      </c>
      <c r="P2897" s="9" t="s">
        <v>25267</v>
      </c>
      <c r="Q2897" s="9" t="s">
        <v>234</v>
      </c>
      <c r="R2897" s="9" t="s">
        <v>23511</v>
      </c>
      <c r="S2897" s="9" t="s">
        <v>17</v>
      </c>
      <c r="T2897" s="9" t="s">
        <v>282</v>
      </c>
      <c r="U2897" s="9" t="s">
        <v>222</v>
      </c>
      <c r="V2897" s="9"/>
    </row>
    <row r="2898" customFormat="false" ht="15" hidden="false" customHeight="false" outlineLevel="0" collapsed="false">
      <c r="A2898" s="9" t="s">
        <v>25268</v>
      </c>
      <c r="B2898" s="9" t="s">
        <v>25269</v>
      </c>
      <c r="C2898" s="9"/>
      <c r="D2898" s="9" t="s">
        <v>19</v>
      </c>
      <c r="E2898" s="9" t="s">
        <v>943</v>
      </c>
      <c r="F2898" s="9" t="s">
        <v>2708</v>
      </c>
      <c r="G2898" s="9" t="s">
        <v>25270</v>
      </c>
      <c r="H2898" s="9" t="n">
        <v>1922</v>
      </c>
      <c r="I2898" s="9" t="n">
        <v>1988</v>
      </c>
      <c r="J2898" s="9"/>
      <c r="K2898" s="9" t="s">
        <v>25271</v>
      </c>
      <c r="L2898" s="9" t="s">
        <v>24912</v>
      </c>
      <c r="M2898" s="9" t="s">
        <v>9517</v>
      </c>
      <c r="N2898" s="9" t="s">
        <v>177</v>
      </c>
      <c r="O2898" s="9" t="s">
        <v>21919</v>
      </c>
      <c r="P2898" s="9" t="s">
        <v>25272</v>
      </c>
      <c r="Q2898" s="9" t="s">
        <v>234</v>
      </c>
      <c r="R2898" s="9" t="s">
        <v>23511</v>
      </c>
      <c r="S2898" s="9" t="s">
        <v>17</v>
      </c>
      <c r="T2898" s="9" t="s">
        <v>25239</v>
      </c>
      <c r="U2898" s="9" t="s">
        <v>222</v>
      </c>
      <c r="V2898" s="9"/>
    </row>
    <row r="2899" customFormat="false" ht="15" hidden="false" customHeight="false" outlineLevel="0" collapsed="false">
      <c r="A2899" s="9" t="s">
        <v>25273</v>
      </c>
      <c r="B2899" s="9" t="s">
        <v>25274</v>
      </c>
      <c r="C2899" s="9"/>
      <c r="D2899" s="9" t="s">
        <v>19</v>
      </c>
      <c r="E2899" s="9" t="s">
        <v>943</v>
      </c>
      <c r="F2899" s="9" t="s">
        <v>171</v>
      </c>
      <c r="G2899" s="9" t="s">
        <v>22600</v>
      </c>
      <c r="H2899" s="9" t="n">
        <v>1923</v>
      </c>
      <c r="I2899" s="9" t="n">
        <v>1998</v>
      </c>
      <c r="J2899" s="9"/>
      <c r="K2899" s="9" t="s">
        <v>25275</v>
      </c>
      <c r="L2899" s="9" t="s">
        <v>25276</v>
      </c>
      <c r="M2899" s="9" t="s">
        <v>9517</v>
      </c>
      <c r="N2899" s="9" t="s">
        <v>177</v>
      </c>
      <c r="O2899" s="9" t="s">
        <v>21919</v>
      </c>
      <c r="P2899" s="9" t="s">
        <v>25277</v>
      </c>
      <c r="Q2899" s="9" t="s">
        <v>234</v>
      </c>
      <c r="R2899" s="9" t="s">
        <v>23511</v>
      </c>
      <c r="S2899" s="9" t="s">
        <v>17</v>
      </c>
      <c r="T2899" s="9" t="s">
        <v>25278</v>
      </c>
      <c r="U2899" s="9" t="s">
        <v>222</v>
      </c>
      <c r="V2899" s="9" t="s">
        <v>25279</v>
      </c>
    </row>
    <row r="2900" customFormat="false" ht="15" hidden="false" customHeight="false" outlineLevel="0" collapsed="false">
      <c r="A2900" s="9" t="s">
        <v>25280</v>
      </c>
      <c r="B2900" s="9" t="s">
        <v>25281</v>
      </c>
      <c r="C2900" s="9"/>
      <c r="D2900" s="9" t="s">
        <v>19</v>
      </c>
      <c r="E2900" s="9" t="s">
        <v>943</v>
      </c>
      <c r="F2900" s="9" t="s">
        <v>171</v>
      </c>
      <c r="G2900" s="9" t="s">
        <v>88</v>
      </c>
      <c r="H2900" s="9" t="n">
        <v>1941</v>
      </c>
      <c r="I2900" s="9" t="n">
        <v>2019</v>
      </c>
      <c r="J2900" s="9"/>
      <c r="K2900" s="9" t="s">
        <v>25282</v>
      </c>
      <c r="L2900" s="9" t="s">
        <v>25266</v>
      </c>
      <c r="M2900" s="9" t="s">
        <v>9517</v>
      </c>
      <c r="N2900" s="9" t="s">
        <v>177</v>
      </c>
      <c r="O2900" s="9" t="s">
        <v>21919</v>
      </c>
      <c r="P2900" s="9" t="s">
        <v>25283</v>
      </c>
      <c r="Q2900" s="9" t="s">
        <v>234</v>
      </c>
      <c r="R2900" s="9" t="s">
        <v>23511</v>
      </c>
      <c r="S2900" s="9" t="s">
        <v>17</v>
      </c>
      <c r="T2900" s="9" t="s">
        <v>235</v>
      </c>
      <c r="U2900" s="9" t="s">
        <v>222</v>
      </c>
      <c r="V2900" s="9"/>
    </row>
    <row r="2901" customFormat="false" ht="15" hidden="false" customHeight="false" outlineLevel="0" collapsed="false">
      <c r="A2901" s="9" t="s">
        <v>25284</v>
      </c>
      <c r="B2901" s="9" t="s">
        <v>25285</v>
      </c>
      <c r="C2901" s="9"/>
      <c r="D2901" s="9" t="s">
        <v>19</v>
      </c>
      <c r="E2901" s="9" t="s">
        <v>943</v>
      </c>
      <c r="F2901" s="9" t="s">
        <v>171</v>
      </c>
      <c r="G2901" s="9" t="s">
        <v>140</v>
      </c>
      <c r="H2901" s="9" t="n">
        <v>1948</v>
      </c>
      <c r="I2901" s="9"/>
      <c r="J2901" s="9" t="s">
        <v>25218</v>
      </c>
      <c r="K2901" s="9" t="s">
        <v>25286</v>
      </c>
      <c r="L2901" s="9" t="s">
        <v>25266</v>
      </c>
      <c r="M2901" s="9" t="s">
        <v>9517</v>
      </c>
      <c r="N2901" s="9" t="s">
        <v>177</v>
      </c>
      <c r="O2901" s="9" t="s">
        <v>21919</v>
      </c>
      <c r="P2901" s="9" t="s">
        <v>25287</v>
      </c>
      <c r="Q2901" s="9" t="s">
        <v>1267</v>
      </c>
      <c r="R2901" s="9" t="s">
        <v>23511</v>
      </c>
      <c r="S2901" s="9" t="s">
        <v>17</v>
      </c>
      <c r="T2901" s="9" t="s">
        <v>25239</v>
      </c>
      <c r="U2901" s="9" t="s">
        <v>222</v>
      </c>
      <c r="V2901" s="9"/>
    </row>
    <row r="2902" customFormat="false" ht="15" hidden="false" customHeight="false" outlineLevel="0" collapsed="false">
      <c r="A2902" s="9" t="s">
        <v>25288</v>
      </c>
      <c r="B2902" s="9" t="s">
        <v>25289</v>
      </c>
      <c r="C2902" s="9"/>
      <c r="D2902" s="9" t="s">
        <v>19</v>
      </c>
      <c r="E2902" s="9" t="s">
        <v>943</v>
      </c>
      <c r="F2902" s="9" t="s">
        <v>171</v>
      </c>
      <c r="G2902" s="9" t="s">
        <v>148</v>
      </c>
      <c r="H2902" s="9" t="n">
        <v>1999</v>
      </c>
      <c r="I2902" s="9"/>
      <c r="J2902" s="9" t="s">
        <v>25290</v>
      </c>
      <c r="K2902" s="9" t="s">
        <v>25291</v>
      </c>
      <c r="L2902" s="9" t="s">
        <v>25292</v>
      </c>
      <c r="M2902" s="9" t="s">
        <v>9517</v>
      </c>
      <c r="N2902" s="9" t="s">
        <v>177</v>
      </c>
      <c r="O2902" s="9" t="s">
        <v>21919</v>
      </c>
      <c r="P2902" s="9" t="s">
        <v>25293</v>
      </c>
      <c r="Q2902" s="9" t="s">
        <v>1267</v>
      </c>
      <c r="R2902" s="9" t="s">
        <v>23511</v>
      </c>
      <c r="S2902" s="9" t="s">
        <v>17</v>
      </c>
      <c r="T2902" s="9" t="s">
        <v>25278</v>
      </c>
      <c r="U2902" s="9" t="s">
        <v>378</v>
      </c>
      <c r="V2902" s="9" t="s">
        <v>25294</v>
      </c>
    </row>
    <row r="2903" customFormat="false" ht="15" hidden="false" customHeight="false" outlineLevel="0" collapsed="false">
      <c r="A2903" s="9" t="s">
        <v>25295</v>
      </c>
      <c r="B2903" s="9" t="s">
        <v>25296</v>
      </c>
      <c r="C2903" s="9"/>
      <c r="D2903" s="9" t="s">
        <v>19</v>
      </c>
      <c r="E2903" s="9" t="s">
        <v>943</v>
      </c>
      <c r="F2903" s="9" t="s">
        <v>171</v>
      </c>
      <c r="G2903" s="9" t="s">
        <v>25297</v>
      </c>
      <c r="H2903" s="9" t="n">
        <v>1952</v>
      </c>
      <c r="I2903" s="9"/>
      <c r="J2903" s="9" t="s">
        <v>25298</v>
      </c>
      <c r="K2903" s="9" t="s">
        <v>25299</v>
      </c>
      <c r="L2903" s="9" t="s">
        <v>25300</v>
      </c>
      <c r="M2903" s="9" t="s">
        <v>9517</v>
      </c>
      <c r="N2903" s="9" t="s">
        <v>177</v>
      </c>
      <c r="O2903" s="9" t="s">
        <v>21919</v>
      </c>
      <c r="P2903" s="9" t="s">
        <v>25301</v>
      </c>
      <c r="Q2903" s="9" t="s">
        <v>1267</v>
      </c>
      <c r="R2903" s="9" t="s">
        <v>23511</v>
      </c>
      <c r="S2903" s="9" t="s">
        <v>17</v>
      </c>
      <c r="T2903" s="9" t="s">
        <v>25278</v>
      </c>
      <c r="U2903" s="9" t="s">
        <v>222</v>
      </c>
      <c r="V2903" s="9"/>
    </row>
    <row r="2904" customFormat="false" ht="15" hidden="false" customHeight="false" outlineLevel="0" collapsed="false">
      <c r="A2904" s="9" t="s">
        <v>25302</v>
      </c>
      <c r="B2904" s="9" t="s">
        <v>25303</v>
      </c>
      <c r="C2904" s="9"/>
      <c r="D2904" s="9" t="s">
        <v>19</v>
      </c>
      <c r="E2904" s="9" t="s">
        <v>943</v>
      </c>
      <c r="F2904" s="9" t="s">
        <v>171</v>
      </c>
      <c r="G2904" s="9" t="s">
        <v>25304</v>
      </c>
      <c r="H2904" s="9" t="n">
        <v>1945</v>
      </c>
      <c r="I2904" s="9" t="n">
        <v>1997</v>
      </c>
      <c r="J2904" s="9"/>
      <c r="K2904" s="9" t="s">
        <v>25305</v>
      </c>
      <c r="L2904" s="9" t="s">
        <v>25187</v>
      </c>
      <c r="M2904" s="9" t="s">
        <v>9517</v>
      </c>
      <c r="N2904" s="9" t="s">
        <v>177</v>
      </c>
      <c r="O2904" s="9" t="s">
        <v>21919</v>
      </c>
      <c r="P2904" s="9" t="s">
        <v>25306</v>
      </c>
      <c r="Q2904" s="9" t="s">
        <v>234</v>
      </c>
      <c r="R2904" s="9" t="s">
        <v>23511</v>
      </c>
      <c r="S2904" s="9" t="s">
        <v>17</v>
      </c>
      <c r="T2904" s="9" t="s">
        <v>2276</v>
      </c>
      <c r="U2904" s="9" t="s">
        <v>222</v>
      </c>
      <c r="V2904" s="9"/>
    </row>
    <row r="2905" customFormat="false" ht="15" hidden="false" customHeight="false" outlineLevel="0" collapsed="false">
      <c r="A2905" s="9" t="s">
        <v>25307</v>
      </c>
      <c r="B2905" s="9" t="s">
        <v>25308</v>
      </c>
      <c r="C2905" s="9"/>
      <c r="D2905" s="9" t="s">
        <v>19</v>
      </c>
      <c r="E2905" s="9" t="s">
        <v>943</v>
      </c>
      <c r="F2905" s="9" t="s">
        <v>171</v>
      </c>
      <c r="G2905" s="9" t="s">
        <v>140</v>
      </c>
      <c r="H2905" s="9" t="n">
        <v>1945</v>
      </c>
      <c r="I2905" s="9" t="n">
        <v>2010</v>
      </c>
      <c r="J2905" s="9"/>
      <c r="K2905" s="9" t="s">
        <v>25309</v>
      </c>
      <c r="L2905" s="9" t="s">
        <v>25310</v>
      </c>
      <c r="M2905" s="9" t="s">
        <v>9517</v>
      </c>
      <c r="N2905" s="9" t="s">
        <v>177</v>
      </c>
      <c r="O2905" s="9" t="s">
        <v>22137</v>
      </c>
      <c r="P2905" s="9" t="s">
        <v>25311</v>
      </c>
      <c r="Q2905" s="9" t="s">
        <v>234</v>
      </c>
      <c r="R2905" s="9" t="s">
        <v>23511</v>
      </c>
      <c r="S2905" s="9" t="s">
        <v>17</v>
      </c>
      <c r="T2905" s="9" t="s">
        <v>2942</v>
      </c>
      <c r="U2905" s="9" t="s">
        <v>222</v>
      </c>
      <c r="V2905" s="9"/>
    </row>
    <row r="2906" customFormat="false" ht="15" hidden="false" customHeight="false" outlineLevel="0" collapsed="false">
      <c r="A2906" s="9" t="s">
        <v>25312</v>
      </c>
      <c r="B2906" s="9" t="s">
        <v>25313</v>
      </c>
      <c r="C2906" s="9"/>
      <c r="D2906" s="9" t="s">
        <v>19</v>
      </c>
      <c r="E2906" s="9" t="s">
        <v>943</v>
      </c>
      <c r="F2906" s="9" t="s">
        <v>171</v>
      </c>
      <c r="G2906" s="9" t="s">
        <v>25314</v>
      </c>
      <c r="H2906" s="9" t="n">
        <v>1935</v>
      </c>
      <c r="I2906" s="9" t="n">
        <v>2003</v>
      </c>
      <c r="J2906" s="9"/>
      <c r="K2906" s="9" t="s">
        <v>25315</v>
      </c>
      <c r="L2906" s="9" t="s">
        <v>24912</v>
      </c>
      <c r="M2906" s="9" t="s">
        <v>9517</v>
      </c>
      <c r="N2906" s="9" t="s">
        <v>177</v>
      </c>
      <c r="O2906" s="9" t="s">
        <v>21919</v>
      </c>
      <c r="P2906" s="9" t="s">
        <v>25316</v>
      </c>
      <c r="Q2906" s="9" t="s">
        <v>234</v>
      </c>
      <c r="R2906" s="9" t="s">
        <v>23511</v>
      </c>
      <c r="S2906" s="9" t="s">
        <v>17</v>
      </c>
      <c r="T2906" s="9" t="s">
        <v>2356</v>
      </c>
      <c r="U2906" s="9" t="s">
        <v>222</v>
      </c>
      <c r="V2906" s="9" t="s">
        <v>25317</v>
      </c>
    </row>
    <row r="2907" customFormat="false" ht="15" hidden="false" customHeight="false" outlineLevel="0" collapsed="false">
      <c r="A2907" s="9" t="s">
        <v>25318</v>
      </c>
      <c r="B2907" s="9" t="s">
        <v>25319</v>
      </c>
      <c r="C2907" s="9" t="s">
        <v>25320</v>
      </c>
      <c r="D2907" s="9" t="s">
        <v>27</v>
      </c>
      <c r="E2907" s="9" t="s">
        <v>1099</v>
      </c>
      <c r="F2907" s="9" t="s">
        <v>161</v>
      </c>
      <c r="G2907" s="9" t="s">
        <v>61</v>
      </c>
      <c r="H2907" s="9" t="n">
        <v>-5300</v>
      </c>
      <c r="I2907" s="9" t="n">
        <v>-3000</v>
      </c>
      <c r="J2907" s="9" t="s">
        <v>25321</v>
      </c>
      <c r="K2907" s="9" t="s">
        <v>25322</v>
      </c>
      <c r="L2907" s="9" t="s">
        <v>25323</v>
      </c>
      <c r="M2907" s="9" t="s">
        <v>25324</v>
      </c>
      <c r="N2907" s="9" t="s">
        <v>5729</v>
      </c>
      <c r="O2907" s="9" t="s">
        <v>25325</v>
      </c>
      <c r="P2907" s="9" t="s">
        <v>25326</v>
      </c>
      <c r="Q2907" s="9" t="s">
        <v>219</v>
      </c>
      <c r="R2907" s="9" t="s">
        <v>25327</v>
      </c>
      <c r="S2907" s="9" t="s">
        <v>17</v>
      </c>
      <c r="T2907" s="9" t="s">
        <v>5652</v>
      </c>
      <c r="U2907" s="9" t="s">
        <v>222</v>
      </c>
      <c r="V2907" s="9" t="s">
        <v>25328</v>
      </c>
    </row>
    <row r="2908" customFormat="false" ht="15" hidden="false" customHeight="false" outlineLevel="0" collapsed="false">
      <c r="A2908" s="9" t="s">
        <v>25329</v>
      </c>
      <c r="B2908" s="9" t="s">
        <v>25330</v>
      </c>
      <c r="C2908" s="9" t="s">
        <v>25331</v>
      </c>
      <c r="D2908" s="9" t="s">
        <v>27</v>
      </c>
      <c r="E2908" s="9" t="s">
        <v>1099</v>
      </c>
      <c r="F2908" s="9" t="s">
        <v>161</v>
      </c>
      <c r="G2908" s="9" t="s">
        <v>61</v>
      </c>
      <c r="H2908" s="9" t="n">
        <v>-3000</v>
      </c>
      <c r="I2908" s="9" t="n">
        <v>-2686</v>
      </c>
      <c r="J2908" s="9" t="s">
        <v>25321</v>
      </c>
      <c r="K2908" s="9" t="s">
        <v>25332</v>
      </c>
      <c r="L2908" s="9" t="s">
        <v>25333</v>
      </c>
      <c r="M2908" s="9" t="s">
        <v>25334</v>
      </c>
      <c r="N2908" s="9" t="s">
        <v>7873</v>
      </c>
      <c r="O2908" s="9" t="s">
        <v>25335</v>
      </c>
      <c r="P2908" s="9" t="s">
        <v>25336</v>
      </c>
      <c r="Q2908" s="9" t="s">
        <v>219</v>
      </c>
      <c r="R2908" s="9" t="s">
        <v>25337</v>
      </c>
      <c r="S2908" s="9" t="s">
        <v>17</v>
      </c>
      <c r="T2908" s="9" t="s">
        <v>5652</v>
      </c>
      <c r="U2908" s="9" t="s">
        <v>222</v>
      </c>
      <c r="V2908" s="9" t="s">
        <v>25338</v>
      </c>
    </row>
    <row r="2909" customFormat="false" ht="15" hidden="false" customHeight="false" outlineLevel="0" collapsed="false">
      <c r="A2909" s="9" t="s">
        <v>25339</v>
      </c>
      <c r="B2909" s="9" t="s">
        <v>25340</v>
      </c>
      <c r="C2909" s="9" t="s">
        <v>25341</v>
      </c>
      <c r="D2909" s="9" t="s">
        <v>27</v>
      </c>
      <c r="E2909" s="9" t="s">
        <v>1099</v>
      </c>
      <c r="F2909" s="9" t="s">
        <v>161</v>
      </c>
      <c r="G2909" s="9" t="s">
        <v>61</v>
      </c>
      <c r="H2909" s="9" t="n">
        <v>-2686</v>
      </c>
      <c r="I2909" s="9" t="n">
        <v>-2160</v>
      </c>
      <c r="J2909" s="9" t="s">
        <v>25321</v>
      </c>
      <c r="K2909" s="9" t="s">
        <v>25342</v>
      </c>
      <c r="L2909" s="9" t="s">
        <v>25343</v>
      </c>
      <c r="M2909" s="9" t="s">
        <v>25344</v>
      </c>
      <c r="N2909" s="9" t="s">
        <v>2309</v>
      </c>
      <c r="O2909" s="9" t="s">
        <v>25345</v>
      </c>
      <c r="P2909" s="9" t="s">
        <v>25346</v>
      </c>
      <c r="Q2909" s="9" t="s">
        <v>219</v>
      </c>
      <c r="R2909" s="9" t="s">
        <v>25327</v>
      </c>
      <c r="S2909" s="9" t="s">
        <v>16</v>
      </c>
      <c r="T2909" s="9" t="s">
        <v>25347</v>
      </c>
      <c r="U2909" s="9" t="s">
        <v>222</v>
      </c>
      <c r="V2909" s="9" t="s">
        <v>25348</v>
      </c>
    </row>
    <row r="2910" customFormat="false" ht="15" hidden="false" customHeight="false" outlineLevel="0" collapsed="false">
      <c r="A2910" s="9" t="s">
        <v>25349</v>
      </c>
      <c r="B2910" s="9" t="s">
        <v>25350</v>
      </c>
      <c r="C2910" s="9" t="s">
        <v>25351</v>
      </c>
      <c r="D2910" s="9" t="s">
        <v>27</v>
      </c>
      <c r="E2910" s="9" t="s">
        <v>1099</v>
      </c>
      <c r="F2910" s="9" t="s">
        <v>161</v>
      </c>
      <c r="G2910" s="9" t="s">
        <v>61</v>
      </c>
      <c r="H2910" s="9" t="n">
        <v>-2160</v>
      </c>
      <c r="I2910" s="9" t="n">
        <v>-2055</v>
      </c>
      <c r="J2910" s="9" t="s">
        <v>25321</v>
      </c>
      <c r="K2910" s="9" t="s">
        <v>25352</v>
      </c>
      <c r="L2910" s="9" t="s">
        <v>4417</v>
      </c>
      <c r="M2910" s="9" t="s">
        <v>25353</v>
      </c>
      <c r="N2910" s="9" t="s">
        <v>179</v>
      </c>
      <c r="O2910" s="9" t="s">
        <v>7700</v>
      </c>
      <c r="P2910" s="9" t="s">
        <v>25354</v>
      </c>
      <c r="Q2910" s="9" t="s">
        <v>219</v>
      </c>
      <c r="R2910" s="9" t="s">
        <v>25355</v>
      </c>
      <c r="S2910" s="9" t="s">
        <v>17</v>
      </c>
      <c r="T2910" s="9" t="s">
        <v>25356</v>
      </c>
      <c r="U2910" s="9" t="s">
        <v>222</v>
      </c>
      <c r="V2910" s="9" t="s">
        <v>25357</v>
      </c>
    </row>
    <row r="2911" customFormat="false" ht="15" hidden="false" customHeight="false" outlineLevel="0" collapsed="false">
      <c r="A2911" s="9" t="s">
        <v>25358</v>
      </c>
      <c r="B2911" s="9" t="s">
        <v>25359</v>
      </c>
      <c r="C2911" s="9" t="s">
        <v>25360</v>
      </c>
      <c r="D2911" s="9" t="s">
        <v>27</v>
      </c>
      <c r="E2911" s="9" t="s">
        <v>1099</v>
      </c>
      <c r="F2911" s="9" t="s">
        <v>161</v>
      </c>
      <c r="G2911" s="9" t="s">
        <v>61</v>
      </c>
      <c r="H2911" s="9" t="n">
        <v>-2055</v>
      </c>
      <c r="I2911" s="9" t="n">
        <v>-1650</v>
      </c>
      <c r="J2911" s="9" t="s">
        <v>25321</v>
      </c>
      <c r="K2911" s="9" t="s">
        <v>25361</v>
      </c>
      <c r="L2911" s="9" t="s">
        <v>25362</v>
      </c>
      <c r="M2911" s="9" t="s">
        <v>25363</v>
      </c>
      <c r="N2911" s="9" t="s">
        <v>9411</v>
      </c>
      <c r="O2911" s="9" t="s">
        <v>7700</v>
      </c>
      <c r="P2911" s="9" t="s">
        <v>25364</v>
      </c>
      <c r="Q2911" s="9" t="s">
        <v>219</v>
      </c>
      <c r="R2911" s="9" t="s">
        <v>25365</v>
      </c>
      <c r="S2911" s="9" t="s">
        <v>16</v>
      </c>
      <c r="T2911" s="9" t="s">
        <v>5652</v>
      </c>
      <c r="U2911" s="9" t="s">
        <v>222</v>
      </c>
      <c r="V2911" s="9" t="s">
        <v>25366</v>
      </c>
    </row>
    <row r="2912" customFormat="false" ht="15" hidden="false" customHeight="false" outlineLevel="0" collapsed="false">
      <c r="A2912" s="9" t="s">
        <v>25367</v>
      </c>
      <c r="B2912" s="9" t="s">
        <v>25368</v>
      </c>
      <c r="C2912" s="9" t="s">
        <v>25369</v>
      </c>
      <c r="D2912" s="9" t="s">
        <v>27</v>
      </c>
      <c r="E2912" s="9" t="s">
        <v>1099</v>
      </c>
      <c r="F2912" s="9" t="s">
        <v>161</v>
      </c>
      <c r="G2912" s="9" t="s">
        <v>61</v>
      </c>
      <c r="H2912" s="9" t="n">
        <v>-1650</v>
      </c>
      <c r="I2912" s="9" t="n">
        <v>-1550</v>
      </c>
      <c r="J2912" s="9" t="s">
        <v>25321</v>
      </c>
      <c r="K2912" s="9" t="s">
        <v>25370</v>
      </c>
      <c r="L2912" s="9" t="s">
        <v>25371</v>
      </c>
      <c r="M2912" s="9" t="s">
        <v>25372</v>
      </c>
      <c r="N2912" s="9" t="s">
        <v>10488</v>
      </c>
      <c r="O2912" s="9" t="s">
        <v>7700</v>
      </c>
      <c r="P2912" s="9" t="s">
        <v>25373</v>
      </c>
      <c r="Q2912" s="9" t="s">
        <v>234</v>
      </c>
      <c r="R2912" s="9" t="s">
        <v>25355</v>
      </c>
      <c r="S2912" s="9" t="s">
        <v>17</v>
      </c>
      <c r="T2912" s="9" t="s">
        <v>25356</v>
      </c>
      <c r="U2912" s="9" t="s">
        <v>222</v>
      </c>
      <c r="V2912" s="9" t="s">
        <v>25374</v>
      </c>
    </row>
    <row r="2913" customFormat="false" ht="15" hidden="false" customHeight="false" outlineLevel="0" collapsed="false">
      <c r="A2913" s="9" t="s">
        <v>25375</v>
      </c>
      <c r="B2913" s="9" t="s">
        <v>25376</v>
      </c>
      <c r="C2913" s="9" t="s">
        <v>25377</v>
      </c>
      <c r="D2913" s="9" t="s">
        <v>27</v>
      </c>
      <c r="E2913" s="9" t="s">
        <v>1099</v>
      </c>
      <c r="F2913" s="9" t="s">
        <v>161</v>
      </c>
      <c r="G2913" s="9" t="s">
        <v>61</v>
      </c>
      <c r="H2913" s="9" t="n">
        <v>-1550</v>
      </c>
      <c r="I2913" s="9" t="n">
        <v>-1069</v>
      </c>
      <c r="J2913" s="9" t="s">
        <v>25321</v>
      </c>
      <c r="K2913" s="9" t="s">
        <v>25378</v>
      </c>
      <c r="L2913" s="9" t="s">
        <v>25379</v>
      </c>
      <c r="M2913" s="9" t="s">
        <v>25380</v>
      </c>
      <c r="N2913" s="9" t="s">
        <v>613</v>
      </c>
      <c r="O2913" s="9" t="s">
        <v>7700</v>
      </c>
      <c r="P2913" s="9" t="s">
        <v>25381</v>
      </c>
      <c r="Q2913" s="9" t="s">
        <v>1919</v>
      </c>
      <c r="R2913" s="9" t="s">
        <v>25327</v>
      </c>
      <c r="S2913" s="9" t="s">
        <v>16</v>
      </c>
      <c r="T2913" s="9" t="s">
        <v>25347</v>
      </c>
      <c r="U2913" s="9" t="s">
        <v>222</v>
      </c>
      <c r="V2913" s="9" t="s">
        <v>25382</v>
      </c>
    </row>
    <row r="2914" customFormat="false" ht="15" hidden="false" customHeight="false" outlineLevel="0" collapsed="false">
      <c r="A2914" s="9" t="s">
        <v>25383</v>
      </c>
      <c r="B2914" s="9" t="s">
        <v>25384</v>
      </c>
      <c r="C2914" s="9" t="s">
        <v>25385</v>
      </c>
      <c r="D2914" s="9" t="s">
        <v>27</v>
      </c>
      <c r="E2914" s="9" t="s">
        <v>1099</v>
      </c>
      <c r="F2914" s="9" t="s">
        <v>161</v>
      </c>
      <c r="G2914" s="9" t="s">
        <v>61</v>
      </c>
      <c r="H2914" s="9" t="n">
        <v>-1353</v>
      </c>
      <c r="I2914" s="9" t="n">
        <v>-1336</v>
      </c>
      <c r="J2914" s="9" t="s">
        <v>25386</v>
      </c>
      <c r="K2914" s="9" t="s">
        <v>25387</v>
      </c>
      <c r="L2914" s="9" t="s">
        <v>25388</v>
      </c>
      <c r="M2914" s="9" t="s">
        <v>25389</v>
      </c>
      <c r="N2914" s="9" t="s">
        <v>613</v>
      </c>
      <c r="O2914" s="9" t="s">
        <v>7700</v>
      </c>
      <c r="P2914" s="9" t="s">
        <v>25390</v>
      </c>
      <c r="Q2914" s="9" t="s">
        <v>219</v>
      </c>
      <c r="R2914" s="9" t="s">
        <v>25337</v>
      </c>
      <c r="S2914" s="9" t="s">
        <v>17</v>
      </c>
      <c r="T2914" s="9" t="s">
        <v>5652</v>
      </c>
      <c r="U2914" s="9" t="s">
        <v>222</v>
      </c>
      <c r="V2914" s="9" t="s">
        <v>10447</v>
      </c>
    </row>
    <row r="2915" customFormat="false" ht="15" hidden="false" customHeight="false" outlineLevel="0" collapsed="false">
      <c r="A2915" s="9" t="s">
        <v>25391</v>
      </c>
      <c r="B2915" s="9" t="s">
        <v>25392</v>
      </c>
      <c r="C2915" s="9" t="s">
        <v>25393</v>
      </c>
      <c r="D2915" s="9" t="s">
        <v>27</v>
      </c>
      <c r="E2915" s="9" t="s">
        <v>1099</v>
      </c>
      <c r="F2915" s="9" t="s">
        <v>161</v>
      </c>
      <c r="G2915" s="9" t="s">
        <v>61</v>
      </c>
      <c r="H2915" s="9" t="n">
        <v>-1069</v>
      </c>
      <c r="I2915" s="9" t="n">
        <v>-664</v>
      </c>
      <c r="J2915" s="9" t="s">
        <v>25321</v>
      </c>
      <c r="K2915" s="9" t="s">
        <v>25394</v>
      </c>
      <c r="L2915" s="9" t="s">
        <v>25395</v>
      </c>
      <c r="M2915" s="9" t="s">
        <v>25396</v>
      </c>
      <c r="N2915" s="9" t="s">
        <v>179</v>
      </c>
      <c r="O2915" s="9" t="s">
        <v>25397</v>
      </c>
      <c r="P2915" s="9" t="s">
        <v>25398</v>
      </c>
      <c r="Q2915" s="9" t="s">
        <v>219</v>
      </c>
      <c r="R2915" s="9" t="s">
        <v>25355</v>
      </c>
      <c r="S2915" s="9" t="s">
        <v>17</v>
      </c>
      <c r="T2915" s="9" t="s">
        <v>25356</v>
      </c>
      <c r="U2915" s="9" t="s">
        <v>222</v>
      </c>
      <c r="V2915" s="9" t="s">
        <v>25399</v>
      </c>
    </row>
    <row r="2916" customFormat="false" ht="15" hidden="false" customHeight="false" outlineLevel="0" collapsed="false">
      <c r="A2916" s="9" t="s">
        <v>25400</v>
      </c>
      <c r="B2916" s="9" t="s">
        <v>25401</v>
      </c>
      <c r="C2916" s="9" t="s">
        <v>25402</v>
      </c>
      <c r="D2916" s="9" t="s">
        <v>27</v>
      </c>
      <c r="E2916" s="9" t="s">
        <v>1099</v>
      </c>
      <c r="F2916" s="9" t="s">
        <v>161</v>
      </c>
      <c r="G2916" s="9" t="s">
        <v>61</v>
      </c>
      <c r="H2916" s="9" t="n">
        <v>-664</v>
      </c>
      <c r="I2916" s="9" t="n">
        <v>-332</v>
      </c>
      <c r="J2916" s="9" t="s">
        <v>25321</v>
      </c>
      <c r="K2916" s="9" t="s">
        <v>25403</v>
      </c>
      <c r="L2916" s="9" t="s">
        <v>25404</v>
      </c>
      <c r="M2916" s="9" t="s">
        <v>25405</v>
      </c>
      <c r="N2916" s="9" t="s">
        <v>179</v>
      </c>
      <c r="O2916" s="9" t="s">
        <v>7700</v>
      </c>
      <c r="P2916" s="9" t="s">
        <v>25406</v>
      </c>
      <c r="Q2916" s="9" t="s">
        <v>1163</v>
      </c>
      <c r="R2916" s="9" t="s">
        <v>25365</v>
      </c>
      <c r="S2916" s="9" t="s">
        <v>17</v>
      </c>
      <c r="T2916" s="9" t="s">
        <v>5652</v>
      </c>
      <c r="U2916" s="9" t="s">
        <v>222</v>
      </c>
      <c r="V2916" s="9" t="s">
        <v>25407</v>
      </c>
    </row>
    <row r="2917" customFormat="false" ht="15" hidden="false" customHeight="false" outlineLevel="0" collapsed="false">
      <c r="A2917" s="9" t="s">
        <v>25408</v>
      </c>
      <c r="B2917" s="9" t="s">
        <v>25409</v>
      </c>
      <c r="C2917" s="9" t="s">
        <v>25410</v>
      </c>
      <c r="D2917" s="9" t="s">
        <v>27</v>
      </c>
      <c r="E2917" s="9" t="s">
        <v>1099</v>
      </c>
      <c r="F2917" s="9" t="s">
        <v>1897</v>
      </c>
      <c r="G2917" s="9" t="s">
        <v>61</v>
      </c>
      <c r="H2917" s="9" t="n">
        <v>-332</v>
      </c>
      <c r="I2917" s="9" t="n">
        <v>-30</v>
      </c>
      <c r="J2917" s="9" t="s">
        <v>25411</v>
      </c>
      <c r="K2917" s="9" t="s">
        <v>25412</v>
      </c>
      <c r="L2917" s="9" t="s">
        <v>25413</v>
      </c>
      <c r="M2917" s="9" t="s">
        <v>25414</v>
      </c>
      <c r="N2917" s="9" t="s">
        <v>613</v>
      </c>
      <c r="O2917" s="9" t="s">
        <v>25415</v>
      </c>
      <c r="P2917" s="9" t="s">
        <v>25416</v>
      </c>
      <c r="Q2917" s="9" t="s">
        <v>234</v>
      </c>
      <c r="R2917" s="9" t="s">
        <v>25337</v>
      </c>
      <c r="S2917" s="9" t="s">
        <v>17</v>
      </c>
      <c r="T2917" s="9" t="s">
        <v>5652</v>
      </c>
      <c r="U2917" s="9" t="s">
        <v>222</v>
      </c>
      <c r="V2917" s="9" t="s">
        <v>25417</v>
      </c>
    </row>
    <row r="2918" customFormat="false" ht="15" hidden="false" customHeight="false" outlineLevel="0" collapsed="false">
      <c r="A2918" s="9" t="s">
        <v>25418</v>
      </c>
      <c r="B2918" s="9" t="s">
        <v>25419</v>
      </c>
      <c r="C2918" s="9" t="s">
        <v>25420</v>
      </c>
      <c r="D2918" s="9" t="s">
        <v>27</v>
      </c>
      <c r="E2918" s="9" t="s">
        <v>1099</v>
      </c>
      <c r="F2918" s="9" t="s">
        <v>1897</v>
      </c>
      <c r="G2918" s="9" t="s">
        <v>61</v>
      </c>
      <c r="H2918" s="9" t="n">
        <v>-30</v>
      </c>
      <c r="I2918" s="9" t="n">
        <v>641</v>
      </c>
      <c r="J2918" s="9" t="s">
        <v>25421</v>
      </c>
      <c r="K2918" s="9" t="s">
        <v>25422</v>
      </c>
      <c r="L2918" s="9" t="s">
        <v>25423</v>
      </c>
      <c r="M2918" s="9" t="s">
        <v>25424</v>
      </c>
      <c r="N2918" s="9" t="s">
        <v>25425</v>
      </c>
      <c r="O2918" s="9" t="s">
        <v>25426</v>
      </c>
      <c r="P2918" s="9" t="s">
        <v>25427</v>
      </c>
      <c r="Q2918" s="9" t="s">
        <v>219</v>
      </c>
      <c r="R2918" s="9" t="s">
        <v>25327</v>
      </c>
      <c r="S2918" s="9" t="s">
        <v>17</v>
      </c>
      <c r="T2918" s="9" t="s">
        <v>5652</v>
      </c>
      <c r="U2918" s="9" t="s">
        <v>222</v>
      </c>
      <c r="V2918" s="9" t="s">
        <v>25428</v>
      </c>
    </row>
    <row r="2919" customFormat="false" ht="15" hidden="false" customHeight="false" outlineLevel="0" collapsed="false">
      <c r="A2919" s="9" t="s">
        <v>25429</v>
      </c>
      <c r="B2919" s="9" t="s">
        <v>25430</v>
      </c>
      <c r="C2919" s="9" t="s">
        <v>25431</v>
      </c>
      <c r="D2919" s="9" t="s">
        <v>27</v>
      </c>
      <c r="E2919" s="9" t="s">
        <v>1099</v>
      </c>
      <c r="F2919" s="9" t="s">
        <v>161</v>
      </c>
      <c r="G2919" s="9" t="s">
        <v>63</v>
      </c>
      <c r="H2919" s="9" t="n">
        <v>-750</v>
      </c>
      <c r="I2919" s="9" t="n">
        <v>-270</v>
      </c>
      <c r="J2919" s="9" t="s">
        <v>240</v>
      </c>
      <c r="K2919" s="9" t="s">
        <v>25432</v>
      </c>
      <c r="L2919" s="9" t="s">
        <v>25433</v>
      </c>
      <c r="M2919" s="9" t="s">
        <v>25434</v>
      </c>
      <c r="N2919" s="9" t="s">
        <v>231</v>
      </c>
      <c r="O2919" s="9" t="s">
        <v>25435</v>
      </c>
      <c r="P2919" s="9" t="s">
        <v>25436</v>
      </c>
      <c r="Q2919" s="9" t="s">
        <v>219</v>
      </c>
      <c r="R2919" s="9" t="s">
        <v>25337</v>
      </c>
      <c r="S2919" s="9" t="s">
        <v>17</v>
      </c>
      <c r="T2919" s="9" t="s">
        <v>5652</v>
      </c>
      <c r="U2919" s="9" t="s">
        <v>222</v>
      </c>
      <c r="V2919" s="9" t="s">
        <v>25437</v>
      </c>
    </row>
    <row r="2920" customFormat="false" ht="15" hidden="false" customHeight="false" outlineLevel="0" collapsed="false">
      <c r="A2920" s="9" t="s">
        <v>25438</v>
      </c>
      <c r="B2920" s="9" t="s">
        <v>25439</v>
      </c>
      <c r="C2920" s="9" t="s">
        <v>25440</v>
      </c>
      <c r="D2920" s="9" t="s">
        <v>27</v>
      </c>
      <c r="E2920" s="9" t="s">
        <v>1099</v>
      </c>
      <c r="F2920" s="9" t="s">
        <v>161</v>
      </c>
      <c r="G2920" s="9" t="s">
        <v>63</v>
      </c>
      <c r="H2920" s="9" t="n">
        <v>-270</v>
      </c>
      <c r="I2920" s="9" t="n">
        <v>350</v>
      </c>
      <c r="J2920" s="9" t="s">
        <v>25441</v>
      </c>
      <c r="K2920" s="9" t="s">
        <v>25442</v>
      </c>
      <c r="L2920" s="9" t="s">
        <v>25443</v>
      </c>
      <c r="M2920" s="9" t="s">
        <v>25444</v>
      </c>
      <c r="N2920" s="9" t="s">
        <v>15593</v>
      </c>
      <c r="O2920" s="9" t="s">
        <v>25445</v>
      </c>
      <c r="P2920" s="9" t="s">
        <v>25446</v>
      </c>
      <c r="Q2920" s="9" t="s">
        <v>219</v>
      </c>
      <c r="R2920" s="9" t="s">
        <v>25337</v>
      </c>
      <c r="S2920" s="9" t="s">
        <v>17</v>
      </c>
      <c r="T2920" s="9" t="s">
        <v>5652</v>
      </c>
      <c r="U2920" s="9" t="s">
        <v>222</v>
      </c>
      <c r="V2920" s="9" t="s">
        <v>25447</v>
      </c>
    </row>
    <row r="2921" customFormat="false" ht="15" hidden="false" customHeight="false" outlineLevel="0" collapsed="false">
      <c r="A2921" s="9" t="s">
        <v>25448</v>
      </c>
      <c r="B2921" s="9" t="s">
        <v>25449</v>
      </c>
      <c r="C2921" s="9" t="s">
        <v>25450</v>
      </c>
      <c r="D2921" s="9" t="s">
        <v>27</v>
      </c>
      <c r="E2921" s="9" t="s">
        <v>1099</v>
      </c>
      <c r="F2921" s="9" t="s">
        <v>161</v>
      </c>
      <c r="G2921" s="9" t="s">
        <v>63</v>
      </c>
      <c r="H2921" s="9" t="n">
        <v>550</v>
      </c>
      <c r="I2921" s="9" t="n">
        <v>1500</v>
      </c>
      <c r="J2921" s="9" t="s">
        <v>240</v>
      </c>
      <c r="K2921" s="9" t="s">
        <v>25451</v>
      </c>
      <c r="L2921" s="9" t="s">
        <v>25452</v>
      </c>
      <c r="M2921" s="9" t="s">
        <v>25453</v>
      </c>
      <c r="N2921" s="9" t="s">
        <v>179</v>
      </c>
      <c r="O2921" s="9" t="s">
        <v>25454</v>
      </c>
      <c r="P2921" s="9" t="s">
        <v>25455</v>
      </c>
      <c r="Q2921" s="9" t="s">
        <v>670</v>
      </c>
      <c r="R2921" s="9" t="s">
        <v>25456</v>
      </c>
      <c r="S2921" s="9" t="s">
        <v>17</v>
      </c>
      <c r="T2921" s="9" t="s">
        <v>5652</v>
      </c>
      <c r="U2921" s="9" t="s">
        <v>222</v>
      </c>
      <c r="V2921" s="9" t="s">
        <v>25457</v>
      </c>
    </row>
    <row r="2922" customFormat="false" ht="15" hidden="false" customHeight="false" outlineLevel="0" collapsed="false">
      <c r="A2922" s="9" t="s">
        <v>25458</v>
      </c>
      <c r="B2922" s="9" t="s">
        <v>25459</v>
      </c>
      <c r="C2922" s="9" t="s">
        <v>25460</v>
      </c>
      <c r="D2922" s="9" t="s">
        <v>27</v>
      </c>
      <c r="E2922" s="9" t="s">
        <v>1099</v>
      </c>
      <c r="F2922" s="9" t="s">
        <v>161</v>
      </c>
      <c r="G2922" s="9" t="s">
        <v>472</v>
      </c>
      <c r="H2922" s="9" t="n">
        <v>-3300000</v>
      </c>
      <c r="I2922" s="9" t="n">
        <v>-300000</v>
      </c>
      <c r="J2922" s="9" t="s">
        <v>25461</v>
      </c>
      <c r="K2922" s="9" t="s">
        <v>25462</v>
      </c>
      <c r="L2922" s="9" t="s">
        <v>25463</v>
      </c>
      <c r="M2922" s="9" t="s">
        <v>25464</v>
      </c>
      <c r="N2922" s="9" t="s">
        <v>176</v>
      </c>
      <c r="O2922" s="9" t="s">
        <v>25465</v>
      </c>
      <c r="P2922" s="9" t="s">
        <v>25466</v>
      </c>
      <c r="Q2922" s="9" t="s">
        <v>234</v>
      </c>
      <c r="R2922" s="9" t="s">
        <v>25467</v>
      </c>
      <c r="S2922" s="9" t="s">
        <v>17</v>
      </c>
      <c r="T2922" s="9" t="s">
        <v>5652</v>
      </c>
      <c r="U2922" s="9" t="s">
        <v>222</v>
      </c>
      <c r="V2922" s="9" t="s">
        <v>25468</v>
      </c>
    </row>
    <row r="2923" customFormat="false" ht="15" hidden="false" customHeight="false" outlineLevel="0" collapsed="false">
      <c r="A2923" s="9" t="s">
        <v>25469</v>
      </c>
      <c r="B2923" s="9" t="s">
        <v>25470</v>
      </c>
      <c r="C2923" s="9" t="s">
        <v>5598</v>
      </c>
      <c r="D2923" s="9" t="s">
        <v>27</v>
      </c>
      <c r="E2923" s="9" t="s">
        <v>1099</v>
      </c>
      <c r="F2923" s="9" t="s">
        <v>161</v>
      </c>
      <c r="G2923" s="9" t="s">
        <v>472</v>
      </c>
      <c r="H2923" s="9" t="n">
        <v>-300000</v>
      </c>
      <c r="I2923" s="9" t="n">
        <v>-40000</v>
      </c>
      <c r="J2923" s="9" t="s">
        <v>25471</v>
      </c>
      <c r="K2923" s="9" t="s">
        <v>25472</v>
      </c>
      <c r="L2923" s="9" t="s">
        <v>25473</v>
      </c>
      <c r="M2923" s="9" t="s">
        <v>25474</v>
      </c>
      <c r="N2923" s="9" t="s">
        <v>723</v>
      </c>
      <c r="O2923" s="9" t="s">
        <v>25475</v>
      </c>
      <c r="P2923" s="9" t="s">
        <v>25476</v>
      </c>
      <c r="Q2923" s="9" t="s">
        <v>234</v>
      </c>
      <c r="R2923" s="9" t="s">
        <v>25477</v>
      </c>
      <c r="S2923" s="9" t="s">
        <v>17</v>
      </c>
      <c r="T2923" s="9" t="s">
        <v>5652</v>
      </c>
      <c r="U2923" s="9" t="s">
        <v>222</v>
      </c>
      <c r="V2923" s="9" t="s">
        <v>25478</v>
      </c>
    </row>
    <row r="2924" customFormat="false" ht="15" hidden="false" customHeight="false" outlineLevel="0" collapsed="false">
      <c r="A2924" s="9" t="s">
        <v>25479</v>
      </c>
      <c r="B2924" s="9" t="s">
        <v>25480</v>
      </c>
      <c r="C2924" s="9" t="s">
        <v>5646</v>
      </c>
      <c r="D2924" s="9" t="s">
        <v>27</v>
      </c>
      <c r="E2924" s="9" t="s">
        <v>1099</v>
      </c>
      <c r="F2924" s="9" t="s">
        <v>161</v>
      </c>
      <c r="G2924" s="9" t="s">
        <v>25481</v>
      </c>
      <c r="H2924" s="9" t="n">
        <v>-50000</v>
      </c>
      <c r="I2924" s="9" t="n">
        <v>1900</v>
      </c>
      <c r="J2924" s="9" t="s">
        <v>25482</v>
      </c>
      <c r="K2924" s="9" t="s">
        <v>25483</v>
      </c>
      <c r="L2924" s="9" t="s">
        <v>25484</v>
      </c>
      <c r="M2924" s="9" t="s">
        <v>25485</v>
      </c>
      <c r="N2924" s="9" t="s">
        <v>5604</v>
      </c>
      <c r="O2924" s="9" t="s">
        <v>25475</v>
      </c>
      <c r="P2924" s="9" t="s">
        <v>25486</v>
      </c>
      <c r="Q2924" s="9" t="s">
        <v>454</v>
      </c>
      <c r="R2924" s="9" t="s">
        <v>25477</v>
      </c>
      <c r="S2924" s="9" t="s">
        <v>17</v>
      </c>
      <c r="T2924" s="9" t="s">
        <v>25356</v>
      </c>
      <c r="U2924" s="9" t="s">
        <v>222</v>
      </c>
      <c r="V2924" s="9" t="s">
        <v>25487</v>
      </c>
    </row>
    <row r="2925" customFormat="false" ht="15" hidden="false" customHeight="false" outlineLevel="0" collapsed="false">
      <c r="A2925" s="9" t="s">
        <v>25488</v>
      </c>
      <c r="B2925" s="9" t="s">
        <v>25489</v>
      </c>
      <c r="C2925" s="9" t="s">
        <v>25490</v>
      </c>
      <c r="D2925" s="9" t="s">
        <v>27</v>
      </c>
      <c r="E2925" s="9" t="s">
        <v>1099</v>
      </c>
      <c r="F2925" s="9" t="s">
        <v>11484</v>
      </c>
      <c r="G2925" s="9" t="s">
        <v>25491</v>
      </c>
      <c r="H2925" s="9" t="n">
        <v>-12500</v>
      </c>
      <c r="I2925" s="9" t="n">
        <v>-3500</v>
      </c>
      <c r="J2925" s="9" t="s">
        <v>25492</v>
      </c>
      <c r="K2925" s="9" t="s">
        <v>25493</v>
      </c>
      <c r="L2925" s="9" t="s">
        <v>25494</v>
      </c>
      <c r="M2925" s="9" t="s">
        <v>25495</v>
      </c>
      <c r="N2925" s="9" t="s">
        <v>175</v>
      </c>
      <c r="O2925" s="9" t="s">
        <v>25496</v>
      </c>
      <c r="P2925" s="9" t="s">
        <v>25497</v>
      </c>
      <c r="Q2925" s="9" t="s">
        <v>234</v>
      </c>
      <c r="R2925" s="9" t="s">
        <v>25498</v>
      </c>
      <c r="S2925" s="9" t="s">
        <v>17</v>
      </c>
      <c r="T2925" s="9" t="s">
        <v>25499</v>
      </c>
      <c r="U2925" s="9" t="s">
        <v>222</v>
      </c>
      <c r="V2925" s="9" t="s">
        <v>25500</v>
      </c>
    </row>
    <row r="2926" customFormat="false" ht="15" hidden="false" customHeight="false" outlineLevel="0" collapsed="false">
      <c r="A2926" s="9" t="s">
        <v>25501</v>
      </c>
      <c r="B2926" s="9" t="s">
        <v>25502</v>
      </c>
      <c r="C2926" s="9" t="s">
        <v>25503</v>
      </c>
      <c r="D2926" s="9" t="s">
        <v>27</v>
      </c>
      <c r="E2926" s="9" t="s">
        <v>1099</v>
      </c>
      <c r="F2926" s="9" t="s">
        <v>161</v>
      </c>
      <c r="G2926" s="9" t="s">
        <v>2991</v>
      </c>
      <c r="H2926" s="9" t="n">
        <v>-5000</v>
      </c>
      <c r="I2926" s="9" t="n">
        <v>-2000</v>
      </c>
      <c r="J2926" s="9" t="s">
        <v>240</v>
      </c>
      <c r="K2926" s="9" t="s">
        <v>25504</v>
      </c>
      <c r="L2926" s="9" t="s">
        <v>25505</v>
      </c>
      <c r="M2926" s="9" t="s">
        <v>5198</v>
      </c>
      <c r="N2926" s="9" t="s">
        <v>1483</v>
      </c>
      <c r="O2926" s="9" t="s">
        <v>25506</v>
      </c>
      <c r="P2926" s="9" t="s">
        <v>25507</v>
      </c>
      <c r="Q2926" s="9" t="s">
        <v>869</v>
      </c>
      <c r="R2926" s="9" t="s">
        <v>8519</v>
      </c>
      <c r="S2926" s="9" t="s">
        <v>17</v>
      </c>
      <c r="T2926" s="9" t="s">
        <v>5652</v>
      </c>
      <c r="U2926" s="9" t="s">
        <v>378</v>
      </c>
      <c r="V2926" s="9"/>
    </row>
    <row r="2927" customFormat="false" ht="15" hidden="false" customHeight="false" outlineLevel="0" collapsed="false">
      <c r="A2927" s="9" t="s">
        <v>25508</v>
      </c>
      <c r="B2927" s="9" t="s">
        <v>25509</v>
      </c>
      <c r="C2927" s="9" t="s">
        <v>25510</v>
      </c>
      <c r="D2927" s="9" t="s">
        <v>27</v>
      </c>
      <c r="E2927" s="9" t="s">
        <v>1099</v>
      </c>
      <c r="F2927" s="9" t="s">
        <v>161</v>
      </c>
      <c r="G2927" s="9" t="s">
        <v>2991</v>
      </c>
      <c r="H2927" s="9" t="n">
        <v>-200</v>
      </c>
      <c r="I2927" s="9" t="n">
        <v>1900</v>
      </c>
      <c r="J2927" s="9" t="s">
        <v>25511</v>
      </c>
      <c r="K2927" s="9" t="s">
        <v>25512</v>
      </c>
      <c r="L2927" s="9" t="s">
        <v>25513</v>
      </c>
      <c r="M2927" s="9" t="s">
        <v>24740</v>
      </c>
      <c r="N2927" s="9" t="s">
        <v>24374</v>
      </c>
      <c r="O2927" s="9" t="s">
        <v>25514</v>
      </c>
      <c r="P2927" s="9" t="s">
        <v>25515</v>
      </c>
      <c r="Q2927" s="9" t="s">
        <v>454</v>
      </c>
      <c r="R2927" s="9" t="s">
        <v>8519</v>
      </c>
      <c r="S2927" s="9" t="s">
        <v>17</v>
      </c>
      <c r="T2927" s="9" t="s">
        <v>5652</v>
      </c>
      <c r="U2927" s="9" t="s">
        <v>378</v>
      </c>
      <c r="V2927" s="9" t="s">
        <v>25516</v>
      </c>
    </row>
    <row r="2928" customFormat="false" ht="15" hidden="false" customHeight="false" outlineLevel="0" collapsed="false">
      <c r="A2928" s="9" t="s">
        <v>25517</v>
      </c>
      <c r="B2928" s="9" t="s">
        <v>25518</v>
      </c>
      <c r="C2928" s="9" t="s">
        <v>25519</v>
      </c>
      <c r="D2928" s="9" t="s">
        <v>27</v>
      </c>
      <c r="E2928" s="9" t="s">
        <v>1099</v>
      </c>
      <c r="F2928" s="9" t="s">
        <v>161</v>
      </c>
      <c r="G2928" s="9" t="s">
        <v>25520</v>
      </c>
      <c r="H2928" s="9" t="n">
        <v>-500</v>
      </c>
      <c r="I2928" s="9" t="n">
        <v>1000</v>
      </c>
      <c r="J2928" s="9" t="s">
        <v>25521</v>
      </c>
      <c r="K2928" s="9" t="s">
        <v>25522</v>
      </c>
      <c r="L2928" s="9" t="s">
        <v>25523</v>
      </c>
      <c r="M2928" s="9" t="s">
        <v>25524</v>
      </c>
      <c r="N2928" s="9" t="s">
        <v>5580</v>
      </c>
      <c r="O2928" s="9" t="s">
        <v>25525</v>
      </c>
      <c r="P2928" s="9" t="s">
        <v>25526</v>
      </c>
      <c r="Q2928" s="9" t="s">
        <v>234</v>
      </c>
      <c r="R2928" s="9" t="s">
        <v>25477</v>
      </c>
      <c r="S2928" s="9" t="s">
        <v>17</v>
      </c>
      <c r="T2928" s="9" t="s">
        <v>5652</v>
      </c>
      <c r="U2928" s="9" t="s">
        <v>222</v>
      </c>
      <c r="V2928" s="9" t="s">
        <v>25527</v>
      </c>
    </row>
    <row r="2929" customFormat="false" ht="15" hidden="false" customHeight="false" outlineLevel="0" collapsed="false">
      <c r="A2929" s="9" t="s">
        <v>25528</v>
      </c>
      <c r="B2929" s="9" t="s">
        <v>25529</v>
      </c>
      <c r="C2929" s="9" t="s">
        <v>25530</v>
      </c>
      <c r="D2929" s="9" t="s">
        <v>27</v>
      </c>
      <c r="E2929" s="9" t="s">
        <v>1099</v>
      </c>
      <c r="F2929" s="9" t="s">
        <v>161</v>
      </c>
      <c r="G2929" s="9" t="s">
        <v>77</v>
      </c>
      <c r="H2929" s="9" t="n">
        <v>1000</v>
      </c>
      <c r="I2929" s="9" t="n">
        <v>1850</v>
      </c>
      <c r="J2929" s="9" t="s">
        <v>240</v>
      </c>
      <c r="K2929" s="9" t="s">
        <v>25531</v>
      </c>
      <c r="L2929" s="9" t="s">
        <v>25532</v>
      </c>
      <c r="M2929" s="9" t="s">
        <v>25533</v>
      </c>
      <c r="N2929" s="9" t="s">
        <v>353</v>
      </c>
      <c r="O2929" s="9" t="s">
        <v>25534</v>
      </c>
      <c r="P2929" s="9" t="s">
        <v>25535</v>
      </c>
      <c r="Q2929" s="9" t="s">
        <v>234</v>
      </c>
      <c r="R2929" s="9" t="s">
        <v>25536</v>
      </c>
      <c r="S2929" s="9" t="s">
        <v>17</v>
      </c>
      <c r="T2929" s="9" t="s">
        <v>5652</v>
      </c>
      <c r="U2929" s="9" t="s">
        <v>222</v>
      </c>
      <c r="V2929" s="9" t="s">
        <v>25537</v>
      </c>
    </row>
    <row r="2930" customFormat="false" ht="15" hidden="false" customHeight="false" outlineLevel="0" collapsed="false">
      <c r="A2930" s="9" t="s">
        <v>25538</v>
      </c>
      <c r="B2930" s="9" t="s">
        <v>25539</v>
      </c>
      <c r="C2930" s="9" t="s">
        <v>25540</v>
      </c>
      <c r="D2930" s="9" t="s">
        <v>27</v>
      </c>
      <c r="E2930" s="9" t="s">
        <v>1099</v>
      </c>
      <c r="F2930" s="9" t="s">
        <v>161</v>
      </c>
      <c r="G2930" s="9" t="s">
        <v>73</v>
      </c>
      <c r="H2930" s="9" t="n">
        <v>50</v>
      </c>
      <c r="I2930" s="9" t="n">
        <v>700</v>
      </c>
      <c r="J2930" s="9" t="s">
        <v>240</v>
      </c>
      <c r="K2930" s="9" t="s">
        <v>25541</v>
      </c>
      <c r="L2930" s="9" t="s">
        <v>25542</v>
      </c>
      <c r="M2930" s="9" t="s">
        <v>25543</v>
      </c>
      <c r="N2930" s="9" t="s">
        <v>5908</v>
      </c>
      <c r="O2930" s="9" t="s">
        <v>25544</v>
      </c>
      <c r="P2930" s="9" t="s">
        <v>25545</v>
      </c>
      <c r="Q2930" s="9" t="s">
        <v>234</v>
      </c>
      <c r="R2930" s="9" t="s">
        <v>25456</v>
      </c>
      <c r="S2930" s="9" t="s">
        <v>17</v>
      </c>
      <c r="T2930" s="9" t="s">
        <v>5652</v>
      </c>
      <c r="U2930" s="9" t="s">
        <v>222</v>
      </c>
      <c r="V2930" s="9" t="s">
        <v>10721</v>
      </c>
    </row>
    <row r="2931" customFormat="false" ht="15" hidden="false" customHeight="false" outlineLevel="0" collapsed="false">
      <c r="A2931" s="9" t="s">
        <v>25546</v>
      </c>
      <c r="B2931" s="9" t="s">
        <v>25547</v>
      </c>
      <c r="C2931" s="9" t="s">
        <v>25548</v>
      </c>
      <c r="D2931" s="9" t="s">
        <v>27</v>
      </c>
      <c r="E2931" s="9" t="s">
        <v>1099</v>
      </c>
      <c r="F2931" s="9" t="s">
        <v>161</v>
      </c>
      <c r="G2931" s="9" t="s">
        <v>73</v>
      </c>
      <c r="H2931" s="9" t="n">
        <v>1632</v>
      </c>
      <c r="I2931" s="9" t="n">
        <v>1769</v>
      </c>
      <c r="J2931" s="9" t="s">
        <v>240</v>
      </c>
      <c r="K2931" s="9" t="s">
        <v>25549</v>
      </c>
      <c r="L2931" s="9" t="s">
        <v>25550</v>
      </c>
      <c r="M2931" s="9" t="s">
        <v>25551</v>
      </c>
      <c r="N2931" s="9" t="s">
        <v>231</v>
      </c>
      <c r="O2931" s="9" t="s">
        <v>25552</v>
      </c>
      <c r="P2931" s="9" t="s">
        <v>25553</v>
      </c>
      <c r="Q2931" s="9" t="s">
        <v>670</v>
      </c>
      <c r="R2931" s="9" t="s">
        <v>25554</v>
      </c>
      <c r="S2931" s="9" t="s">
        <v>17</v>
      </c>
      <c r="T2931" s="9" t="s">
        <v>5652</v>
      </c>
      <c r="U2931" s="9" t="s">
        <v>222</v>
      </c>
      <c r="V2931" s="9" t="s">
        <v>25555</v>
      </c>
    </row>
    <row r="2932" customFormat="false" ht="15" hidden="false" customHeight="false" outlineLevel="0" collapsed="false">
      <c r="A2932" s="9" t="s">
        <v>25556</v>
      </c>
      <c r="B2932" s="9" t="s">
        <v>25557</v>
      </c>
      <c r="C2932" s="9" t="s">
        <v>25558</v>
      </c>
      <c r="D2932" s="9" t="s">
        <v>27</v>
      </c>
      <c r="E2932" s="9" t="s">
        <v>1099</v>
      </c>
      <c r="F2932" s="9" t="s">
        <v>9108</v>
      </c>
      <c r="G2932" s="9" t="s">
        <v>25559</v>
      </c>
      <c r="H2932" s="9" t="n">
        <v>1450</v>
      </c>
      <c r="I2932" s="9" t="n">
        <v>1850</v>
      </c>
      <c r="J2932" s="9" t="s">
        <v>240</v>
      </c>
      <c r="K2932" s="9" t="s">
        <v>25560</v>
      </c>
      <c r="L2932" s="9" t="s">
        <v>25561</v>
      </c>
      <c r="M2932" s="9" t="s">
        <v>25562</v>
      </c>
      <c r="N2932" s="9" t="s">
        <v>178</v>
      </c>
      <c r="O2932" s="9" t="s">
        <v>25563</v>
      </c>
      <c r="P2932" s="9" t="s">
        <v>25564</v>
      </c>
      <c r="Q2932" s="9" t="s">
        <v>246</v>
      </c>
      <c r="R2932" s="9" t="s">
        <v>25565</v>
      </c>
      <c r="S2932" s="9" t="s">
        <v>16</v>
      </c>
      <c r="T2932" s="9" t="s">
        <v>25566</v>
      </c>
      <c r="U2932" s="9" t="s">
        <v>222</v>
      </c>
      <c r="V2932" s="9" t="s">
        <v>25567</v>
      </c>
    </row>
    <row r="2933" customFormat="false" ht="15" hidden="false" customHeight="false" outlineLevel="0" collapsed="false">
      <c r="A2933" s="9" t="s">
        <v>25568</v>
      </c>
      <c r="B2933" s="9" t="s">
        <v>25569</v>
      </c>
      <c r="C2933" s="9" t="s">
        <v>25570</v>
      </c>
      <c r="D2933" s="9" t="s">
        <v>27</v>
      </c>
      <c r="E2933" s="9" t="s">
        <v>1099</v>
      </c>
      <c r="F2933" s="9" t="s">
        <v>161</v>
      </c>
      <c r="G2933" s="9" t="s">
        <v>77</v>
      </c>
      <c r="H2933" s="9" t="n">
        <v>1815</v>
      </c>
      <c r="I2933" s="9" t="n">
        <v>1840</v>
      </c>
      <c r="J2933" s="9" t="s">
        <v>240</v>
      </c>
      <c r="K2933" s="9" t="s">
        <v>25571</v>
      </c>
      <c r="L2933" s="9" t="s">
        <v>8934</v>
      </c>
      <c r="M2933" s="9" t="s">
        <v>8934</v>
      </c>
      <c r="N2933" s="9" t="s">
        <v>181</v>
      </c>
      <c r="O2933" s="9" t="s">
        <v>25572</v>
      </c>
      <c r="P2933" s="9" t="s">
        <v>25573</v>
      </c>
      <c r="Q2933" s="9" t="s">
        <v>246</v>
      </c>
      <c r="R2933" s="9" t="s">
        <v>25574</v>
      </c>
      <c r="S2933" s="9" t="s">
        <v>17</v>
      </c>
      <c r="T2933" s="9" t="s">
        <v>25356</v>
      </c>
      <c r="U2933" s="9" t="s">
        <v>378</v>
      </c>
      <c r="V2933" s="9" t="s">
        <v>25575</v>
      </c>
    </row>
    <row r="2934" customFormat="false" ht="15" hidden="false" customHeight="false" outlineLevel="0" collapsed="false">
      <c r="A2934" s="9" t="s">
        <v>25576</v>
      </c>
      <c r="B2934" s="9" t="s">
        <v>25577</v>
      </c>
      <c r="C2934" s="9" t="s">
        <v>25578</v>
      </c>
      <c r="D2934" s="9" t="s">
        <v>27</v>
      </c>
      <c r="E2934" s="9" t="s">
        <v>1099</v>
      </c>
      <c r="F2934" s="9" t="s">
        <v>161</v>
      </c>
      <c r="G2934" s="9" t="s">
        <v>472</v>
      </c>
      <c r="H2934" s="9" t="n">
        <v>1885</v>
      </c>
      <c r="I2934" s="9" t="n">
        <v>1975</v>
      </c>
      <c r="J2934" s="9" t="s">
        <v>25579</v>
      </c>
      <c r="K2934" s="9" t="s">
        <v>25580</v>
      </c>
      <c r="L2934" s="9" t="s">
        <v>8934</v>
      </c>
      <c r="M2934" s="9" t="s">
        <v>8934</v>
      </c>
      <c r="N2934" s="9" t="s">
        <v>180</v>
      </c>
      <c r="O2934" s="9" t="s">
        <v>354</v>
      </c>
      <c r="P2934" s="9" t="s">
        <v>25581</v>
      </c>
      <c r="Q2934" s="9" t="s">
        <v>246</v>
      </c>
      <c r="R2934" s="9" t="s">
        <v>25574</v>
      </c>
      <c r="S2934" s="9" t="s">
        <v>17</v>
      </c>
      <c r="T2934" s="9" t="s">
        <v>25356</v>
      </c>
      <c r="U2934" s="9" t="s">
        <v>222</v>
      </c>
      <c r="V2934" s="9"/>
    </row>
    <row r="2935" customFormat="false" ht="15" hidden="false" customHeight="false" outlineLevel="0" collapsed="false">
      <c r="A2935" s="9" t="s">
        <v>25582</v>
      </c>
      <c r="B2935" s="9" t="s">
        <v>25583</v>
      </c>
      <c r="C2935" s="9" t="s">
        <v>25584</v>
      </c>
      <c r="D2935" s="9" t="s">
        <v>27</v>
      </c>
      <c r="E2935" s="9" t="s">
        <v>1099</v>
      </c>
      <c r="F2935" s="9" t="s">
        <v>166</v>
      </c>
      <c r="G2935" s="9" t="s">
        <v>2853</v>
      </c>
      <c r="H2935" s="9" t="n">
        <v>1850</v>
      </c>
      <c r="I2935" s="9" t="n">
        <v>1914</v>
      </c>
      <c r="J2935" s="9" t="s">
        <v>240</v>
      </c>
      <c r="K2935" s="9" t="s">
        <v>25585</v>
      </c>
      <c r="L2935" s="9" t="s">
        <v>25586</v>
      </c>
      <c r="M2935" s="9" t="s">
        <v>25587</v>
      </c>
      <c r="N2935" s="9" t="s">
        <v>177</v>
      </c>
      <c r="O2935" s="9" t="s">
        <v>25588</v>
      </c>
      <c r="P2935" s="9" t="s">
        <v>25589</v>
      </c>
      <c r="Q2935" s="9" t="s">
        <v>234</v>
      </c>
      <c r="R2935" s="9" t="s">
        <v>25590</v>
      </c>
      <c r="S2935" s="9" t="s">
        <v>17</v>
      </c>
      <c r="T2935" s="9" t="s">
        <v>5652</v>
      </c>
      <c r="U2935" s="9" t="s">
        <v>222</v>
      </c>
      <c r="V2935" s="9"/>
    </row>
    <row r="2936" customFormat="false" ht="15" hidden="false" customHeight="false" outlineLevel="0" collapsed="false">
      <c r="A2936" s="9" t="s">
        <v>25591</v>
      </c>
      <c r="B2936" s="9" t="s">
        <v>6025</v>
      </c>
      <c r="C2936" s="9" t="s">
        <v>6024</v>
      </c>
      <c r="D2936" s="9" t="s">
        <v>27</v>
      </c>
      <c r="E2936" s="9" t="s">
        <v>1099</v>
      </c>
      <c r="F2936" s="9" t="s">
        <v>165</v>
      </c>
      <c r="G2936" s="9" t="s">
        <v>25592</v>
      </c>
      <c r="H2936" s="9" t="n">
        <v>-6500</v>
      </c>
      <c r="I2936" s="9" t="n">
        <v>-3800</v>
      </c>
      <c r="J2936" s="9" t="s">
        <v>240</v>
      </c>
      <c r="K2936" s="9" t="s">
        <v>25593</v>
      </c>
      <c r="L2936" s="9" t="s">
        <v>25594</v>
      </c>
      <c r="M2936" s="9" t="s">
        <v>25595</v>
      </c>
      <c r="N2936" s="9" t="s">
        <v>5787</v>
      </c>
      <c r="O2936" s="9" t="s">
        <v>25596</v>
      </c>
      <c r="P2936" s="9" t="s">
        <v>25597</v>
      </c>
      <c r="Q2936" s="9" t="s">
        <v>234</v>
      </c>
      <c r="R2936" s="9" t="s">
        <v>25598</v>
      </c>
      <c r="S2936" s="9" t="s">
        <v>17</v>
      </c>
      <c r="T2936" s="9" t="s">
        <v>5652</v>
      </c>
      <c r="U2936" s="9" t="s">
        <v>222</v>
      </c>
      <c r="V2936" s="9" t="s">
        <v>25599</v>
      </c>
    </row>
    <row r="2937" customFormat="false" ht="15" hidden="false" customHeight="false" outlineLevel="0" collapsed="false">
      <c r="A2937" s="9" t="s">
        <v>25600</v>
      </c>
      <c r="B2937" s="9" t="s">
        <v>6035</v>
      </c>
      <c r="C2937" s="9" t="s">
        <v>6034</v>
      </c>
      <c r="D2937" s="9" t="s">
        <v>27</v>
      </c>
      <c r="E2937" s="9" t="s">
        <v>1099</v>
      </c>
      <c r="F2937" s="9" t="s">
        <v>165</v>
      </c>
      <c r="G2937" s="9" t="s">
        <v>25601</v>
      </c>
      <c r="H2937" s="9" t="n">
        <v>-4000</v>
      </c>
      <c r="I2937" s="9" t="n">
        <v>-3100</v>
      </c>
      <c r="J2937" s="9" t="s">
        <v>240</v>
      </c>
      <c r="K2937" s="9" t="s">
        <v>25602</v>
      </c>
      <c r="L2937" s="9" t="s">
        <v>25603</v>
      </c>
      <c r="M2937" s="9" t="s">
        <v>25604</v>
      </c>
      <c r="N2937" s="9" t="s">
        <v>23345</v>
      </c>
      <c r="O2937" s="9" t="s">
        <v>25605</v>
      </c>
      <c r="P2937" s="9" t="s">
        <v>25606</v>
      </c>
      <c r="Q2937" s="9" t="s">
        <v>246</v>
      </c>
      <c r="R2937" s="9" t="s">
        <v>25607</v>
      </c>
      <c r="S2937" s="9" t="s">
        <v>16</v>
      </c>
      <c r="T2937" s="9" t="s">
        <v>25608</v>
      </c>
      <c r="U2937" s="9" t="s">
        <v>222</v>
      </c>
      <c r="V2937" s="9" t="s">
        <v>25609</v>
      </c>
    </row>
    <row r="2938" customFormat="false" ht="15" hidden="false" customHeight="false" outlineLevel="0" collapsed="false">
      <c r="A2938" s="9" t="s">
        <v>25610</v>
      </c>
      <c r="B2938" s="9" t="s">
        <v>25611</v>
      </c>
      <c r="C2938" s="9" t="s">
        <v>25612</v>
      </c>
      <c r="D2938" s="9" t="s">
        <v>27</v>
      </c>
      <c r="E2938" s="9" t="s">
        <v>1099</v>
      </c>
      <c r="F2938" s="9" t="s">
        <v>165</v>
      </c>
      <c r="G2938" s="9" t="s">
        <v>122</v>
      </c>
      <c r="H2938" s="9" t="n">
        <v>-2900</v>
      </c>
      <c r="I2938" s="9" t="n">
        <v>-2350</v>
      </c>
      <c r="J2938" s="9" t="s">
        <v>240</v>
      </c>
      <c r="K2938" s="9" t="s">
        <v>25613</v>
      </c>
      <c r="L2938" s="9" t="s">
        <v>25614</v>
      </c>
      <c r="M2938" s="9" t="s">
        <v>25615</v>
      </c>
      <c r="N2938" s="9" t="s">
        <v>18840</v>
      </c>
      <c r="O2938" s="9" t="s">
        <v>25616</v>
      </c>
      <c r="P2938" s="9" t="s">
        <v>25617</v>
      </c>
      <c r="Q2938" s="9" t="s">
        <v>219</v>
      </c>
      <c r="R2938" s="9" t="s">
        <v>25607</v>
      </c>
      <c r="S2938" s="9" t="s">
        <v>16</v>
      </c>
      <c r="T2938" s="9" t="s">
        <v>5652</v>
      </c>
      <c r="U2938" s="9" t="s">
        <v>222</v>
      </c>
      <c r="V2938" s="9" t="s">
        <v>25618</v>
      </c>
    </row>
    <row r="2939" customFormat="false" ht="15" hidden="false" customHeight="false" outlineLevel="0" collapsed="false">
      <c r="A2939" s="9" t="s">
        <v>25619</v>
      </c>
      <c r="B2939" s="9" t="s">
        <v>25620</v>
      </c>
      <c r="C2939" s="9" t="s">
        <v>25621</v>
      </c>
      <c r="D2939" s="9" t="s">
        <v>27</v>
      </c>
      <c r="E2939" s="9" t="s">
        <v>1099</v>
      </c>
      <c r="F2939" s="9" t="s">
        <v>165</v>
      </c>
      <c r="G2939" s="9" t="s">
        <v>122</v>
      </c>
      <c r="H2939" s="9" t="n">
        <v>-2334</v>
      </c>
      <c r="I2939" s="9" t="n">
        <v>-2154</v>
      </c>
      <c r="J2939" s="9" t="s">
        <v>25622</v>
      </c>
      <c r="K2939" s="9" t="s">
        <v>25623</v>
      </c>
      <c r="L2939" s="9" t="s">
        <v>25624</v>
      </c>
      <c r="M2939" s="9" t="s">
        <v>25625</v>
      </c>
      <c r="N2939" s="9" t="s">
        <v>180</v>
      </c>
      <c r="O2939" s="9" t="s">
        <v>1139</v>
      </c>
      <c r="P2939" s="9" t="s">
        <v>25626</v>
      </c>
      <c r="Q2939" s="9" t="s">
        <v>234</v>
      </c>
      <c r="R2939" s="9" t="s">
        <v>25607</v>
      </c>
      <c r="S2939" s="9" t="s">
        <v>17</v>
      </c>
      <c r="T2939" s="9" t="s">
        <v>5652</v>
      </c>
      <c r="U2939" s="9" t="s">
        <v>222</v>
      </c>
      <c r="V2939" s="9" t="s">
        <v>25627</v>
      </c>
    </row>
    <row r="2940" customFormat="false" ht="15" hidden="false" customHeight="false" outlineLevel="0" collapsed="false">
      <c r="A2940" s="9" t="s">
        <v>25628</v>
      </c>
      <c r="B2940" s="9" t="s">
        <v>25629</v>
      </c>
      <c r="C2940" s="9" t="s">
        <v>25630</v>
      </c>
      <c r="D2940" s="9" t="s">
        <v>27</v>
      </c>
      <c r="E2940" s="9" t="s">
        <v>1099</v>
      </c>
      <c r="F2940" s="9" t="s">
        <v>165</v>
      </c>
      <c r="G2940" s="9" t="s">
        <v>122</v>
      </c>
      <c r="H2940" s="9" t="n">
        <v>-2112</v>
      </c>
      <c r="I2940" s="9" t="n">
        <v>-2004</v>
      </c>
      <c r="J2940" s="9" t="s">
        <v>25622</v>
      </c>
      <c r="K2940" s="9" t="s">
        <v>25631</v>
      </c>
      <c r="L2940" s="9" t="s">
        <v>25632</v>
      </c>
      <c r="M2940" s="9" t="s">
        <v>25633</v>
      </c>
      <c r="N2940" s="9" t="s">
        <v>15593</v>
      </c>
      <c r="O2940" s="9" t="s">
        <v>1139</v>
      </c>
      <c r="P2940" s="9" t="s">
        <v>25634</v>
      </c>
      <c r="Q2940" s="9" t="s">
        <v>246</v>
      </c>
      <c r="R2940" s="9" t="s">
        <v>25635</v>
      </c>
      <c r="S2940" s="9" t="s">
        <v>16</v>
      </c>
      <c r="T2940" s="9" t="s">
        <v>25347</v>
      </c>
      <c r="U2940" s="9" t="s">
        <v>222</v>
      </c>
      <c r="V2940" s="9" t="s">
        <v>25636</v>
      </c>
    </row>
    <row r="2941" customFormat="false" ht="15" hidden="false" customHeight="false" outlineLevel="0" collapsed="false">
      <c r="A2941" s="9" t="s">
        <v>25637</v>
      </c>
      <c r="B2941" s="9" t="s">
        <v>25638</v>
      </c>
      <c r="C2941" s="9" t="s">
        <v>25639</v>
      </c>
      <c r="D2941" s="9" t="s">
        <v>27</v>
      </c>
      <c r="E2941" s="9" t="s">
        <v>1099</v>
      </c>
      <c r="F2941" s="9" t="s">
        <v>165</v>
      </c>
      <c r="G2941" s="9" t="s">
        <v>122</v>
      </c>
      <c r="H2941" s="9" t="n">
        <v>-1894</v>
      </c>
      <c r="I2941" s="9" t="n">
        <v>-1595</v>
      </c>
      <c r="J2941" s="9" t="s">
        <v>25622</v>
      </c>
      <c r="K2941" s="9" t="s">
        <v>25640</v>
      </c>
      <c r="L2941" s="9" t="s">
        <v>25641</v>
      </c>
      <c r="M2941" s="9" t="s">
        <v>25642</v>
      </c>
      <c r="N2941" s="9" t="s">
        <v>177</v>
      </c>
      <c r="O2941" s="9" t="s">
        <v>1139</v>
      </c>
      <c r="P2941" s="9" t="s">
        <v>25643</v>
      </c>
      <c r="Q2941" s="9" t="s">
        <v>246</v>
      </c>
      <c r="R2941" s="9" t="s">
        <v>25635</v>
      </c>
      <c r="S2941" s="9" t="s">
        <v>16</v>
      </c>
      <c r="T2941" s="9" t="s">
        <v>5652</v>
      </c>
      <c r="U2941" s="9" t="s">
        <v>222</v>
      </c>
      <c r="V2941" s="9" t="s">
        <v>25644</v>
      </c>
    </row>
    <row r="2942" customFormat="false" ht="15" hidden="false" customHeight="false" outlineLevel="0" collapsed="false">
      <c r="A2942" s="9" t="s">
        <v>25645</v>
      </c>
      <c r="B2942" s="9" t="s">
        <v>25646</v>
      </c>
      <c r="C2942" s="9" t="s">
        <v>25647</v>
      </c>
      <c r="D2942" s="9" t="s">
        <v>27</v>
      </c>
      <c r="E2942" s="9" t="s">
        <v>1099</v>
      </c>
      <c r="F2942" s="9" t="s">
        <v>165</v>
      </c>
      <c r="G2942" s="9" t="s">
        <v>122</v>
      </c>
      <c r="H2942" s="9" t="n">
        <v>-1595</v>
      </c>
      <c r="I2942" s="9" t="n">
        <v>-1155</v>
      </c>
      <c r="J2942" s="9" t="s">
        <v>25622</v>
      </c>
      <c r="K2942" s="9" t="s">
        <v>25648</v>
      </c>
      <c r="L2942" s="9" t="s">
        <v>25649</v>
      </c>
      <c r="M2942" s="9" t="s">
        <v>25650</v>
      </c>
      <c r="N2942" s="9" t="s">
        <v>255</v>
      </c>
      <c r="O2942" s="9" t="s">
        <v>1139</v>
      </c>
      <c r="P2942" s="9" t="s">
        <v>25651</v>
      </c>
      <c r="Q2942" s="9" t="s">
        <v>234</v>
      </c>
      <c r="R2942" s="9" t="s">
        <v>25635</v>
      </c>
      <c r="S2942" s="9" t="s">
        <v>17</v>
      </c>
      <c r="T2942" s="9" t="s">
        <v>5652</v>
      </c>
      <c r="U2942" s="9" t="s">
        <v>222</v>
      </c>
      <c r="V2942" s="9" t="s">
        <v>25652</v>
      </c>
    </row>
    <row r="2943" customFormat="false" ht="15" hidden="false" customHeight="false" outlineLevel="0" collapsed="false">
      <c r="A2943" s="9" t="s">
        <v>25653</v>
      </c>
      <c r="B2943" s="9" t="s">
        <v>25654</v>
      </c>
      <c r="C2943" s="9" t="s">
        <v>25655</v>
      </c>
      <c r="D2943" s="9" t="s">
        <v>27</v>
      </c>
      <c r="E2943" s="9" t="s">
        <v>1099</v>
      </c>
      <c r="F2943" s="9" t="s">
        <v>165</v>
      </c>
      <c r="G2943" s="9" t="s">
        <v>122</v>
      </c>
      <c r="H2943" s="9" t="n">
        <v>-911</v>
      </c>
      <c r="I2943" s="9" t="n">
        <v>-609</v>
      </c>
      <c r="J2943" s="9" t="s">
        <v>240</v>
      </c>
      <c r="K2943" s="9" t="s">
        <v>25656</v>
      </c>
      <c r="L2943" s="9" t="s">
        <v>25657</v>
      </c>
      <c r="M2943" s="9" t="s">
        <v>25658</v>
      </c>
      <c r="N2943" s="9" t="s">
        <v>180</v>
      </c>
      <c r="O2943" s="9" t="s">
        <v>1139</v>
      </c>
      <c r="P2943" s="9" t="s">
        <v>25659</v>
      </c>
      <c r="Q2943" s="9" t="s">
        <v>2551</v>
      </c>
      <c r="R2943" s="9" t="s">
        <v>25660</v>
      </c>
      <c r="S2943" s="9" t="s">
        <v>16</v>
      </c>
      <c r="T2943" s="9" t="s">
        <v>5652</v>
      </c>
      <c r="U2943" s="9" t="s">
        <v>222</v>
      </c>
      <c r="V2943" s="9" t="s">
        <v>25661</v>
      </c>
    </row>
    <row r="2944" customFormat="false" ht="15" hidden="false" customHeight="false" outlineLevel="0" collapsed="false">
      <c r="A2944" s="9" t="s">
        <v>25662</v>
      </c>
      <c r="B2944" s="9" t="s">
        <v>25663</v>
      </c>
      <c r="C2944" s="9" t="s">
        <v>25664</v>
      </c>
      <c r="D2944" s="9" t="s">
        <v>27</v>
      </c>
      <c r="E2944" s="9" t="s">
        <v>1099</v>
      </c>
      <c r="F2944" s="9" t="s">
        <v>165</v>
      </c>
      <c r="G2944" s="9" t="s">
        <v>122</v>
      </c>
      <c r="H2944" s="9" t="n">
        <v>-626</v>
      </c>
      <c r="I2944" s="9" t="n">
        <v>-539</v>
      </c>
      <c r="J2944" s="9" t="s">
        <v>240</v>
      </c>
      <c r="K2944" s="9" t="s">
        <v>25665</v>
      </c>
      <c r="L2944" s="9" t="s">
        <v>25666</v>
      </c>
      <c r="M2944" s="9" t="s">
        <v>25667</v>
      </c>
      <c r="N2944" s="9" t="s">
        <v>432</v>
      </c>
      <c r="O2944" s="9" t="s">
        <v>1139</v>
      </c>
      <c r="P2944" s="9" t="s">
        <v>25668</v>
      </c>
      <c r="Q2944" s="9" t="s">
        <v>246</v>
      </c>
      <c r="R2944" s="9" t="s">
        <v>25355</v>
      </c>
      <c r="S2944" s="9" t="s">
        <v>17</v>
      </c>
      <c r="T2944" s="9" t="s">
        <v>5652</v>
      </c>
      <c r="U2944" s="9" t="s">
        <v>222</v>
      </c>
      <c r="V2944" s="9" t="s">
        <v>25669</v>
      </c>
    </row>
    <row r="2945" customFormat="false" ht="15" hidden="false" customHeight="false" outlineLevel="0" collapsed="false">
      <c r="A2945" s="9" t="s">
        <v>25670</v>
      </c>
      <c r="B2945" s="9" t="s">
        <v>25671</v>
      </c>
      <c r="C2945" s="9" t="s">
        <v>25672</v>
      </c>
      <c r="D2945" s="9" t="s">
        <v>27</v>
      </c>
      <c r="E2945" s="9" t="s">
        <v>1099</v>
      </c>
      <c r="F2945" s="9" t="s">
        <v>165</v>
      </c>
      <c r="G2945" s="9" t="s">
        <v>124</v>
      </c>
      <c r="H2945" s="9" t="n">
        <v>-1500</v>
      </c>
      <c r="I2945" s="9" t="n">
        <v>-1100</v>
      </c>
      <c r="J2945" s="9" t="s">
        <v>240</v>
      </c>
      <c r="K2945" s="9" t="s">
        <v>25673</v>
      </c>
      <c r="L2945" s="9" t="s">
        <v>25674</v>
      </c>
      <c r="M2945" s="9" t="s">
        <v>25675</v>
      </c>
      <c r="N2945" s="9" t="s">
        <v>231</v>
      </c>
      <c r="O2945" s="9" t="s">
        <v>25676</v>
      </c>
      <c r="P2945" s="9" t="s">
        <v>25677</v>
      </c>
      <c r="Q2945" s="9" t="s">
        <v>234</v>
      </c>
      <c r="R2945" s="9" t="s">
        <v>25456</v>
      </c>
      <c r="S2945" s="9" t="s">
        <v>17</v>
      </c>
      <c r="T2945" s="9" t="s">
        <v>5652</v>
      </c>
      <c r="U2945" s="9" t="s">
        <v>222</v>
      </c>
      <c r="V2945" s="9" t="s">
        <v>25678</v>
      </c>
    </row>
    <row r="2946" customFormat="false" ht="15" hidden="false" customHeight="false" outlineLevel="0" collapsed="false">
      <c r="A2946" s="9" t="s">
        <v>25679</v>
      </c>
      <c r="B2946" s="9" t="s">
        <v>25680</v>
      </c>
      <c r="C2946" s="9" t="s">
        <v>25681</v>
      </c>
      <c r="D2946" s="9" t="s">
        <v>27</v>
      </c>
      <c r="E2946" s="9" t="s">
        <v>1099</v>
      </c>
      <c r="F2946" s="9" t="s">
        <v>165</v>
      </c>
      <c r="G2946" s="9" t="s">
        <v>124</v>
      </c>
      <c r="H2946" s="9" t="n">
        <v>-1450</v>
      </c>
      <c r="I2946" s="9" t="n">
        <v>-550</v>
      </c>
      <c r="J2946" s="9" t="s">
        <v>25682</v>
      </c>
      <c r="K2946" s="9" t="s">
        <v>25683</v>
      </c>
      <c r="L2946" s="9" t="s">
        <v>25684</v>
      </c>
      <c r="M2946" s="9" t="s">
        <v>25685</v>
      </c>
      <c r="N2946" s="9" t="s">
        <v>6363</v>
      </c>
      <c r="O2946" s="9" t="s">
        <v>25686</v>
      </c>
      <c r="P2946" s="9" t="s">
        <v>25687</v>
      </c>
      <c r="Q2946" s="9" t="s">
        <v>2380</v>
      </c>
      <c r="R2946" s="9" t="s">
        <v>25598</v>
      </c>
      <c r="S2946" s="9" t="s">
        <v>17</v>
      </c>
      <c r="T2946" s="9" t="s">
        <v>5652</v>
      </c>
      <c r="U2946" s="9" t="s">
        <v>378</v>
      </c>
      <c r="V2946" s="9" t="s">
        <v>25688</v>
      </c>
    </row>
    <row r="2947" customFormat="false" ht="15" hidden="false" customHeight="false" outlineLevel="0" collapsed="false">
      <c r="A2947" s="9" t="s">
        <v>25689</v>
      </c>
      <c r="B2947" s="9" t="s">
        <v>25690</v>
      </c>
      <c r="C2947" s="9" t="s">
        <v>25691</v>
      </c>
      <c r="D2947" s="9" t="s">
        <v>27</v>
      </c>
      <c r="E2947" s="9" t="s">
        <v>1099</v>
      </c>
      <c r="F2947" s="9" t="s">
        <v>165</v>
      </c>
      <c r="G2947" s="9" t="s">
        <v>126</v>
      </c>
      <c r="H2947" s="9" t="n">
        <v>-4500</v>
      </c>
      <c r="I2947" s="9" t="n">
        <v>-3600</v>
      </c>
      <c r="J2947" s="9" t="s">
        <v>240</v>
      </c>
      <c r="K2947" s="9" t="s">
        <v>25692</v>
      </c>
      <c r="L2947" s="9" t="s">
        <v>25693</v>
      </c>
      <c r="M2947" s="9" t="s">
        <v>25694</v>
      </c>
      <c r="N2947" s="9" t="s">
        <v>179</v>
      </c>
      <c r="O2947" s="9" t="s">
        <v>25695</v>
      </c>
      <c r="P2947" s="9" t="s">
        <v>25696</v>
      </c>
      <c r="Q2947" s="9" t="s">
        <v>234</v>
      </c>
      <c r="R2947" s="9" t="s">
        <v>25697</v>
      </c>
      <c r="S2947" s="9" t="s">
        <v>17</v>
      </c>
      <c r="T2947" s="9" t="s">
        <v>5652</v>
      </c>
      <c r="U2947" s="9" t="s">
        <v>222</v>
      </c>
      <c r="V2947" s="9" t="s">
        <v>25698</v>
      </c>
    </row>
    <row r="2948" customFormat="false" ht="15" hidden="false" customHeight="false" outlineLevel="0" collapsed="false">
      <c r="A2948" s="9" t="s">
        <v>25699</v>
      </c>
      <c r="B2948" s="9" t="s">
        <v>25700</v>
      </c>
      <c r="C2948" s="9" t="s">
        <v>25701</v>
      </c>
      <c r="D2948" s="9" t="s">
        <v>27</v>
      </c>
      <c r="E2948" s="9" t="s">
        <v>1099</v>
      </c>
      <c r="F2948" s="9" t="s">
        <v>2482</v>
      </c>
      <c r="G2948" s="9" t="s">
        <v>126</v>
      </c>
      <c r="H2948" s="9" t="n">
        <v>-3600</v>
      </c>
      <c r="I2948" s="9" t="n">
        <v>-2000</v>
      </c>
      <c r="J2948" s="9" t="s">
        <v>25702</v>
      </c>
      <c r="K2948" s="9" t="s">
        <v>25703</v>
      </c>
      <c r="L2948" s="9" t="s">
        <v>25704</v>
      </c>
      <c r="M2948" s="9" t="s">
        <v>25705</v>
      </c>
      <c r="N2948" s="9" t="s">
        <v>976</v>
      </c>
      <c r="O2948" s="9" t="s">
        <v>25706</v>
      </c>
      <c r="P2948" s="9" t="s">
        <v>25707</v>
      </c>
      <c r="Q2948" s="9" t="s">
        <v>234</v>
      </c>
      <c r="R2948" s="9" t="s">
        <v>25477</v>
      </c>
      <c r="S2948" s="9" t="s">
        <v>17</v>
      </c>
      <c r="T2948" s="9" t="s">
        <v>5652</v>
      </c>
      <c r="U2948" s="9" t="s">
        <v>222</v>
      </c>
      <c r="V2948" s="9"/>
    </row>
    <row r="2949" customFormat="false" ht="15" hidden="false" customHeight="false" outlineLevel="0" collapsed="false">
      <c r="A2949" s="9" t="s">
        <v>25708</v>
      </c>
      <c r="B2949" s="9" t="s">
        <v>25709</v>
      </c>
      <c r="C2949" s="9" t="s">
        <v>25710</v>
      </c>
      <c r="D2949" s="9" t="s">
        <v>27</v>
      </c>
      <c r="E2949" s="9" t="s">
        <v>1099</v>
      </c>
      <c r="F2949" s="9" t="s">
        <v>165</v>
      </c>
      <c r="G2949" s="9" t="s">
        <v>126</v>
      </c>
      <c r="H2949" s="9" t="n">
        <v>-2000</v>
      </c>
      <c r="I2949" s="9" t="n">
        <v>-1550</v>
      </c>
      <c r="J2949" s="9" t="s">
        <v>25711</v>
      </c>
      <c r="K2949" s="9" t="s">
        <v>25712</v>
      </c>
      <c r="L2949" s="9" t="s">
        <v>25713</v>
      </c>
      <c r="M2949" s="9" t="s">
        <v>25714</v>
      </c>
      <c r="N2949" s="9" t="s">
        <v>19328</v>
      </c>
      <c r="O2949" s="9" t="s">
        <v>25695</v>
      </c>
      <c r="P2949" s="9" t="s">
        <v>25715</v>
      </c>
      <c r="Q2949" s="9" t="s">
        <v>234</v>
      </c>
      <c r="R2949" s="9" t="s">
        <v>25716</v>
      </c>
      <c r="S2949" s="9" t="s">
        <v>17</v>
      </c>
      <c r="T2949" s="9" t="s">
        <v>5652</v>
      </c>
      <c r="U2949" s="9" t="s">
        <v>222</v>
      </c>
      <c r="V2949" s="9"/>
    </row>
    <row r="2950" customFormat="false" ht="15" hidden="false" customHeight="false" outlineLevel="0" collapsed="false">
      <c r="A2950" s="9" t="s">
        <v>25717</v>
      </c>
      <c r="B2950" s="9" t="s">
        <v>25718</v>
      </c>
      <c r="C2950" s="9" t="s">
        <v>25719</v>
      </c>
      <c r="D2950" s="9" t="s">
        <v>27</v>
      </c>
      <c r="E2950" s="9" t="s">
        <v>1099</v>
      </c>
      <c r="F2950" s="9" t="s">
        <v>8525</v>
      </c>
      <c r="G2950" s="9" t="s">
        <v>25720</v>
      </c>
      <c r="H2950" s="9" t="n">
        <v>-1550</v>
      </c>
      <c r="I2950" s="9" t="n">
        <v>-1200</v>
      </c>
      <c r="J2950" s="9" t="s">
        <v>240</v>
      </c>
      <c r="K2950" s="9" t="s">
        <v>25721</v>
      </c>
      <c r="L2950" s="9" t="s">
        <v>25722</v>
      </c>
      <c r="M2950" s="9" t="s">
        <v>25723</v>
      </c>
      <c r="N2950" s="9" t="s">
        <v>7598</v>
      </c>
      <c r="O2950" s="9" t="s">
        <v>25695</v>
      </c>
      <c r="P2950" s="9" t="s">
        <v>25724</v>
      </c>
      <c r="Q2950" s="9" t="s">
        <v>234</v>
      </c>
      <c r="R2950" s="9" t="s">
        <v>25716</v>
      </c>
      <c r="S2950" s="9" t="s">
        <v>16</v>
      </c>
      <c r="T2950" s="9" t="s">
        <v>25566</v>
      </c>
      <c r="U2950" s="9" t="s">
        <v>222</v>
      </c>
      <c r="V2950" s="9" t="s">
        <v>25725</v>
      </c>
    </row>
    <row r="2951" customFormat="false" ht="15" hidden="false" customHeight="false" outlineLevel="0" collapsed="false">
      <c r="A2951" s="9" t="s">
        <v>25726</v>
      </c>
      <c r="B2951" s="9" t="s">
        <v>25727</v>
      </c>
      <c r="C2951" s="9" t="s">
        <v>25728</v>
      </c>
      <c r="D2951" s="9" t="s">
        <v>27</v>
      </c>
      <c r="E2951" s="9" t="s">
        <v>1099</v>
      </c>
      <c r="F2951" s="9" t="s">
        <v>165</v>
      </c>
      <c r="G2951" s="9" t="s">
        <v>126</v>
      </c>
      <c r="H2951" s="9" t="n">
        <v>-1200</v>
      </c>
      <c r="I2951" s="9" t="n">
        <v>-586</v>
      </c>
      <c r="J2951" s="9" t="s">
        <v>25729</v>
      </c>
      <c r="K2951" s="9" t="s">
        <v>25730</v>
      </c>
      <c r="L2951" s="9" t="s">
        <v>25731</v>
      </c>
      <c r="M2951" s="9" t="s">
        <v>25732</v>
      </c>
      <c r="N2951" s="9" t="s">
        <v>255</v>
      </c>
      <c r="O2951" s="9" t="s">
        <v>25733</v>
      </c>
      <c r="P2951" s="9" t="s">
        <v>25734</v>
      </c>
      <c r="Q2951" s="9" t="s">
        <v>234</v>
      </c>
      <c r="R2951" s="9" t="s">
        <v>25716</v>
      </c>
      <c r="S2951" s="9" t="s">
        <v>17</v>
      </c>
      <c r="T2951" s="9" t="s">
        <v>25356</v>
      </c>
      <c r="U2951" s="9" t="s">
        <v>222</v>
      </c>
      <c r="V2951" s="9" t="s">
        <v>25735</v>
      </c>
    </row>
    <row r="2952" customFormat="false" ht="15" hidden="false" customHeight="false" outlineLevel="0" collapsed="false">
      <c r="A2952" s="9" t="s">
        <v>25736</v>
      </c>
      <c r="B2952" s="9" t="s">
        <v>25737</v>
      </c>
      <c r="C2952" s="9" t="s">
        <v>25738</v>
      </c>
      <c r="D2952" s="9" t="s">
        <v>27</v>
      </c>
      <c r="E2952" s="9" t="s">
        <v>1099</v>
      </c>
      <c r="F2952" s="9" t="s">
        <v>165</v>
      </c>
      <c r="G2952" s="9" t="s">
        <v>130</v>
      </c>
      <c r="H2952" s="9" t="n">
        <v>-3000</v>
      </c>
      <c r="I2952" s="9" t="n">
        <v>-2000</v>
      </c>
      <c r="J2952" s="9" t="s">
        <v>240</v>
      </c>
      <c r="K2952" s="9" t="s">
        <v>25739</v>
      </c>
      <c r="L2952" s="9" t="s">
        <v>25740</v>
      </c>
      <c r="M2952" s="9" t="s">
        <v>25741</v>
      </c>
      <c r="N2952" s="9" t="s">
        <v>231</v>
      </c>
      <c r="O2952" s="9" t="s">
        <v>25742</v>
      </c>
      <c r="P2952" s="9" t="s">
        <v>25743</v>
      </c>
      <c r="Q2952" s="9" t="s">
        <v>2380</v>
      </c>
      <c r="R2952" s="9" t="s">
        <v>25697</v>
      </c>
      <c r="S2952" s="9" t="s">
        <v>17</v>
      </c>
      <c r="T2952" s="9" t="s">
        <v>5652</v>
      </c>
      <c r="U2952" s="9" t="s">
        <v>222</v>
      </c>
      <c r="V2952" s="9"/>
    </row>
    <row r="2953" customFormat="false" ht="15" hidden="false" customHeight="false" outlineLevel="0" collapsed="false">
      <c r="A2953" s="9" t="s">
        <v>25744</v>
      </c>
      <c r="B2953" s="9" t="s">
        <v>25745</v>
      </c>
      <c r="C2953" s="9" t="s">
        <v>25746</v>
      </c>
      <c r="D2953" s="9" t="s">
        <v>27</v>
      </c>
      <c r="E2953" s="9" t="s">
        <v>1099</v>
      </c>
      <c r="F2953" s="9" t="s">
        <v>8525</v>
      </c>
      <c r="G2953" s="9" t="s">
        <v>130</v>
      </c>
      <c r="H2953" s="9" t="n">
        <v>-1970</v>
      </c>
      <c r="I2953" s="9" t="n">
        <v>-1700</v>
      </c>
      <c r="J2953" s="9" t="s">
        <v>240</v>
      </c>
      <c r="K2953" s="9" t="s">
        <v>25747</v>
      </c>
      <c r="L2953" s="9" t="s">
        <v>25748</v>
      </c>
      <c r="M2953" s="9" t="s">
        <v>25749</v>
      </c>
      <c r="N2953" s="9" t="s">
        <v>178</v>
      </c>
      <c r="O2953" s="9" t="s">
        <v>25750</v>
      </c>
      <c r="P2953" s="9" t="s">
        <v>25751</v>
      </c>
      <c r="Q2953" s="9" t="s">
        <v>234</v>
      </c>
      <c r="R2953" s="9" t="s">
        <v>25635</v>
      </c>
      <c r="S2953" s="9" t="s">
        <v>17</v>
      </c>
      <c r="T2953" s="9" t="s">
        <v>5652</v>
      </c>
      <c r="U2953" s="9" t="s">
        <v>222</v>
      </c>
      <c r="V2953" s="9" t="s">
        <v>25752</v>
      </c>
    </row>
    <row r="2954" customFormat="false" ht="15" hidden="false" customHeight="false" outlineLevel="0" collapsed="false">
      <c r="A2954" s="9" t="s">
        <v>25753</v>
      </c>
      <c r="B2954" s="9" t="s">
        <v>25754</v>
      </c>
      <c r="C2954" s="9" t="s">
        <v>25755</v>
      </c>
      <c r="D2954" s="9" t="s">
        <v>27</v>
      </c>
      <c r="E2954" s="9" t="s">
        <v>1099</v>
      </c>
      <c r="F2954" s="9" t="s">
        <v>165</v>
      </c>
      <c r="G2954" s="9" t="s">
        <v>130</v>
      </c>
      <c r="H2954" s="9" t="n">
        <v>-1200</v>
      </c>
      <c r="I2954" s="9" t="n">
        <v>-550</v>
      </c>
      <c r="J2954" s="9" t="s">
        <v>240</v>
      </c>
      <c r="K2954" s="9" t="s">
        <v>25756</v>
      </c>
      <c r="L2954" s="9" t="s">
        <v>25757</v>
      </c>
      <c r="M2954" s="9" t="s">
        <v>25758</v>
      </c>
      <c r="N2954" s="9" t="s">
        <v>353</v>
      </c>
      <c r="O2954" s="9" t="s">
        <v>25742</v>
      </c>
      <c r="P2954" s="9" t="s">
        <v>25759</v>
      </c>
      <c r="Q2954" s="9" t="s">
        <v>234</v>
      </c>
      <c r="R2954" s="9" t="s">
        <v>25716</v>
      </c>
      <c r="S2954" s="9" t="s">
        <v>17</v>
      </c>
      <c r="T2954" s="9" t="s">
        <v>5652</v>
      </c>
      <c r="U2954" s="9" t="s">
        <v>222</v>
      </c>
      <c r="V2954" s="9" t="s">
        <v>25760</v>
      </c>
    </row>
    <row r="2955" customFormat="false" ht="15" hidden="false" customHeight="false" outlineLevel="0" collapsed="false">
      <c r="A2955" s="9" t="s">
        <v>25761</v>
      </c>
      <c r="B2955" s="9" t="s">
        <v>25762</v>
      </c>
      <c r="C2955" s="9" t="s">
        <v>25763</v>
      </c>
      <c r="D2955" s="9" t="s">
        <v>27</v>
      </c>
      <c r="E2955" s="9" t="s">
        <v>1099</v>
      </c>
      <c r="F2955" s="9" t="s">
        <v>165</v>
      </c>
      <c r="G2955" s="9" t="s">
        <v>128</v>
      </c>
      <c r="H2955" s="9" t="n">
        <v>-1300</v>
      </c>
      <c r="I2955" s="9" t="n">
        <v>-300</v>
      </c>
      <c r="J2955" s="9" t="s">
        <v>240</v>
      </c>
      <c r="K2955" s="9" t="s">
        <v>25764</v>
      </c>
      <c r="L2955" s="9" t="s">
        <v>25765</v>
      </c>
      <c r="M2955" s="9" t="s">
        <v>25766</v>
      </c>
      <c r="N2955" s="9" t="s">
        <v>175</v>
      </c>
      <c r="O2955" s="9" t="s">
        <v>25767</v>
      </c>
      <c r="P2955" s="9" t="s">
        <v>25768</v>
      </c>
      <c r="Q2955" s="9" t="s">
        <v>234</v>
      </c>
      <c r="R2955" s="9" t="s">
        <v>25477</v>
      </c>
      <c r="S2955" s="9" t="s">
        <v>17</v>
      </c>
      <c r="T2955" s="9" t="s">
        <v>5652</v>
      </c>
      <c r="U2955" s="9" t="s">
        <v>222</v>
      </c>
      <c r="V2955" s="9" t="s">
        <v>25769</v>
      </c>
    </row>
    <row r="2956" customFormat="false" ht="15" hidden="false" customHeight="false" outlineLevel="0" collapsed="false">
      <c r="A2956" s="9" t="s">
        <v>25770</v>
      </c>
      <c r="B2956" s="9" t="s">
        <v>25771</v>
      </c>
      <c r="C2956" s="9" t="s">
        <v>25772</v>
      </c>
      <c r="D2956" s="9" t="s">
        <v>27</v>
      </c>
      <c r="E2956" s="9" t="s">
        <v>1099</v>
      </c>
      <c r="F2956" s="9" t="s">
        <v>165</v>
      </c>
      <c r="G2956" s="9" t="s">
        <v>128</v>
      </c>
      <c r="H2956" s="9" t="n">
        <v>-300</v>
      </c>
      <c r="I2956" s="9" t="n">
        <v>630</v>
      </c>
      <c r="J2956" s="9" t="s">
        <v>240</v>
      </c>
      <c r="K2956" s="9" t="s">
        <v>25773</v>
      </c>
      <c r="L2956" s="9" t="s">
        <v>25774</v>
      </c>
      <c r="M2956" s="9" t="s">
        <v>25775</v>
      </c>
      <c r="N2956" s="9" t="s">
        <v>178</v>
      </c>
      <c r="O2956" s="9" t="s">
        <v>25767</v>
      </c>
      <c r="P2956" s="9" t="s">
        <v>25776</v>
      </c>
      <c r="Q2956" s="9" t="s">
        <v>234</v>
      </c>
      <c r="R2956" s="9" t="s">
        <v>25477</v>
      </c>
      <c r="S2956" s="9" t="s">
        <v>17</v>
      </c>
      <c r="T2956" s="9" t="s">
        <v>5652</v>
      </c>
      <c r="U2956" s="9" t="s">
        <v>378</v>
      </c>
      <c r="V2956" s="9"/>
    </row>
    <row r="2957" customFormat="false" ht="15" hidden="false" customHeight="false" outlineLevel="0" collapsed="false">
      <c r="A2957" s="9" t="s">
        <v>25777</v>
      </c>
      <c r="B2957" s="9" t="s">
        <v>25778</v>
      </c>
      <c r="C2957" s="9" t="s">
        <v>25779</v>
      </c>
      <c r="D2957" s="9" t="s">
        <v>27</v>
      </c>
      <c r="E2957" s="9" t="s">
        <v>1099</v>
      </c>
      <c r="F2957" s="9" t="s">
        <v>4884</v>
      </c>
      <c r="G2957" s="9" t="s">
        <v>128</v>
      </c>
      <c r="H2957" s="9" t="n">
        <v>-500</v>
      </c>
      <c r="I2957" s="9" t="n">
        <v>610</v>
      </c>
      <c r="J2957" s="9" t="s">
        <v>25780</v>
      </c>
      <c r="K2957" s="9" t="s">
        <v>25781</v>
      </c>
      <c r="L2957" s="9" t="s">
        <v>8934</v>
      </c>
      <c r="M2957" s="9" t="s">
        <v>8934</v>
      </c>
      <c r="N2957" s="9" t="s">
        <v>179</v>
      </c>
      <c r="O2957" s="9" t="s">
        <v>25782</v>
      </c>
      <c r="P2957" s="9" t="s">
        <v>25783</v>
      </c>
      <c r="Q2957" s="9" t="s">
        <v>234</v>
      </c>
      <c r="R2957" s="9" t="s">
        <v>25574</v>
      </c>
      <c r="S2957" s="9" t="s">
        <v>17</v>
      </c>
      <c r="T2957" s="9" t="s">
        <v>25356</v>
      </c>
      <c r="U2957" s="9" t="s">
        <v>222</v>
      </c>
      <c r="V2957" s="9" t="s">
        <v>25784</v>
      </c>
    </row>
    <row r="2958" customFormat="false" ht="15" hidden="false" customHeight="false" outlineLevel="0" collapsed="false">
      <c r="A2958" s="9" t="s">
        <v>25785</v>
      </c>
      <c r="B2958" s="9" t="s">
        <v>25786</v>
      </c>
      <c r="C2958" s="9" t="s">
        <v>25787</v>
      </c>
      <c r="D2958" s="9" t="s">
        <v>27</v>
      </c>
      <c r="E2958" s="9" t="s">
        <v>1099</v>
      </c>
      <c r="F2958" s="9" t="s">
        <v>165</v>
      </c>
      <c r="G2958" s="9" t="s">
        <v>132</v>
      </c>
      <c r="H2958" s="9" t="n">
        <v>-1500</v>
      </c>
      <c r="I2958" s="9" t="n">
        <v>-800</v>
      </c>
      <c r="J2958" s="9" t="s">
        <v>240</v>
      </c>
      <c r="K2958" s="9" t="s">
        <v>25788</v>
      </c>
      <c r="L2958" s="9" t="s">
        <v>25789</v>
      </c>
      <c r="M2958" s="9" t="s">
        <v>25790</v>
      </c>
      <c r="N2958" s="9" t="s">
        <v>12058</v>
      </c>
      <c r="O2958" s="9" t="s">
        <v>25791</v>
      </c>
      <c r="P2958" s="9" t="s">
        <v>25792</v>
      </c>
      <c r="Q2958" s="9" t="s">
        <v>219</v>
      </c>
      <c r="R2958" s="9" t="s">
        <v>25477</v>
      </c>
      <c r="S2958" s="9" t="s">
        <v>17</v>
      </c>
      <c r="T2958" s="9" t="s">
        <v>5652</v>
      </c>
      <c r="U2958" s="9" t="s">
        <v>378</v>
      </c>
      <c r="V2958" s="9"/>
    </row>
    <row r="2959" customFormat="false" ht="15" hidden="false" customHeight="false" outlineLevel="0" collapsed="false">
      <c r="A2959" s="9" t="s">
        <v>25793</v>
      </c>
      <c r="B2959" s="9" t="s">
        <v>25794</v>
      </c>
      <c r="C2959" s="9" t="s">
        <v>25795</v>
      </c>
      <c r="D2959" s="9" t="s">
        <v>27</v>
      </c>
      <c r="E2959" s="9" t="s">
        <v>1099</v>
      </c>
      <c r="F2959" s="9" t="s">
        <v>167</v>
      </c>
      <c r="G2959" s="9" t="s">
        <v>134</v>
      </c>
      <c r="H2959" s="9" t="n">
        <v>-3200</v>
      </c>
      <c r="I2959" s="9" t="n">
        <v>-2000</v>
      </c>
      <c r="J2959" s="9" t="s">
        <v>240</v>
      </c>
      <c r="K2959" s="9" t="s">
        <v>25796</v>
      </c>
      <c r="L2959" s="9" t="s">
        <v>25797</v>
      </c>
      <c r="M2959" s="9" t="s">
        <v>25798</v>
      </c>
      <c r="N2959" s="9" t="s">
        <v>179</v>
      </c>
      <c r="O2959" s="9" t="s">
        <v>25799</v>
      </c>
      <c r="P2959" s="9" t="s">
        <v>25800</v>
      </c>
      <c r="Q2959" s="9" t="s">
        <v>2380</v>
      </c>
      <c r="R2959" s="9" t="s">
        <v>25337</v>
      </c>
      <c r="S2959" s="9" t="s">
        <v>17</v>
      </c>
      <c r="T2959" s="9" t="s">
        <v>25801</v>
      </c>
      <c r="U2959" s="9" t="s">
        <v>222</v>
      </c>
      <c r="V2959" s="9" t="s">
        <v>25802</v>
      </c>
    </row>
    <row r="2960" customFormat="false" ht="15" hidden="false" customHeight="false" outlineLevel="0" collapsed="false">
      <c r="A2960" s="9" t="s">
        <v>25803</v>
      </c>
      <c r="B2960" s="9" t="s">
        <v>25804</v>
      </c>
      <c r="C2960" s="9" t="s">
        <v>25805</v>
      </c>
      <c r="D2960" s="9" t="s">
        <v>27</v>
      </c>
      <c r="E2960" s="9" t="s">
        <v>1099</v>
      </c>
      <c r="F2960" s="9" t="s">
        <v>167</v>
      </c>
      <c r="G2960" s="9" t="s">
        <v>134</v>
      </c>
      <c r="H2960" s="9" t="n">
        <v>-2000</v>
      </c>
      <c r="I2960" s="9" t="n">
        <v>-1600</v>
      </c>
      <c r="J2960" s="9" t="s">
        <v>240</v>
      </c>
      <c r="K2960" s="9" t="s">
        <v>25806</v>
      </c>
      <c r="L2960" s="9" t="s">
        <v>25807</v>
      </c>
      <c r="M2960" s="9" t="s">
        <v>25808</v>
      </c>
      <c r="N2960" s="9" t="s">
        <v>552</v>
      </c>
      <c r="O2960" s="9" t="s">
        <v>25809</v>
      </c>
      <c r="P2960" s="9" t="s">
        <v>25810</v>
      </c>
      <c r="Q2960" s="9" t="s">
        <v>234</v>
      </c>
      <c r="R2960" s="9" t="s">
        <v>25716</v>
      </c>
      <c r="S2960" s="9" t="s">
        <v>17</v>
      </c>
      <c r="T2960" s="9" t="s">
        <v>5652</v>
      </c>
      <c r="U2960" s="9" t="s">
        <v>222</v>
      </c>
      <c r="V2960" s="9" t="s">
        <v>25811</v>
      </c>
    </row>
    <row r="2961" customFormat="false" ht="15" hidden="false" customHeight="false" outlineLevel="0" collapsed="false">
      <c r="A2961" s="9" t="s">
        <v>25812</v>
      </c>
      <c r="B2961" s="9" t="s">
        <v>25813</v>
      </c>
      <c r="C2961" s="9" t="s">
        <v>25814</v>
      </c>
      <c r="D2961" s="9" t="s">
        <v>27</v>
      </c>
      <c r="E2961" s="9" t="s">
        <v>1099</v>
      </c>
      <c r="F2961" s="9" t="s">
        <v>167</v>
      </c>
      <c r="G2961" s="9" t="s">
        <v>134</v>
      </c>
      <c r="H2961" s="9" t="n">
        <v>-1600</v>
      </c>
      <c r="I2961" s="9" t="n">
        <v>-1100</v>
      </c>
      <c r="J2961" s="9" t="s">
        <v>240</v>
      </c>
      <c r="K2961" s="9" t="s">
        <v>25815</v>
      </c>
      <c r="L2961" s="9" t="s">
        <v>25816</v>
      </c>
      <c r="M2961" s="9" t="s">
        <v>25817</v>
      </c>
      <c r="N2961" s="9" t="s">
        <v>477</v>
      </c>
      <c r="O2961" s="9" t="s">
        <v>25809</v>
      </c>
      <c r="P2961" s="9" t="s">
        <v>25818</v>
      </c>
      <c r="Q2961" s="9" t="s">
        <v>234</v>
      </c>
      <c r="R2961" s="9" t="s">
        <v>25697</v>
      </c>
      <c r="S2961" s="9" t="s">
        <v>17</v>
      </c>
      <c r="T2961" s="9" t="s">
        <v>25819</v>
      </c>
      <c r="U2961" s="9" t="s">
        <v>222</v>
      </c>
      <c r="V2961" s="9"/>
    </row>
    <row r="2962" customFormat="false" ht="15" hidden="false" customHeight="false" outlineLevel="0" collapsed="false">
      <c r="A2962" s="9" t="s">
        <v>25820</v>
      </c>
      <c r="B2962" s="9" t="s">
        <v>25821</v>
      </c>
      <c r="C2962" s="9" t="s">
        <v>25822</v>
      </c>
      <c r="D2962" s="9" t="s">
        <v>27</v>
      </c>
      <c r="E2962" s="9" t="s">
        <v>1099</v>
      </c>
      <c r="F2962" s="9" t="s">
        <v>167</v>
      </c>
      <c r="G2962" s="9" t="s">
        <v>134</v>
      </c>
      <c r="H2962" s="9" t="n">
        <v>-1600</v>
      </c>
      <c r="I2962" s="9" t="n">
        <v>-1100</v>
      </c>
      <c r="J2962" s="9" t="s">
        <v>240</v>
      </c>
      <c r="K2962" s="9" t="s">
        <v>25823</v>
      </c>
      <c r="L2962" s="9" t="s">
        <v>25824</v>
      </c>
      <c r="M2962" s="9" t="s">
        <v>25825</v>
      </c>
      <c r="N2962" s="9" t="s">
        <v>406</v>
      </c>
      <c r="O2962" s="9" t="s">
        <v>25826</v>
      </c>
      <c r="P2962" s="9" t="s">
        <v>25827</v>
      </c>
      <c r="Q2962" s="9" t="s">
        <v>246</v>
      </c>
      <c r="R2962" s="9" t="s">
        <v>25716</v>
      </c>
      <c r="S2962" s="9" t="s">
        <v>16</v>
      </c>
      <c r="T2962" s="9" t="s">
        <v>25347</v>
      </c>
      <c r="U2962" s="9" t="s">
        <v>222</v>
      </c>
      <c r="V2962" s="9" t="s">
        <v>25828</v>
      </c>
    </row>
    <row r="2963" customFormat="false" ht="15" hidden="false" customHeight="false" outlineLevel="0" collapsed="false">
      <c r="A2963" s="9" t="s">
        <v>25829</v>
      </c>
      <c r="B2963" s="9" t="s">
        <v>25830</v>
      </c>
      <c r="C2963" s="9" t="s">
        <v>25831</v>
      </c>
      <c r="D2963" s="9" t="s">
        <v>27</v>
      </c>
      <c r="E2963" s="9" t="s">
        <v>1099</v>
      </c>
      <c r="F2963" s="9" t="s">
        <v>167</v>
      </c>
      <c r="G2963" s="9" t="s">
        <v>134</v>
      </c>
      <c r="H2963" s="9" t="n">
        <v>-1100</v>
      </c>
      <c r="I2963" s="9" t="n">
        <v>-750</v>
      </c>
      <c r="J2963" s="9" t="s">
        <v>25780</v>
      </c>
      <c r="K2963" s="9" t="s">
        <v>25832</v>
      </c>
      <c r="L2963" s="9" t="s">
        <v>25833</v>
      </c>
      <c r="M2963" s="9" t="s">
        <v>25834</v>
      </c>
      <c r="N2963" s="9" t="s">
        <v>176</v>
      </c>
      <c r="O2963" s="9" t="s">
        <v>25835</v>
      </c>
      <c r="P2963" s="9" t="s">
        <v>25836</v>
      </c>
      <c r="Q2963" s="9" t="s">
        <v>234</v>
      </c>
      <c r="R2963" s="9" t="s">
        <v>25477</v>
      </c>
      <c r="S2963" s="9" t="s">
        <v>17</v>
      </c>
      <c r="T2963" s="9" t="s">
        <v>25356</v>
      </c>
      <c r="U2963" s="9" t="s">
        <v>222</v>
      </c>
      <c r="V2963" s="9" t="s">
        <v>25837</v>
      </c>
    </row>
    <row r="2964" customFormat="false" ht="15" hidden="false" customHeight="false" outlineLevel="0" collapsed="false">
      <c r="A2964" s="9" t="s">
        <v>25838</v>
      </c>
      <c r="B2964" s="9" t="s">
        <v>25839</v>
      </c>
      <c r="C2964" s="9" t="s">
        <v>25840</v>
      </c>
      <c r="D2964" s="9" t="s">
        <v>27</v>
      </c>
      <c r="E2964" s="9" t="s">
        <v>1099</v>
      </c>
      <c r="F2964" s="9" t="s">
        <v>167</v>
      </c>
      <c r="G2964" s="9" t="s">
        <v>134</v>
      </c>
      <c r="H2964" s="9" t="n">
        <v>-1050</v>
      </c>
      <c r="I2964" s="9" t="n">
        <v>-700</v>
      </c>
      <c r="J2964" s="9" t="s">
        <v>240</v>
      </c>
      <c r="K2964" s="9" t="s">
        <v>25841</v>
      </c>
      <c r="L2964" s="9" t="s">
        <v>25842</v>
      </c>
      <c r="M2964" s="9" t="s">
        <v>25843</v>
      </c>
      <c r="N2964" s="9" t="s">
        <v>477</v>
      </c>
      <c r="O2964" s="9" t="s">
        <v>25835</v>
      </c>
      <c r="P2964" s="9" t="s">
        <v>25844</v>
      </c>
      <c r="Q2964" s="9" t="s">
        <v>219</v>
      </c>
      <c r="R2964" s="9" t="s">
        <v>25355</v>
      </c>
      <c r="S2964" s="9" t="s">
        <v>17</v>
      </c>
      <c r="T2964" s="9" t="s">
        <v>5652</v>
      </c>
      <c r="U2964" s="9" t="s">
        <v>222</v>
      </c>
      <c r="V2964" s="9" t="s">
        <v>25845</v>
      </c>
    </row>
    <row r="2965" customFormat="false" ht="15" hidden="false" customHeight="false" outlineLevel="0" collapsed="false">
      <c r="A2965" s="9" t="s">
        <v>25846</v>
      </c>
      <c r="B2965" s="9" t="s">
        <v>25847</v>
      </c>
      <c r="C2965" s="9" t="s">
        <v>25848</v>
      </c>
      <c r="D2965" s="9" t="s">
        <v>27</v>
      </c>
      <c r="E2965" s="9" t="s">
        <v>1099</v>
      </c>
      <c r="F2965" s="9" t="s">
        <v>167</v>
      </c>
      <c r="G2965" s="9" t="s">
        <v>134</v>
      </c>
      <c r="H2965" s="9" t="n">
        <v>-800</v>
      </c>
      <c r="I2965" s="9" t="n">
        <v>-480</v>
      </c>
      <c r="J2965" s="9" t="s">
        <v>25849</v>
      </c>
      <c r="K2965" s="9" t="s">
        <v>25850</v>
      </c>
      <c r="L2965" s="9" t="s">
        <v>25851</v>
      </c>
      <c r="M2965" s="9" t="s">
        <v>25852</v>
      </c>
      <c r="N2965" s="9" t="s">
        <v>268</v>
      </c>
      <c r="O2965" s="9" t="s">
        <v>25853</v>
      </c>
      <c r="P2965" s="9" t="s">
        <v>25854</v>
      </c>
      <c r="Q2965" s="9" t="s">
        <v>234</v>
      </c>
      <c r="R2965" s="9" t="s">
        <v>25327</v>
      </c>
      <c r="S2965" s="9" t="s">
        <v>16</v>
      </c>
      <c r="T2965" s="9" t="s">
        <v>5652</v>
      </c>
      <c r="U2965" s="9" t="s">
        <v>222</v>
      </c>
      <c r="V2965" s="9" t="s">
        <v>25855</v>
      </c>
    </row>
    <row r="2966" customFormat="false" ht="15" hidden="false" customHeight="false" outlineLevel="0" collapsed="false">
      <c r="A2966" s="9" t="s">
        <v>25856</v>
      </c>
      <c r="B2966" s="9" t="s">
        <v>25857</v>
      </c>
      <c r="C2966" s="9" t="s">
        <v>25858</v>
      </c>
      <c r="D2966" s="9" t="s">
        <v>27</v>
      </c>
      <c r="E2966" s="9" t="s">
        <v>1099</v>
      </c>
      <c r="F2966" s="9" t="s">
        <v>167</v>
      </c>
      <c r="G2966" s="9" t="s">
        <v>134</v>
      </c>
      <c r="H2966" s="9" t="n">
        <v>-480</v>
      </c>
      <c r="I2966" s="9" t="n">
        <v>-323</v>
      </c>
      <c r="J2966" s="9" t="s">
        <v>25859</v>
      </c>
      <c r="K2966" s="9" t="s">
        <v>25860</v>
      </c>
      <c r="L2966" s="9" t="s">
        <v>25861</v>
      </c>
      <c r="M2966" s="9" t="s">
        <v>25862</v>
      </c>
      <c r="N2966" s="9" t="s">
        <v>231</v>
      </c>
      <c r="O2966" s="9" t="s">
        <v>25863</v>
      </c>
      <c r="P2966" s="9" t="s">
        <v>25864</v>
      </c>
      <c r="Q2966" s="9" t="s">
        <v>246</v>
      </c>
      <c r="R2966" s="9" t="s">
        <v>25327</v>
      </c>
      <c r="S2966" s="9" t="s">
        <v>16</v>
      </c>
      <c r="T2966" s="9" t="s">
        <v>25356</v>
      </c>
      <c r="U2966" s="9" t="s">
        <v>222</v>
      </c>
      <c r="V2966" s="9" t="s">
        <v>25865</v>
      </c>
    </row>
    <row r="2967" customFormat="false" ht="15" hidden="false" customHeight="false" outlineLevel="0" collapsed="false">
      <c r="A2967" s="9" t="s">
        <v>25866</v>
      </c>
      <c r="B2967" s="9" t="s">
        <v>25867</v>
      </c>
      <c r="C2967" s="9" t="s">
        <v>25868</v>
      </c>
      <c r="D2967" s="9" t="s">
        <v>27</v>
      </c>
      <c r="E2967" s="9" t="s">
        <v>1099</v>
      </c>
      <c r="F2967" s="9" t="s">
        <v>211</v>
      </c>
      <c r="G2967" s="9" t="s">
        <v>25869</v>
      </c>
      <c r="H2967" s="9" t="n">
        <v>-323</v>
      </c>
      <c r="I2967" s="9" t="n">
        <v>-31</v>
      </c>
      <c r="J2967" s="9" t="s">
        <v>25870</v>
      </c>
      <c r="K2967" s="9" t="s">
        <v>25871</v>
      </c>
      <c r="L2967" s="9" t="s">
        <v>25872</v>
      </c>
      <c r="M2967" s="9" t="s">
        <v>25873</v>
      </c>
      <c r="N2967" s="9" t="s">
        <v>180</v>
      </c>
      <c r="O2967" s="9" t="s">
        <v>25874</v>
      </c>
      <c r="P2967" s="9" t="s">
        <v>25875</v>
      </c>
      <c r="Q2967" s="9" t="s">
        <v>234</v>
      </c>
      <c r="R2967" s="9" t="s">
        <v>25327</v>
      </c>
      <c r="S2967" s="9" t="s">
        <v>16</v>
      </c>
      <c r="T2967" s="9" t="s">
        <v>5652</v>
      </c>
      <c r="U2967" s="9" t="s">
        <v>222</v>
      </c>
      <c r="V2967" s="9" t="s">
        <v>25876</v>
      </c>
    </row>
    <row r="2968" customFormat="false" ht="15" hidden="false" customHeight="false" outlineLevel="0" collapsed="false">
      <c r="A2968" s="9" t="s">
        <v>25877</v>
      </c>
      <c r="B2968" s="9" t="s">
        <v>25878</v>
      </c>
      <c r="C2968" s="9" t="s">
        <v>25879</v>
      </c>
      <c r="D2968" s="9" t="s">
        <v>27</v>
      </c>
      <c r="E2968" s="9" t="s">
        <v>1099</v>
      </c>
      <c r="F2968" s="9" t="s">
        <v>167</v>
      </c>
      <c r="G2968" s="9" t="s">
        <v>134</v>
      </c>
      <c r="H2968" s="9" t="n">
        <v>-509</v>
      </c>
      <c r="I2968" s="9" t="n">
        <v>-27</v>
      </c>
      <c r="J2968" s="9" t="s">
        <v>25411</v>
      </c>
      <c r="K2968" s="9" t="s">
        <v>25880</v>
      </c>
      <c r="L2968" s="9" t="s">
        <v>25881</v>
      </c>
      <c r="M2968" s="9" t="s">
        <v>25882</v>
      </c>
      <c r="N2968" s="9" t="s">
        <v>7804</v>
      </c>
      <c r="O2968" s="9" t="s">
        <v>25883</v>
      </c>
      <c r="P2968" s="9" t="s">
        <v>25884</v>
      </c>
      <c r="Q2968" s="9" t="s">
        <v>246</v>
      </c>
      <c r="R2968" s="9" t="s">
        <v>25337</v>
      </c>
      <c r="S2968" s="9" t="s">
        <v>17</v>
      </c>
      <c r="T2968" s="9" t="s">
        <v>5652</v>
      </c>
      <c r="U2968" s="9" t="s">
        <v>222</v>
      </c>
      <c r="V2968" s="9" t="s">
        <v>25885</v>
      </c>
    </row>
    <row r="2969" customFormat="false" ht="15" hidden="false" customHeight="false" outlineLevel="0" collapsed="false">
      <c r="A2969" s="9" t="s">
        <v>25886</v>
      </c>
      <c r="B2969" s="9" t="s">
        <v>25887</v>
      </c>
      <c r="C2969" s="9" t="s">
        <v>25888</v>
      </c>
      <c r="D2969" s="9" t="s">
        <v>27</v>
      </c>
      <c r="E2969" s="9" t="s">
        <v>1099</v>
      </c>
      <c r="F2969" s="9" t="s">
        <v>2542</v>
      </c>
      <c r="G2969" s="9" t="s">
        <v>25889</v>
      </c>
      <c r="H2969" s="9" t="n">
        <v>-27</v>
      </c>
      <c r="I2969" s="9" t="n">
        <v>476</v>
      </c>
      <c r="J2969" s="9" t="s">
        <v>25890</v>
      </c>
      <c r="K2969" s="9" t="s">
        <v>25891</v>
      </c>
      <c r="L2969" s="9" t="s">
        <v>25892</v>
      </c>
      <c r="M2969" s="9" t="s">
        <v>25893</v>
      </c>
      <c r="N2969" s="9" t="s">
        <v>5795</v>
      </c>
      <c r="O2969" s="9" t="s">
        <v>25883</v>
      </c>
      <c r="P2969" s="9" t="s">
        <v>25894</v>
      </c>
      <c r="Q2969" s="9" t="s">
        <v>246</v>
      </c>
      <c r="R2969" s="9" t="s">
        <v>25327</v>
      </c>
      <c r="S2969" s="9" t="s">
        <v>16</v>
      </c>
      <c r="T2969" s="9" t="s">
        <v>5652</v>
      </c>
      <c r="U2969" s="9" t="s">
        <v>222</v>
      </c>
      <c r="V2969" s="9" t="s">
        <v>25895</v>
      </c>
    </row>
    <row r="2970" customFormat="false" ht="15" hidden="false" customHeight="false" outlineLevel="0" collapsed="false">
      <c r="A2970" s="9" t="s">
        <v>25896</v>
      </c>
      <c r="B2970" s="9" t="s">
        <v>25897</v>
      </c>
      <c r="C2970" s="9" t="s">
        <v>25898</v>
      </c>
      <c r="D2970" s="9" t="s">
        <v>27</v>
      </c>
      <c r="E2970" s="9" t="s">
        <v>1099</v>
      </c>
      <c r="F2970" s="9" t="s">
        <v>25899</v>
      </c>
      <c r="G2970" s="9" t="s">
        <v>25900</v>
      </c>
      <c r="H2970" s="9" t="n">
        <v>250</v>
      </c>
      <c r="I2970" s="9" t="n">
        <v>750</v>
      </c>
      <c r="J2970" s="9" t="s">
        <v>25901</v>
      </c>
      <c r="K2970" s="9" t="s">
        <v>25902</v>
      </c>
      <c r="L2970" s="9" t="s">
        <v>25903</v>
      </c>
      <c r="M2970" s="9" t="s">
        <v>25904</v>
      </c>
      <c r="N2970" s="9" t="s">
        <v>477</v>
      </c>
      <c r="O2970" s="9" t="s">
        <v>25905</v>
      </c>
      <c r="P2970" s="9" t="s">
        <v>25906</v>
      </c>
      <c r="Q2970" s="9" t="s">
        <v>234</v>
      </c>
      <c r="R2970" s="9" t="s">
        <v>25337</v>
      </c>
      <c r="S2970" s="9" t="s">
        <v>16</v>
      </c>
      <c r="T2970" s="9" t="s">
        <v>25356</v>
      </c>
      <c r="U2970" s="9" t="s">
        <v>222</v>
      </c>
      <c r="V2970" s="9" t="s">
        <v>25907</v>
      </c>
    </row>
    <row r="2971" customFormat="false" ht="15" hidden="false" customHeight="false" outlineLevel="0" collapsed="false">
      <c r="A2971" s="9" t="s">
        <v>25908</v>
      </c>
      <c r="B2971" s="9" t="s">
        <v>25909</v>
      </c>
      <c r="C2971" s="9" t="s">
        <v>25910</v>
      </c>
      <c r="D2971" s="9" t="s">
        <v>27</v>
      </c>
      <c r="E2971" s="9" t="s">
        <v>1099</v>
      </c>
      <c r="F2971" s="9" t="s">
        <v>167</v>
      </c>
      <c r="G2971" s="9" t="s">
        <v>25911</v>
      </c>
      <c r="H2971" s="9" t="n">
        <v>330</v>
      </c>
      <c r="I2971" s="9" t="n">
        <v>843</v>
      </c>
      <c r="J2971" s="9" t="s">
        <v>25912</v>
      </c>
      <c r="K2971" s="9" t="s">
        <v>25913</v>
      </c>
      <c r="L2971" s="9" t="s">
        <v>25914</v>
      </c>
      <c r="M2971" s="9" t="s">
        <v>25915</v>
      </c>
      <c r="N2971" s="9" t="s">
        <v>179</v>
      </c>
      <c r="O2971" s="9" t="s">
        <v>25916</v>
      </c>
      <c r="P2971" s="9" t="s">
        <v>25917</v>
      </c>
      <c r="Q2971" s="9" t="s">
        <v>670</v>
      </c>
      <c r="R2971" s="9" t="s">
        <v>25355</v>
      </c>
      <c r="S2971" s="9" t="s">
        <v>17</v>
      </c>
      <c r="T2971" s="9" t="s">
        <v>5652</v>
      </c>
      <c r="U2971" s="9" t="s">
        <v>222</v>
      </c>
      <c r="V2971" s="9" t="s">
        <v>25918</v>
      </c>
    </row>
    <row r="2972" customFormat="false" ht="15" hidden="false" customHeight="false" outlineLevel="0" collapsed="false">
      <c r="A2972" s="9" t="s">
        <v>25919</v>
      </c>
      <c r="B2972" s="9" t="s">
        <v>25920</v>
      </c>
      <c r="C2972" s="9" t="s">
        <v>25921</v>
      </c>
      <c r="D2972" s="9" t="s">
        <v>27</v>
      </c>
      <c r="E2972" s="9" t="s">
        <v>1099</v>
      </c>
      <c r="F2972" s="9" t="s">
        <v>167</v>
      </c>
      <c r="G2972" s="9" t="s">
        <v>8319</v>
      </c>
      <c r="H2972" s="9" t="n">
        <v>843</v>
      </c>
      <c r="I2972" s="9" t="n">
        <v>1204</v>
      </c>
      <c r="J2972" s="9" t="s">
        <v>240</v>
      </c>
      <c r="K2972" s="9" t="s">
        <v>25922</v>
      </c>
      <c r="L2972" s="9" t="s">
        <v>25923</v>
      </c>
      <c r="M2972" s="9" t="s">
        <v>25924</v>
      </c>
      <c r="N2972" s="9" t="s">
        <v>179</v>
      </c>
      <c r="O2972" s="9" t="s">
        <v>25916</v>
      </c>
      <c r="P2972" s="9" t="s">
        <v>25925</v>
      </c>
      <c r="Q2972" s="9" t="s">
        <v>670</v>
      </c>
      <c r="R2972" s="9" t="s">
        <v>25355</v>
      </c>
      <c r="S2972" s="9" t="s">
        <v>17</v>
      </c>
      <c r="T2972" s="9" t="s">
        <v>5652</v>
      </c>
      <c r="U2972" s="9" t="s">
        <v>222</v>
      </c>
      <c r="V2972" s="9" t="s">
        <v>25926</v>
      </c>
    </row>
    <row r="2973" customFormat="false" ht="15" hidden="false" customHeight="false" outlineLevel="0" collapsed="false">
      <c r="A2973" s="9" t="s">
        <v>25927</v>
      </c>
      <c r="B2973" s="9" t="s">
        <v>25928</v>
      </c>
      <c r="C2973" s="9" t="s">
        <v>25929</v>
      </c>
      <c r="D2973" s="9" t="s">
        <v>27</v>
      </c>
      <c r="E2973" s="9" t="s">
        <v>1099</v>
      </c>
      <c r="F2973" s="9" t="s">
        <v>167</v>
      </c>
      <c r="G2973" s="9" t="s">
        <v>136</v>
      </c>
      <c r="H2973" s="9" t="n">
        <v>1261</v>
      </c>
      <c r="I2973" s="9" t="n">
        <v>1453</v>
      </c>
      <c r="J2973" s="9" t="s">
        <v>25930</v>
      </c>
      <c r="K2973" s="9" t="s">
        <v>25931</v>
      </c>
      <c r="L2973" s="9" t="s">
        <v>25932</v>
      </c>
      <c r="M2973" s="9" t="s">
        <v>25933</v>
      </c>
      <c r="N2973" s="9" t="s">
        <v>179</v>
      </c>
      <c r="O2973" s="9" t="s">
        <v>25916</v>
      </c>
      <c r="P2973" s="9" t="s">
        <v>25934</v>
      </c>
      <c r="Q2973" s="9" t="s">
        <v>670</v>
      </c>
      <c r="R2973" s="9" t="s">
        <v>25456</v>
      </c>
      <c r="S2973" s="9" t="s">
        <v>17</v>
      </c>
      <c r="T2973" s="9" t="s">
        <v>5652</v>
      </c>
      <c r="U2973" s="9" t="s">
        <v>222</v>
      </c>
      <c r="V2973" s="9" t="s">
        <v>25935</v>
      </c>
    </row>
    <row r="2974" customFormat="false" ht="15" hidden="false" customHeight="false" outlineLevel="0" collapsed="false">
      <c r="A2974" s="9" t="s">
        <v>25936</v>
      </c>
      <c r="B2974" s="9" t="s">
        <v>25937</v>
      </c>
      <c r="C2974" s="9" t="s">
        <v>25938</v>
      </c>
      <c r="D2974" s="9" t="s">
        <v>27</v>
      </c>
      <c r="E2974" s="9" t="s">
        <v>1099</v>
      </c>
      <c r="F2974" s="9" t="s">
        <v>167</v>
      </c>
      <c r="G2974" s="9" t="s">
        <v>25939</v>
      </c>
      <c r="H2974" s="9" t="n">
        <v>-43000</v>
      </c>
      <c r="I2974" s="9" t="n">
        <v>-10000</v>
      </c>
      <c r="J2974" s="9" t="s">
        <v>240</v>
      </c>
      <c r="K2974" s="9" t="s">
        <v>25940</v>
      </c>
      <c r="L2974" s="9" t="s">
        <v>25941</v>
      </c>
      <c r="M2974" s="9" t="s">
        <v>25942</v>
      </c>
      <c r="N2974" s="9" t="s">
        <v>25943</v>
      </c>
      <c r="O2974" s="9" t="s">
        <v>25944</v>
      </c>
      <c r="P2974" s="9" t="s">
        <v>25945</v>
      </c>
      <c r="Q2974" s="9" t="s">
        <v>670</v>
      </c>
      <c r="R2974" s="9" t="s">
        <v>25946</v>
      </c>
      <c r="S2974" s="9" t="s">
        <v>17</v>
      </c>
      <c r="T2974" s="9" t="s">
        <v>25356</v>
      </c>
      <c r="U2974" s="9" t="s">
        <v>222</v>
      </c>
      <c r="V2974" s="9" t="s">
        <v>25947</v>
      </c>
    </row>
    <row r="2975" customFormat="false" ht="15" hidden="false" customHeight="false" outlineLevel="0" collapsed="false">
      <c r="A2975" s="9" t="s">
        <v>25948</v>
      </c>
      <c r="B2975" s="9" t="s">
        <v>25949</v>
      </c>
      <c r="C2975" s="9" t="s">
        <v>25950</v>
      </c>
      <c r="D2975" s="9" t="s">
        <v>27</v>
      </c>
      <c r="E2975" s="9" t="s">
        <v>1099</v>
      </c>
      <c r="F2975" s="9" t="s">
        <v>167</v>
      </c>
      <c r="G2975" s="9" t="s">
        <v>6206</v>
      </c>
      <c r="H2975" s="9" t="n">
        <v>-9700</v>
      </c>
      <c r="I2975" s="9" t="n">
        <v>-4000</v>
      </c>
      <c r="J2975" s="9" t="s">
        <v>25951</v>
      </c>
      <c r="K2975" s="9" t="s">
        <v>25952</v>
      </c>
      <c r="L2975" s="9" t="s">
        <v>25953</v>
      </c>
      <c r="M2975" s="9" t="s">
        <v>25954</v>
      </c>
      <c r="N2975" s="9" t="s">
        <v>6221</v>
      </c>
      <c r="O2975" s="9" t="s">
        <v>25955</v>
      </c>
      <c r="P2975" s="9" t="s">
        <v>25956</v>
      </c>
      <c r="Q2975" s="9" t="s">
        <v>234</v>
      </c>
      <c r="R2975" s="9" t="s">
        <v>25477</v>
      </c>
      <c r="S2975" s="9" t="s">
        <v>17</v>
      </c>
      <c r="T2975" s="9" t="s">
        <v>5652</v>
      </c>
      <c r="U2975" s="9" t="s">
        <v>222</v>
      </c>
      <c r="V2975" s="9" t="s">
        <v>25957</v>
      </c>
    </row>
    <row r="2976" customFormat="false" ht="15" hidden="false" customHeight="false" outlineLevel="0" collapsed="false">
      <c r="A2976" s="9" t="s">
        <v>25958</v>
      </c>
      <c r="B2976" s="9" t="s">
        <v>25959</v>
      </c>
      <c r="C2976" s="9" t="s">
        <v>25960</v>
      </c>
      <c r="D2976" s="9" t="s">
        <v>27</v>
      </c>
      <c r="E2976" s="9" t="s">
        <v>1099</v>
      </c>
      <c r="F2976" s="9" t="s">
        <v>416</v>
      </c>
      <c r="G2976" s="9" t="s">
        <v>146</v>
      </c>
      <c r="H2976" s="9" t="n">
        <v>-10000</v>
      </c>
      <c r="I2976" s="9" t="n">
        <v>1</v>
      </c>
      <c r="J2976" s="9" t="s">
        <v>25961</v>
      </c>
      <c r="K2976" s="9" t="s">
        <v>25962</v>
      </c>
      <c r="L2976" s="9" t="s">
        <v>25963</v>
      </c>
      <c r="M2976" s="9" t="s">
        <v>25964</v>
      </c>
      <c r="N2976" s="9" t="s">
        <v>176</v>
      </c>
      <c r="O2976" s="9" t="s">
        <v>25965</v>
      </c>
      <c r="P2976" s="9" t="s">
        <v>25966</v>
      </c>
      <c r="Q2976" s="9" t="s">
        <v>234</v>
      </c>
      <c r="R2976" s="9" t="s">
        <v>25967</v>
      </c>
      <c r="S2976" s="9" t="s">
        <v>15</v>
      </c>
      <c r="T2976" s="9" t="s">
        <v>25356</v>
      </c>
      <c r="U2976" s="9" t="s">
        <v>222</v>
      </c>
      <c r="V2976" s="9" t="s">
        <v>25968</v>
      </c>
    </row>
    <row r="2977" customFormat="false" ht="15" hidden="false" customHeight="false" outlineLevel="0" collapsed="false">
      <c r="A2977" s="9" t="s">
        <v>25969</v>
      </c>
      <c r="B2977" s="9" t="s">
        <v>25970</v>
      </c>
      <c r="C2977" s="9" t="s">
        <v>25971</v>
      </c>
      <c r="D2977" s="9" t="s">
        <v>27</v>
      </c>
      <c r="E2977" s="9" t="s">
        <v>1099</v>
      </c>
      <c r="F2977" s="9" t="s">
        <v>167</v>
      </c>
      <c r="G2977" s="9" t="s">
        <v>2684</v>
      </c>
      <c r="H2977" s="9" t="n">
        <v>-5000</v>
      </c>
      <c r="I2977" s="9" t="n">
        <v>-3500</v>
      </c>
      <c r="J2977" s="9" t="s">
        <v>240</v>
      </c>
      <c r="K2977" s="9" t="s">
        <v>25972</v>
      </c>
      <c r="L2977" s="9" t="s">
        <v>25973</v>
      </c>
      <c r="M2977" s="9" t="s">
        <v>25974</v>
      </c>
      <c r="N2977" s="9" t="s">
        <v>9411</v>
      </c>
      <c r="O2977" s="9" t="s">
        <v>25975</v>
      </c>
      <c r="P2977" s="9" t="s">
        <v>25976</v>
      </c>
      <c r="Q2977" s="9" t="s">
        <v>219</v>
      </c>
      <c r="R2977" s="9" t="s">
        <v>25477</v>
      </c>
      <c r="S2977" s="9" t="s">
        <v>17</v>
      </c>
      <c r="T2977" s="9" t="s">
        <v>5652</v>
      </c>
      <c r="U2977" s="9" t="s">
        <v>222</v>
      </c>
      <c r="V2977" s="9" t="s">
        <v>25977</v>
      </c>
    </row>
    <row r="2978" customFormat="false" ht="15" hidden="false" customHeight="false" outlineLevel="0" collapsed="false">
      <c r="A2978" s="9" t="s">
        <v>25978</v>
      </c>
      <c r="B2978" s="9" t="s">
        <v>25979</v>
      </c>
      <c r="C2978" s="9" t="s">
        <v>25980</v>
      </c>
      <c r="D2978" s="9" t="s">
        <v>27</v>
      </c>
      <c r="E2978" s="9" t="s">
        <v>1099</v>
      </c>
      <c r="F2978" s="9" t="s">
        <v>167</v>
      </c>
      <c r="G2978" s="9" t="s">
        <v>138</v>
      </c>
      <c r="H2978" s="9" t="n">
        <v>-2200</v>
      </c>
      <c r="I2978" s="9" t="n">
        <v>-800</v>
      </c>
      <c r="J2978" s="9" t="s">
        <v>240</v>
      </c>
      <c r="K2978" s="9" t="s">
        <v>25981</v>
      </c>
      <c r="L2978" s="9" t="s">
        <v>25982</v>
      </c>
      <c r="M2978" s="9" t="s">
        <v>25983</v>
      </c>
      <c r="N2978" s="9" t="s">
        <v>8544</v>
      </c>
      <c r="O2978" s="9" t="s">
        <v>25984</v>
      </c>
      <c r="P2978" s="9" t="s">
        <v>25985</v>
      </c>
      <c r="Q2978" s="9" t="s">
        <v>234</v>
      </c>
      <c r="R2978" s="9" t="s">
        <v>25986</v>
      </c>
      <c r="S2978" s="9" t="s">
        <v>17</v>
      </c>
      <c r="T2978" s="9" t="s">
        <v>5652</v>
      </c>
      <c r="U2978" s="9" t="s">
        <v>222</v>
      </c>
      <c r="V2978" s="9" t="s">
        <v>25987</v>
      </c>
    </row>
    <row r="2979" customFormat="false" ht="15" hidden="false" customHeight="false" outlineLevel="0" collapsed="false">
      <c r="A2979" s="9" t="s">
        <v>25988</v>
      </c>
      <c r="B2979" s="9" t="s">
        <v>25989</v>
      </c>
      <c r="C2979" s="9" t="s">
        <v>25990</v>
      </c>
      <c r="D2979" s="9" t="s">
        <v>27</v>
      </c>
      <c r="E2979" s="9" t="s">
        <v>1099</v>
      </c>
      <c r="F2979" s="9" t="s">
        <v>167</v>
      </c>
      <c r="G2979" s="9" t="s">
        <v>140</v>
      </c>
      <c r="H2979" s="9" t="n">
        <v>-2500</v>
      </c>
      <c r="I2979" s="9" t="n">
        <v>-800</v>
      </c>
      <c r="J2979" s="9" t="s">
        <v>240</v>
      </c>
      <c r="K2979" s="9" t="s">
        <v>25991</v>
      </c>
      <c r="L2979" s="9" t="s">
        <v>25992</v>
      </c>
      <c r="M2979" s="9" t="s">
        <v>25993</v>
      </c>
      <c r="N2979" s="9" t="s">
        <v>9610</v>
      </c>
      <c r="O2979" s="9" t="s">
        <v>25994</v>
      </c>
      <c r="P2979" s="9" t="s">
        <v>25995</v>
      </c>
      <c r="Q2979" s="9" t="s">
        <v>234</v>
      </c>
      <c r="R2979" s="9" t="s">
        <v>25697</v>
      </c>
      <c r="S2979" s="9" t="s">
        <v>17</v>
      </c>
      <c r="T2979" s="9" t="s">
        <v>5652</v>
      </c>
      <c r="U2979" s="9" t="s">
        <v>222</v>
      </c>
      <c r="V2979" s="9" t="s">
        <v>25996</v>
      </c>
    </row>
    <row r="2980" customFormat="false" ht="15" hidden="false" customHeight="false" outlineLevel="0" collapsed="false">
      <c r="A2980" s="9" t="s">
        <v>25997</v>
      </c>
      <c r="B2980" s="9" t="s">
        <v>25998</v>
      </c>
      <c r="C2980" s="9" t="s">
        <v>25999</v>
      </c>
      <c r="D2980" s="9" t="s">
        <v>27</v>
      </c>
      <c r="E2980" s="9" t="s">
        <v>1099</v>
      </c>
      <c r="F2980" s="9" t="s">
        <v>167</v>
      </c>
      <c r="G2980" s="9" t="s">
        <v>26000</v>
      </c>
      <c r="H2980" s="9" t="n">
        <v>375</v>
      </c>
      <c r="I2980" s="9" t="n">
        <v>568</v>
      </c>
      <c r="J2980" s="9" t="s">
        <v>240</v>
      </c>
      <c r="K2980" s="9" t="s">
        <v>26001</v>
      </c>
      <c r="L2980" s="9" t="s">
        <v>26002</v>
      </c>
      <c r="M2980" s="9" t="s">
        <v>26003</v>
      </c>
      <c r="N2980" s="9" t="s">
        <v>174</v>
      </c>
      <c r="O2980" s="9" t="s">
        <v>26004</v>
      </c>
      <c r="P2980" s="9" t="s">
        <v>26005</v>
      </c>
      <c r="Q2980" s="9" t="s">
        <v>234</v>
      </c>
      <c r="R2980" s="9" t="s">
        <v>26006</v>
      </c>
      <c r="S2980" s="9" t="s">
        <v>17</v>
      </c>
      <c r="T2980" s="9" t="s">
        <v>25356</v>
      </c>
      <c r="U2980" s="9" t="s">
        <v>222</v>
      </c>
      <c r="V2980" s="9" t="s">
        <v>26007</v>
      </c>
    </row>
    <row r="2981" customFormat="false" ht="15" hidden="false" customHeight="false" outlineLevel="0" collapsed="false">
      <c r="A2981" s="9" t="s">
        <v>26008</v>
      </c>
      <c r="B2981" s="9" t="s">
        <v>26009</v>
      </c>
      <c r="C2981" s="9" t="s">
        <v>26010</v>
      </c>
      <c r="D2981" s="9" t="s">
        <v>27</v>
      </c>
      <c r="E2981" s="9" t="s">
        <v>1099</v>
      </c>
      <c r="F2981" s="9" t="s">
        <v>921</v>
      </c>
      <c r="G2981" s="9" t="s">
        <v>14238</v>
      </c>
      <c r="H2981" s="9" t="n">
        <v>793</v>
      </c>
      <c r="I2981" s="9" t="n">
        <v>1066</v>
      </c>
      <c r="J2981" s="9" t="s">
        <v>25411</v>
      </c>
      <c r="K2981" s="9" t="s">
        <v>26011</v>
      </c>
      <c r="L2981" s="9" t="s">
        <v>26012</v>
      </c>
      <c r="M2981" s="9" t="s">
        <v>26013</v>
      </c>
      <c r="N2981" s="9" t="s">
        <v>9254</v>
      </c>
      <c r="O2981" s="9" t="s">
        <v>26014</v>
      </c>
      <c r="P2981" s="9" t="s">
        <v>26015</v>
      </c>
      <c r="Q2981" s="9" t="s">
        <v>234</v>
      </c>
      <c r="R2981" s="9" t="s">
        <v>25986</v>
      </c>
      <c r="S2981" s="9" t="s">
        <v>16</v>
      </c>
      <c r="T2981" s="9" t="s">
        <v>5652</v>
      </c>
      <c r="U2981" s="9" t="s">
        <v>222</v>
      </c>
      <c r="V2981" s="9" t="s">
        <v>26016</v>
      </c>
    </row>
    <row r="2982" customFormat="false" ht="15" hidden="false" customHeight="false" outlineLevel="0" collapsed="false">
      <c r="A2982" s="9" t="s">
        <v>26017</v>
      </c>
      <c r="B2982" s="9" t="s">
        <v>26018</v>
      </c>
      <c r="C2982" s="9" t="s">
        <v>26019</v>
      </c>
      <c r="D2982" s="9" t="s">
        <v>27</v>
      </c>
      <c r="E2982" s="9" t="s">
        <v>1099</v>
      </c>
      <c r="F2982" s="9" t="s">
        <v>167</v>
      </c>
      <c r="G2982" s="9" t="s">
        <v>140</v>
      </c>
      <c r="H2982" s="9" t="n">
        <v>410</v>
      </c>
      <c r="I2982" s="9" t="n">
        <v>1066</v>
      </c>
      <c r="J2982" s="9" t="s">
        <v>25411</v>
      </c>
      <c r="K2982" s="9" t="s">
        <v>26020</v>
      </c>
      <c r="L2982" s="9" t="s">
        <v>26021</v>
      </c>
      <c r="M2982" s="9" t="s">
        <v>26022</v>
      </c>
      <c r="N2982" s="9" t="s">
        <v>1175</v>
      </c>
      <c r="O2982" s="9" t="s">
        <v>26023</v>
      </c>
      <c r="P2982" s="9" t="s">
        <v>26024</v>
      </c>
      <c r="Q2982" s="9" t="s">
        <v>234</v>
      </c>
      <c r="R2982" s="9" t="s">
        <v>26025</v>
      </c>
      <c r="S2982" s="9" t="s">
        <v>17</v>
      </c>
      <c r="T2982" s="9" t="s">
        <v>25356</v>
      </c>
      <c r="U2982" s="9" t="s">
        <v>222</v>
      </c>
      <c r="V2982" s="9" t="s">
        <v>26026</v>
      </c>
    </row>
    <row r="2983" customFormat="false" ht="15" hidden="false" customHeight="false" outlineLevel="0" collapsed="false">
      <c r="A2983" s="9" t="s">
        <v>26027</v>
      </c>
      <c r="B2983" s="9" t="s">
        <v>26028</v>
      </c>
      <c r="C2983" s="9" t="s">
        <v>26029</v>
      </c>
      <c r="D2983" s="9" t="s">
        <v>27</v>
      </c>
      <c r="E2983" s="9" t="s">
        <v>1099</v>
      </c>
      <c r="F2983" s="9" t="s">
        <v>5071</v>
      </c>
      <c r="G2983" s="9" t="s">
        <v>142</v>
      </c>
      <c r="H2983" s="9" t="n">
        <v>718</v>
      </c>
      <c r="I2983" s="9" t="n">
        <v>1492</v>
      </c>
      <c r="J2983" s="9" t="s">
        <v>26030</v>
      </c>
      <c r="K2983" s="9" t="s">
        <v>26031</v>
      </c>
      <c r="L2983" s="9" t="s">
        <v>26032</v>
      </c>
      <c r="M2983" s="9" t="s">
        <v>26033</v>
      </c>
      <c r="N2983" s="9" t="s">
        <v>22298</v>
      </c>
      <c r="O2983" s="9" t="s">
        <v>26034</v>
      </c>
      <c r="P2983" s="9" t="s">
        <v>26035</v>
      </c>
      <c r="Q2983" s="9" t="s">
        <v>234</v>
      </c>
      <c r="R2983" s="9" t="s">
        <v>25574</v>
      </c>
      <c r="S2983" s="9" t="s">
        <v>17</v>
      </c>
      <c r="T2983" s="9" t="s">
        <v>25356</v>
      </c>
      <c r="U2983" s="9" t="s">
        <v>222</v>
      </c>
      <c r="V2983" s="9" t="s">
        <v>26036</v>
      </c>
    </row>
    <row r="2984" customFormat="false" ht="15" hidden="false" customHeight="false" outlineLevel="0" collapsed="false">
      <c r="A2984" s="9" t="s">
        <v>26037</v>
      </c>
      <c r="B2984" s="9" t="s">
        <v>26038</v>
      </c>
      <c r="C2984" s="9" t="s">
        <v>26039</v>
      </c>
      <c r="D2984" s="9" t="s">
        <v>27</v>
      </c>
      <c r="E2984" s="9" t="s">
        <v>1099</v>
      </c>
      <c r="F2984" s="9" t="s">
        <v>167</v>
      </c>
      <c r="G2984" s="9" t="s">
        <v>276</v>
      </c>
      <c r="H2984" s="9" t="n">
        <v>500</v>
      </c>
      <c r="I2984" s="9" t="n">
        <v>1000</v>
      </c>
      <c r="J2984" s="9" t="s">
        <v>26040</v>
      </c>
      <c r="K2984" s="9" t="s">
        <v>26041</v>
      </c>
      <c r="L2984" s="9" t="s">
        <v>26042</v>
      </c>
      <c r="M2984" s="9" t="s">
        <v>26043</v>
      </c>
      <c r="N2984" s="9" t="s">
        <v>9212</v>
      </c>
      <c r="O2984" s="9" t="s">
        <v>26044</v>
      </c>
      <c r="P2984" s="9" t="s">
        <v>26045</v>
      </c>
      <c r="Q2984" s="9" t="s">
        <v>234</v>
      </c>
      <c r="R2984" s="9" t="s">
        <v>26046</v>
      </c>
      <c r="S2984" s="9" t="s">
        <v>17</v>
      </c>
      <c r="T2984" s="9" t="s">
        <v>25356</v>
      </c>
      <c r="U2984" s="9" t="s">
        <v>222</v>
      </c>
      <c r="V2984" s="9"/>
    </row>
    <row r="2985" customFormat="false" ht="15" hidden="false" customHeight="false" outlineLevel="0" collapsed="false">
      <c r="A2985" s="9" t="s">
        <v>26047</v>
      </c>
      <c r="B2985" s="9" t="s">
        <v>26048</v>
      </c>
      <c r="C2985" s="9" t="s">
        <v>26049</v>
      </c>
      <c r="D2985" s="9" t="s">
        <v>27</v>
      </c>
      <c r="E2985" s="9" t="s">
        <v>1099</v>
      </c>
      <c r="F2985" s="9" t="s">
        <v>167</v>
      </c>
      <c r="G2985" s="9" t="s">
        <v>276</v>
      </c>
      <c r="H2985" s="9" t="n">
        <v>1000</v>
      </c>
      <c r="I2985" s="9" t="n">
        <v>1300</v>
      </c>
      <c r="J2985" s="9" t="s">
        <v>25411</v>
      </c>
      <c r="K2985" s="9" t="s">
        <v>26050</v>
      </c>
      <c r="L2985" s="9" t="s">
        <v>26051</v>
      </c>
      <c r="M2985" s="9" t="s">
        <v>26052</v>
      </c>
      <c r="N2985" s="9" t="s">
        <v>1327</v>
      </c>
      <c r="O2985" s="9" t="s">
        <v>26053</v>
      </c>
      <c r="P2985" s="9" t="s">
        <v>26054</v>
      </c>
      <c r="Q2985" s="9" t="s">
        <v>234</v>
      </c>
      <c r="R2985" s="9" t="s">
        <v>25337</v>
      </c>
      <c r="S2985" s="9" t="s">
        <v>17</v>
      </c>
      <c r="T2985" s="9" t="s">
        <v>5652</v>
      </c>
      <c r="U2985" s="9" t="s">
        <v>222</v>
      </c>
      <c r="V2985" s="9" t="s">
        <v>26055</v>
      </c>
    </row>
    <row r="2986" customFormat="false" ht="15" hidden="false" customHeight="false" outlineLevel="0" collapsed="false">
      <c r="A2986" s="9" t="s">
        <v>26056</v>
      </c>
      <c r="B2986" s="9" t="s">
        <v>26057</v>
      </c>
      <c r="C2986" s="9" t="s">
        <v>15906</v>
      </c>
      <c r="D2986" s="9" t="s">
        <v>27</v>
      </c>
      <c r="E2986" s="9" t="s">
        <v>1099</v>
      </c>
      <c r="F2986" s="9" t="s">
        <v>167</v>
      </c>
      <c r="G2986" s="9" t="s">
        <v>26058</v>
      </c>
      <c r="H2986" s="9" t="n">
        <v>1400</v>
      </c>
      <c r="I2986" s="9" t="n">
        <v>1600</v>
      </c>
      <c r="J2986" s="9" t="s">
        <v>26059</v>
      </c>
      <c r="K2986" s="9" t="s">
        <v>26060</v>
      </c>
      <c r="L2986" s="9" t="s">
        <v>26061</v>
      </c>
      <c r="M2986" s="9" t="s">
        <v>26062</v>
      </c>
      <c r="N2986" s="9" t="s">
        <v>613</v>
      </c>
      <c r="O2986" s="9" t="s">
        <v>26063</v>
      </c>
      <c r="P2986" s="9" t="s">
        <v>26064</v>
      </c>
      <c r="Q2986" s="9" t="s">
        <v>234</v>
      </c>
      <c r="R2986" s="9" t="s">
        <v>26065</v>
      </c>
      <c r="S2986" s="9" t="s">
        <v>16</v>
      </c>
      <c r="T2986" s="9" t="s">
        <v>25356</v>
      </c>
      <c r="U2986" s="9" t="s">
        <v>222</v>
      </c>
      <c r="V2986" s="9" t="s">
        <v>26066</v>
      </c>
    </row>
    <row r="2987" customFormat="false" ht="15" hidden="false" customHeight="false" outlineLevel="0" collapsed="false">
      <c r="A2987" s="9" t="s">
        <v>26067</v>
      </c>
      <c r="B2987" s="9" t="s">
        <v>26068</v>
      </c>
      <c r="C2987" s="9" t="s">
        <v>26069</v>
      </c>
      <c r="D2987" s="9" t="s">
        <v>27</v>
      </c>
      <c r="E2987" s="9" t="s">
        <v>1099</v>
      </c>
      <c r="F2987" s="9" t="s">
        <v>26070</v>
      </c>
      <c r="G2987" s="9" t="s">
        <v>472</v>
      </c>
      <c r="H2987" s="9" t="n">
        <v>1500</v>
      </c>
      <c r="I2987" s="9" t="n">
        <v>1800</v>
      </c>
      <c r="J2987" s="9" t="s">
        <v>26071</v>
      </c>
      <c r="K2987" s="9" t="s">
        <v>26072</v>
      </c>
      <c r="L2987" s="9" t="s">
        <v>26073</v>
      </c>
      <c r="M2987" s="9" t="s">
        <v>8934</v>
      </c>
      <c r="N2987" s="9" t="s">
        <v>178</v>
      </c>
      <c r="O2987" s="9" t="s">
        <v>26074</v>
      </c>
      <c r="P2987" s="9" t="s">
        <v>26075</v>
      </c>
      <c r="Q2987" s="9" t="s">
        <v>234</v>
      </c>
      <c r="R2987" s="9" t="s">
        <v>25574</v>
      </c>
      <c r="S2987" s="9" t="s">
        <v>17</v>
      </c>
      <c r="T2987" s="9" t="s">
        <v>25356</v>
      </c>
      <c r="U2987" s="9" t="s">
        <v>222</v>
      </c>
      <c r="V2987" s="9" t="s">
        <v>25837</v>
      </c>
    </row>
    <row r="2988" customFormat="false" ht="15" hidden="false" customHeight="false" outlineLevel="0" collapsed="false">
      <c r="A2988" s="9" t="s">
        <v>26076</v>
      </c>
      <c r="B2988" s="9" t="s">
        <v>26077</v>
      </c>
      <c r="C2988" s="9" t="s">
        <v>26078</v>
      </c>
      <c r="D2988" s="9" t="s">
        <v>27</v>
      </c>
      <c r="E2988" s="9" t="s">
        <v>1099</v>
      </c>
      <c r="F2988" s="9" t="s">
        <v>26070</v>
      </c>
      <c r="G2988" s="9" t="s">
        <v>472</v>
      </c>
      <c r="H2988" s="9" t="n">
        <v>1415</v>
      </c>
      <c r="I2988" s="9" t="n">
        <v>1600</v>
      </c>
      <c r="J2988" s="9" t="s">
        <v>26079</v>
      </c>
      <c r="K2988" s="9" t="s">
        <v>26080</v>
      </c>
      <c r="L2988" s="9" t="s">
        <v>26081</v>
      </c>
      <c r="M2988" s="9" t="s">
        <v>26082</v>
      </c>
      <c r="N2988" s="9" t="s">
        <v>9254</v>
      </c>
      <c r="O2988" s="9" t="s">
        <v>26053</v>
      </c>
      <c r="P2988" s="9" t="s">
        <v>26083</v>
      </c>
      <c r="Q2988" s="9" t="s">
        <v>246</v>
      </c>
      <c r="R2988" s="9" t="s">
        <v>26084</v>
      </c>
      <c r="S2988" s="9" t="s">
        <v>16</v>
      </c>
      <c r="T2988" s="9" t="s">
        <v>25356</v>
      </c>
      <c r="U2988" s="9" t="s">
        <v>222</v>
      </c>
      <c r="V2988" s="9" t="s">
        <v>26085</v>
      </c>
    </row>
    <row r="2989" customFormat="false" ht="15" hidden="false" customHeight="false" outlineLevel="0" collapsed="false">
      <c r="A2989" s="9" t="s">
        <v>26086</v>
      </c>
      <c r="B2989" s="9" t="s">
        <v>26087</v>
      </c>
      <c r="C2989" s="9" t="s">
        <v>26088</v>
      </c>
      <c r="D2989" s="9" t="s">
        <v>27</v>
      </c>
      <c r="E2989" s="9" t="s">
        <v>1099</v>
      </c>
      <c r="F2989" s="9" t="s">
        <v>167</v>
      </c>
      <c r="G2989" s="9" t="s">
        <v>140</v>
      </c>
      <c r="H2989" s="9" t="n">
        <v>1760</v>
      </c>
      <c r="I2989" s="9" t="n">
        <v>1840</v>
      </c>
      <c r="J2989" s="9" t="s">
        <v>26089</v>
      </c>
      <c r="K2989" s="9" t="s">
        <v>26090</v>
      </c>
      <c r="L2989" s="9" t="s">
        <v>26091</v>
      </c>
      <c r="M2989" s="9" t="s">
        <v>26092</v>
      </c>
      <c r="N2989" s="9" t="s">
        <v>723</v>
      </c>
      <c r="O2989" s="9" t="s">
        <v>26093</v>
      </c>
      <c r="P2989" s="9" t="s">
        <v>26094</v>
      </c>
      <c r="Q2989" s="9" t="s">
        <v>246</v>
      </c>
      <c r="R2989" s="9" t="s">
        <v>26095</v>
      </c>
      <c r="S2989" s="9" t="s">
        <v>15</v>
      </c>
      <c r="T2989" s="9" t="s">
        <v>20438</v>
      </c>
      <c r="U2989" s="9" t="s">
        <v>222</v>
      </c>
      <c r="V2989" s="9" t="s">
        <v>26096</v>
      </c>
    </row>
    <row r="2990" customFormat="false" ht="15" hidden="false" customHeight="false" outlineLevel="0" collapsed="false">
      <c r="A2990" s="9" t="s">
        <v>26097</v>
      </c>
      <c r="B2990" s="9" t="s">
        <v>26098</v>
      </c>
      <c r="C2990" s="9" t="s">
        <v>26099</v>
      </c>
      <c r="D2990" s="9" t="s">
        <v>27</v>
      </c>
      <c r="E2990" s="9" t="s">
        <v>1099</v>
      </c>
      <c r="F2990" s="9" t="s">
        <v>416</v>
      </c>
      <c r="G2990" s="9" t="s">
        <v>472</v>
      </c>
      <c r="H2990" s="9" t="n">
        <v>1789</v>
      </c>
      <c r="I2990" s="9" t="n">
        <v>1914</v>
      </c>
      <c r="J2990" s="9" t="s">
        <v>26100</v>
      </c>
      <c r="K2990" s="9" t="s">
        <v>26101</v>
      </c>
      <c r="L2990" s="9" t="s">
        <v>8934</v>
      </c>
      <c r="M2990" s="9" t="s">
        <v>8934</v>
      </c>
      <c r="N2990" s="9" t="s">
        <v>178</v>
      </c>
      <c r="O2990" s="9" t="s">
        <v>26102</v>
      </c>
      <c r="P2990" s="9" t="s">
        <v>26103</v>
      </c>
      <c r="Q2990" s="9" t="s">
        <v>234</v>
      </c>
      <c r="R2990" s="9" t="s">
        <v>25574</v>
      </c>
      <c r="S2990" s="9" t="s">
        <v>17</v>
      </c>
      <c r="T2990" s="9" t="s">
        <v>25356</v>
      </c>
      <c r="U2990" s="9" t="s">
        <v>222</v>
      </c>
      <c r="V2990" s="9"/>
    </row>
    <row r="2991" customFormat="false" ht="15" hidden="false" customHeight="false" outlineLevel="0" collapsed="false">
      <c r="A2991" s="9" t="s">
        <v>26104</v>
      </c>
      <c r="B2991" s="9" t="s">
        <v>26105</v>
      </c>
      <c r="C2991" s="9" t="s">
        <v>26106</v>
      </c>
      <c r="D2991" s="9" t="s">
        <v>27</v>
      </c>
      <c r="E2991" s="9" t="s">
        <v>1099</v>
      </c>
      <c r="F2991" s="9" t="s">
        <v>1239</v>
      </c>
      <c r="G2991" s="9" t="s">
        <v>338</v>
      </c>
      <c r="H2991" s="9" t="n">
        <v>1880</v>
      </c>
      <c r="I2991" s="9" t="n">
        <v>1945</v>
      </c>
      <c r="J2991" s="9" t="s">
        <v>26107</v>
      </c>
      <c r="K2991" s="9" t="s">
        <v>26108</v>
      </c>
      <c r="L2991" s="9" t="s">
        <v>26109</v>
      </c>
      <c r="M2991" s="9" t="s">
        <v>26110</v>
      </c>
      <c r="N2991" s="9" t="s">
        <v>26111</v>
      </c>
      <c r="O2991" s="9" t="s">
        <v>26112</v>
      </c>
      <c r="P2991" s="9" t="s">
        <v>26113</v>
      </c>
      <c r="Q2991" s="9" t="s">
        <v>234</v>
      </c>
      <c r="R2991" s="9" t="s">
        <v>26114</v>
      </c>
      <c r="S2991" s="9" t="s">
        <v>16</v>
      </c>
      <c r="T2991" s="9" t="s">
        <v>20438</v>
      </c>
      <c r="U2991" s="9" t="s">
        <v>378</v>
      </c>
      <c r="V2991" s="9" t="s">
        <v>26115</v>
      </c>
    </row>
    <row r="2992" customFormat="false" ht="15" hidden="false" customHeight="false" outlineLevel="0" collapsed="false">
      <c r="A2992" s="9" t="s">
        <v>26116</v>
      </c>
      <c r="B2992" s="9" t="s">
        <v>26117</v>
      </c>
      <c r="C2992" s="9" t="s">
        <v>26118</v>
      </c>
      <c r="D2992" s="9" t="s">
        <v>27</v>
      </c>
      <c r="E2992" s="9" t="s">
        <v>1099</v>
      </c>
      <c r="F2992" s="9" t="s">
        <v>1239</v>
      </c>
      <c r="G2992" s="9" t="s">
        <v>472</v>
      </c>
      <c r="H2992" s="9" t="n">
        <v>1947</v>
      </c>
      <c r="I2992" s="9" t="n">
        <v>1991</v>
      </c>
      <c r="J2992" s="9" t="s">
        <v>25411</v>
      </c>
      <c r="K2992" s="9" t="s">
        <v>26119</v>
      </c>
      <c r="L2992" s="9" t="s">
        <v>8934</v>
      </c>
      <c r="M2992" s="9" t="s">
        <v>26120</v>
      </c>
      <c r="N2992" s="9" t="s">
        <v>180</v>
      </c>
      <c r="O2992" s="9" t="s">
        <v>354</v>
      </c>
      <c r="P2992" s="9" t="s">
        <v>26121</v>
      </c>
      <c r="Q2992" s="9" t="s">
        <v>234</v>
      </c>
      <c r="R2992" s="9" t="s">
        <v>26122</v>
      </c>
      <c r="S2992" s="9" t="s">
        <v>17</v>
      </c>
      <c r="T2992" s="9" t="s">
        <v>5652</v>
      </c>
      <c r="U2992" s="9" t="s">
        <v>222</v>
      </c>
      <c r="V2992" s="9"/>
    </row>
    <row r="2993" customFormat="false" ht="15" hidden="false" customHeight="false" outlineLevel="0" collapsed="false">
      <c r="A2993" s="9" t="s">
        <v>26123</v>
      </c>
      <c r="B2993" s="9" t="s">
        <v>26124</v>
      </c>
      <c r="C2993" s="9" t="s">
        <v>26125</v>
      </c>
      <c r="D2993" s="9" t="s">
        <v>27</v>
      </c>
      <c r="E2993" s="9" t="s">
        <v>1099</v>
      </c>
      <c r="F2993" s="9" t="s">
        <v>5135</v>
      </c>
      <c r="G2993" s="9" t="s">
        <v>144</v>
      </c>
      <c r="H2993" s="9" t="n">
        <v>1240</v>
      </c>
      <c r="I2993" s="9" t="n">
        <v>1480</v>
      </c>
      <c r="J2993" s="9" t="s">
        <v>25780</v>
      </c>
      <c r="K2993" s="9" t="s">
        <v>26126</v>
      </c>
      <c r="L2993" s="9" t="s">
        <v>8934</v>
      </c>
      <c r="M2993" s="9" t="s">
        <v>8934</v>
      </c>
      <c r="N2993" s="9" t="s">
        <v>180</v>
      </c>
      <c r="O2993" s="9" t="s">
        <v>26127</v>
      </c>
      <c r="P2993" s="9" t="s">
        <v>26128</v>
      </c>
      <c r="Q2993" s="9" t="s">
        <v>234</v>
      </c>
      <c r="R2993" s="9" t="s">
        <v>25574</v>
      </c>
      <c r="S2993" s="9" t="s">
        <v>17</v>
      </c>
      <c r="T2993" s="9" t="s">
        <v>25356</v>
      </c>
      <c r="U2993" s="9" t="s">
        <v>222</v>
      </c>
      <c r="V2993" s="9" t="s">
        <v>26129</v>
      </c>
    </row>
    <row r="2994" customFormat="false" ht="15" hidden="false" customHeight="false" outlineLevel="0" collapsed="false">
      <c r="A2994" s="9" t="s">
        <v>26130</v>
      </c>
      <c r="B2994" s="9" t="s">
        <v>26131</v>
      </c>
      <c r="C2994" s="9" t="s">
        <v>26132</v>
      </c>
      <c r="D2994" s="9" t="s">
        <v>27</v>
      </c>
      <c r="E2994" s="9" t="s">
        <v>1099</v>
      </c>
      <c r="F2994" s="9" t="s">
        <v>5071</v>
      </c>
      <c r="G2994" s="9" t="s">
        <v>136</v>
      </c>
      <c r="H2994" s="9" t="n">
        <v>1453</v>
      </c>
      <c r="I2994" s="9" t="n">
        <v>1821</v>
      </c>
      <c r="J2994" s="9" t="s">
        <v>25780</v>
      </c>
      <c r="K2994" s="9" t="s">
        <v>26133</v>
      </c>
      <c r="L2994" s="9" t="s">
        <v>26134</v>
      </c>
      <c r="M2994" s="9" t="s">
        <v>26135</v>
      </c>
      <c r="N2994" s="9" t="s">
        <v>179</v>
      </c>
      <c r="O2994" s="9" t="s">
        <v>26136</v>
      </c>
      <c r="P2994" s="9" t="s">
        <v>26137</v>
      </c>
      <c r="Q2994" s="9" t="s">
        <v>234</v>
      </c>
      <c r="R2994" s="9" t="s">
        <v>25574</v>
      </c>
      <c r="S2994" s="9" t="s">
        <v>17</v>
      </c>
      <c r="T2994" s="9" t="s">
        <v>25356</v>
      </c>
      <c r="U2994" s="9" t="s">
        <v>222</v>
      </c>
      <c r="V2994" s="9" t="s">
        <v>25837</v>
      </c>
    </row>
    <row r="2995" customFormat="false" ht="15" hidden="false" customHeight="false" outlineLevel="0" collapsed="false">
      <c r="A2995" s="9" t="s">
        <v>26138</v>
      </c>
      <c r="B2995" s="9" t="s">
        <v>26139</v>
      </c>
      <c r="C2995" s="9" t="s">
        <v>26140</v>
      </c>
      <c r="D2995" s="9" t="s">
        <v>27</v>
      </c>
      <c r="E2995" s="9" t="s">
        <v>1099</v>
      </c>
      <c r="F2995" s="9" t="s">
        <v>26141</v>
      </c>
      <c r="G2995" s="9" t="s">
        <v>472</v>
      </c>
      <c r="H2995" s="9" t="n">
        <v>1970</v>
      </c>
      <c r="I2995" s="9"/>
      <c r="J2995" s="9" t="s">
        <v>26142</v>
      </c>
      <c r="K2995" s="9" t="s">
        <v>26143</v>
      </c>
      <c r="L2995" s="9" t="s">
        <v>26144</v>
      </c>
      <c r="M2995" s="9" t="s">
        <v>26145</v>
      </c>
      <c r="N2995" s="9" t="s">
        <v>177</v>
      </c>
      <c r="O2995" s="9" t="s">
        <v>26146</v>
      </c>
      <c r="P2995" s="9" t="s">
        <v>26147</v>
      </c>
      <c r="Q2995" s="9" t="s">
        <v>234</v>
      </c>
      <c r="R2995" s="9" t="s">
        <v>25574</v>
      </c>
      <c r="S2995" s="9" t="s">
        <v>17</v>
      </c>
      <c r="T2995" s="9" t="s">
        <v>5652</v>
      </c>
      <c r="U2995" s="9" t="s">
        <v>222</v>
      </c>
      <c r="V2995" s="9" t="s">
        <v>26148</v>
      </c>
    </row>
    <row r="2996" customFormat="false" ht="15" hidden="false" customHeight="false" outlineLevel="0" collapsed="false">
      <c r="A2996" s="9" t="s">
        <v>26149</v>
      </c>
      <c r="B2996" s="9" t="s">
        <v>26150</v>
      </c>
      <c r="C2996" s="9" t="s">
        <v>26150</v>
      </c>
      <c r="D2996" s="9" t="s">
        <v>27</v>
      </c>
      <c r="E2996" s="9" t="s">
        <v>1099</v>
      </c>
      <c r="F2996" s="9" t="s">
        <v>26151</v>
      </c>
      <c r="G2996" s="9" t="s">
        <v>472</v>
      </c>
      <c r="H2996" s="9" t="n">
        <v>1950</v>
      </c>
      <c r="I2996" s="9"/>
      <c r="J2996" s="9" t="s">
        <v>26152</v>
      </c>
      <c r="K2996" s="9" t="s">
        <v>26153</v>
      </c>
      <c r="L2996" s="9" t="s">
        <v>26154</v>
      </c>
      <c r="M2996" s="9" t="s">
        <v>8934</v>
      </c>
      <c r="N2996" s="9" t="s">
        <v>183</v>
      </c>
      <c r="O2996" s="9" t="s">
        <v>26155</v>
      </c>
      <c r="P2996" s="9" t="s">
        <v>26156</v>
      </c>
      <c r="Q2996" s="9" t="s">
        <v>234</v>
      </c>
      <c r="R2996" s="9" t="s">
        <v>25498</v>
      </c>
      <c r="S2996" s="9" t="s">
        <v>15</v>
      </c>
      <c r="T2996" s="9" t="s">
        <v>26157</v>
      </c>
      <c r="U2996" s="9" t="s">
        <v>222</v>
      </c>
      <c r="V2996" s="9" t="s">
        <v>26158</v>
      </c>
    </row>
    <row r="2997" customFormat="false" ht="15" hidden="false" customHeight="false" outlineLevel="0" collapsed="false">
      <c r="A2997" s="9" t="s">
        <v>26159</v>
      </c>
      <c r="B2997" s="9" t="s">
        <v>26160</v>
      </c>
      <c r="C2997" s="9" t="s">
        <v>26161</v>
      </c>
      <c r="D2997" s="9" t="s">
        <v>27</v>
      </c>
      <c r="E2997" s="9" t="s">
        <v>1099</v>
      </c>
      <c r="F2997" s="9" t="s">
        <v>171</v>
      </c>
      <c r="G2997" s="9" t="s">
        <v>472</v>
      </c>
      <c r="H2997" s="9" t="n">
        <v>-24500</v>
      </c>
      <c r="I2997" s="9" t="n">
        <v>-17000</v>
      </c>
      <c r="J2997" s="9" t="s">
        <v>26162</v>
      </c>
      <c r="K2997" s="9" t="s">
        <v>26163</v>
      </c>
      <c r="L2997" s="9" t="s">
        <v>26164</v>
      </c>
      <c r="M2997" s="9" t="s">
        <v>26165</v>
      </c>
      <c r="N2997" s="9" t="s">
        <v>12950</v>
      </c>
      <c r="O2997" s="9" t="s">
        <v>25496</v>
      </c>
      <c r="P2997" s="9" t="s">
        <v>26166</v>
      </c>
      <c r="Q2997" s="9" t="s">
        <v>234</v>
      </c>
      <c r="R2997" s="9" t="s">
        <v>25498</v>
      </c>
      <c r="S2997" s="9" t="s">
        <v>17</v>
      </c>
      <c r="T2997" s="9" t="s">
        <v>25499</v>
      </c>
      <c r="U2997" s="9" t="s">
        <v>222</v>
      </c>
      <c r="V2997" s="9"/>
    </row>
    <row r="2998" customFormat="false" ht="15" hidden="false" customHeight="false" outlineLevel="0" collapsed="false">
      <c r="A2998" s="9" t="s">
        <v>26167</v>
      </c>
      <c r="B2998" s="9" t="s">
        <v>26168</v>
      </c>
      <c r="C2998" s="9" t="s">
        <v>26169</v>
      </c>
      <c r="D2998" s="9" t="s">
        <v>27</v>
      </c>
      <c r="E2998" s="9" t="s">
        <v>1099</v>
      </c>
      <c r="F2998" s="9" t="s">
        <v>171</v>
      </c>
      <c r="G2998" s="9" t="s">
        <v>472</v>
      </c>
      <c r="H2998" s="9" t="n">
        <v>-9700</v>
      </c>
      <c r="I2998" s="9"/>
      <c r="J2998" s="9" t="s">
        <v>26170</v>
      </c>
      <c r="K2998" s="9" t="s">
        <v>26171</v>
      </c>
      <c r="L2998" s="9" t="s">
        <v>8934</v>
      </c>
      <c r="M2998" s="9" t="s">
        <v>8934</v>
      </c>
      <c r="N2998" s="9" t="s">
        <v>183</v>
      </c>
      <c r="O2998" s="9" t="s">
        <v>26172</v>
      </c>
      <c r="P2998" s="9" t="s">
        <v>26173</v>
      </c>
      <c r="Q2998" s="9" t="s">
        <v>234</v>
      </c>
      <c r="R2998" s="9" t="s">
        <v>25498</v>
      </c>
      <c r="S2998" s="9" t="s">
        <v>17</v>
      </c>
      <c r="T2998" s="9" t="s">
        <v>25499</v>
      </c>
      <c r="U2998" s="9" t="s">
        <v>222</v>
      </c>
      <c r="V2998" s="9"/>
    </row>
    <row r="2999" customFormat="false" ht="15" hidden="false" customHeight="false" outlineLevel="0" collapsed="false">
      <c r="A2999" s="9" t="s">
        <v>26174</v>
      </c>
      <c r="B2999" s="9" t="s">
        <v>26175</v>
      </c>
      <c r="C2999" s="9" t="s">
        <v>26176</v>
      </c>
      <c r="D2999" s="9" t="s">
        <v>27</v>
      </c>
      <c r="E2999" s="9" t="s">
        <v>1099</v>
      </c>
      <c r="F2999" s="9" t="s">
        <v>171</v>
      </c>
      <c r="G2999" s="9" t="s">
        <v>472</v>
      </c>
      <c r="H2999" s="9" t="n">
        <v>-2250</v>
      </c>
      <c r="I2999" s="9"/>
      <c r="J2999" s="9" t="s">
        <v>26177</v>
      </c>
      <c r="K2999" s="9" t="s">
        <v>26178</v>
      </c>
      <c r="L2999" s="9" t="s">
        <v>8934</v>
      </c>
      <c r="M2999" s="9" t="s">
        <v>8934</v>
      </c>
      <c r="N2999" s="9" t="s">
        <v>175</v>
      </c>
      <c r="O2999" s="9" t="s">
        <v>26172</v>
      </c>
      <c r="P2999" s="9" t="s">
        <v>26179</v>
      </c>
      <c r="Q2999" s="9" t="s">
        <v>234</v>
      </c>
      <c r="R2999" s="9" t="s">
        <v>25498</v>
      </c>
      <c r="S2999" s="9" t="s">
        <v>17</v>
      </c>
      <c r="T2999" s="9" t="s">
        <v>26157</v>
      </c>
      <c r="U2999" s="9" t="s">
        <v>222</v>
      </c>
      <c r="V2999" s="9" t="s">
        <v>26180</v>
      </c>
    </row>
    <row r="3000" customFormat="false" ht="15" hidden="false" customHeight="false" outlineLevel="0" collapsed="false">
      <c r="A3000" s="9" t="s">
        <v>26181</v>
      </c>
      <c r="B3000" s="9" t="s">
        <v>26182</v>
      </c>
      <c r="C3000" s="9" t="s">
        <v>26182</v>
      </c>
      <c r="D3000" s="9" t="s">
        <v>27</v>
      </c>
      <c r="E3000" s="9" t="s">
        <v>1099</v>
      </c>
      <c r="F3000" s="9" t="s">
        <v>171</v>
      </c>
      <c r="G3000" s="9" t="s">
        <v>472</v>
      </c>
      <c r="H3000" s="9" t="n">
        <v>1300</v>
      </c>
      <c r="I3000" s="9" t="n">
        <v>1850</v>
      </c>
      <c r="J3000" s="9" t="s">
        <v>26183</v>
      </c>
      <c r="K3000" s="9" t="s">
        <v>26184</v>
      </c>
      <c r="L3000" s="9" t="s">
        <v>8934</v>
      </c>
      <c r="M3000" s="9" t="s">
        <v>8934</v>
      </c>
      <c r="N3000" s="9" t="s">
        <v>175</v>
      </c>
      <c r="O3000" s="9" t="s">
        <v>26185</v>
      </c>
      <c r="P3000" s="9" t="s">
        <v>26186</v>
      </c>
      <c r="Q3000" s="9" t="s">
        <v>234</v>
      </c>
      <c r="R3000" s="9" t="s">
        <v>25498</v>
      </c>
      <c r="S3000" s="9" t="s">
        <v>17</v>
      </c>
      <c r="T3000" s="9" t="s">
        <v>26157</v>
      </c>
      <c r="U3000" s="9" t="s">
        <v>378</v>
      </c>
      <c r="V3000" s="9" t="s">
        <v>26187</v>
      </c>
    </row>
    <row r="3001" customFormat="false" ht="15" hidden="false" customHeight="false" outlineLevel="0" collapsed="false">
      <c r="A3001" s="9" t="s">
        <v>26188</v>
      </c>
      <c r="B3001" s="9" t="s">
        <v>26189</v>
      </c>
      <c r="C3001" s="9" t="s">
        <v>26190</v>
      </c>
      <c r="D3001" s="9" t="s">
        <v>27</v>
      </c>
      <c r="E3001" s="9" t="s">
        <v>1099</v>
      </c>
      <c r="F3001" s="9" t="s">
        <v>163</v>
      </c>
      <c r="G3001" s="9" t="s">
        <v>103</v>
      </c>
      <c r="H3001" s="9" t="n">
        <v>-2070</v>
      </c>
      <c r="I3001" s="9" t="n">
        <v>-1600</v>
      </c>
      <c r="J3001" s="9" t="s">
        <v>26191</v>
      </c>
      <c r="K3001" s="9" t="s">
        <v>26192</v>
      </c>
      <c r="L3001" s="9" t="s">
        <v>26193</v>
      </c>
      <c r="M3001" s="9" t="s">
        <v>26194</v>
      </c>
      <c r="N3001" s="9" t="s">
        <v>231</v>
      </c>
      <c r="O3001" s="9" t="s">
        <v>26195</v>
      </c>
      <c r="P3001" s="9" t="s">
        <v>26196</v>
      </c>
      <c r="Q3001" s="9" t="s">
        <v>234</v>
      </c>
      <c r="R3001" s="9" t="s">
        <v>25355</v>
      </c>
      <c r="S3001" s="9" t="s">
        <v>17</v>
      </c>
      <c r="T3001" s="9" t="s">
        <v>25356</v>
      </c>
      <c r="U3001" s="9" t="s">
        <v>378</v>
      </c>
      <c r="V3001" s="9" t="s">
        <v>26197</v>
      </c>
    </row>
    <row r="3002" customFormat="false" ht="15" hidden="false" customHeight="false" outlineLevel="0" collapsed="false">
      <c r="A3002" s="9" t="s">
        <v>26198</v>
      </c>
      <c r="B3002" s="9" t="s">
        <v>26199</v>
      </c>
      <c r="C3002" s="9" t="s">
        <v>26200</v>
      </c>
      <c r="D3002" s="9" t="s">
        <v>27</v>
      </c>
      <c r="E3002" s="9" t="s">
        <v>1099</v>
      </c>
      <c r="F3002" s="9" t="s">
        <v>163</v>
      </c>
      <c r="G3002" s="9" t="s">
        <v>103</v>
      </c>
      <c r="H3002" s="9" t="n">
        <v>-770</v>
      </c>
      <c r="I3002" s="9" t="n">
        <v>-476</v>
      </c>
      <c r="J3002" s="9" t="s">
        <v>26201</v>
      </c>
      <c r="K3002" s="9" t="s">
        <v>26202</v>
      </c>
      <c r="L3002" s="9" t="s">
        <v>26203</v>
      </c>
      <c r="M3002" s="9" t="s">
        <v>26204</v>
      </c>
      <c r="N3002" s="9" t="s">
        <v>1380</v>
      </c>
      <c r="O3002" s="9" t="s">
        <v>26205</v>
      </c>
      <c r="P3002" s="9" t="s">
        <v>26206</v>
      </c>
      <c r="Q3002" s="9" t="s">
        <v>234</v>
      </c>
      <c r="R3002" s="9" t="s">
        <v>25365</v>
      </c>
      <c r="S3002" s="9" t="s">
        <v>17</v>
      </c>
      <c r="T3002" s="9" t="s">
        <v>5652</v>
      </c>
      <c r="U3002" s="9" t="s">
        <v>222</v>
      </c>
      <c r="V3002" s="9" t="s">
        <v>26207</v>
      </c>
    </row>
    <row r="3003" customFormat="false" ht="15" hidden="false" customHeight="false" outlineLevel="0" collapsed="false">
      <c r="A3003" s="9" t="s">
        <v>26208</v>
      </c>
      <c r="B3003" s="9" t="s">
        <v>26209</v>
      </c>
      <c r="C3003" s="9" t="s">
        <v>26210</v>
      </c>
      <c r="D3003" s="9" t="s">
        <v>27</v>
      </c>
      <c r="E3003" s="9" t="s">
        <v>1099</v>
      </c>
      <c r="F3003" s="9" t="s">
        <v>163</v>
      </c>
      <c r="G3003" s="9" t="s">
        <v>103</v>
      </c>
      <c r="H3003" s="9" t="n">
        <v>-475</v>
      </c>
      <c r="I3003" s="9" t="n">
        <v>-221</v>
      </c>
      <c r="J3003" s="9" t="s">
        <v>25411</v>
      </c>
      <c r="K3003" s="9" t="s">
        <v>26211</v>
      </c>
      <c r="L3003" s="9" t="s">
        <v>26212</v>
      </c>
      <c r="M3003" s="9" t="s">
        <v>26213</v>
      </c>
      <c r="N3003" s="9" t="s">
        <v>26214</v>
      </c>
      <c r="O3003" s="9" t="s">
        <v>26215</v>
      </c>
      <c r="P3003" s="9" t="s">
        <v>13272</v>
      </c>
      <c r="Q3003" s="9" t="s">
        <v>246</v>
      </c>
      <c r="R3003" s="9" t="s">
        <v>25365</v>
      </c>
      <c r="S3003" s="9" t="s">
        <v>16</v>
      </c>
      <c r="T3003" s="9" t="s">
        <v>26216</v>
      </c>
      <c r="U3003" s="9" t="s">
        <v>222</v>
      </c>
      <c r="V3003" s="9" t="s">
        <v>26217</v>
      </c>
    </row>
    <row r="3004" customFormat="false" ht="15" hidden="false" customHeight="false" outlineLevel="0" collapsed="false">
      <c r="A3004" s="9" t="s">
        <v>26218</v>
      </c>
      <c r="B3004" s="9" t="s">
        <v>26219</v>
      </c>
      <c r="C3004" s="9" t="s">
        <v>26220</v>
      </c>
      <c r="D3004" s="9" t="s">
        <v>27</v>
      </c>
      <c r="E3004" s="9" t="s">
        <v>1099</v>
      </c>
      <c r="F3004" s="9" t="s">
        <v>163</v>
      </c>
      <c r="G3004" s="9" t="s">
        <v>103</v>
      </c>
      <c r="H3004" s="9" t="n">
        <v>220</v>
      </c>
      <c r="I3004" s="9" t="n">
        <v>589</v>
      </c>
      <c r="J3004" s="9" t="s">
        <v>26221</v>
      </c>
      <c r="K3004" s="9" t="s">
        <v>26222</v>
      </c>
      <c r="L3004" s="9" t="s">
        <v>26223</v>
      </c>
      <c r="M3004" s="9" t="s">
        <v>26224</v>
      </c>
      <c r="N3004" s="9" t="s">
        <v>9212</v>
      </c>
      <c r="O3004" s="9" t="s">
        <v>26205</v>
      </c>
      <c r="P3004" s="9" t="s">
        <v>26225</v>
      </c>
      <c r="Q3004" s="9" t="s">
        <v>234</v>
      </c>
      <c r="R3004" s="9" t="s">
        <v>25365</v>
      </c>
      <c r="S3004" s="9" t="s">
        <v>17</v>
      </c>
      <c r="T3004" s="9" t="s">
        <v>25356</v>
      </c>
      <c r="U3004" s="9" t="s">
        <v>222</v>
      </c>
      <c r="V3004" s="9" t="s">
        <v>26226</v>
      </c>
    </row>
    <row r="3005" customFormat="false" ht="15" hidden="false" customHeight="false" outlineLevel="0" collapsed="false">
      <c r="A3005" s="9" t="s">
        <v>26227</v>
      </c>
      <c r="B3005" s="9" t="s">
        <v>26228</v>
      </c>
      <c r="C3005" s="9" t="s">
        <v>26229</v>
      </c>
      <c r="D3005" s="9" t="s">
        <v>27</v>
      </c>
      <c r="E3005" s="9" t="s">
        <v>1099</v>
      </c>
      <c r="F3005" s="9" t="s">
        <v>163</v>
      </c>
      <c r="G3005" s="9" t="s">
        <v>103</v>
      </c>
      <c r="H3005" s="9" t="n">
        <v>960</v>
      </c>
      <c r="I3005" s="9" t="n">
        <v>1127</v>
      </c>
      <c r="J3005" s="9" t="s">
        <v>25411</v>
      </c>
      <c r="K3005" s="9" t="s">
        <v>26230</v>
      </c>
      <c r="L3005" s="9" t="s">
        <v>26231</v>
      </c>
      <c r="M3005" s="9" t="s">
        <v>26232</v>
      </c>
      <c r="N3005" s="9" t="s">
        <v>15508</v>
      </c>
      <c r="O3005" s="9" t="s">
        <v>26205</v>
      </c>
      <c r="P3005" s="9" t="s">
        <v>26233</v>
      </c>
      <c r="Q3005" s="9" t="s">
        <v>234</v>
      </c>
      <c r="R3005" s="9" t="s">
        <v>26234</v>
      </c>
      <c r="S3005" s="9" t="s">
        <v>16</v>
      </c>
      <c r="T3005" s="9" t="s">
        <v>5652</v>
      </c>
      <c r="U3005" s="9" t="s">
        <v>222</v>
      </c>
      <c r="V3005" s="9" t="s">
        <v>26235</v>
      </c>
    </row>
    <row r="3006" customFormat="false" ht="15" hidden="false" customHeight="false" outlineLevel="0" collapsed="false">
      <c r="A3006" s="9" t="s">
        <v>26236</v>
      </c>
      <c r="B3006" s="9" t="s">
        <v>26237</v>
      </c>
      <c r="C3006" s="9" t="s">
        <v>26238</v>
      </c>
      <c r="D3006" s="9" t="s">
        <v>27</v>
      </c>
      <c r="E3006" s="9" t="s">
        <v>1099</v>
      </c>
      <c r="F3006" s="9" t="s">
        <v>163</v>
      </c>
      <c r="G3006" s="9" t="s">
        <v>103</v>
      </c>
      <c r="H3006" s="9" t="n">
        <v>1127</v>
      </c>
      <c r="I3006" s="9" t="n">
        <v>1279</v>
      </c>
      <c r="J3006" s="9" t="s">
        <v>25411</v>
      </c>
      <c r="K3006" s="9" t="s">
        <v>26239</v>
      </c>
      <c r="L3006" s="9" t="s">
        <v>26240</v>
      </c>
      <c r="M3006" s="9" t="s">
        <v>26241</v>
      </c>
      <c r="N3006" s="9" t="s">
        <v>178</v>
      </c>
      <c r="O3006" s="9" t="s">
        <v>26205</v>
      </c>
      <c r="P3006" s="9" t="s">
        <v>26242</v>
      </c>
      <c r="Q3006" s="9" t="s">
        <v>234</v>
      </c>
      <c r="R3006" s="9" t="s">
        <v>26243</v>
      </c>
      <c r="S3006" s="9" t="s">
        <v>16</v>
      </c>
      <c r="T3006" s="9" t="s">
        <v>5652</v>
      </c>
      <c r="U3006" s="9" t="s">
        <v>222</v>
      </c>
      <c r="V3006" s="9" t="s">
        <v>26244</v>
      </c>
    </row>
    <row r="3007" customFormat="false" ht="15" hidden="false" customHeight="false" outlineLevel="0" collapsed="false">
      <c r="A3007" s="9" t="s">
        <v>26245</v>
      </c>
      <c r="B3007" s="9" t="s">
        <v>26246</v>
      </c>
      <c r="C3007" s="9" t="s">
        <v>26247</v>
      </c>
      <c r="D3007" s="9" t="s">
        <v>27</v>
      </c>
      <c r="E3007" s="9" t="s">
        <v>1099</v>
      </c>
      <c r="F3007" s="9" t="s">
        <v>263</v>
      </c>
      <c r="G3007" s="9" t="s">
        <v>103</v>
      </c>
      <c r="H3007" s="9" t="n">
        <v>1620</v>
      </c>
      <c r="I3007" s="9" t="n">
        <v>1683</v>
      </c>
      <c r="J3007" s="9" t="s">
        <v>26248</v>
      </c>
      <c r="K3007" s="9" t="s">
        <v>26249</v>
      </c>
      <c r="L3007" s="9" t="s">
        <v>8966</v>
      </c>
      <c r="M3007" s="9" t="s">
        <v>26250</v>
      </c>
      <c r="N3007" s="9" t="s">
        <v>976</v>
      </c>
      <c r="O3007" s="9" t="s">
        <v>26251</v>
      </c>
      <c r="P3007" s="9" t="s">
        <v>26252</v>
      </c>
      <c r="Q3007" s="9" t="s">
        <v>234</v>
      </c>
      <c r="R3007" s="9" t="s">
        <v>26253</v>
      </c>
      <c r="S3007" s="9" t="s">
        <v>17</v>
      </c>
      <c r="T3007" s="9" t="s">
        <v>5652</v>
      </c>
      <c r="U3007" s="9" t="s">
        <v>378</v>
      </c>
      <c r="V3007" s="9"/>
    </row>
    <row r="3008" customFormat="false" ht="15" hidden="false" customHeight="false" outlineLevel="0" collapsed="false">
      <c r="A3008" s="9" t="s">
        <v>26254</v>
      </c>
      <c r="B3008" s="9" t="s">
        <v>26255</v>
      </c>
      <c r="C3008" s="9" t="s">
        <v>26256</v>
      </c>
      <c r="D3008" s="9" t="s">
        <v>27</v>
      </c>
      <c r="E3008" s="9" t="s">
        <v>1099</v>
      </c>
      <c r="F3008" s="9" t="s">
        <v>163</v>
      </c>
      <c r="G3008" s="9" t="s">
        <v>103</v>
      </c>
      <c r="H3008" s="9" t="n">
        <v>1683</v>
      </c>
      <c r="I3008" s="9" t="n">
        <v>1796</v>
      </c>
      <c r="J3008" s="9" t="s">
        <v>240</v>
      </c>
      <c r="K3008" s="9" t="s">
        <v>26257</v>
      </c>
      <c r="L3008" s="9" t="s">
        <v>26258</v>
      </c>
      <c r="M3008" s="9" t="s">
        <v>26259</v>
      </c>
      <c r="N3008" s="9" t="s">
        <v>180</v>
      </c>
      <c r="O3008" s="9" t="s">
        <v>26260</v>
      </c>
      <c r="P3008" s="9" t="s">
        <v>26261</v>
      </c>
      <c r="Q3008" s="9" t="s">
        <v>234</v>
      </c>
      <c r="R3008" s="9" t="s">
        <v>26243</v>
      </c>
      <c r="S3008" s="9" t="s">
        <v>17</v>
      </c>
      <c r="T3008" s="9" t="s">
        <v>5652</v>
      </c>
      <c r="U3008" s="9" t="s">
        <v>222</v>
      </c>
      <c r="V3008" s="9" t="s">
        <v>26262</v>
      </c>
    </row>
    <row r="3009" customFormat="false" ht="15" hidden="false" customHeight="false" outlineLevel="0" collapsed="false">
      <c r="A3009" s="9" t="s">
        <v>26263</v>
      </c>
      <c r="B3009" s="9" t="s">
        <v>26264</v>
      </c>
      <c r="C3009" s="9" t="s">
        <v>26265</v>
      </c>
      <c r="D3009" s="9" t="s">
        <v>27</v>
      </c>
      <c r="E3009" s="9" t="s">
        <v>1099</v>
      </c>
      <c r="F3009" s="9" t="s">
        <v>163</v>
      </c>
      <c r="G3009" s="9" t="s">
        <v>103</v>
      </c>
      <c r="H3009" s="9" t="n">
        <v>1839</v>
      </c>
      <c r="I3009" s="9" t="n">
        <v>1949</v>
      </c>
      <c r="J3009" s="9" t="s">
        <v>25780</v>
      </c>
      <c r="K3009" s="9" t="s">
        <v>26266</v>
      </c>
      <c r="L3009" s="9" t="s">
        <v>8934</v>
      </c>
      <c r="M3009" s="9" t="s">
        <v>8934</v>
      </c>
      <c r="N3009" s="9" t="s">
        <v>180</v>
      </c>
      <c r="O3009" s="9" t="s">
        <v>26267</v>
      </c>
      <c r="P3009" s="9" t="s">
        <v>26268</v>
      </c>
      <c r="Q3009" s="9" t="s">
        <v>234</v>
      </c>
      <c r="R3009" s="9" t="s">
        <v>25574</v>
      </c>
      <c r="S3009" s="9" t="s">
        <v>17</v>
      </c>
      <c r="T3009" s="9" t="s">
        <v>25356</v>
      </c>
      <c r="U3009" s="9" t="s">
        <v>222</v>
      </c>
      <c r="V3009" s="9" t="s">
        <v>25837</v>
      </c>
    </row>
    <row r="3010" customFormat="false" ht="15" hidden="false" customHeight="false" outlineLevel="0" collapsed="false">
      <c r="A3010" s="9" t="s">
        <v>26269</v>
      </c>
      <c r="B3010" s="9" t="s">
        <v>26270</v>
      </c>
      <c r="C3010" s="9" t="s">
        <v>26271</v>
      </c>
      <c r="D3010" s="9" t="s">
        <v>27</v>
      </c>
      <c r="E3010" s="9" t="s">
        <v>1099</v>
      </c>
      <c r="F3010" s="9" t="s">
        <v>163</v>
      </c>
      <c r="G3010" s="9" t="s">
        <v>103</v>
      </c>
      <c r="H3010" s="9" t="n">
        <v>1912</v>
      </c>
      <c r="I3010" s="9" t="n">
        <v>1949</v>
      </c>
      <c r="J3010" s="9" t="s">
        <v>25411</v>
      </c>
      <c r="K3010" s="9" t="s">
        <v>26272</v>
      </c>
      <c r="L3010" s="9" t="s">
        <v>26273</v>
      </c>
      <c r="M3010" s="9" t="s">
        <v>26274</v>
      </c>
      <c r="N3010" s="9" t="s">
        <v>174</v>
      </c>
      <c r="O3010" s="9" t="s">
        <v>26205</v>
      </c>
      <c r="P3010" s="9" t="s">
        <v>26275</v>
      </c>
      <c r="Q3010" s="9" t="s">
        <v>234</v>
      </c>
      <c r="R3010" s="9" t="s">
        <v>25574</v>
      </c>
      <c r="S3010" s="9" t="s">
        <v>17</v>
      </c>
      <c r="T3010" s="9" t="s">
        <v>5652</v>
      </c>
      <c r="U3010" s="9" t="s">
        <v>222</v>
      </c>
      <c r="V3010" s="9" t="s">
        <v>26276</v>
      </c>
    </row>
    <row r="3011" customFormat="false" ht="15" hidden="false" customHeight="false" outlineLevel="0" collapsed="false">
      <c r="A3011" s="9" t="s">
        <v>26277</v>
      </c>
      <c r="B3011" s="9" t="s">
        <v>26278</v>
      </c>
      <c r="C3011" s="9" t="s">
        <v>26279</v>
      </c>
      <c r="D3011" s="9" t="s">
        <v>27</v>
      </c>
      <c r="E3011" s="9" t="s">
        <v>1099</v>
      </c>
      <c r="F3011" s="9" t="s">
        <v>163</v>
      </c>
      <c r="G3011" s="9" t="s">
        <v>103</v>
      </c>
      <c r="H3011" s="9" t="n">
        <v>1949</v>
      </c>
      <c r="I3011" s="9" t="n">
        <v>1976</v>
      </c>
      <c r="J3011" s="9" t="s">
        <v>25411</v>
      </c>
      <c r="K3011" s="9" t="s">
        <v>26280</v>
      </c>
      <c r="L3011" s="9" t="s">
        <v>26281</v>
      </c>
      <c r="M3011" s="9" t="s">
        <v>26282</v>
      </c>
      <c r="N3011" s="9" t="s">
        <v>180</v>
      </c>
      <c r="O3011" s="9" t="s">
        <v>26205</v>
      </c>
      <c r="P3011" s="9" t="s">
        <v>26283</v>
      </c>
      <c r="Q3011" s="9" t="s">
        <v>234</v>
      </c>
      <c r="R3011" s="9" t="s">
        <v>25574</v>
      </c>
      <c r="S3011" s="9" t="s">
        <v>17</v>
      </c>
      <c r="T3011" s="9" t="s">
        <v>5652</v>
      </c>
      <c r="U3011" s="9" t="s">
        <v>222</v>
      </c>
      <c r="V3011" s="9" t="s">
        <v>26284</v>
      </c>
    </row>
    <row r="3012" customFormat="false" ht="15" hidden="false" customHeight="false" outlineLevel="0" collapsed="false">
      <c r="A3012" s="9" t="s">
        <v>26285</v>
      </c>
      <c r="B3012" s="9" t="s">
        <v>26286</v>
      </c>
      <c r="C3012" s="9" t="s">
        <v>26287</v>
      </c>
      <c r="D3012" s="9" t="s">
        <v>27</v>
      </c>
      <c r="E3012" s="9" t="s">
        <v>1099</v>
      </c>
      <c r="F3012" s="9" t="s">
        <v>163</v>
      </c>
      <c r="G3012" s="9" t="s">
        <v>103</v>
      </c>
      <c r="H3012" s="9" t="n">
        <v>1978</v>
      </c>
      <c r="I3012" s="9"/>
      <c r="J3012" s="9" t="s">
        <v>26288</v>
      </c>
      <c r="K3012" s="9" t="s">
        <v>26289</v>
      </c>
      <c r="L3012" s="9" t="s">
        <v>26290</v>
      </c>
      <c r="M3012" s="9" t="s">
        <v>26291</v>
      </c>
      <c r="N3012" s="9" t="s">
        <v>178</v>
      </c>
      <c r="O3012" s="9" t="s">
        <v>26205</v>
      </c>
      <c r="P3012" s="9" t="s">
        <v>26292</v>
      </c>
      <c r="Q3012" s="9" t="s">
        <v>234</v>
      </c>
      <c r="R3012" s="9" t="s">
        <v>25574</v>
      </c>
      <c r="S3012" s="9" t="s">
        <v>17</v>
      </c>
      <c r="T3012" s="9" t="s">
        <v>5652</v>
      </c>
      <c r="U3012" s="9" t="s">
        <v>222</v>
      </c>
      <c r="V3012" s="9" t="s">
        <v>26293</v>
      </c>
    </row>
    <row r="3013" customFormat="false" ht="15" hidden="false" customHeight="false" outlineLevel="0" collapsed="false">
      <c r="A3013" s="9" t="s">
        <v>26294</v>
      </c>
      <c r="B3013" s="9" t="s">
        <v>26295</v>
      </c>
      <c r="C3013" s="9" t="s">
        <v>26296</v>
      </c>
      <c r="D3013" s="9" t="s">
        <v>27</v>
      </c>
      <c r="E3013" s="9" t="s">
        <v>1099</v>
      </c>
      <c r="F3013" s="9" t="s">
        <v>11494</v>
      </c>
      <c r="G3013" s="9" t="s">
        <v>1438</v>
      </c>
      <c r="H3013" s="9" t="n">
        <v>-140</v>
      </c>
      <c r="I3013" s="9" t="n">
        <v>1912</v>
      </c>
      <c r="J3013" s="9" t="s">
        <v>26297</v>
      </c>
      <c r="K3013" s="9" t="s">
        <v>26298</v>
      </c>
      <c r="L3013" s="9" t="s">
        <v>26299</v>
      </c>
      <c r="M3013" s="9" t="s">
        <v>9307</v>
      </c>
      <c r="N3013" s="9" t="s">
        <v>177</v>
      </c>
      <c r="O3013" s="9" t="s">
        <v>26300</v>
      </c>
      <c r="P3013" s="9" t="s">
        <v>26301</v>
      </c>
      <c r="Q3013" s="9" t="s">
        <v>234</v>
      </c>
      <c r="R3013" s="9" t="s">
        <v>26302</v>
      </c>
      <c r="S3013" s="9" t="s">
        <v>16</v>
      </c>
      <c r="T3013" s="9" t="s">
        <v>26303</v>
      </c>
      <c r="U3013" s="9" t="s">
        <v>222</v>
      </c>
      <c r="V3013" s="9"/>
    </row>
    <row r="3014" customFormat="false" ht="15" hidden="false" customHeight="false" outlineLevel="0" collapsed="false">
      <c r="A3014" s="9" t="s">
        <v>26304</v>
      </c>
      <c r="B3014" s="9" t="s">
        <v>26305</v>
      </c>
      <c r="C3014" s="9" t="s">
        <v>26306</v>
      </c>
      <c r="D3014" s="9" t="s">
        <v>27</v>
      </c>
      <c r="E3014" s="9" t="s">
        <v>1099</v>
      </c>
      <c r="F3014" s="9" t="s">
        <v>164</v>
      </c>
      <c r="G3014" s="9" t="s">
        <v>111</v>
      </c>
      <c r="H3014" s="9" t="n">
        <v>842</v>
      </c>
      <c r="I3014" s="9" t="n">
        <v>978</v>
      </c>
      <c r="J3014" s="9" t="s">
        <v>240</v>
      </c>
      <c r="K3014" s="9" t="s">
        <v>26307</v>
      </c>
      <c r="L3014" s="9" t="s">
        <v>8934</v>
      </c>
      <c r="M3014" s="9" t="s">
        <v>8934</v>
      </c>
      <c r="N3014" s="9" t="s">
        <v>179</v>
      </c>
      <c r="O3014" s="9" t="s">
        <v>26308</v>
      </c>
      <c r="P3014" s="9" t="s">
        <v>26309</v>
      </c>
      <c r="Q3014" s="9" t="s">
        <v>234</v>
      </c>
      <c r="R3014" s="9" t="s">
        <v>25574</v>
      </c>
      <c r="S3014" s="9" t="s">
        <v>17</v>
      </c>
      <c r="T3014" s="9" t="s">
        <v>25356</v>
      </c>
      <c r="U3014" s="9" t="s">
        <v>378</v>
      </c>
      <c r="V3014" s="9" t="s">
        <v>26310</v>
      </c>
    </row>
    <row r="3015" customFormat="false" ht="15" hidden="false" customHeight="false" outlineLevel="0" collapsed="false">
      <c r="A3015" s="9" t="s">
        <v>26311</v>
      </c>
      <c r="B3015" s="9" t="s">
        <v>26312</v>
      </c>
      <c r="C3015" s="9" t="s">
        <v>26313</v>
      </c>
      <c r="D3015" s="9" t="s">
        <v>27</v>
      </c>
      <c r="E3015" s="9" t="s">
        <v>1099</v>
      </c>
      <c r="F3015" s="9" t="s">
        <v>164</v>
      </c>
      <c r="G3015" s="9" t="s">
        <v>6824</v>
      </c>
      <c r="H3015" s="9" t="n">
        <v>978</v>
      </c>
      <c r="I3015" s="9" t="n">
        <v>1300</v>
      </c>
      <c r="J3015" s="9" t="s">
        <v>26314</v>
      </c>
      <c r="K3015" s="9" t="s">
        <v>26315</v>
      </c>
      <c r="L3015" s="9" t="s">
        <v>26316</v>
      </c>
      <c r="M3015" s="9" t="s">
        <v>26317</v>
      </c>
      <c r="N3015" s="9" t="s">
        <v>179</v>
      </c>
      <c r="O3015" s="9" t="s">
        <v>26318</v>
      </c>
      <c r="P3015" s="9" t="s">
        <v>26319</v>
      </c>
      <c r="Q3015" s="9" t="s">
        <v>670</v>
      </c>
      <c r="R3015" s="9" t="s">
        <v>25355</v>
      </c>
      <c r="S3015" s="9" t="s">
        <v>17</v>
      </c>
      <c r="T3015" s="9" t="s">
        <v>5652</v>
      </c>
      <c r="U3015" s="9" t="s">
        <v>378</v>
      </c>
      <c r="V3015" s="9" t="s">
        <v>26320</v>
      </c>
    </row>
    <row r="3016" customFormat="false" ht="15" hidden="false" customHeight="false" outlineLevel="0" collapsed="false">
      <c r="A3016" s="9" t="s">
        <v>26321</v>
      </c>
      <c r="B3016" s="9" t="s">
        <v>26322</v>
      </c>
      <c r="C3016" s="9" t="s">
        <v>26323</v>
      </c>
      <c r="D3016" s="9" t="s">
        <v>27</v>
      </c>
      <c r="E3016" s="9" t="s">
        <v>1099</v>
      </c>
      <c r="F3016" s="9" t="s">
        <v>163</v>
      </c>
      <c r="G3016" s="9" t="s">
        <v>107</v>
      </c>
      <c r="H3016" s="9" t="n">
        <v>-36000</v>
      </c>
      <c r="I3016" s="9" t="n">
        <v>-14000</v>
      </c>
      <c r="J3016" s="9" t="s">
        <v>240</v>
      </c>
      <c r="K3016" s="9" t="s">
        <v>26324</v>
      </c>
      <c r="L3016" s="9" t="s">
        <v>26325</v>
      </c>
      <c r="M3016" s="9" t="s">
        <v>26326</v>
      </c>
      <c r="N3016" s="9" t="s">
        <v>176</v>
      </c>
      <c r="O3016" s="9" t="s">
        <v>26327</v>
      </c>
      <c r="P3016" s="9" t="s">
        <v>26328</v>
      </c>
      <c r="Q3016" s="9" t="s">
        <v>234</v>
      </c>
      <c r="R3016" s="9" t="s">
        <v>25477</v>
      </c>
      <c r="S3016" s="9" t="s">
        <v>17</v>
      </c>
      <c r="T3016" s="9" t="s">
        <v>5652</v>
      </c>
      <c r="U3016" s="9" t="s">
        <v>222</v>
      </c>
      <c r="V3016" s="9" t="s">
        <v>26329</v>
      </c>
    </row>
    <row r="3017" customFormat="false" ht="15" hidden="false" customHeight="false" outlineLevel="0" collapsed="false">
      <c r="A3017" s="9" t="s">
        <v>26330</v>
      </c>
      <c r="B3017" s="9" t="s">
        <v>26331</v>
      </c>
      <c r="C3017" s="9" t="s">
        <v>26332</v>
      </c>
      <c r="D3017" s="9" t="s">
        <v>27</v>
      </c>
      <c r="E3017" s="9" t="s">
        <v>1099</v>
      </c>
      <c r="F3017" s="9" t="s">
        <v>163</v>
      </c>
      <c r="G3017" s="9" t="s">
        <v>107</v>
      </c>
      <c r="H3017" s="9" t="n">
        <v>-14000</v>
      </c>
      <c r="I3017" s="9" t="n">
        <v>-9000</v>
      </c>
      <c r="J3017" s="9" t="s">
        <v>26333</v>
      </c>
      <c r="K3017" s="9" t="s">
        <v>26334</v>
      </c>
      <c r="L3017" s="9" t="s">
        <v>26335</v>
      </c>
      <c r="M3017" s="9" t="s">
        <v>26336</v>
      </c>
      <c r="N3017" s="9" t="s">
        <v>175</v>
      </c>
      <c r="O3017" s="9" t="s">
        <v>26337</v>
      </c>
      <c r="P3017" s="9" t="s">
        <v>26338</v>
      </c>
      <c r="Q3017" s="9" t="s">
        <v>234</v>
      </c>
      <c r="R3017" s="9" t="s">
        <v>26339</v>
      </c>
      <c r="S3017" s="9" t="s">
        <v>17</v>
      </c>
      <c r="T3017" s="9" t="s">
        <v>25608</v>
      </c>
      <c r="U3017" s="9" t="s">
        <v>378</v>
      </c>
      <c r="V3017" s="9" t="s">
        <v>26340</v>
      </c>
    </row>
    <row r="3018" customFormat="false" ht="15" hidden="false" customHeight="false" outlineLevel="0" collapsed="false">
      <c r="A3018" s="9" t="s">
        <v>26341</v>
      </c>
      <c r="B3018" s="9" t="s">
        <v>26342</v>
      </c>
      <c r="C3018" s="9" t="s">
        <v>26343</v>
      </c>
      <c r="D3018" s="9" t="s">
        <v>27</v>
      </c>
      <c r="E3018" s="9" t="s">
        <v>1099</v>
      </c>
      <c r="F3018" s="9" t="s">
        <v>163</v>
      </c>
      <c r="G3018" s="9" t="s">
        <v>107</v>
      </c>
      <c r="H3018" s="9" t="n">
        <v>-9000</v>
      </c>
      <c r="I3018" s="9" t="n">
        <v>-5000</v>
      </c>
      <c r="J3018" s="9" t="s">
        <v>240</v>
      </c>
      <c r="K3018" s="9" t="s">
        <v>26344</v>
      </c>
      <c r="L3018" s="9" t="s">
        <v>26345</v>
      </c>
      <c r="M3018" s="9" t="s">
        <v>26346</v>
      </c>
      <c r="N3018" s="9" t="s">
        <v>175</v>
      </c>
      <c r="O3018" s="9" t="s">
        <v>26347</v>
      </c>
      <c r="P3018" s="9" t="s">
        <v>26348</v>
      </c>
      <c r="Q3018" s="9" t="s">
        <v>234</v>
      </c>
      <c r="R3018" s="9" t="s">
        <v>26339</v>
      </c>
      <c r="S3018" s="9" t="s">
        <v>17</v>
      </c>
      <c r="T3018" s="9" t="s">
        <v>5652</v>
      </c>
      <c r="U3018" s="9" t="s">
        <v>378</v>
      </c>
      <c r="V3018" s="9" t="s">
        <v>26349</v>
      </c>
    </row>
    <row r="3019" customFormat="false" ht="15" hidden="false" customHeight="false" outlineLevel="0" collapsed="false">
      <c r="A3019" s="9" t="s">
        <v>26350</v>
      </c>
      <c r="B3019" s="9" t="s">
        <v>26351</v>
      </c>
      <c r="C3019" s="9" t="s">
        <v>26352</v>
      </c>
      <c r="D3019" s="9" t="s">
        <v>27</v>
      </c>
      <c r="E3019" s="9" t="s">
        <v>1099</v>
      </c>
      <c r="F3019" s="9" t="s">
        <v>163</v>
      </c>
      <c r="G3019" s="9" t="s">
        <v>107</v>
      </c>
      <c r="H3019" s="9" t="n">
        <v>-5000</v>
      </c>
      <c r="I3019" s="9" t="n">
        <v>-3500</v>
      </c>
      <c r="J3019" s="9" t="s">
        <v>240</v>
      </c>
      <c r="K3019" s="9" t="s">
        <v>26353</v>
      </c>
      <c r="L3019" s="9" t="s">
        <v>26354</v>
      </c>
      <c r="M3019" s="9" t="s">
        <v>26355</v>
      </c>
      <c r="N3019" s="9" t="s">
        <v>10893</v>
      </c>
      <c r="O3019" s="9" t="s">
        <v>26347</v>
      </c>
      <c r="P3019" s="9" t="s">
        <v>26356</v>
      </c>
      <c r="Q3019" s="9" t="s">
        <v>234</v>
      </c>
      <c r="R3019" s="9" t="s">
        <v>26339</v>
      </c>
      <c r="S3019" s="9" t="s">
        <v>17</v>
      </c>
      <c r="T3019" s="9" t="s">
        <v>5652</v>
      </c>
      <c r="U3019" s="9" t="s">
        <v>378</v>
      </c>
      <c r="V3019" s="9" t="s">
        <v>26357</v>
      </c>
    </row>
    <row r="3020" customFormat="false" ht="15" hidden="false" customHeight="false" outlineLevel="0" collapsed="false">
      <c r="A3020" s="9" t="s">
        <v>26358</v>
      </c>
      <c r="B3020" s="9" t="s">
        <v>26359</v>
      </c>
      <c r="C3020" s="9" t="s">
        <v>26360</v>
      </c>
      <c r="D3020" s="9" t="s">
        <v>27</v>
      </c>
      <c r="E3020" s="9" t="s">
        <v>1099</v>
      </c>
      <c r="F3020" s="9" t="s">
        <v>163</v>
      </c>
      <c r="G3020" s="9" t="s">
        <v>107</v>
      </c>
      <c r="H3020" s="9" t="n">
        <v>-3500</v>
      </c>
      <c r="I3020" s="9" t="n">
        <v>-2500</v>
      </c>
      <c r="J3020" s="9" t="s">
        <v>240</v>
      </c>
      <c r="K3020" s="9" t="s">
        <v>26361</v>
      </c>
      <c r="L3020" s="9" t="s">
        <v>26362</v>
      </c>
      <c r="M3020" s="9" t="s">
        <v>26363</v>
      </c>
      <c r="N3020" s="9" t="s">
        <v>1483</v>
      </c>
      <c r="O3020" s="9" t="s">
        <v>26347</v>
      </c>
      <c r="P3020" s="9" t="s">
        <v>26364</v>
      </c>
      <c r="Q3020" s="9" t="s">
        <v>234</v>
      </c>
      <c r="R3020" s="9" t="s">
        <v>26365</v>
      </c>
      <c r="S3020" s="9" t="s">
        <v>16</v>
      </c>
      <c r="T3020" s="9" t="s">
        <v>25356</v>
      </c>
      <c r="U3020" s="9" t="s">
        <v>378</v>
      </c>
      <c r="V3020" s="9"/>
    </row>
    <row r="3021" customFormat="false" ht="15" hidden="false" customHeight="false" outlineLevel="0" collapsed="false">
      <c r="A3021" s="9" t="s">
        <v>26366</v>
      </c>
      <c r="B3021" s="9" t="s">
        <v>26367</v>
      </c>
      <c r="C3021" s="9" t="s">
        <v>26368</v>
      </c>
      <c r="D3021" s="9" t="s">
        <v>27</v>
      </c>
      <c r="E3021" s="9" t="s">
        <v>1099</v>
      </c>
      <c r="F3021" s="9" t="s">
        <v>163</v>
      </c>
      <c r="G3021" s="9" t="s">
        <v>107</v>
      </c>
      <c r="H3021" s="9" t="n">
        <v>-2500</v>
      </c>
      <c r="I3021" s="9" t="n">
        <v>-1300</v>
      </c>
      <c r="J3021" s="9" t="s">
        <v>240</v>
      </c>
      <c r="K3021" s="9" t="s">
        <v>26369</v>
      </c>
      <c r="L3021" s="9" t="s">
        <v>26370</v>
      </c>
      <c r="M3021" s="9" t="s">
        <v>26371</v>
      </c>
      <c r="N3021" s="9" t="s">
        <v>1175</v>
      </c>
      <c r="O3021" s="9" t="s">
        <v>26347</v>
      </c>
      <c r="P3021" s="9" t="s">
        <v>26372</v>
      </c>
      <c r="Q3021" s="9" t="s">
        <v>234</v>
      </c>
      <c r="R3021" s="9" t="s">
        <v>26339</v>
      </c>
      <c r="S3021" s="9" t="s">
        <v>17</v>
      </c>
      <c r="T3021" s="9" t="s">
        <v>5652</v>
      </c>
      <c r="U3021" s="9" t="s">
        <v>378</v>
      </c>
      <c r="V3021" s="9"/>
    </row>
    <row r="3022" customFormat="false" ht="15" hidden="false" customHeight="false" outlineLevel="0" collapsed="false">
      <c r="A3022" s="9" t="s">
        <v>26373</v>
      </c>
      <c r="B3022" s="9" t="s">
        <v>26374</v>
      </c>
      <c r="C3022" s="9" t="s">
        <v>26375</v>
      </c>
      <c r="D3022" s="9" t="s">
        <v>27</v>
      </c>
      <c r="E3022" s="9" t="s">
        <v>1099</v>
      </c>
      <c r="F3022" s="9" t="s">
        <v>163</v>
      </c>
      <c r="G3022" s="9" t="s">
        <v>107</v>
      </c>
      <c r="H3022" s="9" t="n">
        <v>-1300</v>
      </c>
      <c r="I3022" s="9" t="n">
        <v>-900</v>
      </c>
      <c r="J3022" s="9" t="s">
        <v>26376</v>
      </c>
      <c r="K3022" s="9" t="s">
        <v>26377</v>
      </c>
      <c r="L3022" s="9" t="s">
        <v>26378</v>
      </c>
      <c r="M3022" s="9" t="s">
        <v>26379</v>
      </c>
      <c r="N3022" s="9" t="s">
        <v>179</v>
      </c>
      <c r="O3022" s="9" t="s">
        <v>26347</v>
      </c>
      <c r="P3022" s="9" t="s">
        <v>26380</v>
      </c>
      <c r="Q3022" s="9" t="s">
        <v>234</v>
      </c>
      <c r="R3022" s="9" t="s">
        <v>26365</v>
      </c>
      <c r="S3022" s="9" t="s">
        <v>17</v>
      </c>
      <c r="T3022" s="9" t="s">
        <v>5652</v>
      </c>
      <c r="U3022" s="9" t="s">
        <v>378</v>
      </c>
      <c r="V3022" s="9"/>
    </row>
    <row r="3023" customFormat="false" ht="15" hidden="false" customHeight="false" outlineLevel="0" collapsed="false">
      <c r="A3023" s="9" t="s">
        <v>26381</v>
      </c>
      <c r="B3023" s="9" t="s">
        <v>26382</v>
      </c>
      <c r="C3023" s="9" t="s">
        <v>26383</v>
      </c>
      <c r="D3023" s="9" t="s">
        <v>27</v>
      </c>
      <c r="E3023" s="9" t="s">
        <v>1099</v>
      </c>
      <c r="F3023" s="9" t="s">
        <v>163</v>
      </c>
      <c r="G3023" s="9" t="s">
        <v>8257</v>
      </c>
      <c r="H3023" s="9" t="n">
        <v>-900</v>
      </c>
      <c r="I3023" s="9" t="n">
        <v>250</v>
      </c>
      <c r="J3023" s="9" t="s">
        <v>26384</v>
      </c>
      <c r="K3023" s="9" t="s">
        <v>26385</v>
      </c>
      <c r="L3023" s="9" t="s">
        <v>26386</v>
      </c>
      <c r="M3023" s="9" t="s">
        <v>26387</v>
      </c>
      <c r="N3023" s="9" t="s">
        <v>5729</v>
      </c>
      <c r="O3023" s="9" t="s">
        <v>26388</v>
      </c>
      <c r="P3023" s="9" t="s">
        <v>26389</v>
      </c>
      <c r="Q3023" s="9" t="s">
        <v>234</v>
      </c>
      <c r="R3023" s="9" t="s">
        <v>26390</v>
      </c>
      <c r="S3023" s="9" t="s">
        <v>16</v>
      </c>
      <c r="T3023" s="9" t="s">
        <v>25566</v>
      </c>
      <c r="U3023" s="9" t="s">
        <v>222</v>
      </c>
      <c r="V3023" s="9" t="s">
        <v>26391</v>
      </c>
    </row>
    <row r="3024" customFormat="false" ht="15" hidden="false" customHeight="false" outlineLevel="0" collapsed="false">
      <c r="A3024" s="9" t="s">
        <v>26392</v>
      </c>
      <c r="B3024" s="9" t="s">
        <v>6707</v>
      </c>
      <c r="C3024" s="9" t="s">
        <v>26393</v>
      </c>
      <c r="D3024" s="9" t="s">
        <v>27</v>
      </c>
      <c r="E3024" s="9" t="s">
        <v>1099</v>
      </c>
      <c r="F3024" s="9" t="s">
        <v>163</v>
      </c>
      <c r="G3024" s="9" t="s">
        <v>107</v>
      </c>
      <c r="H3024" s="9" t="n">
        <v>250</v>
      </c>
      <c r="I3024" s="9" t="n">
        <v>538</v>
      </c>
      <c r="J3024" s="9" t="s">
        <v>26394</v>
      </c>
      <c r="K3024" s="9" t="s">
        <v>26395</v>
      </c>
      <c r="L3024" s="9" t="s">
        <v>26396</v>
      </c>
      <c r="M3024" s="9" t="s">
        <v>26397</v>
      </c>
      <c r="N3024" s="9" t="s">
        <v>6363</v>
      </c>
      <c r="O3024" s="9" t="s">
        <v>8825</v>
      </c>
      <c r="P3024" s="9" t="s">
        <v>26398</v>
      </c>
      <c r="Q3024" s="9" t="s">
        <v>219</v>
      </c>
      <c r="R3024" s="9" t="s">
        <v>26390</v>
      </c>
      <c r="S3024" s="9" t="s">
        <v>16</v>
      </c>
      <c r="T3024" s="9" t="s">
        <v>25566</v>
      </c>
      <c r="U3024" s="9" t="s">
        <v>222</v>
      </c>
      <c r="V3024" s="9" t="s">
        <v>26399</v>
      </c>
    </row>
    <row r="3025" customFormat="false" ht="15" hidden="false" customHeight="false" outlineLevel="0" collapsed="false">
      <c r="A3025" s="9" t="s">
        <v>26400</v>
      </c>
      <c r="B3025" s="9" t="s">
        <v>26401</v>
      </c>
      <c r="C3025" s="9" t="s">
        <v>26402</v>
      </c>
      <c r="D3025" s="9" t="s">
        <v>27</v>
      </c>
      <c r="E3025" s="9" t="s">
        <v>1099</v>
      </c>
      <c r="F3025" s="9" t="s">
        <v>163</v>
      </c>
      <c r="G3025" s="9" t="s">
        <v>107</v>
      </c>
      <c r="H3025" s="9" t="n">
        <v>538</v>
      </c>
      <c r="I3025" s="9" t="n">
        <v>710</v>
      </c>
      <c r="J3025" s="9" t="s">
        <v>240</v>
      </c>
      <c r="K3025" s="9" t="s">
        <v>26403</v>
      </c>
      <c r="L3025" s="9" t="s">
        <v>26404</v>
      </c>
      <c r="M3025" s="9" t="s">
        <v>26405</v>
      </c>
      <c r="N3025" s="9" t="s">
        <v>1327</v>
      </c>
      <c r="O3025" s="9" t="s">
        <v>26406</v>
      </c>
      <c r="P3025" s="9" t="s">
        <v>26407</v>
      </c>
      <c r="Q3025" s="9" t="s">
        <v>670</v>
      </c>
      <c r="R3025" s="9" t="s">
        <v>26339</v>
      </c>
      <c r="S3025" s="9" t="s">
        <v>17</v>
      </c>
      <c r="T3025" s="9" t="s">
        <v>5652</v>
      </c>
      <c r="U3025" s="9" t="s">
        <v>222</v>
      </c>
      <c r="V3025" s="9" t="s">
        <v>26408</v>
      </c>
    </row>
    <row r="3026" customFormat="false" ht="15" hidden="false" customHeight="false" outlineLevel="0" collapsed="false">
      <c r="A3026" s="9" t="s">
        <v>26409</v>
      </c>
      <c r="B3026" s="9" t="s">
        <v>26410</v>
      </c>
      <c r="C3026" s="9" t="s">
        <v>26411</v>
      </c>
      <c r="D3026" s="9" t="s">
        <v>27</v>
      </c>
      <c r="E3026" s="9" t="s">
        <v>1099</v>
      </c>
      <c r="F3026" s="9" t="s">
        <v>163</v>
      </c>
      <c r="G3026" s="9" t="s">
        <v>107</v>
      </c>
      <c r="H3026" s="9" t="n">
        <v>710</v>
      </c>
      <c r="I3026" s="9" t="n">
        <v>794</v>
      </c>
      <c r="J3026" s="9" t="s">
        <v>25411</v>
      </c>
      <c r="K3026" s="9" t="s">
        <v>26412</v>
      </c>
      <c r="L3026" s="9" t="s">
        <v>26413</v>
      </c>
      <c r="M3026" s="9" t="s">
        <v>26414</v>
      </c>
      <c r="N3026" s="9" t="s">
        <v>231</v>
      </c>
      <c r="O3026" s="9" t="s">
        <v>8825</v>
      </c>
      <c r="P3026" s="9" t="s">
        <v>26415</v>
      </c>
      <c r="Q3026" s="9" t="s">
        <v>9079</v>
      </c>
      <c r="R3026" s="9" t="s">
        <v>26339</v>
      </c>
      <c r="S3026" s="9" t="s">
        <v>16</v>
      </c>
      <c r="T3026" s="9" t="s">
        <v>5652</v>
      </c>
      <c r="U3026" s="9" t="s">
        <v>222</v>
      </c>
      <c r="V3026" s="9" t="s">
        <v>26416</v>
      </c>
    </row>
    <row r="3027" customFormat="false" ht="15" hidden="false" customHeight="false" outlineLevel="0" collapsed="false">
      <c r="A3027" s="9" t="s">
        <v>26417</v>
      </c>
      <c r="B3027" s="9" t="s">
        <v>26418</v>
      </c>
      <c r="C3027" s="9" t="s">
        <v>26419</v>
      </c>
      <c r="D3027" s="9" t="s">
        <v>27</v>
      </c>
      <c r="E3027" s="9" t="s">
        <v>1099</v>
      </c>
      <c r="F3027" s="9" t="s">
        <v>163</v>
      </c>
      <c r="G3027" s="9" t="s">
        <v>107</v>
      </c>
      <c r="H3027" s="9" t="n">
        <v>794</v>
      </c>
      <c r="I3027" s="9" t="n">
        <v>1185</v>
      </c>
      <c r="J3027" s="9" t="s">
        <v>25411</v>
      </c>
      <c r="K3027" s="9" t="s">
        <v>26420</v>
      </c>
      <c r="L3027" s="9" t="s">
        <v>26421</v>
      </c>
      <c r="M3027" s="9" t="s">
        <v>26422</v>
      </c>
      <c r="N3027" s="9" t="s">
        <v>255</v>
      </c>
      <c r="O3027" s="9" t="s">
        <v>8825</v>
      </c>
      <c r="P3027" s="9" t="s">
        <v>26423</v>
      </c>
      <c r="Q3027" s="9" t="s">
        <v>234</v>
      </c>
      <c r="R3027" s="9" t="s">
        <v>26390</v>
      </c>
      <c r="S3027" s="9" t="s">
        <v>16</v>
      </c>
      <c r="T3027" s="9" t="s">
        <v>5652</v>
      </c>
      <c r="U3027" s="9" t="s">
        <v>222</v>
      </c>
      <c r="V3027" s="9" t="s">
        <v>26424</v>
      </c>
    </row>
    <row r="3028" customFormat="false" ht="15" hidden="false" customHeight="false" outlineLevel="0" collapsed="false">
      <c r="A3028" s="9" t="s">
        <v>26425</v>
      </c>
      <c r="B3028" s="9" t="s">
        <v>26426</v>
      </c>
      <c r="C3028" s="9" t="s">
        <v>26427</v>
      </c>
      <c r="D3028" s="9" t="s">
        <v>27</v>
      </c>
      <c r="E3028" s="9" t="s">
        <v>1099</v>
      </c>
      <c r="F3028" s="9" t="s">
        <v>163</v>
      </c>
      <c r="G3028" s="9" t="s">
        <v>107</v>
      </c>
      <c r="H3028" s="9" t="n">
        <v>1185</v>
      </c>
      <c r="I3028" s="9" t="n">
        <v>1333</v>
      </c>
      <c r="J3028" s="9" t="s">
        <v>26428</v>
      </c>
      <c r="K3028" s="9" t="s">
        <v>26429</v>
      </c>
      <c r="L3028" s="9" t="s">
        <v>26430</v>
      </c>
      <c r="M3028" s="9" t="s">
        <v>26431</v>
      </c>
      <c r="N3028" s="9" t="s">
        <v>179</v>
      </c>
      <c r="O3028" s="9" t="s">
        <v>8825</v>
      </c>
      <c r="P3028" s="9" t="s">
        <v>26432</v>
      </c>
      <c r="Q3028" s="9" t="s">
        <v>670</v>
      </c>
      <c r="R3028" s="9" t="s">
        <v>26339</v>
      </c>
      <c r="S3028" s="9" t="s">
        <v>17</v>
      </c>
      <c r="T3028" s="9" t="s">
        <v>5652</v>
      </c>
      <c r="U3028" s="9" t="s">
        <v>222</v>
      </c>
      <c r="V3028" s="9" t="s">
        <v>26433</v>
      </c>
    </row>
    <row r="3029" customFormat="false" ht="15" hidden="false" customHeight="false" outlineLevel="0" collapsed="false">
      <c r="A3029" s="9" t="s">
        <v>26434</v>
      </c>
      <c r="B3029" s="9" t="s">
        <v>26435</v>
      </c>
      <c r="C3029" s="9" t="s">
        <v>26436</v>
      </c>
      <c r="D3029" s="9" t="s">
        <v>27</v>
      </c>
      <c r="E3029" s="9" t="s">
        <v>1099</v>
      </c>
      <c r="F3029" s="9" t="s">
        <v>163</v>
      </c>
      <c r="G3029" s="9" t="s">
        <v>107</v>
      </c>
      <c r="H3029" s="9" t="n">
        <v>1336</v>
      </c>
      <c r="I3029" s="9" t="n">
        <v>1573</v>
      </c>
      <c r="J3029" s="9" t="s">
        <v>25411</v>
      </c>
      <c r="K3029" s="9" t="s">
        <v>26437</v>
      </c>
      <c r="L3029" s="9" t="s">
        <v>26438</v>
      </c>
      <c r="M3029" s="9" t="s">
        <v>26439</v>
      </c>
      <c r="N3029" s="9" t="s">
        <v>1380</v>
      </c>
      <c r="O3029" s="9" t="s">
        <v>8825</v>
      </c>
      <c r="P3029" s="9" t="s">
        <v>26440</v>
      </c>
      <c r="Q3029" s="9" t="s">
        <v>234</v>
      </c>
      <c r="R3029" s="9" t="s">
        <v>26390</v>
      </c>
      <c r="S3029" s="9" t="s">
        <v>16</v>
      </c>
      <c r="T3029" s="9" t="s">
        <v>5652</v>
      </c>
      <c r="U3029" s="9" t="s">
        <v>222</v>
      </c>
      <c r="V3029" s="9" t="s">
        <v>26441</v>
      </c>
    </row>
    <row r="3030" customFormat="false" ht="15" hidden="false" customHeight="false" outlineLevel="0" collapsed="false">
      <c r="A3030" s="9" t="s">
        <v>26442</v>
      </c>
      <c r="B3030" s="9" t="s">
        <v>26443</v>
      </c>
      <c r="C3030" s="9" t="s">
        <v>26444</v>
      </c>
      <c r="D3030" s="9" t="s">
        <v>27</v>
      </c>
      <c r="E3030" s="9" t="s">
        <v>1099</v>
      </c>
      <c r="F3030" s="9" t="s">
        <v>163</v>
      </c>
      <c r="G3030" s="9" t="s">
        <v>107</v>
      </c>
      <c r="H3030" s="9" t="n">
        <v>1467</v>
      </c>
      <c r="I3030" s="9" t="n">
        <v>1568</v>
      </c>
      <c r="J3030" s="9" t="s">
        <v>26445</v>
      </c>
      <c r="K3030" s="9" t="s">
        <v>26446</v>
      </c>
      <c r="L3030" s="9" t="s">
        <v>26447</v>
      </c>
      <c r="M3030" s="9" t="s">
        <v>26448</v>
      </c>
      <c r="N3030" s="9" t="s">
        <v>181</v>
      </c>
      <c r="O3030" s="9" t="s">
        <v>8825</v>
      </c>
      <c r="P3030" s="9" t="s">
        <v>26449</v>
      </c>
      <c r="Q3030" s="9" t="s">
        <v>234</v>
      </c>
      <c r="R3030" s="9" t="s">
        <v>26339</v>
      </c>
      <c r="S3030" s="9" t="s">
        <v>17</v>
      </c>
      <c r="T3030" s="9" t="s">
        <v>5652</v>
      </c>
      <c r="U3030" s="9" t="s">
        <v>222</v>
      </c>
      <c r="V3030" s="9" t="s">
        <v>26450</v>
      </c>
    </row>
    <row r="3031" customFormat="false" ht="15" hidden="false" customHeight="false" outlineLevel="0" collapsed="false">
      <c r="A3031" s="9" t="s">
        <v>26451</v>
      </c>
      <c r="B3031" s="9" t="s">
        <v>26452</v>
      </c>
      <c r="C3031" s="9" t="s">
        <v>26453</v>
      </c>
      <c r="D3031" s="9" t="s">
        <v>27</v>
      </c>
      <c r="E3031" s="9" t="s">
        <v>1099</v>
      </c>
      <c r="F3031" s="9" t="s">
        <v>163</v>
      </c>
      <c r="G3031" s="9" t="s">
        <v>107</v>
      </c>
      <c r="H3031" s="9" t="n">
        <v>1568</v>
      </c>
      <c r="I3031" s="9" t="n">
        <v>1600</v>
      </c>
      <c r="J3031" s="9" t="s">
        <v>26454</v>
      </c>
      <c r="K3031" s="9" t="s">
        <v>26455</v>
      </c>
      <c r="L3031" s="9" t="s">
        <v>26456</v>
      </c>
      <c r="M3031" s="9" t="s">
        <v>26457</v>
      </c>
      <c r="N3031" s="9" t="s">
        <v>180</v>
      </c>
      <c r="O3031" s="9" t="s">
        <v>8825</v>
      </c>
      <c r="P3031" s="9" t="s">
        <v>13357</v>
      </c>
      <c r="Q3031" s="9" t="s">
        <v>246</v>
      </c>
      <c r="R3031" s="9" t="s">
        <v>26390</v>
      </c>
      <c r="S3031" s="9" t="s">
        <v>16</v>
      </c>
      <c r="T3031" s="9" t="s">
        <v>5652</v>
      </c>
      <c r="U3031" s="9" t="s">
        <v>222</v>
      </c>
      <c r="V3031" s="9" t="s">
        <v>26458</v>
      </c>
    </row>
    <row r="3032" customFormat="false" ht="15" hidden="false" customHeight="false" outlineLevel="0" collapsed="false">
      <c r="A3032" s="9" t="s">
        <v>26459</v>
      </c>
      <c r="B3032" s="9" t="s">
        <v>26460</v>
      </c>
      <c r="C3032" s="9" t="s">
        <v>26461</v>
      </c>
      <c r="D3032" s="9" t="s">
        <v>27</v>
      </c>
      <c r="E3032" s="9" t="s">
        <v>1099</v>
      </c>
      <c r="F3032" s="9" t="s">
        <v>163</v>
      </c>
      <c r="G3032" s="9" t="s">
        <v>107</v>
      </c>
      <c r="H3032" s="9" t="n">
        <v>1603</v>
      </c>
      <c r="I3032" s="9" t="n">
        <v>1868</v>
      </c>
      <c r="J3032" s="9" t="s">
        <v>25411</v>
      </c>
      <c r="K3032" s="9" t="s">
        <v>26462</v>
      </c>
      <c r="L3032" s="9" t="s">
        <v>26463</v>
      </c>
      <c r="M3032" s="9" t="s">
        <v>26464</v>
      </c>
      <c r="N3032" s="9" t="s">
        <v>452</v>
      </c>
      <c r="O3032" s="9" t="s">
        <v>8825</v>
      </c>
      <c r="P3032" s="9" t="s">
        <v>26465</v>
      </c>
      <c r="Q3032" s="9" t="s">
        <v>234</v>
      </c>
      <c r="R3032" s="9" t="s">
        <v>26466</v>
      </c>
      <c r="S3032" s="9" t="s">
        <v>15</v>
      </c>
      <c r="T3032" s="9" t="s">
        <v>5652</v>
      </c>
      <c r="U3032" s="9" t="s">
        <v>222</v>
      </c>
      <c r="V3032" s="9" t="s">
        <v>26467</v>
      </c>
    </row>
    <row r="3033" customFormat="false" ht="15" hidden="false" customHeight="false" outlineLevel="0" collapsed="false">
      <c r="A3033" s="9" t="s">
        <v>26468</v>
      </c>
      <c r="B3033" s="9" t="s">
        <v>26469</v>
      </c>
      <c r="C3033" s="9" t="s">
        <v>26470</v>
      </c>
      <c r="D3033" s="9" t="s">
        <v>27</v>
      </c>
      <c r="E3033" s="9" t="s">
        <v>1099</v>
      </c>
      <c r="F3033" s="9" t="s">
        <v>163</v>
      </c>
      <c r="G3033" s="9" t="s">
        <v>107</v>
      </c>
      <c r="H3033" s="9" t="n">
        <v>1868</v>
      </c>
      <c r="I3033" s="9" t="n">
        <v>1912</v>
      </c>
      <c r="J3033" s="9" t="s">
        <v>26471</v>
      </c>
      <c r="K3033" s="9" t="s">
        <v>26472</v>
      </c>
      <c r="L3033" s="9" t="s">
        <v>26473</v>
      </c>
      <c r="M3033" s="9" t="s">
        <v>26474</v>
      </c>
      <c r="N3033" s="9" t="s">
        <v>7621</v>
      </c>
      <c r="O3033" s="9" t="s">
        <v>26475</v>
      </c>
      <c r="P3033" s="9" t="s">
        <v>26476</v>
      </c>
      <c r="Q3033" s="9" t="s">
        <v>234</v>
      </c>
      <c r="R3033" s="9" t="s">
        <v>26477</v>
      </c>
      <c r="S3033" s="9" t="s">
        <v>16</v>
      </c>
      <c r="T3033" s="9" t="s">
        <v>20438</v>
      </c>
      <c r="U3033" s="9" t="s">
        <v>222</v>
      </c>
      <c r="V3033" s="9" t="s">
        <v>26478</v>
      </c>
    </row>
    <row r="3034" customFormat="false" ht="15" hidden="false" customHeight="false" outlineLevel="0" collapsed="false">
      <c r="A3034" s="9" t="s">
        <v>26479</v>
      </c>
      <c r="B3034" s="9" t="s">
        <v>26480</v>
      </c>
      <c r="C3034" s="9" t="s">
        <v>26481</v>
      </c>
      <c r="D3034" s="9" t="s">
        <v>27</v>
      </c>
      <c r="E3034" s="9" t="s">
        <v>1099</v>
      </c>
      <c r="F3034" s="9" t="s">
        <v>163</v>
      </c>
      <c r="G3034" s="9" t="s">
        <v>107</v>
      </c>
      <c r="H3034" s="9" t="n">
        <v>1912</v>
      </c>
      <c r="I3034" s="9" t="n">
        <v>1926</v>
      </c>
      <c r="J3034" s="9" t="s">
        <v>26482</v>
      </c>
      <c r="K3034" s="9" t="s">
        <v>26483</v>
      </c>
      <c r="L3034" s="9" t="s">
        <v>26484</v>
      </c>
      <c r="M3034" s="9" t="s">
        <v>26485</v>
      </c>
      <c r="N3034" s="9" t="s">
        <v>593</v>
      </c>
      <c r="O3034" s="9" t="s">
        <v>8825</v>
      </c>
      <c r="P3034" s="9" t="s">
        <v>26486</v>
      </c>
      <c r="Q3034" s="9" t="s">
        <v>234</v>
      </c>
      <c r="R3034" s="9" t="s">
        <v>26487</v>
      </c>
      <c r="S3034" s="9" t="s">
        <v>17</v>
      </c>
      <c r="T3034" s="9" t="s">
        <v>5652</v>
      </c>
      <c r="U3034" s="9" t="s">
        <v>222</v>
      </c>
      <c r="V3034" s="9" t="s">
        <v>26488</v>
      </c>
    </row>
    <row r="3035" customFormat="false" ht="15" hidden="false" customHeight="false" outlineLevel="0" collapsed="false">
      <c r="A3035" s="9" t="s">
        <v>26489</v>
      </c>
      <c r="B3035" s="9" t="s">
        <v>26490</v>
      </c>
      <c r="C3035" s="9" t="s">
        <v>26491</v>
      </c>
      <c r="D3035" s="9" t="s">
        <v>27</v>
      </c>
      <c r="E3035" s="9" t="s">
        <v>1099</v>
      </c>
      <c r="F3035" s="9" t="s">
        <v>163</v>
      </c>
      <c r="G3035" s="9" t="s">
        <v>107</v>
      </c>
      <c r="H3035" s="9" t="n">
        <v>1926</v>
      </c>
      <c r="I3035" s="9" t="n">
        <v>1989</v>
      </c>
      <c r="J3035" s="9" t="s">
        <v>26482</v>
      </c>
      <c r="K3035" s="9" t="s">
        <v>26492</v>
      </c>
      <c r="L3035" s="9" t="s">
        <v>26493</v>
      </c>
      <c r="M3035" s="9" t="s">
        <v>26494</v>
      </c>
      <c r="N3035" s="9" t="s">
        <v>10264</v>
      </c>
      <c r="O3035" s="9" t="s">
        <v>8825</v>
      </c>
      <c r="P3035" s="9" t="s">
        <v>26495</v>
      </c>
      <c r="Q3035" s="9" t="s">
        <v>246</v>
      </c>
      <c r="R3035" s="9" t="s">
        <v>26487</v>
      </c>
      <c r="S3035" s="9" t="s">
        <v>17</v>
      </c>
      <c r="T3035" s="9" t="s">
        <v>5652</v>
      </c>
      <c r="U3035" s="9" t="s">
        <v>222</v>
      </c>
      <c r="V3035" s="9" t="s">
        <v>26496</v>
      </c>
    </row>
    <row r="3036" customFormat="false" ht="15" hidden="false" customHeight="false" outlineLevel="0" collapsed="false">
      <c r="A3036" s="9" t="s">
        <v>26497</v>
      </c>
      <c r="B3036" s="9" t="s">
        <v>26498</v>
      </c>
      <c r="C3036" s="9" t="s">
        <v>26499</v>
      </c>
      <c r="D3036" s="9" t="s">
        <v>27</v>
      </c>
      <c r="E3036" s="9" t="s">
        <v>1099</v>
      </c>
      <c r="F3036" s="9" t="s">
        <v>163</v>
      </c>
      <c r="G3036" s="9" t="s">
        <v>107</v>
      </c>
      <c r="H3036" s="9" t="n">
        <v>-300</v>
      </c>
      <c r="I3036" s="9" t="n">
        <v>700</v>
      </c>
      <c r="J3036" s="9" t="s">
        <v>240</v>
      </c>
      <c r="K3036" s="9" t="s">
        <v>26500</v>
      </c>
      <c r="L3036" s="9" t="s">
        <v>26501</v>
      </c>
      <c r="M3036" s="9" t="s">
        <v>5779</v>
      </c>
      <c r="N3036" s="9" t="s">
        <v>175</v>
      </c>
      <c r="O3036" s="9" t="s">
        <v>26327</v>
      </c>
      <c r="P3036" s="9" t="s">
        <v>26502</v>
      </c>
      <c r="Q3036" s="9" t="s">
        <v>454</v>
      </c>
      <c r="R3036" s="9" t="s">
        <v>25477</v>
      </c>
      <c r="S3036" s="9" t="s">
        <v>17</v>
      </c>
      <c r="T3036" s="9" t="s">
        <v>5652</v>
      </c>
      <c r="U3036" s="9" t="s">
        <v>378</v>
      </c>
      <c r="V3036" s="9" t="s">
        <v>26503</v>
      </c>
    </row>
    <row r="3037" customFormat="false" ht="15" hidden="false" customHeight="false" outlineLevel="0" collapsed="false">
      <c r="A3037" s="9" t="s">
        <v>26504</v>
      </c>
      <c r="B3037" s="9" t="s">
        <v>26505</v>
      </c>
      <c r="C3037" s="9" t="s">
        <v>26506</v>
      </c>
      <c r="D3037" s="9" t="s">
        <v>27</v>
      </c>
      <c r="E3037" s="9" t="s">
        <v>1099</v>
      </c>
      <c r="F3037" s="9" t="s">
        <v>4257</v>
      </c>
      <c r="G3037" s="9" t="s">
        <v>4596</v>
      </c>
      <c r="H3037" s="9" t="n">
        <v>1200</v>
      </c>
      <c r="I3037" s="9" t="n">
        <v>1868</v>
      </c>
      <c r="J3037" s="9" t="s">
        <v>240</v>
      </c>
      <c r="K3037" s="9" t="s">
        <v>26507</v>
      </c>
      <c r="L3037" s="9" t="s">
        <v>26508</v>
      </c>
      <c r="M3037" s="9" t="s">
        <v>26509</v>
      </c>
      <c r="N3037" s="9" t="s">
        <v>9411</v>
      </c>
      <c r="O3037" s="9" t="s">
        <v>26510</v>
      </c>
      <c r="P3037" s="9" t="s">
        <v>26511</v>
      </c>
      <c r="Q3037" s="9" t="s">
        <v>2073</v>
      </c>
      <c r="R3037" s="9" t="s">
        <v>26339</v>
      </c>
      <c r="S3037" s="9" t="s">
        <v>17</v>
      </c>
      <c r="T3037" s="9" t="s">
        <v>25356</v>
      </c>
      <c r="U3037" s="9" t="s">
        <v>378</v>
      </c>
      <c r="V3037" s="9" t="s">
        <v>26512</v>
      </c>
    </row>
    <row r="3038" customFormat="false" ht="15" hidden="false" customHeight="false" outlineLevel="0" collapsed="false">
      <c r="A3038" s="9" t="s">
        <v>26513</v>
      </c>
      <c r="B3038" s="9" t="s">
        <v>26514</v>
      </c>
      <c r="C3038" s="9" t="s">
        <v>26515</v>
      </c>
      <c r="D3038" s="9" t="s">
        <v>27</v>
      </c>
      <c r="E3038" s="9" t="s">
        <v>1099</v>
      </c>
      <c r="F3038" s="9" t="s">
        <v>163</v>
      </c>
      <c r="G3038" s="9" t="s">
        <v>107</v>
      </c>
      <c r="H3038" s="9" t="n">
        <v>1100</v>
      </c>
      <c r="I3038" s="9" t="n">
        <v>1429</v>
      </c>
      <c r="J3038" s="9" t="s">
        <v>240</v>
      </c>
      <c r="K3038" s="9" t="s">
        <v>26516</v>
      </c>
      <c r="L3038" s="9" t="s">
        <v>26517</v>
      </c>
      <c r="M3038" s="9" t="s">
        <v>26518</v>
      </c>
      <c r="N3038" s="9" t="s">
        <v>19328</v>
      </c>
      <c r="O3038" s="9" t="s">
        <v>26519</v>
      </c>
      <c r="P3038" s="9" t="s">
        <v>26520</v>
      </c>
      <c r="Q3038" s="9" t="s">
        <v>234</v>
      </c>
      <c r="R3038" s="9" t="s">
        <v>25456</v>
      </c>
      <c r="S3038" s="9" t="s">
        <v>17</v>
      </c>
      <c r="T3038" s="9" t="s">
        <v>5652</v>
      </c>
      <c r="U3038" s="9" t="s">
        <v>378</v>
      </c>
      <c r="V3038" s="9" t="s">
        <v>4612</v>
      </c>
    </row>
    <row r="3039" customFormat="false" ht="15" hidden="false" customHeight="false" outlineLevel="0" collapsed="false">
      <c r="A3039" s="9" t="s">
        <v>26521</v>
      </c>
      <c r="B3039" s="9" t="s">
        <v>26522</v>
      </c>
      <c r="C3039" s="9" t="s">
        <v>26523</v>
      </c>
      <c r="D3039" s="9" t="s">
        <v>27</v>
      </c>
      <c r="E3039" s="9" t="s">
        <v>1099</v>
      </c>
      <c r="F3039" s="9" t="s">
        <v>163</v>
      </c>
      <c r="G3039" s="9" t="s">
        <v>26524</v>
      </c>
      <c r="H3039" s="9" t="n">
        <v>-2333</v>
      </c>
      <c r="I3039" s="9" t="n">
        <v>-108</v>
      </c>
      <c r="J3039" s="9" t="s">
        <v>26525</v>
      </c>
      <c r="K3039" s="9" t="s">
        <v>26526</v>
      </c>
      <c r="L3039" s="9" t="s">
        <v>26527</v>
      </c>
      <c r="M3039" s="9" t="s">
        <v>26528</v>
      </c>
      <c r="N3039" s="9" t="s">
        <v>8504</v>
      </c>
      <c r="O3039" s="9" t="s">
        <v>26529</v>
      </c>
      <c r="P3039" s="9" t="s">
        <v>26530</v>
      </c>
      <c r="Q3039" s="9" t="s">
        <v>234</v>
      </c>
      <c r="R3039" s="9" t="s">
        <v>26531</v>
      </c>
      <c r="S3039" s="9" t="s">
        <v>17</v>
      </c>
      <c r="T3039" s="9" t="s">
        <v>25356</v>
      </c>
      <c r="U3039" s="9" t="s">
        <v>378</v>
      </c>
      <c r="V3039" s="9" t="s">
        <v>26532</v>
      </c>
    </row>
    <row r="3040" customFormat="false" ht="15" hidden="false" customHeight="false" outlineLevel="0" collapsed="false">
      <c r="A3040" s="9" t="s">
        <v>26533</v>
      </c>
      <c r="B3040" s="9" t="s">
        <v>26534</v>
      </c>
      <c r="C3040" s="9" t="s">
        <v>26535</v>
      </c>
      <c r="D3040" s="9" t="s">
        <v>27</v>
      </c>
      <c r="E3040" s="9" t="s">
        <v>1099</v>
      </c>
      <c r="F3040" s="9" t="s">
        <v>163</v>
      </c>
      <c r="G3040" s="9" t="s">
        <v>105</v>
      </c>
      <c r="H3040" s="9" t="n">
        <v>-100</v>
      </c>
      <c r="I3040" s="9" t="n">
        <v>300</v>
      </c>
      <c r="J3040" s="9" t="s">
        <v>240</v>
      </c>
      <c r="K3040" s="9" t="s">
        <v>26536</v>
      </c>
      <c r="L3040" s="9" t="s">
        <v>25833</v>
      </c>
      <c r="M3040" s="9" t="s">
        <v>26537</v>
      </c>
      <c r="N3040" s="9" t="s">
        <v>9045</v>
      </c>
      <c r="O3040" s="9" t="s">
        <v>26538</v>
      </c>
      <c r="P3040" s="9" t="s">
        <v>26539</v>
      </c>
      <c r="Q3040" s="9" t="s">
        <v>234</v>
      </c>
      <c r="R3040" s="9" t="s">
        <v>26531</v>
      </c>
      <c r="S3040" s="9" t="s">
        <v>17</v>
      </c>
      <c r="T3040" s="9" t="s">
        <v>5652</v>
      </c>
      <c r="U3040" s="9" t="s">
        <v>378</v>
      </c>
      <c r="V3040" s="9"/>
    </row>
    <row r="3041" customFormat="false" ht="15" hidden="false" customHeight="false" outlineLevel="0" collapsed="false">
      <c r="A3041" s="9" t="s">
        <v>26540</v>
      </c>
      <c r="B3041" s="9" t="s">
        <v>26541</v>
      </c>
      <c r="C3041" s="9" t="s">
        <v>26542</v>
      </c>
      <c r="D3041" s="9" t="s">
        <v>27</v>
      </c>
      <c r="E3041" s="9" t="s">
        <v>1099</v>
      </c>
      <c r="F3041" s="9" t="s">
        <v>163</v>
      </c>
      <c r="G3041" s="9" t="s">
        <v>105</v>
      </c>
      <c r="H3041" s="9" t="n">
        <v>-57</v>
      </c>
      <c r="I3041" s="9" t="n">
        <v>668</v>
      </c>
      <c r="J3041" s="9" t="s">
        <v>26543</v>
      </c>
      <c r="K3041" s="9" t="s">
        <v>26544</v>
      </c>
      <c r="L3041" s="9" t="s">
        <v>26545</v>
      </c>
      <c r="M3041" s="9" t="s">
        <v>26546</v>
      </c>
      <c r="N3041" s="9" t="s">
        <v>231</v>
      </c>
      <c r="O3041" s="9" t="s">
        <v>26547</v>
      </c>
      <c r="P3041" s="9" t="s">
        <v>26548</v>
      </c>
      <c r="Q3041" s="9" t="s">
        <v>219</v>
      </c>
      <c r="R3041" s="9" t="s">
        <v>26549</v>
      </c>
      <c r="S3041" s="9" t="s">
        <v>16</v>
      </c>
      <c r="T3041" s="9" t="s">
        <v>25356</v>
      </c>
      <c r="U3041" s="9" t="s">
        <v>222</v>
      </c>
      <c r="V3041" s="9" t="s">
        <v>26550</v>
      </c>
    </row>
    <row r="3042" customFormat="false" ht="15" hidden="false" customHeight="false" outlineLevel="0" collapsed="false">
      <c r="A3042" s="9" t="s">
        <v>26551</v>
      </c>
      <c r="B3042" s="9" t="s">
        <v>26552</v>
      </c>
      <c r="C3042" s="9" t="s">
        <v>26553</v>
      </c>
      <c r="D3042" s="9" t="s">
        <v>27</v>
      </c>
      <c r="E3042" s="9" t="s">
        <v>1099</v>
      </c>
      <c r="F3042" s="9" t="s">
        <v>163</v>
      </c>
      <c r="G3042" s="9" t="s">
        <v>105</v>
      </c>
      <c r="H3042" s="9" t="n">
        <v>668</v>
      </c>
      <c r="I3042" s="9" t="n">
        <v>935</v>
      </c>
      <c r="J3042" s="9" t="s">
        <v>25411</v>
      </c>
      <c r="K3042" s="9" t="s">
        <v>26554</v>
      </c>
      <c r="L3042" s="9" t="s">
        <v>26555</v>
      </c>
      <c r="M3042" s="9" t="s">
        <v>26556</v>
      </c>
      <c r="N3042" s="9" t="s">
        <v>179</v>
      </c>
      <c r="O3042" s="9" t="s">
        <v>26557</v>
      </c>
      <c r="P3042" s="9" t="s">
        <v>26558</v>
      </c>
      <c r="Q3042" s="9" t="s">
        <v>670</v>
      </c>
      <c r="R3042" s="9" t="s">
        <v>26531</v>
      </c>
      <c r="S3042" s="9" t="s">
        <v>17</v>
      </c>
      <c r="T3042" s="9" t="s">
        <v>25356</v>
      </c>
      <c r="U3042" s="9" t="s">
        <v>222</v>
      </c>
      <c r="V3042" s="9" t="s">
        <v>26559</v>
      </c>
    </row>
    <row r="3043" customFormat="false" ht="15" hidden="false" customHeight="false" outlineLevel="0" collapsed="false">
      <c r="A3043" s="9" t="s">
        <v>26560</v>
      </c>
      <c r="B3043" s="9" t="s">
        <v>26561</v>
      </c>
      <c r="C3043" s="9" t="s">
        <v>26562</v>
      </c>
      <c r="D3043" s="9" t="s">
        <v>27</v>
      </c>
      <c r="E3043" s="9" t="s">
        <v>1099</v>
      </c>
      <c r="F3043" s="9" t="s">
        <v>163</v>
      </c>
      <c r="G3043" s="9" t="s">
        <v>26563</v>
      </c>
      <c r="H3043" s="9" t="n">
        <v>698</v>
      </c>
      <c r="I3043" s="9" t="n">
        <v>926</v>
      </c>
      <c r="J3043" s="9" t="s">
        <v>26564</v>
      </c>
      <c r="K3043" s="9" t="s">
        <v>26565</v>
      </c>
      <c r="L3043" s="9" t="s">
        <v>26566</v>
      </c>
      <c r="M3043" s="9" t="s">
        <v>26567</v>
      </c>
      <c r="N3043" s="9" t="s">
        <v>6008</v>
      </c>
      <c r="O3043" s="9" t="s">
        <v>26568</v>
      </c>
      <c r="P3043" s="9" t="s">
        <v>26569</v>
      </c>
      <c r="Q3043" s="9" t="s">
        <v>234</v>
      </c>
      <c r="R3043" s="9" t="s">
        <v>25574</v>
      </c>
      <c r="S3043" s="9" t="s">
        <v>17</v>
      </c>
      <c r="T3043" s="9" t="s">
        <v>25356</v>
      </c>
      <c r="U3043" s="9" t="s">
        <v>378</v>
      </c>
      <c r="V3043" s="9" t="s">
        <v>26570</v>
      </c>
    </row>
    <row r="3044" customFormat="false" ht="15" hidden="false" customHeight="false" outlineLevel="0" collapsed="false">
      <c r="A3044" s="9" t="s">
        <v>26571</v>
      </c>
      <c r="B3044" s="9" t="s">
        <v>26572</v>
      </c>
      <c r="C3044" s="9" t="s">
        <v>26573</v>
      </c>
      <c r="D3044" s="9" t="s">
        <v>27</v>
      </c>
      <c r="E3044" s="9" t="s">
        <v>1099</v>
      </c>
      <c r="F3044" s="9" t="s">
        <v>163</v>
      </c>
      <c r="G3044" s="9" t="s">
        <v>105</v>
      </c>
      <c r="H3044" s="9" t="n">
        <v>918</v>
      </c>
      <c r="I3044" s="9" t="n">
        <v>1392</v>
      </c>
      <c r="J3044" s="9" t="s">
        <v>25411</v>
      </c>
      <c r="K3044" s="9" t="s">
        <v>26574</v>
      </c>
      <c r="L3044" s="9" t="s">
        <v>26575</v>
      </c>
      <c r="M3044" s="9" t="s">
        <v>26576</v>
      </c>
      <c r="N3044" s="9" t="s">
        <v>477</v>
      </c>
      <c r="O3044" s="9" t="s">
        <v>26557</v>
      </c>
      <c r="P3044" s="9" t="s">
        <v>26577</v>
      </c>
      <c r="Q3044" s="9" t="s">
        <v>234</v>
      </c>
      <c r="R3044" s="9" t="s">
        <v>26549</v>
      </c>
      <c r="S3044" s="9" t="s">
        <v>16</v>
      </c>
      <c r="T3044" s="9" t="s">
        <v>5652</v>
      </c>
      <c r="U3044" s="9" t="s">
        <v>222</v>
      </c>
      <c r="V3044" s="9" t="s">
        <v>26578</v>
      </c>
    </row>
    <row r="3045" customFormat="false" ht="15" hidden="false" customHeight="false" outlineLevel="0" collapsed="false">
      <c r="A3045" s="9" t="s">
        <v>26579</v>
      </c>
      <c r="B3045" s="9" t="s">
        <v>26580</v>
      </c>
      <c r="C3045" s="9" t="s">
        <v>26581</v>
      </c>
      <c r="D3045" s="9" t="s">
        <v>27</v>
      </c>
      <c r="E3045" s="9" t="s">
        <v>1099</v>
      </c>
      <c r="F3045" s="9" t="s">
        <v>163</v>
      </c>
      <c r="G3045" s="9" t="s">
        <v>105</v>
      </c>
      <c r="H3045" s="9" t="n">
        <v>1392</v>
      </c>
      <c r="I3045" s="9" t="n">
        <v>1897</v>
      </c>
      <c r="J3045" s="9" t="s">
        <v>25411</v>
      </c>
      <c r="K3045" s="9" t="s">
        <v>26582</v>
      </c>
      <c r="L3045" s="9" t="s">
        <v>26583</v>
      </c>
      <c r="M3045" s="9" t="s">
        <v>26584</v>
      </c>
      <c r="N3045" s="9" t="s">
        <v>255</v>
      </c>
      <c r="O3045" s="9" t="s">
        <v>26557</v>
      </c>
      <c r="P3045" s="9" t="s">
        <v>26585</v>
      </c>
      <c r="Q3045" s="9" t="s">
        <v>246</v>
      </c>
      <c r="R3045" s="9" t="s">
        <v>26586</v>
      </c>
      <c r="S3045" s="9" t="s">
        <v>16</v>
      </c>
      <c r="T3045" s="9" t="s">
        <v>5652</v>
      </c>
      <c r="U3045" s="9" t="s">
        <v>222</v>
      </c>
      <c r="V3045" s="9" t="s">
        <v>26587</v>
      </c>
    </row>
    <row r="3046" customFormat="false" ht="15" hidden="false" customHeight="false" outlineLevel="0" collapsed="false">
      <c r="A3046" s="9" t="s">
        <v>26588</v>
      </c>
      <c r="B3046" s="9" t="s">
        <v>26589</v>
      </c>
      <c r="C3046" s="9" t="s">
        <v>26590</v>
      </c>
      <c r="D3046" s="9" t="s">
        <v>27</v>
      </c>
      <c r="E3046" s="9" t="s">
        <v>1099</v>
      </c>
      <c r="F3046" s="9" t="s">
        <v>163</v>
      </c>
      <c r="G3046" s="9" t="s">
        <v>9290</v>
      </c>
      <c r="H3046" s="9" t="n">
        <v>1910</v>
      </c>
      <c r="I3046" s="9" t="n">
        <v>1945</v>
      </c>
      <c r="J3046" s="9" t="s">
        <v>25411</v>
      </c>
      <c r="K3046" s="9" t="s">
        <v>26591</v>
      </c>
      <c r="L3046" s="9" t="s">
        <v>26592</v>
      </c>
      <c r="M3046" s="9" t="s">
        <v>26593</v>
      </c>
      <c r="N3046" s="9" t="s">
        <v>180</v>
      </c>
      <c r="O3046" s="9" t="s">
        <v>26557</v>
      </c>
      <c r="P3046" s="9" t="s">
        <v>26594</v>
      </c>
      <c r="Q3046" s="9" t="s">
        <v>2551</v>
      </c>
      <c r="R3046" s="9" t="s">
        <v>26531</v>
      </c>
      <c r="S3046" s="9" t="s">
        <v>17</v>
      </c>
      <c r="T3046" s="9" t="s">
        <v>25801</v>
      </c>
      <c r="U3046" s="9" t="s">
        <v>222</v>
      </c>
      <c r="V3046" s="9" t="s">
        <v>26595</v>
      </c>
    </row>
    <row r="3047" customFormat="false" ht="15" hidden="false" customHeight="false" outlineLevel="0" collapsed="false">
      <c r="A3047" s="9" t="s">
        <v>26596</v>
      </c>
      <c r="B3047" s="9" t="s">
        <v>26597</v>
      </c>
      <c r="C3047" s="9" t="s">
        <v>26598</v>
      </c>
      <c r="D3047" s="9" t="s">
        <v>27</v>
      </c>
      <c r="E3047" s="9" t="s">
        <v>1099</v>
      </c>
      <c r="F3047" s="9" t="s">
        <v>663</v>
      </c>
      <c r="G3047" s="9" t="s">
        <v>114</v>
      </c>
      <c r="H3047" s="9" t="n">
        <v>-111</v>
      </c>
      <c r="I3047" s="9" t="n">
        <v>939</v>
      </c>
      <c r="J3047" s="9" t="s">
        <v>26599</v>
      </c>
      <c r="K3047" s="9" t="s">
        <v>26600</v>
      </c>
      <c r="L3047" s="9" t="s">
        <v>26601</v>
      </c>
      <c r="M3047" s="9" t="s">
        <v>26602</v>
      </c>
      <c r="N3047" s="9" t="s">
        <v>179</v>
      </c>
      <c r="O3047" s="9" t="s">
        <v>26603</v>
      </c>
      <c r="P3047" s="9" t="s">
        <v>26604</v>
      </c>
      <c r="Q3047" s="9" t="s">
        <v>234</v>
      </c>
      <c r="R3047" s="9" t="s">
        <v>25355</v>
      </c>
      <c r="S3047" s="9" t="s">
        <v>17</v>
      </c>
      <c r="T3047" s="9" t="s">
        <v>25356</v>
      </c>
      <c r="U3047" s="9" t="s">
        <v>222</v>
      </c>
      <c r="V3047" s="9" t="s">
        <v>26605</v>
      </c>
    </row>
    <row r="3048" customFormat="false" ht="15" hidden="false" customHeight="false" outlineLevel="0" collapsed="false">
      <c r="A3048" s="9" t="s">
        <v>26606</v>
      </c>
      <c r="B3048" s="9" t="s">
        <v>26607</v>
      </c>
      <c r="C3048" s="9" t="s">
        <v>26608</v>
      </c>
      <c r="D3048" s="9" t="s">
        <v>27</v>
      </c>
      <c r="E3048" s="9" t="s">
        <v>1099</v>
      </c>
      <c r="F3048" s="9" t="s">
        <v>164</v>
      </c>
      <c r="G3048" s="9" t="s">
        <v>109</v>
      </c>
      <c r="H3048" s="9" t="n">
        <v>-5000</v>
      </c>
      <c r="I3048" s="9" t="n">
        <v>-1300</v>
      </c>
      <c r="J3048" s="9" t="s">
        <v>26609</v>
      </c>
      <c r="K3048" s="9" t="s">
        <v>26610</v>
      </c>
      <c r="L3048" s="9" t="s">
        <v>26611</v>
      </c>
      <c r="M3048" s="9" t="s">
        <v>26612</v>
      </c>
      <c r="N3048" s="9" t="s">
        <v>7598</v>
      </c>
      <c r="O3048" s="9" t="s">
        <v>26613</v>
      </c>
      <c r="P3048" s="9" t="s">
        <v>26614</v>
      </c>
      <c r="Q3048" s="9" t="s">
        <v>234</v>
      </c>
      <c r="R3048" s="9" t="s">
        <v>25598</v>
      </c>
      <c r="S3048" s="9" t="s">
        <v>16</v>
      </c>
      <c r="T3048" s="9" t="s">
        <v>25356</v>
      </c>
      <c r="U3048" s="9" t="s">
        <v>222</v>
      </c>
      <c r="V3048" s="9" t="s">
        <v>26615</v>
      </c>
    </row>
    <row r="3049" customFormat="false" ht="15" hidden="false" customHeight="false" outlineLevel="0" collapsed="false">
      <c r="A3049" s="9" t="s">
        <v>26616</v>
      </c>
      <c r="B3049" s="9" t="s">
        <v>26617</v>
      </c>
      <c r="C3049" s="9" t="s">
        <v>26618</v>
      </c>
      <c r="D3049" s="9" t="s">
        <v>27</v>
      </c>
      <c r="E3049" s="9" t="s">
        <v>1099</v>
      </c>
      <c r="F3049" s="9" t="s">
        <v>164</v>
      </c>
      <c r="G3049" s="9" t="s">
        <v>109</v>
      </c>
      <c r="H3049" s="9" t="n">
        <v>-1500</v>
      </c>
      <c r="I3049" s="9" t="n">
        <v>-500</v>
      </c>
      <c r="J3049" s="9" t="s">
        <v>26619</v>
      </c>
      <c r="K3049" s="9" t="s">
        <v>26620</v>
      </c>
      <c r="L3049" s="9" t="s">
        <v>26621</v>
      </c>
      <c r="M3049" s="9" t="s">
        <v>26622</v>
      </c>
      <c r="N3049" s="9" t="s">
        <v>179</v>
      </c>
      <c r="O3049" s="9" t="s">
        <v>26623</v>
      </c>
      <c r="P3049" s="9" t="s">
        <v>26624</v>
      </c>
      <c r="Q3049" s="9" t="s">
        <v>234</v>
      </c>
      <c r="R3049" s="9" t="s">
        <v>25477</v>
      </c>
      <c r="S3049" s="9" t="s">
        <v>17</v>
      </c>
      <c r="T3049" s="9" t="s">
        <v>25356</v>
      </c>
      <c r="U3049" s="9" t="s">
        <v>378</v>
      </c>
      <c r="V3049" s="9" t="s">
        <v>26625</v>
      </c>
    </row>
    <row r="3050" customFormat="false" ht="15" hidden="false" customHeight="false" outlineLevel="0" collapsed="false">
      <c r="A3050" s="9" t="s">
        <v>26626</v>
      </c>
      <c r="B3050" s="9" t="s">
        <v>26627</v>
      </c>
      <c r="C3050" s="9" t="s">
        <v>26628</v>
      </c>
      <c r="D3050" s="9" t="s">
        <v>27</v>
      </c>
      <c r="E3050" s="9" t="s">
        <v>1099</v>
      </c>
      <c r="F3050" s="9" t="s">
        <v>164</v>
      </c>
      <c r="G3050" s="9" t="s">
        <v>109</v>
      </c>
      <c r="H3050" s="9" t="n">
        <v>-600</v>
      </c>
      <c r="I3050" s="9" t="n">
        <v>300</v>
      </c>
      <c r="J3050" s="9" t="s">
        <v>240</v>
      </c>
      <c r="K3050" s="9" t="s">
        <v>26629</v>
      </c>
      <c r="L3050" s="9" t="s">
        <v>26630</v>
      </c>
      <c r="M3050" s="9" t="s">
        <v>26631</v>
      </c>
      <c r="N3050" s="9" t="s">
        <v>2523</v>
      </c>
      <c r="O3050" s="9" t="s">
        <v>26632</v>
      </c>
      <c r="P3050" s="9" t="s">
        <v>26633</v>
      </c>
      <c r="Q3050" s="9" t="s">
        <v>234</v>
      </c>
      <c r="R3050" s="9" t="s">
        <v>25355</v>
      </c>
      <c r="S3050" s="9" t="s">
        <v>17</v>
      </c>
      <c r="T3050" s="9" t="s">
        <v>5652</v>
      </c>
      <c r="U3050" s="9" t="s">
        <v>222</v>
      </c>
      <c r="V3050" s="9" t="s">
        <v>26634</v>
      </c>
    </row>
    <row r="3051" customFormat="false" ht="15" hidden="false" customHeight="false" outlineLevel="0" collapsed="false">
      <c r="A3051" s="9" t="s">
        <v>26635</v>
      </c>
      <c r="B3051" s="9" t="s">
        <v>26636</v>
      </c>
      <c r="C3051" s="9" t="s">
        <v>26637</v>
      </c>
      <c r="D3051" s="9" t="s">
        <v>27</v>
      </c>
      <c r="E3051" s="9" t="s">
        <v>1099</v>
      </c>
      <c r="F3051" s="9" t="s">
        <v>164</v>
      </c>
      <c r="G3051" s="9" t="s">
        <v>109</v>
      </c>
      <c r="H3051" s="9" t="n">
        <v>-322</v>
      </c>
      <c r="I3051" s="9" t="n">
        <v>-185</v>
      </c>
      <c r="J3051" s="9" t="s">
        <v>25411</v>
      </c>
      <c r="K3051" s="9" t="s">
        <v>26638</v>
      </c>
      <c r="L3051" s="9" t="s">
        <v>26639</v>
      </c>
      <c r="M3051" s="9" t="s">
        <v>26640</v>
      </c>
      <c r="N3051" s="9" t="s">
        <v>7873</v>
      </c>
      <c r="O3051" s="9" t="s">
        <v>26641</v>
      </c>
      <c r="P3051" s="9" t="s">
        <v>26642</v>
      </c>
      <c r="Q3051" s="9" t="s">
        <v>234</v>
      </c>
      <c r="R3051" s="9" t="s">
        <v>25456</v>
      </c>
      <c r="S3051" s="9" t="s">
        <v>17</v>
      </c>
      <c r="T3051" s="9" t="s">
        <v>5652</v>
      </c>
      <c r="U3051" s="9" t="s">
        <v>222</v>
      </c>
      <c r="V3051" s="9" t="s">
        <v>26643</v>
      </c>
    </row>
    <row r="3052" customFormat="false" ht="15" hidden="false" customHeight="false" outlineLevel="0" collapsed="false">
      <c r="A3052" s="9" t="s">
        <v>26644</v>
      </c>
      <c r="B3052" s="9" t="s">
        <v>26645</v>
      </c>
      <c r="C3052" s="9" t="s">
        <v>26646</v>
      </c>
      <c r="D3052" s="9" t="s">
        <v>27</v>
      </c>
      <c r="E3052" s="9" t="s">
        <v>1099</v>
      </c>
      <c r="F3052" s="9" t="s">
        <v>164</v>
      </c>
      <c r="G3052" s="9" t="s">
        <v>109</v>
      </c>
      <c r="H3052" s="9" t="n">
        <v>-300</v>
      </c>
      <c r="I3052" s="9" t="n">
        <v>300</v>
      </c>
      <c r="J3052" s="9" t="s">
        <v>26647</v>
      </c>
      <c r="K3052" s="9" t="s">
        <v>26648</v>
      </c>
      <c r="L3052" s="9" t="s">
        <v>26649</v>
      </c>
      <c r="M3052" s="9" t="s">
        <v>26650</v>
      </c>
      <c r="N3052" s="9" t="s">
        <v>178</v>
      </c>
      <c r="O3052" s="9" t="s">
        <v>26651</v>
      </c>
      <c r="P3052" s="9" t="s">
        <v>26652</v>
      </c>
      <c r="Q3052" s="9" t="s">
        <v>234</v>
      </c>
      <c r="R3052" s="9" t="s">
        <v>25477</v>
      </c>
      <c r="S3052" s="9" t="s">
        <v>17</v>
      </c>
      <c r="T3052" s="9" t="s">
        <v>25356</v>
      </c>
      <c r="U3052" s="9" t="s">
        <v>378</v>
      </c>
      <c r="V3052" s="9" t="s">
        <v>26653</v>
      </c>
    </row>
    <row r="3053" customFormat="false" ht="15" hidden="false" customHeight="false" outlineLevel="0" collapsed="false">
      <c r="A3053" s="9" t="s">
        <v>26654</v>
      </c>
      <c r="B3053" s="9" t="s">
        <v>26655</v>
      </c>
      <c r="C3053" s="9" t="s">
        <v>26656</v>
      </c>
      <c r="D3053" s="9" t="s">
        <v>27</v>
      </c>
      <c r="E3053" s="9" t="s">
        <v>1099</v>
      </c>
      <c r="F3053" s="9" t="s">
        <v>164</v>
      </c>
      <c r="G3053" s="9" t="s">
        <v>109</v>
      </c>
      <c r="H3053" s="9" t="n">
        <v>320</v>
      </c>
      <c r="I3053" s="9" t="n">
        <v>550</v>
      </c>
      <c r="J3053" s="9" t="s">
        <v>25411</v>
      </c>
      <c r="K3053" s="9" t="s">
        <v>26657</v>
      </c>
      <c r="L3053" s="9" t="s">
        <v>26658</v>
      </c>
      <c r="M3053" s="9" t="s">
        <v>26659</v>
      </c>
      <c r="N3053" s="9" t="s">
        <v>179</v>
      </c>
      <c r="O3053" s="9" t="s">
        <v>26660</v>
      </c>
      <c r="P3053" s="9" t="s">
        <v>26661</v>
      </c>
      <c r="Q3053" s="9" t="s">
        <v>670</v>
      </c>
      <c r="R3053" s="9" t="s">
        <v>25337</v>
      </c>
      <c r="S3053" s="9" t="s">
        <v>16</v>
      </c>
      <c r="T3053" s="9" t="s">
        <v>25356</v>
      </c>
      <c r="U3053" s="9" t="s">
        <v>222</v>
      </c>
      <c r="V3053" s="9" t="s">
        <v>26662</v>
      </c>
    </row>
    <row r="3054" customFormat="false" ht="15" hidden="false" customHeight="false" outlineLevel="0" collapsed="false">
      <c r="A3054" s="9" t="s">
        <v>26663</v>
      </c>
      <c r="B3054" s="9" t="s">
        <v>26664</v>
      </c>
      <c r="C3054" s="9" t="s">
        <v>26665</v>
      </c>
      <c r="D3054" s="9" t="s">
        <v>27</v>
      </c>
      <c r="E3054" s="9" t="s">
        <v>1099</v>
      </c>
      <c r="F3054" s="9" t="s">
        <v>164</v>
      </c>
      <c r="G3054" s="9" t="s">
        <v>109</v>
      </c>
      <c r="H3054" s="9" t="n">
        <v>600</v>
      </c>
      <c r="I3054" s="9" t="n">
        <v>1200</v>
      </c>
      <c r="J3054" s="9" t="s">
        <v>240</v>
      </c>
      <c r="K3054" s="9" t="s">
        <v>26666</v>
      </c>
      <c r="L3054" s="9" t="s">
        <v>26667</v>
      </c>
      <c r="M3054" s="9" t="s">
        <v>26668</v>
      </c>
      <c r="N3054" s="9" t="s">
        <v>179</v>
      </c>
      <c r="O3054" s="9" t="s">
        <v>26669</v>
      </c>
      <c r="P3054" s="9" t="s">
        <v>26670</v>
      </c>
      <c r="Q3054" s="9" t="s">
        <v>670</v>
      </c>
      <c r="R3054" s="9" t="s">
        <v>25355</v>
      </c>
      <c r="S3054" s="9" t="s">
        <v>17</v>
      </c>
      <c r="T3054" s="9" t="s">
        <v>25356</v>
      </c>
      <c r="U3054" s="9" t="s">
        <v>222</v>
      </c>
      <c r="V3054" s="9" t="s">
        <v>26671</v>
      </c>
    </row>
    <row r="3055" customFormat="false" ht="15" hidden="false" customHeight="false" outlineLevel="0" collapsed="false">
      <c r="A3055" s="9" t="s">
        <v>26672</v>
      </c>
      <c r="B3055" s="9" t="s">
        <v>26673</v>
      </c>
      <c r="C3055" s="9" t="s">
        <v>26674</v>
      </c>
      <c r="D3055" s="9" t="s">
        <v>27</v>
      </c>
      <c r="E3055" s="9" t="s">
        <v>1099</v>
      </c>
      <c r="F3055" s="9" t="s">
        <v>8841</v>
      </c>
      <c r="G3055" s="9" t="s">
        <v>109</v>
      </c>
      <c r="H3055" s="9" t="n">
        <v>1206</v>
      </c>
      <c r="I3055" s="9" t="n">
        <v>1526</v>
      </c>
      <c r="J3055" s="9" t="s">
        <v>25411</v>
      </c>
      <c r="K3055" s="9" t="s">
        <v>26675</v>
      </c>
      <c r="L3055" s="9" t="s">
        <v>26676</v>
      </c>
      <c r="M3055" s="9" t="s">
        <v>26677</v>
      </c>
      <c r="N3055" s="9" t="s">
        <v>6008</v>
      </c>
      <c r="O3055" s="9" t="s">
        <v>26641</v>
      </c>
      <c r="P3055" s="9" t="s">
        <v>26678</v>
      </c>
      <c r="Q3055" s="9" t="s">
        <v>234</v>
      </c>
      <c r="R3055" s="9" t="s">
        <v>25456</v>
      </c>
      <c r="S3055" s="9" t="s">
        <v>17</v>
      </c>
      <c r="T3055" s="9" t="s">
        <v>5652</v>
      </c>
      <c r="U3055" s="9" t="s">
        <v>222</v>
      </c>
      <c r="V3055" s="9" t="s">
        <v>26679</v>
      </c>
    </row>
    <row r="3056" customFormat="false" ht="15" hidden="false" customHeight="false" outlineLevel="0" collapsed="false">
      <c r="A3056" s="9" t="s">
        <v>26680</v>
      </c>
      <c r="B3056" s="9" t="s">
        <v>26681</v>
      </c>
      <c r="C3056" s="9" t="s">
        <v>26682</v>
      </c>
      <c r="D3056" s="9" t="s">
        <v>27</v>
      </c>
      <c r="E3056" s="9" t="s">
        <v>1099</v>
      </c>
      <c r="F3056" s="9" t="s">
        <v>8841</v>
      </c>
      <c r="G3056" s="9" t="s">
        <v>109</v>
      </c>
      <c r="H3056" s="9" t="n">
        <v>1526</v>
      </c>
      <c r="I3056" s="9" t="n">
        <v>1857</v>
      </c>
      <c r="J3056" s="9" t="s">
        <v>25411</v>
      </c>
      <c r="K3056" s="9" t="s">
        <v>26683</v>
      </c>
      <c r="L3056" s="9" t="s">
        <v>26684</v>
      </c>
      <c r="M3056" s="9" t="s">
        <v>26685</v>
      </c>
      <c r="N3056" s="9" t="s">
        <v>180</v>
      </c>
      <c r="O3056" s="9" t="s">
        <v>26686</v>
      </c>
      <c r="P3056" s="9" t="s">
        <v>26687</v>
      </c>
      <c r="Q3056" s="9" t="s">
        <v>234</v>
      </c>
      <c r="R3056" s="9" t="s">
        <v>25365</v>
      </c>
      <c r="S3056" s="9" t="s">
        <v>16</v>
      </c>
      <c r="T3056" s="9" t="s">
        <v>5652</v>
      </c>
      <c r="U3056" s="9" t="s">
        <v>222</v>
      </c>
      <c r="V3056" s="9" t="s">
        <v>26688</v>
      </c>
    </row>
    <row r="3057" customFormat="false" ht="15" hidden="false" customHeight="false" outlineLevel="0" collapsed="false">
      <c r="A3057" s="9" t="s">
        <v>26689</v>
      </c>
      <c r="B3057" s="9" t="s">
        <v>26690</v>
      </c>
      <c r="C3057" s="9" t="s">
        <v>26691</v>
      </c>
      <c r="D3057" s="9" t="s">
        <v>27</v>
      </c>
      <c r="E3057" s="9" t="s">
        <v>1099</v>
      </c>
      <c r="F3057" s="9" t="s">
        <v>164</v>
      </c>
      <c r="G3057" s="9" t="s">
        <v>109</v>
      </c>
      <c r="H3057" s="9" t="n">
        <v>1757</v>
      </c>
      <c r="I3057" s="9" t="n">
        <v>1947</v>
      </c>
      <c r="J3057" s="9" t="s">
        <v>25411</v>
      </c>
      <c r="K3057" s="9" t="s">
        <v>26692</v>
      </c>
      <c r="L3057" s="9" t="s">
        <v>26693</v>
      </c>
      <c r="M3057" s="9" t="s">
        <v>26694</v>
      </c>
      <c r="N3057" s="9" t="s">
        <v>178</v>
      </c>
      <c r="O3057" s="9" t="s">
        <v>26695</v>
      </c>
      <c r="P3057" s="9" t="s">
        <v>26696</v>
      </c>
      <c r="Q3057" s="9" t="s">
        <v>234</v>
      </c>
      <c r="R3057" s="9" t="s">
        <v>26697</v>
      </c>
      <c r="S3057" s="9" t="s">
        <v>16</v>
      </c>
      <c r="T3057" s="9" t="s">
        <v>5652</v>
      </c>
      <c r="U3057" s="9" t="s">
        <v>222</v>
      </c>
      <c r="V3057" s="9" t="s">
        <v>26698</v>
      </c>
    </row>
    <row r="3058" customFormat="false" ht="15" hidden="false" customHeight="false" outlineLevel="0" collapsed="false">
      <c r="A3058" s="9" t="s">
        <v>26699</v>
      </c>
      <c r="B3058" s="9" t="s">
        <v>26700</v>
      </c>
      <c r="C3058" s="9" t="s">
        <v>26701</v>
      </c>
      <c r="D3058" s="9" t="s">
        <v>27</v>
      </c>
      <c r="E3058" s="9" t="s">
        <v>1099</v>
      </c>
      <c r="F3058" s="9" t="s">
        <v>11523</v>
      </c>
      <c r="G3058" s="9" t="s">
        <v>109</v>
      </c>
      <c r="H3058" s="9" t="n">
        <v>1817</v>
      </c>
      <c r="I3058" s="9" t="n">
        <v>1817</v>
      </c>
      <c r="J3058" s="9" t="s">
        <v>26702</v>
      </c>
      <c r="K3058" s="9" t="s">
        <v>26703</v>
      </c>
      <c r="L3058" s="9" t="s">
        <v>8934</v>
      </c>
      <c r="M3058" s="9" t="s">
        <v>8934</v>
      </c>
      <c r="N3058" s="9" t="s">
        <v>180</v>
      </c>
      <c r="O3058" s="9" t="s">
        <v>26704</v>
      </c>
      <c r="P3058" s="9" t="s">
        <v>26705</v>
      </c>
      <c r="Q3058" s="9" t="s">
        <v>234</v>
      </c>
      <c r="R3058" s="9" t="s">
        <v>25967</v>
      </c>
      <c r="S3058" s="9" t="s">
        <v>15</v>
      </c>
      <c r="T3058" s="9" t="s">
        <v>25356</v>
      </c>
      <c r="U3058" s="9" t="s">
        <v>222</v>
      </c>
      <c r="V3058" s="9" t="s">
        <v>26706</v>
      </c>
    </row>
    <row r="3059" customFormat="false" ht="15" hidden="false" customHeight="false" outlineLevel="0" collapsed="false">
      <c r="A3059" s="9" t="s">
        <v>26707</v>
      </c>
      <c r="B3059" s="9" t="s">
        <v>26708</v>
      </c>
      <c r="C3059" s="9" t="s">
        <v>26708</v>
      </c>
      <c r="D3059" s="9" t="s">
        <v>27</v>
      </c>
      <c r="E3059" s="9" t="s">
        <v>1099</v>
      </c>
      <c r="F3059" s="9" t="s">
        <v>11523</v>
      </c>
      <c r="G3059" s="9" t="s">
        <v>109</v>
      </c>
      <c r="H3059" s="9" t="n">
        <v>-3102</v>
      </c>
      <c r="I3059" s="9"/>
      <c r="J3059" s="9" t="s">
        <v>26709</v>
      </c>
      <c r="K3059" s="9" t="s">
        <v>26710</v>
      </c>
      <c r="L3059" s="9" t="s">
        <v>8934</v>
      </c>
      <c r="M3059" s="9" t="s">
        <v>8934</v>
      </c>
      <c r="N3059" s="9" t="s">
        <v>179</v>
      </c>
      <c r="O3059" s="9" t="s">
        <v>26711</v>
      </c>
      <c r="P3059" s="9" t="s">
        <v>26712</v>
      </c>
      <c r="Q3059" s="9" t="s">
        <v>670</v>
      </c>
      <c r="R3059" s="9" t="s">
        <v>25574</v>
      </c>
      <c r="S3059" s="9" t="s">
        <v>17</v>
      </c>
      <c r="T3059" s="9" t="s">
        <v>5652</v>
      </c>
      <c r="U3059" s="9" t="s">
        <v>378</v>
      </c>
      <c r="V3059" s="9"/>
    </row>
    <row r="3060" customFormat="false" ht="15" hidden="false" customHeight="false" outlineLevel="0" collapsed="false">
      <c r="A3060" s="9" t="s">
        <v>26713</v>
      </c>
      <c r="B3060" s="9" t="s">
        <v>26714</v>
      </c>
      <c r="C3060" s="9" t="s">
        <v>26715</v>
      </c>
      <c r="D3060" s="9" t="s">
        <v>27</v>
      </c>
      <c r="E3060" s="9" t="s">
        <v>1099</v>
      </c>
      <c r="F3060" s="9" t="s">
        <v>164</v>
      </c>
      <c r="G3060" s="9" t="s">
        <v>109</v>
      </c>
      <c r="H3060" s="9" t="n">
        <v>1017</v>
      </c>
      <c r="I3060" s="9" t="n">
        <v>1232</v>
      </c>
      <c r="J3060" s="9" t="s">
        <v>240</v>
      </c>
      <c r="K3060" s="9" t="s">
        <v>26716</v>
      </c>
      <c r="L3060" s="9" t="s">
        <v>26717</v>
      </c>
      <c r="M3060" s="9" t="s">
        <v>26718</v>
      </c>
      <c r="N3060" s="9" t="s">
        <v>1483</v>
      </c>
      <c r="O3060" s="9" t="s">
        <v>26719</v>
      </c>
      <c r="P3060" s="9" t="s">
        <v>26720</v>
      </c>
      <c r="Q3060" s="9" t="s">
        <v>670</v>
      </c>
      <c r="R3060" s="9" t="s">
        <v>25456</v>
      </c>
      <c r="S3060" s="9" t="s">
        <v>17</v>
      </c>
      <c r="T3060" s="9" t="s">
        <v>5652</v>
      </c>
      <c r="U3060" s="9" t="s">
        <v>222</v>
      </c>
      <c r="V3060" s="9" t="s">
        <v>26721</v>
      </c>
    </row>
    <row r="3061" customFormat="false" ht="15" hidden="false" customHeight="false" outlineLevel="0" collapsed="false">
      <c r="A3061" s="9" t="s">
        <v>26722</v>
      </c>
      <c r="B3061" s="9" t="s">
        <v>26723</v>
      </c>
      <c r="C3061" s="9" t="s">
        <v>26724</v>
      </c>
      <c r="D3061" s="9" t="s">
        <v>27</v>
      </c>
      <c r="E3061" s="9" t="s">
        <v>1099</v>
      </c>
      <c r="F3061" s="9" t="s">
        <v>164</v>
      </c>
      <c r="G3061" s="9" t="s">
        <v>111</v>
      </c>
      <c r="H3061" s="9" t="n">
        <v>400</v>
      </c>
      <c r="I3061" s="9" t="n">
        <v>879</v>
      </c>
      <c r="J3061" s="9" t="s">
        <v>240</v>
      </c>
      <c r="K3061" s="9" t="s">
        <v>26725</v>
      </c>
      <c r="L3061" s="9" t="s">
        <v>9769</v>
      </c>
      <c r="M3061" s="9" t="s">
        <v>26726</v>
      </c>
      <c r="N3061" s="9" t="s">
        <v>179</v>
      </c>
      <c r="O3061" s="9" t="s">
        <v>26727</v>
      </c>
      <c r="P3061" s="9" t="s">
        <v>26728</v>
      </c>
      <c r="Q3061" s="9" t="s">
        <v>670</v>
      </c>
      <c r="R3061" s="9" t="s">
        <v>25456</v>
      </c>
      <c r="S3061" s="9" t="s">
        <v>17</v>
      </c>
      <c r="T3061" s="9" t="s">
        <v>5652</v>
      </c>
      <c r="U3061" s="9" t="s">
        <v>378</v>
      </c>
      <c r="V3061" s="9" t="s">
        <v>26729</v>
      </c>
    </row>
    <row r="3062" customFormat="false" ht="15" hidden="false" customHeight="false" outlineLevel="0" collapsed="false">
      <c r="A3062" s="9" t="s">
        <v>26730</v>
      </c>
      <c r="B3062" s="9" t="s">
        <v>26731</v>
      </c>
      <c r="C3062" s="9" t="s">
        <v>26732</v>
      </c>
      <c r="D3062" s="9" t="s">
        <v>27</v>
      </c>
      <c r="E3062" s="9" t="s">
        <v>1099</v>
      </c>
      <c r="F3062" s="9" t="s">
        <v>164</v>
      </c>
      <c r="G3062" s="9" t="s">
        <v>114</v>
      </c>
      <c r="H3062" s="9" t="n">
        <v>550</v>
      </c>
      <c r="I3062" s="9" t="n">
        <v>802</v>
      </c>
      <c r="J3062" s="9" t="s">
        <v>240</v>
      </c>
      <c r="K3062" s="9" t="s">
        <v>26733</v>
      </c>
      <c r="L3062" s="9" t="s">
        <v>26734</v>
      </c>
      <c r="M3062" s="9" t="s">
        <v>26735</v>
      </c>
      <c r="N3062" s="9" t="s">
        <v>179</v>
      </c>
      <c r="O3062" s="9" t="s">
        <v>26736</v>
      </c>
      <c r="P3062" s="9" t="s">
        <v>26737</v>
      </c>
      <c r="Q3062" s="9" t="s">
        <v>670</v>
      </c>
      <c r="R3062" s="9" t="s">
        <v>25355</v>
      </c>
      <c r="S3062" s="9" t="s">
        <v>17</v>
      </c>
      <c r="T3062" s="9" t="s">
        <v>25356</v>
      </c>
      <c r="U3062" s="9" t="s">
        <v>222</v>
      </c>
      <c r="V3062" s="9" t="s">
        <v>26738</v>
      </c>
    </row>
    <row r="3063" customFormat="false" ht="15" hidden="false" customHeight="false" outlineLevel="0" collapsed="false">
      <c r="A3063" s="9" t="s">
        <v>26739</v>
      </c>
      <c r="B3063" s="9" t="s">
        <v>26740</v>
      </c>
      <c r="C3063" s="9" t="s">
        <v>26741</v>
      </c>
      <c r="D3063" s="9" t="s">
        <v>27</v>
      </c>
      <c r="E3063" s="9" t="s">
        <v>1099</v>
      </c>
      <c r="F3063" s="9" t="s">
        <v>164</v>
      </c>
      <c r="G3063" s="9" t="s">
        <v>114</v>
      </c>
      <c r="H3063" s="9" t="n">
        <v>802</v>
      </c>
      <c r="I3063" s="9" t="n">
        <v>1431</v>
      </c>
      <c r="J3063" s="9" t="s">
        <v>25411</v>
      </c>
      <c r="K3063" s="9" t="s">
        <v>26742</v>
      </c>
      <c r="L3063" s="9" t="s">
        <v>26743</v>
      </c>
      <c r="M3063" s="9" t="s">
        <v>26668</v>
      </c>
      <c r="N3063" s="9" t="s">
        <v>1327</v>
      </c>
      <c r="O3063" s="9" t="s">
        <v>26744</v>
      </c>
      <c r="P3063" s="9" t="s">
        <v>26745</v>
      </c>
      <c r="Q3063" s="9" t="s">
        <v>9079</v>
      </c>
      <c r="R3063" s="9" t="s">
        <v>25355</v>
      </c>
      <c r="S3063" s="9" t="s">
        <v>16</v>
      </c>
      <c r="T3063" s="9" t="s">
        <v>5652</v>
      </c>
      <c r="U3063" s="9" t="s">
        <v>222</v>
      </c>
      <c r="V3063" s="9" t="s">
        <v>26746</v>
      </c>
    </row>
    <row r="3064" customFormat="false" ht="15" hidden="false" customHeight="false" outlineLevel="0" collapsed="false">
      <c r="A3064" s="9" t="s">
        <v>26747</v>
      </c>
      <c r="B3064" s="9" t="s">
        <v>26748</v>
      </c>
      <c r="C3064" s="9" t="s">
        <v>26749</v>
      </c>
      <c r="D3064" s="9" t="s">
        <v>27</v>
      </c>
      <c r="E3064" s="9" t="s">
        <v>1099</v>
      </c>
      <c r="F3064" s="9" t="s">
        <v>164</v>
      </c>
      <c r="G3064" s="9" t="s">
        <v>114</v>
      </c>
      <c r="H3064" s="9" t="n">
        <v>1431</v>
      </c>
      <c r="I3064" s="9" t="n">
        <v>1863</v>
      </c>
      <c r="J3064" s="9" t="s">
        <v>240</v>
      </c>
      <c r="K3064" s="9" t="s">
        <v>26750</v>
      </c>
      <c r="L3064" s="9" t="s">
        <v>26751</v>
      </c>
      <c r="M3064" s="9" t="s">
        <v>26752</v>
      </c>
      <c r="N3064" s="9" t="s">
        <v>179</v>
      </c>
      <c r="O3064" s="9" t="s">
        <v>26744</v>
      </c>
      <c r="P3064" s="9" t="s">
        <v>26753</v>
      </c>
      <c r="Q3064" s="9" t="s">
        <v>670</v>
      </c>
      <c r="R3064" s="9" t="s">
        <v>25574</v>
      </c>
      <c r="S3064" s="9" t="s">
        <v>17</v>
      </c>
      <c r="T3064" s="9" t="s">
        <v>25356</v>
      </c>
      <c r="U3064" s="9" t="s">
        <v>378</v>
      </c>
      <c r="V3064" s="9"/>
    </row>
    <row r="3065" customFormat="false" ht="15" hidden="false" customHeight="false" outlineLevel="0" collapsed="false">
      <c r="A3065" s="9" t="s">
        <v>26754</v>
      </c>
      <c r="B3065" s="9" t="s">
        <v>26755</v>
      </c>
      <c r="C3065" s="9" t="s">
        <v>26756</v>
      </c>
      <c r="D3065" s="9" t="s">
        <v>27</v>
      </c>
      <c r="E3065" s="9" t="s">
        <v>1099</v>
      </c>
      <c r="F3065" s="9" t="s">
        <v>164</v>
      </c>
      <c r="G3065" s="9" t="s">
        <v>116</v>
      </c>
      <c r="H3065" s="9" t="n">
        <v>400</v>
      </c>
      <c r="I3065" s="9" t="n">
        <v>1500</v>
      </c>
      <c r="J3065" s="9" t="s">
        <v>25780</v>
      </c>
      <c r="K3065" s="9" t="s">
        <v>26757</v>
      </c>
      <c r="L3065" s="9" t="s">
        <v>26758</v>
      </c>
      <c r="M3065" s="9" t="s">
        <v>26668</v>
      </c>
      <c r="N3065" s="9" t="s">
        <v>179</v>
      </c>
      <c r="O3065" s="9" t="s">
        <v>26759</v>
      </c>
      <c r="P3065" s="9" t="s">
        <v>26760</v>
      </c>
      <c r="Q3065" s="9" t="s">
        <v>670</v>
      </c>
      <c r="R3065" s="9" t="s">
        <v>26761</v>
      </c>
      <c r="S3065" s="9" t="s">
        <v>17</v>
      </c>
      <c r="T3065" s="9" t="s">
        <v>25356</v>
      </c>
      <c r="U3065" s="9" t="s">
        <v>222</v>
      </c>
      <c r="V3065" s="9" t="s">
        <v>26762</v>
      </c>
    </row>
    <row r="3066" customFormat="false" ht="15" hidden="false" customHeight="false" outlineLevel="0" collapsed="false">
      <c r="A3066" s="9" t="s">
        <v>26763</v>
      </c>
      <c r="B3066" s="9" t="s">
        <v>26764</v>
      </c>
      <c r="C3066" s="9" t="s">
        <v>26765</v>
      </c>
      <c r="D3066" s="9" t="s">
        <v>27</v>
      </c>
      <c r="E3066" s="9" t="s">
        <v>1099</v>
      </c>
      <c r="F3066" s="9" t="s">
        <v>164</v>
      </c>
      <c r="G3066" s="9" t="s">
        <v>114</v>
      </c>
      <c r="H3066" s="9" t="n">
        <v>1782</v>
      </c>
      <c r="I3066" s="9"/>
      <c r="J3066" s="9" t="s">
        <v>26766</v>
      </c>
      <c r="K3066" s="9" t="s">
        <v>26767</v>
      </c>
      <c r="L3066" s="9" t="s">
        <v>26768</v>
      </c>
      <c r="M3066" s="9" t="s">
        <v>26769</v>
      </c>
      <c r="N3066" s="9" t="s">
        <v>179</v>
      </c>
      <c r="O3066" s="9" t="s">
        <v>26770</v>
      </c>
      <c r="P3066" s="9" t="s">
        <v>26771</v>
      </c>
      <c r="Q3066" s="9" t="s">
        <v>670</v>
      </c>
      <c r="R3066" s="9" t="s">
        <v>25574</v>
      </c>
      <c r="S3066" s="9" t="s">
        <v>17</v>
      </c>
      <c r="T3066" s="9" t="s">
        <v>5652</v>
      </c>
      <c r="U3066" s="9" t="s">
        <v>222</v>
      </c>
      <c r="V3066" s="9" t="s">
        <v>26772</v>
      </c>
    </row>
    <row r="3067" customFormat="false" ht="15" hidden="false" customHeight="false" outlineLevel="0" collapsed="false">
      <c r="A3067" s="9" t="s">
        <v>26773</v>
      </c>
      <c r="B3067" s="9" t="s">
        <v>26774</v>
      </c>
      <c r="C3067" s="9" t="s">
        <v>26775</v>
      </c>
      <c r="D3067" s="9" t="s">
        <v>27</v>
      </c>
      <c r="E3067" s="9" t="s">
        <v>1099</v>
      </c>
      <c r="F3067" s="9" t="s">
        <v>10205</v>
      </c>
      <c r="G3067" s="9" t="s">
        <v>15426</v>
      </c>
      <c r="H3067" s="9" t="n">
        <v>1450</v>
      </c>
      <c r="I3067" s="9" t="n">
        <v>1680</v>
      </c>
      <c r="J3067" s="9" t="s">
        <v>26776</v>
      </c>
      <c r="K3067" s="9" t="s">
        <v>26777</v>
      </c>
      <c r="L3067" s="9" t="s">
        <v>13597</v>
      </c>
      <c r="M3067" s="9" t="s">
        <v>26778</v>
      </c>
      <c r="N3067" s="9" t="s">
        <v>178</v>
      </c>
      <c r="O3067" s="9" t="s">
        <v>26779</v>
      </c>
      <c r="P3067" s="9" t="s">
        <v>26780</v>
      </c>
      <c r="Q3067" s="9" t="s">
        <v>234</v>
      </c>
      <c r="R3067" s="9" t="s">
        <v>25574</v>
      </c>
      <c r="S3067" s="9" t="s">
        <v>17</v>
      </c>
      <c r="T3067" s="9" t="s">
        <v>25356</v>
      </c>
      <c r="U3067" s="9" t="s">
        <v>222</v>
      </c>
      <c r="V3067" s="9" t="s">
        <v>26781</v>
      </c>
    </row>
    <row r="3068" customFormat="false" ht="15" hidden="false" customHeight="false" outlineLevel="0" collapsed="false">
      <c r="A3068" s="9" t="s">
        <v>26782</v>
      </c>
      <c r="B3068" s="9" t="s">
        <v>26783</v>
      </c>
      <c r="C3068" s="9" t="s">
        <v>26784</v>
      </c>
      <c r="D3068" s="9" t="s">
        <v>27</v>
      </c>
      <c r="E3068" s="9" t="s">
        <v>1099</v>
      </c>
      <c r="F3068" s="9" t="s">
        <v>166</v>
      </c>
      <c r="G3068" s="9" t="s">
        <v>26785</v>
      </c>
      <c r="H3068" s="9" t="n">
        <v>632</v>
      </c>
      <c r="I3068" s="9" t="n">
        <v>661</v>
      </c>
      <c r="J3068" s="9" t="s">
        <v>25411</v>
      </c>
      <c r="K3068" s="9" t="s">
        <v>26786</v>
      </c>
      <c r="L3068" s="9" t="s">
        <v>26787</v>
      </c>
      <c r="M3068" s="9" t="s">
        <v>26788</v>
      </c>
      <c r="N3068" s="9" t="s">
        <v>2523</v>
      </c>
      <c r="O3068" s="9" t="s">
        <v>26789</v>
      </c>
      <c r="P3068" s="9" t="s">
        <v>26790</v>
      </c>
      <c r="Q3068" s="9" t="s">
        <v>234</v>
      </c>
      <c r="R3068" s="9" t="s">
        <v>25355</v>
      </c>
      <c r="S3068" s="9" t="s">
        <v>17</v>
      </c>
      <c r="T3068" s="9" t="s">
        <v>25356</v>
      </c>
      <c r="U3068" s="9" t="s">
        <v>222</v>
      </c>
      <c r="V3068" s="9" t="s">
        <v>26791</v>
      </c>
    </row>
    <row r="3069" customFormat="false" ht="15" hidden="false" customHeight="false" outlineLevel="0" collapsed="false">
      <c r="A3069" s="9" t="s">
        <v>26792</v>
      </c>
      <c r="B3069" s="9" t="s">
        <v>26793</v>
      </c>
      <c r="C3069" s="9" t="s">
        <v>26794</v>
      </c>
      <c r="D3069" s="9" t="s">
        <v>27</v>
      </c>
      <c r="E3069" s="9" t="s">
        <v>1099</v>
      </c>
      <c r="F3069" s="9" t="s">
        <v>10472</v>
      </c>
      <c r="G3069" s="9" t="s">
        <v>26795</v>
      </c>
      <c r="H3069" s="9" t="n">
        <v>661</v>
      </c>
      <c r="I3069" s="9" t="n">
        <v>750</v>
      </c>
      <c r="J3069" s="9" t="s">
        <v>26796</v>
      </c>
      <c r="K3069" s="9" t="s">
        <v>26797</v>
      </c>
      <c r="L3069" s="9" t="s">
        <v>26798</v>
      </c>
      <c r="M3069" s="9" t="s">
        <v>26799</v>
      </c>
      <c r="N3069" s="9" t="s">
        <v>613</v>
      </c>
      <c r="O3069" s="9" t="s">
        <v>26800</v>
      </c>
      <c r="P3069" s="9" t="s">
        <v>26801</v>
      </c>
      <c r="Q3069" s="9" t="s">
        <v>234</v>
      </c>
      <c r="R3069" s="9" t="s">
        <v>25337</v>
      </c>
      <c r="S3069" s="9" t="s">
        <v>16</v>
      </c>
      <c r="T3069" s="9" t="s">
        <v>5652</v>
      </c>
      <c r="U3069" s="9" t="s">
        <v>222</v>
      </c>
      <c r="V3069" s="9" t="s">
        <v>26802</v>
      </c>
    </row>
    <row r="3070" customFormat="false" ht="15" hidden="false" customHeight="false" outlineLevel="0" collapsed="false">
      <c r="A3070" s="9" t="s">
        <v>26803</v>
      </c>
      <c r="B3070" s="9" t="s">
        <v>26804</v>
      </c>
      <c r="C3070" s="9" t="s">
        <v>26805</v>
      </c>
      <c r="D3070" s="9" t="s">
        <v>27</v>
      </c>
      <c r="E3070" s="9" t="s">
        <v>1099</v>
      </c>
      <c r="F3070" s="9" t="s">
        <v>166</v>
      </c>
      <c r="G3070" s="9" t="s">
        <v>26806</v>
      </c>
      <c r="H3070" s="9" t="n">
        <v>750</v>
      </c>
      <c r="I3070" s="9" t="n">
        <v>1258</v>
      </c>
      <c r="J3070" s="9" t="s">
        <v>26807</v>
      </c>
      <c r="K3070" s="9" t="s">
        <v>26808</v>
      </c>
      <c r="L3070" s="9" t="s">
        <v>26809</v>
      </c>
      <c r="M3070" s="9" t="s">
        <v>26810</v>
      </c>
      <c r="N3070" s="9" t="s">
        <v>23345</v>
      </c>
      <c r="O3070" s="9" t="s">
        <v>25782</v>
      </c>
      <c r="P3070" s="9" t="s">
        <v>26811</v>
      </c>
      <c r="Q3070" s="9" t="s">
        <v>234</v>
      </c>
      <c r="R3070" s="9" t="s">
        <v>25365</v>
      </c>
      <c r="S3070" s="9" t="s">
        <v>16</v>
      </c>
      <c r="T3070" s="9" t="s">
        <v>5652</v>
      </c>
      <c r="U3070" s="9" t="s">
        <v>222</v>
      </c>
      <c r="V3070" s="9" t="s">
        <v>26812</v>
      </c>
    </row>
    <row r="3071" customFormat="false" ht="15" hidden="false" customHeight="false" outlineLevel="0" collapsed="false">
      <c r="A3071" s="9" t="s">
        <v>26813</v>
      </c>
      <c r="B3071" s="9" t="s">
        <v>26814</v>
      </c>
      <c r="C3071" s="9" t="s">
        <v>26814</v>
      </c>
      <c r="D3071" s="9" t="s">
        <v>27</v>
      </c>
      <c r="E3071" s="9" t="s">
        <v>1099</v>
      </c>
      <c r="F3071" s="9" t="s">
        <v>1305</v>
      </c>
      <c r="G3071" s="9" t="s">
        <v>26815</v>
      </c>
      <c r="H3071" s="9" t="n">
        <v>750</v>
      </c>
      <c r="I3071" s="9" t="n">
        <v>1258</v>
      </c>
      <c r="J3071" s="9" t="s">
        <v>25780</v>
      </c>
      <c r="K3071" s="9" t="s">
        <v>26816</v>
      </c>
      <c r="L3071" s="9" t="s">
        <v>26817</v>
      </c>
      <c r="M3071" s="9" t="s">
        <v>26818</v>
      </c>
      <c r="N3071" s="9" t="s">
        <v>177</v>
      </c>
      <c r="O3071" s="9" t="s">
        <v>26819</v>
      </c>
      <c r="P3071" s="9" t="s">
        <v>26820</v>
      </c>
      <c r="Q3071" s="9" t="s">
        <v>234</v>
      </c>
      <c r="R3071" s="9" t="s">
        <v>25574</v>
      </c>
      <c r="S3071" s="9" t="s">
        <v>17</v>
      </c>
      <c r="T3071" s="9" t="s">
        <v>25356</v>
      </c>
      <c r="U3071" s="9" t="s">
        <v>222</v>
      </c>
      <c r="V3071" s="9" t="s">
        <v>26821</v>
      </c>
    </row>
    <row r="3072" customFormat="false" ht="15" hidden="false" customHeight="false" outlineLevel="0" collapsed="false">
      <c r="A3072" s="9" t="s">
        <v>26822</v>
      </c>
      <c r="B3072" s="9" t="s">
        <v>26823</v>
      </c>
      <c r="C3072" s="9" t="s">
        <v>26824</v>
      </c>
      <c r="D3072" s="9" t="s">
        <v>27</v>
      </c>
      <c r="E3072" s="9" t="s">
        <v>1099</v>
      </c>
      <c r="F3072" s="9" t="s">
        <v>1305</v>
      </c>
      <c r="G3072" s="9" t="s">
        <v>472</v>
      </c>
      <c r="H3072" s="9" t="n">
        <v>945</v>
      </c>
      <c r="I3072" s="9" t="n">
        <v>1500</v>
      </c>
      <c r="J3072" s="9" t="s">
        <v>26825</v>
      </c>
      <c r="K3072" s="9" t="s">
        <v>26826</v>
      </c>
      <c r="L3072" s="9" t="s">
        <v>8934</v>
      </c>
      <c r="M3072" s="9" t="s">
        <v>8934</v>
      </c>
      <c r="N3072" s="9" t="s">
        <v>178</v>
      </c>
      <c r="O3072" s="9" t="s">
        <v>26827</v>
      </c>
      <c r="P3072" s="9" t="s">
        <v>26828</v>
      </c>
      <c r="Q3072" s="9" t="s">
        <v>234</v>
      </c>
      <c r="R3072" s="9" t="s">
        <v>25574</v>
      </c>
      <c r="S3072" s="9" t="s">
        <v>17</v>
      </c>
      <c r="T3072" s="9" t="s">
        <v>25356</v>
      </c>
      <c r="U3072" s="9" t="s">
        <v>222</v>
      </c>
      <c r="V3072" s="9"/>
    </row>
    <row r="3073" customFormat="false" ht="15" hidden="false" customHeight="false" outlineLevel="0" collapsed="false">
      <c r="A3073" s="9" t="s">
        <v>26829</v>
      </c>
      <c r="B3073" s="9" t="s">
        <v>26830</v>
      </c>
      <c r="C3073" s="9" t="s">
        <v>26830</v>
      </c>
      <c r="D3073" s="9" t="s">
        <v>27</v>
      </c>
      <c r="E3073" s="9" t="s">
        <v>1099</v>
      </c>
      <c r="F3073" s="9" t="s">
        <v>8301</v>
      </c>
      <c r="G3073" s="9" t="s">
        <v>4751</v>
      </c>
      <c r="H3073" s="9" t="n">
        <v>1370</v>
      </c>
      <c r="I3073" s="9" t="n">
        <v>1507</v>
      </c>
      <c r="J3073" s="9" t="s">
        <v>25780</v>
      </c>
      <c r="K3073" s="9" t="s">
        <v>26831</v>
      </c>
      <c r="L3073" s="9" t="s">
        <v>26832</v>
      </c>
      <c r="M3073" s="9" t="s">
        <v>26833</v>
      </c>
      <c r="N3073" s="9" t="s">
        <v>180</v>
      </c>
      <c r="O3073" s="9" t="s">
        <v>217</v>
      </c>
      <c r="P3073" s="9" t="s">
        <v>24246</v>
      </c>
      <c r="Q3073" s="9" t="s">
        <v>246</v>
      </c>
      <c r="R3073" s="9" t="s">
        <v>25355</v>
      </c>
      <c r="S3073" s="9" t="s">
        <v>17</v>
      </c>
      <c r="T3073" s="9" t="s">
        <v>25356</v>
      </c>
      <c r="U3073" s="9" t="s">
        <v>378</v>
      </c>
      <c r="V3073" s="9" t="s">
        <v>26834</v>
      </c>
    </row>
    <row r="3074" customFormat="false" ht="15" hidden="false" customHeight="false" outlineLevel="0" collapsed="false">
      <c r="A3074" s="9" t="s">
        <v>26835</v>
      </c>
      <c r="B3074" s="9" t="s">
        <v>26836</v>
      </c>
      <c r="C3074" s="9" t="s">
        <v>26836</v>
      </c>
      <c r="D3074" s="9" t="s">
        <v>27</v>
      </c>
      <c r="E3074" s="9" t="s">
        <v>1099</v>
      </c>
      <c r="F3074" s="9" t="s">
        <v>1305</v>
      </c>
      <c r="G3074" s="9" t="s">
        <v>26837</v>
      </c>
      <c r="H3074" s="9" t="n">
        <v>1450</v>
      </c>
      <c r="I3074" s="9" t="n">
        <v>1750</v>
      </c>
      <c r="J3074" s="9" t="s">
        <v>25780</v>
      </c>
      <c r="K3074" s="9" t="s">
        <v>26838</v>
      </c>
      <c r="L3074" s="9" t="s">
        <v>26839</v>
      </c>
      <c r="M3074" s="9" t="s">
        <v>21079</v>
      </c>
      <c r="N3074" s="9" t="s">
        <v>181</v>
      </c>
      <c r="O3074" s="9" t="s">
        <v>26840</v>
      </c>
      <c r="P3074" s="9" t="s">
        <v>26841</v>
      </c>
      <c r="Q3074" s="9" t="s">
        <v>234</v>
      </c>
      <c r="R3074" s="9" t="s">
        <v>25574</v>
      </c>
      <c r="S3074" s="9" t="s">
        <v>17</v>
      </c>
      <c r="T3074" s="9" t="s">
        <v>25356</v>
      </c>
      <c r="U3074" s="9" t="s">
        <v>378</v>
      </c>
      <c r="V3074" s="9"/>
    </row>
    <row r="3075" customFormat="false" ht="15" hidden="false" customHeight="false" outlineLevel="0" collapsed="false">
      <c r="A3075" s="9" t="s">
        <v>26842</v>
      </c>
      <c r="B3075" s="9" t="s">
        <v>26843</v>
      </c>
      <c r="C3075" s="9" t="s">
        <v>26844</v>
      </c>
      <c r="D3075" s="9" t="s">
        <v>27</v>
      </c>
      <c r="E3075" s="9" t="s">
        <v>1099</v>
      </c>
      <c r="F3075" s="9" t="s">
        <v>166</v>
      </c>
      <c r="G3075" s="9" t="s">
        <v>9828</v>
      </c>
      <c r="H3075" s="9" t="n">
        <v>1300</v>
      </c>
      <c r="I3075" s="9" t="n">
        <v>1600</v>
      </c>
      <c r="J3075" s="9" t="s">
        <v>26845</v>
      </c>
      <c r="K3075" s="9" t="s">
        <v>26846</v>
      </c>
      <c r="L3075" s="9" t="s">
        <v>26847</v>
      </c>
      <c r="M3075" s="9" t="s">
        <v>26848</v>
      </c>
      <c r="N3075" s="9" t="s">
        <v>180</v>
      </c>
      <c r="O3075" s="9" t="s">
        <v>26849</v>
      </c>
      <c r="P3075" s="9" t="s">
        <v>26850</v>
      </c>
      <c r="Q3075" s="9" t="s">
        <v>234</v>
      </c>
      <c r="R3075" s="9" t="s">
        <v>25355</v>
      </c>
      <c r="S3075" s="9" t="s">
        <v>17</v>
      </c>
      <c r="T3075" s="9" t="s">
        <v>5652</v>
      </c>
      <c r="U3075" s="9" t="s">
        <v>222</v>
      </c>
      <c r="V3075" s="9" t="s">
        <v>26851</v>
      </c>
    </row>
    <row r="3076" customFormat="false" ht="15" hidden="false" customHeight="false" outlineLevel="0" collapsed="false">
      <c r="A3076" s="9" t="s">
        <v>26852</v>
      </c>
      <c r="B3076" s="9" t="s">
        <v>26853</v>
      </c>
      <c r="C3076" s="9" t="s">
        <v>26854</v>
      </c>
      <c r="D3076" s="9" t="s">
        <v>27</v>
      </c>
      <c r="E3076" s="9" t="s">
        <v>1099</v>
      </c>
      <c r="F3076" s="9" t="s">
        <v>169</v>
      </c>
      <c r="G3076" s="9" t="s">
        <v>26855</v>
      </c>
      <c r="H3076" s="9" t="n">
        <v>-2100</v>
      </c>
      <c r="I3076" s="9" t="n">
        <v>-900</v>
      </c>
      <c r="J3076" s="9" t="s">
        <v>240</v>
      </c>
      <c r="K3076" s="9" t="s">
        <v>26856</v>
      </c>
      <c r="L3076" s="9" t="s">
        <v>26857</v>
      </c>
      <c r="M3076" s="9" t="s">
        <v>26858</v>
      </c>
      <c r="N3076" s="9" t="s">
        <v>12058</v>
      </c>
      <c r="O3076" s="9" t="s">
        <v>26859</v>
      </c>
      <c r="P3076" s="9" t="s">
        <v>26860</v>
      </c>
      <c r="Q3076" s="9" t="s">
        <v>234</v>
      </c>
      <c r="R3076" s="9" t="s">
        <v>25477</v>
      </c>
      <c r="S3076" s="9" t="s">
        <v>17</v>
      </c>
      <c r="T3076" s="9" t="s">
        <v>25356</v>
      </c>
      <c r="U3076" s="9" t="s">
        <v>222</v>
      </c>
      <c r="V3076" s="9" t="s">
        <v>26861</v>
      </c>
    </row>
    <row r="3077" customFormat="false" ht="15" hidden="false" customHeight="false" outlineLevel="0" collapsed="false">
      <c r="A3077" s="9" t="s">
        <v>26862</v>
      </c>
      <c r="B3077" s="9" t="s">
        <v>26863</v>
      </c>
      <c r="C3077" s="9" t="s">
        <v>26864</v>
      </c>
      <c r="D3077" s="9" t="s">
        <v>27</v>
      </c>
      <c r="E3077" s="9" t="s">
        <v>1099</v>
      </c>
      <c r="F3077" s="9" t="s">
        <v>169</v>
      </c>
      <c r="G3077" s="9" t="s">
        <v>26855</v>
      </c>
      <c r="H3077" s="9" t="n">
        <v>-900</v>
      </c>
      <c r="I3077" s="9" t="n">
        <v>-200</v>
      </c>
      <c r="J3077" s="9" t="s">
        <v>240</v>
      </c>
      <c r="K3077" s="9" t="s">
        <v>26865</v>
      </c>
      <c r="L3077" s="9" t="s">
        <v>26866</v>
      </c>
      <c r="M3077" s="9" t="s">
        <v>26867</v>
      </c>
      <c r="N3077" s="9" t="s">
        <v>11766</v>
      </c>
      <c r="O3077" s="9" t="s">
        <v>26868</v>
      </c>
      <c r="P3077" s="9" t="s">
        <v>26869</v>
      </c>
      <c r="Q3077" s="9" t="s">
        <v>219</v>
      </c>
      <c r="R3077" s="9" t="s">
        <v>25716</v>
      </c>
      <c r="S3077" s="9" t="s">
        <v>16</v>
      </c>
      <c r="T3077" s="9" t="s">
        <v>5652</v>
      </c>
      <c r="U3077" s="9" t="s">
        <v>222</v>
      </c>
      <c r="V3077" s="9" t="s">
        <v>26870</v>
      </c>
    </row>
    <row r="3078" customFormat="false" ht="15" hidden="false" customHeight="false" outlineLevel="0" collapsed="false">
      <c r="A3078" s="9" t="s">
        <v>26871</v>
      </c>
      <c r="B3078" s="9" t="s">
        <v>26872</v>
      </c>
      <c r="C3078" s="9" t="s">
        <v>26873</v>
      </c>
      <c r="D3078" s="9" t="s">
        <v>27</v>
      </c>
      <c r="E3078" s="9" t="s">
        <v>1099</v>
      </c>
      <c r="F3078" s="9" t="s">
        <v>8290</v>
      </c>
      <c r="G3078" s="9" t="s">
        <v>26874</v>
      </c>
      <c r="H3078" s="9" t="n">
        <v>1250</v>
      </c>
      <c r="I3078" s="9" t="n">
        <v>1350</v>
      </c>
      <c r="J3078" s="9" t="s">
        <v>25780</v>
      </c>
      <c r="K3078" s="9" t="s">
        <v>26875</v>
      </c>
      <c r="L3078" s="9" t="s">
        <v>26876</v>
      </c>
      <c r="M3078" s="9" t="s">
        <v>26877</v>
      </c>
      <c r="N3078" s="9" t="s">
        <v>8531</v>
      </c>
      <c r="O3078" s="9" t="s">
        <v>26878</v>
      </c>
      <c r="P3078" s="9" t="s">
        <v>26879</v>
      </c>
      <c r="Q3078" s="9" t="s">
        <v>246</v>
      </c>
      <c r="R3078" s="9" t="s">
        <v>25365</v>
      </c>
      <c r="S3078" s="9" t="s">
        <v>17</v>
      </c>
      <c r="T3078" s="9" t="s">
        <v>25356</v>
      </c>
      <c r="U3078" s="9" t="s">
        <v>222</v>
      </c>
      <c r="V3078" s="9" t="s">
        <v>26880</v>
      </c>
    </row>
    <row r="3079" customFormat="false" ht="15" hidden="false" customHeight="false" outlineLevel="0" collapsed="false">
      <c r="A3079" s="9" t="s">
        <v>26881</v>
      </c>
      <c r="B3079" s="9" t="s">
        <v>26882</v>
      </c>
      <c r="C3079" s="9" t="s">
        <v>26883</v>
      </c>
      <c r="D3079" s="9" t="s">
        <v>27</v>
      </c>
      <c r="E3079" s="9" t="s">
        <v>1099</v>
      </c>
      <c r="F3079" s="9" t="s">
        <v>169</v>
      </c>
      <c r="G3079" s="9" t="s">
        <v>118</v>
      </c>
      <c r="H3079" s="9" t="n">
        <v>1920</v>
      </c>
      <c r="I3079" s="9" t="n">
        <v>1991</v>
      </c>
      <c r="J3079" s="9" t="s">
        <v>25411</v>
      </c>
      <c r="K3079" s="9" t="s">
        <v>26884</v>
      </c>
      <c r="L3079" s="9" t="s">
        <v>26885</v>
      </c>
      <c r="M3079" s="9" t="s">
        <v>26886</v>
      </c>
      <c r="N3079" s="9" t="s">
        <v>12950</v>
      </c>
      <c r="O3079" s="9" t="s">
        <v>354</v>
      </c>
      <c r="P3079" s="9" t="s">
        <v>26887</v>
      </c>
      <c r="Q3079" s="9" t="s">
        <v>246</v>
      </c>
      <c r="R3079" s="9" t="s">
        <v>25574</v>
      </c>
      <c r="S3079" s="9" t="s">
        <v>17</v>
      </c>
      <c r="T3079" s="9" t="s">
        <v>5652</v>
      </c>
      <c r="U3079" s="9" t="s">
        <v>222</v>
      </c>
      <c r="V3079" s="9" t="s">
        <v>26888</v>
      </c>
    </row>
    <row r="3080" customFormat="false" ht="15" hidden="false" customHeight="false" outlineLevel="0" collapsed="false">
      <c r="A3080" s="9" t="s">
        <v>26889</v>
      </c>
      <c r="B3080" s="9" t="s">
        <v>26890</v>
      </c>
      <c r="C3080" s="9" t="s">
        <v>26891</v>
      </c>
      <c r="D3080" s="9" t="s">
        <v>27</v>
      </c>
      <c r="E3080" s="9" t="s">
        <v>1099</v>
      </c>
      <c r="F3080" s="9" t="s">
        <v>162</v>
      </c>
      <c r="G3080" s="9" t="s">
        <v>472</v>
      </c>
      <c r="H3080" s="9" t="n">
        <v>-13500</v>
      </c>
      <c r="I3080" s="9" t="n">
        <v>-8000</v>
      </c>
      <c r="J3080" s="9" t="s">
        <v>26892</v>
      </c>
      <c r="K3080" s="9" t="s">
        <v>26893</v>
      </c>
      <c r="L3080" s="9" t="s">
        <v>26894</v>
      </c>
      <c r="M3080" s="9" t="s">
        <v>26895</v>
      </c>
      <c r="N3080" s="9" t="s">
        <v>176</v>
      </c>
      <c r="O3080" s="9" t="s">
        <v>26896</v>
      </c>
      <c r="P3080" s="9" t="s">
        <v>26897</v>
      </c>
      <c r="Q3080" s="9" t="s">
        <v>454</v>
      </c>
      <c r="R3080" s="9" t="s">
        <v>25477</v>
      </c>
      <c r="S3080" s="9" t="s">
        <v>17</v>
      </c>
      <c r="T3080" s="9" t="s">
        <v>25356</v>
      </c>
      <c r="U3080" s="9" t="s">
        <v>222</v>
      </c>
      <c r="V3080" s="9" t="s">
        <v>26898</v>
      </c>
    </row>
    <row r="3081" customFormat="false" ht="15" hidden="false" customHeight="false" outlineLevel="0" collapsed="false">
      <c r="A3081" s="9" t="s">
        <v>26899</v>
      </c>
      <c r="B3081" s="9" t="s">
        <v>26900</v>
      </c>
      <c r="C3081" s="9" t="s">
        <v>26901</v>
      </c>
      <c r="D3081" s="9" t="s">
        <v>27</v>
      </c>
      <c r="E3081" s="9" t="s">
        <v>1099</v>
      </c>
      <c r="F3081" s="9" t="s">
        <v>162</v>
      </c>
      <c r="G3081" s="9" t="s">
        <v>90</v>
      </c>
      <c r="H3081" s="9" t="n">
        <v>-8000</v>
      </c>
      <c r="I3081" s="9" t="n">
        <v>-2000</v>
      </c>
      <c r="J3081" s="9" t="s">
        <v>240</v>
      </c>
      <c r="K3081" s="9" t="s">
        <v>26902</v>
      </c>
      <c r="L3081" s="9" t="s">
        <v>26903</v>
      </c>
      <c r="M3081" s="9" t="s">
        <v>26904</v>
      </c>
      <c r="N3081" s="9" t="s">
        <v>175</v>
      </c>
      <c r="O3081" s="9" t="s">
        <v>26905</v>
      </c>
      <c r="P3081" s="9" t="s">
        <v>26906</v>
      </c>
      <c r="Q3081" s="9" t="s">
        <v>234</v>
      </c>
      <c r="R3081" s="9" t="s">
        <v>25477</v>
      </c>
      <c r="S3081" s="9" t="s">
        <v>17</v>
      </c>
      <c r="T3081" s="9" t="s">
        <v>5652</v>
      </c>
      <c r="U3081" s="9" t="s">
        <v>222</v>
      </c>
      <c r="V3081" s="9" t="s">
        <v>26907</v>
      </c>
    </row>
    <row r="3082" customFormat="false" ht="15" hidden="false" customHeight="false" outlineLevel="0" collapsed="false">
      <c r="A3082" s="9" t="s">
        <v>26908</v>
      </c>
      <c r="B3082" s="9" t="s">
        <v>26909</v>
      </c>
      <c r="C3082" s="9" t="s">
        <v>26910</v>
      </c>
      <c r="D3082" s="9" t="s">
        <v>27</v>
      </c>
      <c r="E3082" s="9" t="s">
        <v>1099</v>
      </c>
      <c r="F3082" s="9" t="s">
        <v>162</v>
      </c>
      <c r="G3082" s="9" t="s">
        <v>90</v>
      </c>
      <c r="H3082" s="9" t="n">
        <v>-1800</v>
      </c>
      <c r="I3082" s="9" t="n">
        <v>-1000</v>
      </c>
      <c r="J3082" s="9" t="s">
        <v>240</v>
      </c>
      <c r="K3082" s="9" t="s">
        <v>26911</v>
      </c>
      <c r="L3082" s="9" t="s">
        <v>26912</v>
      </c>
      <c r="M3082" s="9" t="s">
        <v>26913</v>
      </c>
      <c r="N3082" s="9" t="s">
        <v>231</v>
      </c>
      <c r="O3082" s="9" t="s">
        <v>26905</v>
      </c>
      <c r="P3082" s="9" t="s">
        <v>26914</v>
      </c>
      <c r="Q3082" s="9" t="s">
        <v>234</v>
      </c>
      <c r="R3082" s="9" t="s">
        <v>26915</v>
      </c>
      <c r="S3082" s="9" t="s">
        <v>17</v>
      </c>
      <c r="T3082" s="9" t="s">
        <v>5652</v>
      </c>
      <c r="U3082" s="9" t="s">
        <v>222</v>
      </c>
      <c r="V3082" s="9" t="s">
        <v>26916</v>
      </c>
    </row>
    <row r="3083" customFormat="false" ht="15" hidden="false" customHeight="false" outlineLevel="0" collapsed="false">
      <c r="A3083" s="9" t="s">
        <v>26917</v>
      </c>
      <c r="B3083" s="9" t="s">
        <v>26918</v>
      </c>
      <c r="C3083" s="9" t="s">
        <v>26919</v>
      </c>
      <c r="D3083" s="9" t="s">
        <v>27</v>
      </c>
      <c r="E3083" s="9" t="s">
        <v>1099</v>
      </c>
      <c r="F3083" s="9" t="s">
        <v>162</v>
      </c>
      <c r="G3083" s="9" t="s">
        <v>90</v>
      </c>
      <c r="H3083" s="9" t="n">
        <v>-1000</v>
      </c>
      <c r="I3083" s="9" t="n">
        <v>-400</v>
      </c>
      <c r="J3083" s="9" t="s">
        <v>240</v>
      </c>
      <c r="K3083" s="9" t="s">
        <v>26920</v>
      </c>
      <c r="L3083" s="9" t="s">
        <v>26921</v>
      </c>
      <c r="M3083" s="9" t="s">
        <v>26922</v>
      </c>
      <c r="N3083" s="9" t="s">
        <v>477</v>
      </c>
      <c r="O3083" s="9" t="s">
        <v>26905</v>
      </c>
      <c r="P3083" s="9" t="s">
        <v>26923</v>
      </c>
      <c r="Q3083" s="9" t="s">
        <v>234</v>
      </c>
      <c r="R3083" s="9" t="s">
        <v>25355</v>
      </c>
      <c r="S3083" s="9" t="s">
        <v>17</v>
      </c>
      <c r="T3083" s="9" t="s">
        <v>5652</v>
      </c>
      <c r="U3083" s="9" t="s">
        <v>222</v>
      </c>
      <c r="V3083" s="9" t="s">
        <v>26924</v>
      </c>
    </row>
    <row r="3084" customFormat="false" ht="15" hidden="false" customHeight="false" outlineLevel="0" collapsed="false">
      <c r="A3084" s="9" t="s">
        <v>26925</v>
      </c>
      <c r="B3084" s="9" t="s">
        <v>26926</v>
      </c>
      <c r="C3084" s="9" t="s">
        <v>26927</v>
      </c>
      <c r="D3084" s="9" t="s">
        <v>27</v>
      </c>
      <c r="E3084" s="9" t="s">
        <v>1099</v>
      </c>
      <c r="F3084" s="9" t="s">
        <v>162</v>
      </c>
      <c r="G3084" s="9" t="s">
        <v>90</v>
      </c>
      <c r="H3084" s="9" t="n">
        <v>-400</v>
      </c>
      <c r="I3084" s="9" t="n">
        <v>250</v>
      </c>
      <c r="J3084" s="9" t="s">
        <v>240</v>
      </c>
      <c r="K3084" s="9" t="s">
        <v>26928</v>
      </c>
      <c r="L3084" s="9" t="s">
        <v>26929</v>
      </c>
      <c r="M3084" s="9" t="s">
        <v>26930</v>
      </c>
      <c r="N3084" s="9" t="s">
        <v>1327</v>
      </c>
      <c r="O3084" s="9" t="s">
        <v>26905</v>
      </c>
      <c r="P3084" s="9" t="s">
        <v>26931</v>
      </c>
      <c r="Q3084" s="9" t="s">
        <v>234</v>
      </c>
      <c r="R3084" s="9" t="s">
        <v>25477</v>
      </c>
      <c r="S3084" s="9" t="s">
        <v>17</v>
      </c>
      <c r="T3084" s="9" t="s">
        <v>5652</v>
      </c>
      <c r="U3084" s="9" t="s">
        <v>222</v>
      </c>
      <c r="V3084" s="9" t="s">
        <v>26932</v>
      </c>
    </row>
    <row r="3085" customFormat="false" ht="15" hidden="false" customHeight="false" outlineLevel="0" collapsed="false">
      <c r="A3085" s="9" t="s">
        <v>26933</v>
      </c>
      <c r="B3085" s="9" t="s">
        <v>26934</v>
      </c>
      <c r="C3085" s="9" t="s">
        <v>26935</v>
      </c>
      <c r="D3085" s="9" t="s">
        <v>27</v>
      </c>
      <c r="E3085" s="9" t="s">
        <v>1099</v>
      </c>
      <c r="F3085" s="9" t="s">
        <v>162</v>
      </c>
      <c r="G3085" s="9" t="s">
        <v>90</v>
      </c>
      <c r="H3085" s="9" t="n">
        <v>250</v>
      </c>
      <c r="I3085" s="9" t="n">
        <v>600</v>
      </c>
      <c r="J3085" s="9" t="s">
        <v>240</v>
      </c>
      <c r="K3085" s="9" t="s">
        <v>26936</v>
      </c>
      <c r="L3085" s="9" t="s">
        <v>26937</v>
      </c>
      <c r="M3085" s="9" t="s">
        <v>26938</v>
      </c>
      <c r="N3085" s="9" t="s">
        <v>7873</v>
      </c>
      <c r="O3085" s="9" t="s">
        <v>26939</v>
      </c>
      <c r="P3085" s="9" t="s">
        <v>26940</v>
      </c>
      <c r="Q3085" s="9" t="s">
        <v>234</v>
      </c>
      <c r="R3085" s="9" t="s">
        <v>26915</v>
      </c>
      <c r="S3085" s="9" t="s">
        <v>16</v>
      </c>
      <c r="T3085" s="9" t="s">
        <v>25356</v>
      </c>
      <c r="U3085" s="9" t="s">
        <v>222</v>
      </c>
      <c r="V3085" s="9" t="s">
        <v>26941</v>
      </c>
    </row>
    <row r="3086" customFormat="false" ht="15" hidden="false" customHeight="false" outlineLevel="0" collapsed="false">
      <c r="A3086" s="9" t="s">
        <v>26942</v>
      </c>
      <c r="B3086" s="9" t="s">
        <v>26943</v>
      </c>
      <c r="C3086" s="9" t="s">
        <v>26944</v>
      </c>
      <c r="D3086" s="9" t="s">
        <v>27</v>
      </c>
      <c r="E3086" s="9" t="s">
        <v>1099</v>
      </c>
      <c r="F3086" s="9" t="s">
        <v>162</v>
      </c>
      <c r="G3086" s="9" t="s">
        <v>90</v>
      </c>
      <c r="H3086" s="9" t="n">
        <v>600</v>
      </c>
      <c r="I3086" s="9" t="n">
        <v>800</v>
      </c>
      <c r="J3086" s="9" t="s">
        <v>240</v>
      </c>
      <c r="K3086" s="9" t="s">
        <v>26945</v>
      </c>
      <c r="L3086" s="9" t="s">
        <v>26946</v>
      </c>
      <c r="M3086" s="9" t="s">
        <v>26947</v>
      </c>
      <c r="N3086" s="9" t="s">
        <v>7873</v>
      </c>
      <c r="O3086" s="9" t="s">
        <v>26905</v>
      </c>
      <c r="P3086" s="9" t="s">
        <v>26948</v>
      </c>
      <c r="Q3086" s="9" t="s">
        <v>234</v>
      </c>
      <c r="R3086" s="9" t="s">
        <v>26915</v>
      </c>
      <c r="S3086" s="9" t="s">
        <v>16</v>
      </c>
      <c r="T3086" s="9" t="s">
        <v>5652</v>
      </c>
      <c r="U3086" s="9" t="s">
        <v>222</v>
      </c>
      <c r="V3086" s="9" t="s">
        <v>26949</v>
      </c>
    </row>
    <row r="3087" customFormat="false" ht="15" hidden="false" customHeight="false" outlineLevel="0" collapsed="false">
      <c r="A3087" s="9" t="s">
        <v>26950</v>
      </c>
      <c r="B3087" s="9" t="s">
        <v>26951</v>
      </c>
      <c r="C3087" s="9" t="s">
        <v>26952</v>
      </c>
      <c r="D3087" s="9" t="s">
        <v>27</v>
      </c>
      <c r="E3087" s="9" t="s">
        <v>1099</v>
      </c>
      <c r="F3087" s="9" t="s">
        <v>162</v>
      </c>
      <c r="G3087" s="9" t="s">
        <v>90</v>
      </c>
      <c r="H3087" s="9" t="n">
        <v>800</v>
      </c>
      <c r="I3087" s="9" t="n">
        <v>1000</v>
      </c>
      <c r="J3087" s="9" t="s">
        <v>240</v>
      </c>
      <c r="K3087" s="9" t="s">
        <v>26953</v>
      </c>
      <c r="L3087" s="9" t="s">
        <v>26954</v>
      </c>
      <c r="M3087" s="9" t="s">
        <v>26955</v>
      </c>
      <c r="N3087" s="9" t="s">
        <v>173</v>
      </c>
      <c r="O3087" s="9" t="s">
        <v>26905</v>
      </c>
      <c r="P3087" s="9" t="s">
        <v>26956</v>
      </c>
      <c r="Q3087" s="9" t="s">
        <v>234</v>
      </c>
      <c r="R3087" s="9" t="s">
        <v>25574</v>
      </c>
      <c r="S3087" s="9" t="s">
        <v>17</v>
      </c>
      <c r="T3087" s="9" t="s">
        <v>25356</v>
      </c>
      <c r="U3087" s="9" t="s">
        <v>222</v>
      </c>
      <c r="V3087" s="9" t="s">
        <v>26957</v>
      </c>
    </row>
    <row r="3088" customFormat="false" ht="15" hidden="false" customHeight="false" outlineLevel="0" collapsed="false">
      <c r="A3088" s="9" t="s">
        <v>26958</v>
      </c>
      <c r="B3088" s="9" t="s">
        <v>26959</v>
      </c>
      <c r="C3088" s="9" t="s">
        <v>26960</v>
      </c>
      <c r="D3088" s="9" t="s">
        <v>27</v>
      </c>
      <c r="E3088" s="9" t="s">
        <v>1099</v>
      </c>
      <c r="F3088" s="9" t="s">
        <v>162</v>
      </c>
      <c r="G3088" s="9" t="s">
        <v>90</v>
      </c>
      <c r="H3088" s="9" t="n">
        <v>900</v>
      </c>
      <c r="I3088" s="9" t="n">
        <v>1200</v>
      </c>
      <c r="J3088" s="9" t="s">
        <v>240</v>
      </c>
      <c r="K3088" s="9" t="s">
        <v>26961</v>
      </c>
      <c r="L3088" s="9" t="s">
        <v>26962</v>
      </c>
      <c r="M3088" s="9" t="s">
        <v>26963</v>
      </c>
      <c r="N3088" s="9" t="s">
        <v>180</v>
      </c>
      <c r="O3088" s="9" t="s">
        <v>26905</v>
      </c>
      <c r="P3088" s="9" t="s">
        <v>26964</v>
      </c>
      <c r="Q3088" s="9" t="s">
        <v>234</v>
      </c>
      <c r="R3088" s="9" t="s">
        <v>25574</v>
      </c>
      <c r="S3088" s="9" t="s">
        <v>17</v>
      </c>
      <c r="T3088" s="9" t="s">
        <v>5652</v>
      </c>
      <c r="U3088" s="9" t="s">
        <v>222</v>
      </c>
      <c r="V3088" s="9" t="s">
        <v>26965</v>
      </c>
    </row>
    <row r="3089" customFormat="false" ht="15" hidden="false" customHeight="false" outlineLevel="0" collapsed="false">
      <c r="A3089" s="9" t="s">
        <v>26966</v>
      </c>
      <c r="B3089" s="9" t="s">
        <v>26967</v>
      </c>
      <c r="C3089" s="9" t="s">
        <v>26968</v>
      </c>
      <c r="D3089" s="9" t="s">
        <v>27</v>
      </c>
      <c r="E3089" s="9" t="s">
        <v>1099</v>
      </c>
      <c r="F3089" s="9" t="s">
        <v>162</v>
      </c>
      <c r="G3089" s="9" t="s">
        <v>90</v>
      </c>
      <c r="H3089" s="9" t="n">
        <v>1200</v>
      </c>
      <c r="I3089" s="9" t="n">
        <v>1521</v>
      </c>
      <c r="J3089" s="9" t="s">
        <v>240</v>
      </c>
      <c r="K3089" s="9" t="s">
        <v>26969</v>
      </c>
      <c r="L3089" s="9" t="s">
        <v>26970</v>
      </c>
      <c r="M3089" s="9" t="s">
        <v>26971</v>
      </c>
      <c r="N3089" s="9" t="s">
        <v>231</v>
      </c>
      <c r="O3089" s="9" t="s">
        <v>26905</v>
      </c>
      <c r="P3089" s="9" t="s">
        <v>26972</v>
      </c>
      <c r="Q3089" s="9" t="s">
        <v>234</v>
      </c>
      <c r="R3089" s="9" t="s">
        <v>26973</v>
      </c>
      <c r="S3089" s="9" t="s">
        <v>16</v>
      </c>
      <c r="T3089" s="9" t="s">
        <v>5652</v>
      </c>
      <c r="U3089" s="9" t="s">
        <v>222</v>
      </c>
      <c r="V3089" s="9" t="s">
        <v>26974</v>
      </c>
    </row>
    <row r="3090" customFormat="false" ht="15" hidden="false" customHeight="false" outlineLevel="0" collapsed="false">
      <c r="A3090" s="9" t="s">
        <v>26975</v>
      </c>
      <c r="B3090" s="9" t="s">
        <v>26976</v>
      </c>
      <c r="C3090" s="9" t="s">
        <v>26977</v>
      </c>
      <c r="D3090" s="9" t="s">
        <v>27</v>
      </c>
      <c r="E3090" s="9" t="s">
        <v>1099</v>
      </c>
      <c r="F3090" s="9" t="s">
        <v>162</v>
      </c>
      <c r="G3090" s="9" t="s">
        <v>100</v>
      </c>
      <c r="H3090" s="9" t="n">
        <v>1521</v>
      </c>
      <c r="I3090" s="9" t="n">
        <v>1821</v>
      </c>
      <c r="J3090" s="9" t="s">
        <v>25411</v>
      </c>
      <c r="K3090" s="9" t="s">
        <v>26978</v>
      </c>
      <c r="L3090" s="9" t="s">
        <v>26979</v>
      </c>
      <c r="M3090" s="9" t="s">
        <v>26980</v>
      </c>
      <c r="N3090" s="9" t="s">
        <v>179</v>
      </c>
      <c r="O3090" s="9" t="s">
        <v>26981</v>
      </c>
      <c r="P3090" s="9" t="s">
        <v>26982</v>
      </c>
      <c r="Q3090" s="9" t="s">
        <v>246</v>
      </c>
      <c r="R3090" s="9" t="s">
        <v>26915</v>
      </c>
      <c r="S3090" s="9" t="s">
        <v>16</v>
      </c>
      <c r="T3090" s="9" t="s">
        <v>5652</v>
      </c>
      <c r="U3090" s="9" t="s">
        <v>222</v>
      </c>
      <c r="V3090" s="9" t="s">
        <v>9182</v>
      </c>
    </row>
    <row r="3091" customFormat="false" ht="15" hidden="false" customHeight="false" outlineLevel="0" collapsed="false">
      <c r="A3091" s="9" t="s">
        <v>26983</v>
      </c>
      <c r="B3091" s="9" t="s">
        <v>26984</v>
      </c>
      <c r="C3091" s="9" t="s">
        <v>26985</v>
      </c>
      <c r="D3091" s="9" t="s">
        <v>27</v>
      </c>
      <c r="E3091" s="9" t="s">
        <v>1099</v>
      </c>
      <c r="F3091" s="9" t="s">
        <v>162</v>
      </c>
      <c r="G3091" s="9" t="s">
        <v>96</v>
      </c>
      <c r="H3091" s="9" t="n">
        <v>-10000</v>
      </c>
      <c r="I3091" s="9" t="n">
        <v>-1800</v>
      </c>
      <c r="J3091" s="9" t="s">
        <v>240</v>
      </c>
      <c r="K3091" s="9" t="s">
        <v>26986</v>
      </c>
      <c r="L3091" s="9" t="s">
        <v>26987</v>
      </c>
      <c r="M3091" s="9" t="s">
        <v>26988</v>
      </c>
      <c r="N3091" s="9" t="s">
        <v>9411</v>
      </c>
      <c r="O3091" s="9" t="s">
        <v>26989</v>
      </c>
      <c r="P3091" s="9" t="s">
        <v>26990</v>
      </c>
      <c r="Q3091" s="9" t="s">
        <v>234</v>
      </c>
      <c r="R3091" s="9" t="s">
        <v>25477</v>
      </c>
      <c r="S3091" s="9" t="s">
        <v>17</v>
      </c>
      <c r="T3091" s="9" t="s">
        <v>5652</v>
      </c>
      <c r="U3091" s="9" t="s">
        <v>222</v>
      </c>
      <c r="V3091" s="9" t="s">
        <v>26991</v>
      </c>
    </row>
    <row r="3092" customFormat="false" ht="15" hidden="false" customHeight="false" outlineLevel="0" collapsed="false">
      <c r="A3092" s="9" t="s">
        <v>26992</v>
      </c>
      <c r="B3092" s="9" t="s">
        <v>26993</v>
      </c>
      <c r="C3092" s="9" t="s">
        <v>26994</v>
      </c>
      <c r="D3092" s="9" t="s">
        <v>27</v>
      </c>
      <c r="E3092" s="9" t="s">
        <v>1099</v>
      </c>
      <c r="F3092" s="9" t="s">
        <v>162</v>
      </c>
      <c r="G3092" s="9" t="s">
        <v>96</v>
      </c>
      <c r="H3092" s="9" t="n">
        <v>-1800</v>
      </c>
      <c r="I3092" s="9" t="n">
        <v>-900</v>
      </c>
      <c r="J3092" s="9" t="s">
        <v>240</v>
      </c>
      <c r="K3092" s="9" t="s">
        <v>26995</v>
      </c>
      <c r="L3092" s="9" t="s">
        <v>26996</v>
      </c>
      <c r="M3092" s="9" t="s">
        <v>26997</v>
      </c>
      <c r="N3092" s="9" t="s">
        <v>1483</v>
      </c>
      <c r="O3092" s="9" t="s">
        <v>26998</v>
      </c>
      <c r="P3092" s="9" t="s">
        <v>26999</v>
      </c>
      <c r="Q3092" s="9" t="s">
        <v>234</v>
      </c>
      <c r="R3092" s="9" t="s">
        <v>25477</v>
      </c>
      <c r="S3092" s="9" t="s">
        <v>17</v>
      </c>
      <c r="T3092" s="9" t="s">
        <v>25356</v>
      </c>
      <c r="U3092" s="9" t="s">
        <v>222</v>
      </c>
      <c r="V3092" s="9" t="s">
        <v>27000</v>
      </c>
    </row>
    <row r="3093" customFormat="false" ht="15" hidden="false" customHeight="false" outlineLevel="0" collapsed="false">
      <c r="A3093" s="9" t="s">
        <v>27001</v>
      </c>
      <c r="B3093" s="9" t="s">
        <v>27002</v>
      </c>
      <c r="C3093" s="9" t="s">
        <v>7506</v>
      </c>
      <c r="D3093" s="9" t="s">
        <v>27</v>
      </c>
      <c r="E3093" s="9" t="s">
        <v>1099</v>
      </c>
      <c r="F3093" s="9" t="s">
        <v>162</v>
      </c>
      <c r="G3093" s="9" t="s">
        <v>96</v>
      </c>
      <c r="H3093" s="9" t="n">
        <v>-900</v>
      </c>
      <c r="I3093" s="9" t="n">
        <v>-200</v>
      </c>
      <c r="J3093" s="9" t="s">
        <v>27003</v>
      </c>
      <c r="K3093" s="9" t="s">
        <v>27004</v>
      </c>
      <c r="L3093" s="9" t="s">
        <v>27005</v>
      </c>
      <c r="M3093" s="9" t="s">
        <v>27006</v>
      </c>
      <c r="N3093" s="9" t="s">
        <v>179</v>
      </c>
      <c r="O3093" s="9" t="s">
        <v>27007</v>
      </c>
      <c r="P3093" s="9" t="s">
        <v>27008</v>
      </c>
      <c r="Q3093" s="9" t="s">
        <v>234</v>
      </c>
      <c r="R3093" s="9" t="s">
        <v>25355</v>
      </c>
      <c r="S3093" s="9" t="s">
        <v>17</v>
      </c>
      <c r="T3093" s="9" t="s">
        <v>5652</v>
      </c>
      <c r="U3093" s="9" t="s">
        <v>222</v>
      </c>
      <c r="V3093" s="9" t="s">
        <v>27009</v>
      </c>
    </row>
    <row r="3094" customFormat="false" ht="15" hidden="false" customHeight="false" outlineLevel="0" collapsed="false">
      <c r="A3094" s="9" t="s">
        <v>27010</v>
      </c>
      <c r="B3094" s="9" t="s">
        <v>27011</v>
      </c>
      <c r="C3094" s="9" t="s">
        <v>27012</v>
      </c>
      <c r="D3094" s="9" t="s">
        <v>27</v>
      </c>
      <c r="E3094" s="9" t="s">
        <v>1099</v>
      </c>
      <c r="F3094" s="9" t="s">
        <v>162</v>
      </c>
      <c r="G3094" s="9" t="s">
        <v>96</v>
      </c>
      <c r="H3094" s="9" t="n">
        <v>-200</v>
      </c>
      <c r="I3094" s="9" t="n">
        <v>600</v>
      </c>
      <c r="J3094" s="9" t="s">
        <v>240</v>
      </c>
      <c r="K3094" s="9" t="s">
        <v>27013</v>
      </c>
      <c r="L3094" s="9" t="s">
        <v>27014</v>
      </c>
      <c r="M3094" s="9" t="s">
        <v>27015</v>
      </c>
      <c r="N3094" s="9" t="s">
        <v>231</v>
      </c>
      <c r="O3094" s="9" t="s">
        <v>27007</v>
      </c>
      <c r="P3094" s="9" t="s">
        <v>27016</v>
      </c>
      <c r="Q3094" s="9" t="s">
        <v>219</v>
      </c>
      <c r="R3094" s="9" t="s">
        <v>25365</v>
      </c>
      <c r="S3094" s="9" t="s">
        <v>16</v>
      </c>
      <c r="T3094" s="9" t="s">
        <v>25356</v>
      </c>
      <c r="U3094" s="9" t="s">
        <v>222</v>
      </c>
      <c r="V3094" s="9" t="s">
        <v>27017</v>
      </c>
    </row>
    <row r="3095" customFormat="false" ht="15" hidden="false" customHeight="false" outlineLevel="0" collapsed="false">
      <c r="A3095" s="9" t="s">
        <v>27018</v>
      </c>
      <c r="B3095" s="9" t="s">
        <v>27019</v>
      </c>
      <c r="C3095" s="9" t="s">
        <v>7516</v>
      </c>
      <c r="D3095" s="9" t="s">
        <v>27</v>
      </c>
      <c r="E3095" s="9" t="s">
        <v>1099</v>
      </c>
      <c r="F3095" s="9" t="s">
        <v>162</v>
      </c>
      <c r="G3095" s="9" t="s">
        <v>96</v>
      </c>
      <c r="H3095" s="9" t="n">
        <v>600</v>
      </c>
      <c r="I3095" s="9" t="n">
        <v>1000</v>
      </c>
      <c r="J3095" s="9" t="s">
        <v>240</v>
      </c>
      <c r="K3095" s="9" t="s">
        <v>27020</v>
      </c>
      <c r="L3095" s="9" t="s">
        <v>27021</v>
      </c>
      <c r="M3095" s="9" t="s">
        <v>27022</v>
      </c>
      <c r="N3095" s="9" t="s">
        <v>593</v>
      </c>
      <c r="O3095" s="9" t="s">
        <v>27007</v>
      </c>
      <c r="P3095" s="9" t="s">
        <v>27023</v>
      </c>
      <c r="Q3095" s="9" t="s">
        <v>234</v>
      </c>
      <c r="R3095" s="9" t="s">
        <v>25365</v>
      </c>
      <c r="S3095" s="9" t="s">
        <v>16</v>
      </c>
      <c r="T3095" s="9" t="s">
        <v>5652</v>
      </c>
      <c r="U3095" s="9" t="s">
        <v>222</v>
      </c>
      <c r="V3095" s="9" t="s">
        <v>27024</v>
      </c>
    </row>
    <row r="3096" customFormat="false" ht="15" hidden="false" customHeight="false" outlineLevel="0" collapsed="false">
      <c r="A3096" s="9" t="s">
        <v>27025</v>
      </c>
      <c r="B3096" s="9" t="s">
        <v>27026</v>
      </c>
      <c r="C3096" s="9" t="s">
        <v>27027</v>
      </c>
      <c r="D3096" s="9" t="s">
        <v>27</v>
      </c>
      <c r="E3096" s="9" t="s">
        <v>1099</v>
      </c>
      <c r="F3096" s="9" t="s">
        <v>162</v>
      </c>
      <c r="G3096" s="9" t="s">
        <v>96</v>
      </c>
      <c r="H3096" s="9" t="n">
        <v>1000</v>
      </c>
      <c r="I3096" s="9" t="n">
        <v>1476</v>
      </c>
      <c r="J3096" s="9" t="s">
        <v>240</v>
      </c>
      <c r="K3096" s="9" t="s">
        <v>27028</v>
      </c>
      <c r="L3096" s="9" t="s">
        <v>27029</v>
      </c>
      <c r="M3096" s="9" t="s">
        <v>27030</v>
      </c>
      <c r="N3096" s="9" t="s">
        <v>7883</v>
      </c>
      <c r="O3096" s="9" t="s">
        <v>27007</v>
      </c>
      <c r="P3096" s="9" t="s">
        <v>27031</v>
      </c>
      <c r="Q3096" s="9" t="s">
        <v>234</v>
      </c>
      <c r="R3096" s="9" t="s">
        <v>25365</v>
      </c>
      <c r="S3096" s="9" t="s">
        <v>17</v>
      </c>
      <c r="T3096" s="9" t="s">
        <v>5652</v>
      </c>
      <c r="U3096" s="9" t="s">
        <v>222</v>
      </c>
      <c r="V3096" s="9" t="s">
        <v>27032</v>
      </c>
    </row>
    <row r="3097" customFormat="false" ht="15" hidden="false" customHeight="false" outlineLevel="0" collapsed="false">
      <c r="A3097" s="9" t="s">
        <v>27033</v>
      </c>
      <c r="B3097" s="9" t="s">
        <v>27034</v>
      </c>
      <c r="C3097" s="9" t="s">
        <v>27035</v>
      </c>
      <c r="D3097" s="9" t="s">
        <v>27</v>
      </c>
      <c r="E3097" s="9" t="s">
        <v>1099</v>
      </c>
      <c r="F3097" s="9" t="s">
        <v>162</v>
      </c>
      <c r="G3097" s="9" t="s">
        <v>96</v>
      </c>
      <c r="H3097" s="9" t="n">
        <v>1476</v>
      </c>
      <c r="I3097" s="9" t="n">
        <v>1534</v>
      </c>
      <c r="J3097" s="9" t="s">
        <v>27036</v>
      </c>
      <c r="K3097" s="9" t="s">
        <v>27037</v>
      </c>
      <c r="L3097" s="9" t="s">
        <v>27038</v>
      </c>
      <c r="M3097" s="9" t="s">
        <v>27039</v>
      </c>
      <c r="N3097" s="9" t="s">
        <v>7873</v>
      </c>
      <c r="O3097" s="9" t="s">
        <v>27007</v>
      </c>
      <c r="P3097" s="9" t="s">
        <v>27040</v>
      </c>
      <c r="Q3097" s="9" t="s">
        <v>246</v>
      </c>
      <c r="R3097" s="9" t="s">
        <v>25355</v>
      </c>
      <c r="S3097" s="9" t="s">
        <v>16</v>
      </c>
      <c r="T3097" s="9" t="s">
        <v>5652</v>
      </c>
      <c r="U3097" s="9" t="s">
        <v>222</v>
      </c>
      <c r="V3097" s="9" t="s">
        <v>27041</v>
      </c>
    </row>
    <row r="3098" customFormat="false" ht="15" hidden="false" customHeight="false" outlineLevel="0" collapsed="false">
      <c r="A3098" s="9" t="s">
        <v>27042</v>
      </c>
      <c r="B3098" s="9" t="s">
        <v>27043</v>
      </c>
      <c r="C3098" s="9" t="s">
        <v>27044</v>
      </c>
      <c r="D3098" s="9" t="s">
        <v>27</v>
      </c>
      <c r="E3098" s="9" t="s">
        <v>1099</v>
      </c>
      <c r="F3098" s="9" t="s">
        <v>162</v>
      </c>
      <c r="G3098" s="9" t="s">
        <v>96</v>
      </c>
      <c r="H3098" s="9" t="n">
        <v>-3000</v>
      </c>
      <c r="I3098" s="9" t="n">
        <v>1532</v>
      </c>
      <c r="J3098" s="9" t="s">
        <v>27045</v>
      </c>
      <c r="K3098" s="9" t="s">
        <v>27046</v>
      </c>
      <c r="L3098" s="9" t="s">
        <v>8934</v>
      </c>
      <c r="M3098" s="9" t="s">
        <v>8934</v>
      </c>
      <c r="N3098" s="9" t="s">
        <v>180</v>
      </c>
      <c r="O3098" s="9" t="s">
        <v>27047</v>
      </c>
      <c r="P3098" s="9" t="s">
        <v>27048</v>
      </c>
      <c r="Q3098" s="9" t="s">
        <v>234</v>
      </c>
      <c r="R3098" s="9" t="s">
        <v>25574</v>
      </c>
      <c r="S3098" s="9" t="s">
        <v>17</v>
      </c>
      <c r="T3098" s="9" t="s">
        <v>25356</v>
      </c>
      <c r="U3098" s="9" t="s">
        <v>378</v>
      </c>
      <c r="V3098" s="9" t="s">
        <v>27049</v>
      </c>
    </row>
    <row r="3099" customFormat="false" ht="15" hidden="false" customHeight="false" outlineLevel="0" collapsed="false">
      <c r="A3099" s="9" t="s">
        <v>27050</v>
      </c>
      <c r="B3099" s="9" t="s">
        <v>27051</v>
      </c>
      <c r="C3099" s="9" t="s">
        <v>27052</v>
      </c>
      <c r="D3099" s="9" t="s">
        <v>27</v>
      </c>
      <c r="E3099" s="9" t="s">
        <v>1099</v>
      </c>
      <c r="F3099" s="9" t="s">
        <v>162</v>
      </c>
      <c r="G3099" s="9" t="s">
        <v>88</v>
      </c>
      <c r="H3099" s="9" t="n">
        <v>-8000</v>
      </c>
      <c r="I3099" s="9" t="n">
        <v>-1000</v>
      </c>
      <c r="J3099" s="9" t="s">
        <v>240</v>
      </c>
      <c r="K3099" s="9" t="s">
        <v>27053</v>
      </c>
      <c r="L3099" s="9" t="s">
        <v>27054</v>
      </c>
      <c r="M3099" s="9" t="s">
        <v>27055</v>
      </c>
      <c r="N3099" s="9" t="s">
        <v>5661</v>
      </c>
      <c r="O3099" s="9" t="s">
        <v>27056</v>
      </c>
      <c r="P3099" s="9" t="s">
        <v>27057</v>
      </c>
      <c r="Q3099" s="9" t="s">
        <v>454</v>
      </c>
      <c r="R3099" s="9" t="s">
        <v>25477</v>
      </c>
      <c r="S3099" s="9" t="s">
        <v>17</v>
      </c>
      <c r="T3099" s="9" t="s">
        <v>5652</v>
      </c>
      <c r="U3099" s="9" t="s">
        <v>222</v>
      </c>
      <c r="V3099" s="9" t="s">
        <v>27058</v>
      </c>
    </row>
    <row r="3100" customFormat="false" ht="15" hidden="false" customHeight="false" outlineLevel="0" collapsed="false">
      <c r="A3100" s="9" t="s">
        <v>27059</v>
      </c>
      <c r="B3100" s="9" t="s">
        <v>27060</v>
      </c>
      <c r="C3100" s="9" t="s">
        <v>27061</v>
      </c>
      <c r="D3100" s="9" t="s">
        <v>27</v>
      </c>
      <c r="E3100" s="9" t="s">
        <v>1099</v>
      </c>
      <c r="F3100" s="9" t="s">
        <v>162</v>
      </c>
      <c r="G3100" s="9" t="s">
        <v>88</v>
      </c>
      <c r="H3100" s="9" t="n">
        <v>-1000</v>
      </c>
      <c r="I3100" s="9" t="n">
        <v>1000</v>
      </c>
      <c r="J3100" s="9" t="s">
        <v>240</v>
      </c>
      <c r="K3100" s="9" t="s">
        <v>27062</v>
      </c>
      <c r="L3100" s="9" t="s">
        <v>27063</v>
      </c>
      <c r="M3100" s="9" t="s">
        <v>27064</v>
      </c>
      <c r="N3100" s="9" t="s">
        <v>179</v>
      </c>
      <c r="O3100" s="9" t="s">
        <v>27056</v>
      </c>
      <c r="P3100" s="9" t="s">
        <v>27065</v>
      </c>
      <c r="Q3100" s="9" t="s">
        <v>6943</v>
      </c>
      <c r="R3100" s="9" t="s">
        <v>25477</v>
      </c>
      <c r="S3100" s="9" t="s">
        <v>17</v>
      </c>
      <c r="T3100" s="9" t="s">
        <v>5652</v>
      </c>
      <c r="U3100" s="9" t="s">
        <v>222</v>
      </c>
      <c r="V3100" s="9" t="s">
        <v>27066</v>
      </c>
    </row>
    <row r="3101" customFormat="false" ht="15" hidden="false" customHeight="false" outlineLevel="0" collapsed="false">
      <c r="A3101" s="9" t="s">
        <v>27067</v>
      </c>
      <c r="B3101" s="9" t="s">
        <v>27068</v>
      </c>
      <c r="C3101" s="9" t="s">
        <v>1995</v>
      </c>
      <c r="D3101" s="9" t="s">
        <v>27</v>
      </c>
      <c r="E3101" s="9" t="s">
        <v>1099</v>
      </c>
      <c r="F3101" s="9" t="s">
        <v>162</v>
      </c>
      <c r="G3101" s="9" t="s">
        <v>88</v>
      </c>
      <c r="H3101" s="9" t="n">
        <v>800</v>
      </c>
      <c r="I3101" s="9" t="n">
        <v>1600</v>
      </c>
      <c r="J3101" s="9" t="s">
        <v>240</v>
      </c>
      <c r="K3101" s="9" t="s">
        <v>27069</v>
      </c>
      <c r="L3101" s="9" t="s">
        <v>27070</v>
      </c>
      <c r="M3101" s="9" t="s">
        <v>16890</v>
      </c>
      <c r="N3101" s="9" t="s">
        <v>179</v>
      </c>
      <c r="O3101" s="9" t="s">
        <v>27056</v>
      </c>
      <c r="P3101" s="9" t="s">
        <v>27071</v>
      </c>
      <c r="Q3101" s="9" t="s">
        <v>27072</v>
      </c>
      <c r="R3101" s="9" t="s">
        <v>25477</v>
      </c>
      <c r="S3101" s="9" t="s">
        <v>17</v>
      </c>
      <c r="T3101" s="9" t="s">
        <v>5652</v>
      </c>
      <c r="U3101" s="9" t="s">
        <v>222</v>
      </c>
      <c r="V3101" s="9" t="s">
        <v>27073</v>
      </c>
    </row>
    <row r="3102" customFormat="false" ht="15" hidden="false" customHeight="false" outlineLevel="0" collapsed="false">
      <c r="A3102" s="9" t="s">
        <v>27074</v>
      </c>
      <c r="B3102" s="9" t="s">
        <v>27075</v>
      </c>
      <c r="C3102" s="9" t="s">
        <v>27075</v>
      </c>
      <c r="D3102" s="9" t="s">
        <v>27</v>
      </c>
      <c r="E3102" s="9" t="s">
        <v>1099</v>
      </c>
      <c r="F3102" s="9" t="s">
        <v>162</v>
      </c>
      <c r="G3102" s="9" t="s">
        <v>86</v>
      </c>
      <c r="H3102" s="9" t="n">
        <v>-1500</v>
      </c>
      <c r="I3102" s="9" t="n">
        <v>500</v>
      </c>
      <c r="J3102" s="9" t="s">
        <v>25441</v>
      </c>
      <c r="K3102" s="9" t="s">
        <v>27076</v>
      </c>
      <c r="L3102" s="9" t="s">
        <v>27077</v>
      </c>
      <c r="M3102" s="9" t="s">
        <v>27078</v>
      </c>
      <c r="N3102" s="9" t="s">
        <v>5687</v>
      </c>
      <c r="O3102" s="9" t="s">
        <v>27079</v>
      </c>
      <c r="P3102" s="9" t="s">
        <v>27080</v>
      </c>
      <c r="Q3102" s="9" t="s">
        <v>454</v>
      </c>
      <c r="R3102" s="9" t="s">
        <v>25477</v>
      </c>
      <c r="S3102" s="9" t="s">
        <v>17</v>
      </c>
      <c r="T3102" s="9" t="s">
        <v>25356</v>
      </c>
      <c r="U3102" s="9" t="s">
        <v>222</v>
      </c>
      <c r="V3102" s="9" t="s">
        <v>27081</v>
      </c>
    </row>
    <row r="3103" customFormat="false" ht="15" hidden="false" customHeight="false" outlineLevel="0" collapsed="false">
      <c r="A3103" s="9" t="s">
        <v>27082</v>
      </c>
      <c r="B3103" s="9" t="s">
        <v>27083</v>
      </c>
      <c r="C3103" s="9" t="s">
        <v>27083</v>
      </c>
      <c r="D3103" s="9" t="s">
        <v>27</v>
      </c>
      <c r="E3103" s="9" t="s">
        <v>1099</v>
      </c>
      <c r="F3103" s="9" t="s">
        <v>162</v>
      </c>
      <c r="G3103" s="9" t="s">
        <v>86</v>
      </c>
      <c r="H3103" s="9" t="n">
        <v>500</v>
      </c>
      <c r="I3103" s="9" t="n">
        <v>750</v>
      </c>
      <c r="J3103" s="9" t="s">
        <v>240</v>
      </c>
      <c r="K3103" s="9" t="s">
        <v>27084</v>
      </c>
      <c r="L3103" s="9" t="s">
        <v>27085</v>
      </c>
      <c r="M3103" s="9" t="s">
        <v>27086</v>
      </c>
      <c r="N3103" s="9" t="s">
        <v>5787</v>
      </c>
      <c r="O3103" s="9" t="s">
        <v>27087</v>
      </c>
      <c r="P3103" s="9" t="s">
        <v>27088</v>
      </c>
      <c r="Q3103" s="9" t="s">
        <v>454</v>
      </c>
      <c r="R3103" s="9" t="s">
        <v>25477</v>
      </c>
      <c r="S3103" s="9" t="s">
        <v>17</v>
      </c>
      <c r="T3103" s="9" t="s">
        <v>5652</v>
      </c>
      <c r="U3103" s="9" t="s">
        <v>222</v>
      </c>
      <c r="V3103" s="9"/>
    </row>
    <row r="3104" customFormat="false" ht="15" hidden="false" customHeight="false" outlineLevel="0" collapsed="false">
      <c r="A3104" s="9" t="s">
        <v>27089</v>
      </c>
      <c r="B3104" s="9" t="s">
        <v>27090</v>
      </c>
      <c r="C3104" s="9" t="s">
        <v>27090</v>
      </c>
      <c r="D3104" s="9" t="s">
        <v>27</v>
      </c>
      <c r="E3104" s="9" t="s">
        <v>1099</v>
      </c>
      <c r="F3104" s="9" t="s">
        <v>162</v>
      </c>
      <c r="G3104" s="9" t="s">
        <v>86</v>
      </c>
      <c r="H3104" s="9" t="n">
        <v>750</v>
      </c>
      <c r="I3104" s="9" t="n">
        <v>900</v>
      </c>
      <c r="J3104" s="9" t="s">
        <v>240</v>
      </c>
      <c r="K3104" s="9" t="s">
        <v>27091</v>
      </c>
      <c r="L3104" s="9" t="s">
        <v>27092</v>
      </c>
      <c r="M3104" s="9" t="s">
        <v>27093</v>
      </c>
      <c r="N3104" s="9" t="s">
        <v>5795</v>
      </c>
      <c r="O3104" s="9" t="s">
        <v>27087</v>
      </c>
      <c r="P3104" s="9" t="s">
        <v>27088</v>
      </c>
      <c r="Q3104" s="9" t="s">
        <v>454</v>
      </c>
      <c r="R3104" s="9" t="s">
        <v>25477</v>
      </c>
      <c r="S3104" s="9" t="s">
        <v>17</v>
      </c>
      <c r="T3104" s="9" t="s">
        <v>5652</v>
      </c>
      <c r="U3104" s="9" t="s">
        <v>222</v>
      </c>
      <c r="V3104" s="9"/>
    </row>
    <row r="3105" customFormat="false" ht="15" hidden="false" customHeight="false" outlineLevel="0" collapsed="false">
      <c r="A3105" s="9" t="s">
        <v>27094</v>
      </c>
      <c r="B3105" s="9" t="s">
        <v>27095</v>
      </c>
      <c r="C3105" s="9" t="s">
        <v>27095</v>
      </c>
      <c r="D3105" s="9" t="s">
        <v>27</v>
      </c>
      <c r="E3105" s="9" t="s">
        <v>1099</v>
      </c>
      <c r="F3105" s="9" t="s">
        <v>162</v>
      </c>
      <c r="G3105" s="9" t="s">
        <v>86</v>
      </c>
      <c r="H3105" s="9" t="n">
        <v>900</v>
      </c>
      <c r="I3105" s="9" t="n">
        <v>1150</v>
      </c>
      <c r="J3105" s="9" t="s">
        <v>240</v>
      </c>
      <c r="K3105" s="9" t="s">
        <v>27096</v>
      </c>
      <c r="L3105" s="9" t="s">
        <v>27097</v>
      </c>
      <c r="M3105" s="9" t="s">
        <v>27098</v>
      </c>
      <c r="N3105" s="9" t="s">
        <v>6008</v>
      </c>
      <c r="O3105" s="9" t="s">
        <v>27087</v>
      </c>
      <c r="P3105" s="9" t="s">
        <v>27088</v>
      </c>
      <c r="Q3105" s="9" t="s">
        <v>1654</v>
      </c>
      <c r="R3105" s="9" t="s">
        <v>25477</v>
      </c>
      <c r="S3105" s="9" t="s">
        <v>17</v>
      </c>
      <c r="T3105" s="9" t="s">
        <v>5652</v>
      </c>
      <c r="U3105" s="9" t="s">
        <v>222</v>
      </c>
      <c r="V3105" s="9" t="s">
        <v>27099</v>
      </c>
    </row>
    <row r="3106" customFormat="false" ht="15" hidden="false" customHeight="false" outlineLevel="0" collapsed="false">
      <c r="A3106" s="9" t="s">
        <v>27100</v>
      </c>
      <c r="B3106" s="9" t="s">
        <v>27101</v>
      </c>
      <c r="C3106" s="9" t="s">
        <v>27101</v>
      </c>
      <c r="D3106" s="9" t="s">
        <v>27</v>
      </c>
      <c r="E3106" s="9" t="s">
        <v>1099</v>
      </c>
      <c r="F3106" s="9" t="s">
        <v>162</v>
      </c>
      <c r="G3106" s="9" t="s">
        <v>86</v>
      </c>
      <c r="H3106" s="9" t="n">
        <v>1150</v>
      </c>
      <c r="I3106" s="9" t="n">
        <v>1300</v>
      </c>
      <c r="J3106" s="9" t="s">
        <v>240</v>
      </c>
      <c r="K3106" s="9" t="s">
        <v>27102</v>
      </c>
      <c r="L3106" s="9" t="s">
        <v>27103</v>
      </c>
      <c r="M3106" s="9" t="s">
        <v>27104</v>
      </c>
      <c r="N3106" s="9" t="s">
        <v>173</v>
      </c>
      <c r="O3106" s="9" t="s">
        <v>27087</v>
      </c>
      <c r="P3106" s="9" t="s">
        <v>27105</v>
      </c>
      <c r="Q3106" s="9" t="s">
        <v>454</v>
      </c>
      <c r="R3106" s="9" t="s">
        <v>25477</v>
      </c>
      <c r="S3106" s="9" t="s">
        <v>17</v>
      </c>
      <c r="T3106" s="9" t="s">
        <v>25356</v>
      </c>
      <c r="U3106" s="9" t="s">
        <v>222</v>
      </c>
      <c r="V3106" s="9"/>
    </row>
    <row r="3107" customFormat="false" ht="15" hidden="false" customHeight="false" outlineLevel="0" collapsed="false">
      <c r="A3107" s="9" t="s">
        <v>27106</v>
      </c>
      <c r="B3107" s="9" t="s">
        <v>27107</v>
      </c>
      <c r="C3107" s="9" t="s">
        <v>27107</v>
      </c>
      <c r="D3107" s="9" t="s">
        <v>27</v>
      </c>
      <c r="E3107" s="9" t="s">
        <v>1099</v>
      </c>
      <c r="F3107" s="9" t="s">
        <v>162</v>
      </c>
      <c r="G3107" s="9" t="s">
        <v>86</v>
      </c>
      <c r="H3107" s="9" t="n">
        <v>1300</v>
      </c>
      <c r="I3107" s="9" t="n">
        <v>1600</v>
      </c>
      <c r="J3107" s="9" t="s">
        <v>240</v>
      </c>
      <c r="K3107" s="9" t="s">
        <v>27108</v>
      </c>
      <c r="L3107" s="9" t="s">
        <v>27109</v>
      </c>
      <c r="M3107" s="9" t="s">
        <v>27110</v>
      </c>
      <c r="N3107" s="9" t="s">
        <v>179</v>
      </c>
      <c r="O3107" s="9" t="s">
        <v>27087</v>
      </c>
      <c r="P3107" s="9" t="s">
        <v>27088</v>
      </c>
      <c r="Q3107" s="9" t="s">
        <v>1654</v>
      </c>
      <c r="R3107" s="9" t="s">
        <v>25477</v>
      </c>
      <c r="S3107" s="9" t="s">
        <v>17</v>
      </c>
      <c r="T3107" s="9" t="s">
        <v>5652</v>
      </c>
      <c r="U3107" s="9" t="s">
        <v>222</v>
      </c>
      <c r="V3107" s="9" t="s">
        <v>27111</v>
      </c>
    </row>
    <row r="3108" customFormat="false" ht="15" hidden="false" customHeight="false" outlineLevel="0" collapsed="false">
      <c r="A3108" s="9" t="s">
        <v>27112</v>
      </c>
      <c r="B3108" s="9" t="s">
        <v>27113</v>
      </c>
      <c r="C3108" s="9" t="s">
        <v>27113</v>
      </c>
      <c r="D3108" s="9" t="s">
        <v>27</v>
      </c>
      <c r="E3108" s="9" t="s">
        <v>1099</v>
      </c>
      <c r="F3108" s="9" t="s">
        <v>162</v>
      </c>
      <c r="G3108" s="9" t="s">
        <v>86</v>
      </c>
      <c r="H3108" s="9" t="n">
        <v>1600</v>
      </c>
      <c r="I3108" s="9"/>
      <c r="J3108" s="9" t="s">
        <v>27114</v>
      </c>
      <c r="K3108" s="9" t="s">
        <v>27115</v>
      </c>
      <c r="L3108" s="9" t="s">
        <v>27116</v>
      </c>
      <c r="M3108" s="9" t="s">
        <v>27117</v>
      </c>
      <c r="N3108" s="9" t="s">
        <v>179</v>
      </c>
      <c r="O3108" s="9" t="s">
        <v>27087</v>
      </c>
      <c r="P3108" s="9" t="s">
        <v>27118</v>
      </c>
      <c r="Q3108" s="9" t="s">
        <v>2073</v>
      </c>
      <c r="R3108" s="9" t="s">
        <v>27119</v>
      </c>
      <c r="S3108" s="9" t="s">
        <v>17</v>
      </c>
      <c r="T3108" s="9" t="s">
        <v>5652</v>
      </c>
      <c r="U3108" s="9" t="s">
        <v>222</v>
      </c>
      <c r="V3108" s="9" t="s">
        <v>27120</v>
      </c>
    </row>
    <row r="3109" customFormat="false" ht="15" hidden="false" customHeight="false" outlineLevel="0" collapsed="false">
      <c r="A3109" s="9" t="s">
        <v>27121</v>
      </c>
      <c r="B3109" s="9" t="s">
        <v>27122</v>
      </c>
      <c r="C3109" s="9" t="s">
        <v>27123</v>
      </c>
      <c r="D3109" s="9" t="s">
        <v>27</v>
      </c>
      <c r="E3109" s="9" t="s">
        <v>1099</v>
      </c>
      <c r="F3109" s="9" t="s">
        <v>162</v>
      </c>
      <c r="G3109" s="9" t="s">
        <v>82</v>
      </c>
      <c r="H3109" s="9" t="n">
        <v>-2500</v>
      </c>
      <c r="I3109" s="9" t="n">
        <v>1300</v>
      </c>
      <c r="J3109" s="9" t="s">
        <v>240</v>
      </c>
      <c r="K3109" s="9" t="s">
        <v>27124</v>
      </c>
      <c r="L3109" s="9" t="s">
        <v>27125</v>
      </c>
      <c r="M3109" s="9" t="s">
        <v>27126</v>
      </c>
      <c r="N3109" s="9" t="s">
        <v>5661</v>
      </c>
      <c r="O3109" s="9" t="s">
        <v>27127</v>
      </c>
      <c r="P3109" s="9" t="s">
        <v>27128</v>
      </c>
      <c r="Q3109" s="9" t="s">
        <v>454</v>
      </c>
      <c r="R3109" s="9" t="s">
        <v>25477</v>
      </c>
      <c r="S3109" s="9" t="s">
        <v>17</v>
      </c>
      <c r="T3109" s="9" t="s">
        <v>25356</v>
      </c>
      <c r="U3109" s="9" t="s">
        <v>378</v>
      </c>
      <c r="V3109" s="9" t="s">
        <v>27129</v>
      </c>
    </row>
    <row r="3110" customFormat="false" ht="15" hidden="false" customHeight="false" outlineLevel="0" collapsed="false">
      <c r="A3110" s="9" t="s">
        <v>27130</v>
      </c>
      <c r="B3110" s="9" t="s">
        <v>27131</v>
      </c>
      <c r="C3110" s="9" t="s">
        <v>27132</v>
      </c>
      <c r="D3110" s="9" t="s">
        <v>27</v>
      </c>
      <c r="E3110" s="9" t="s">
        <v>1099</v>
      </c>
      <c r="F3110" s="9" t="s">
        <v>162</v>
      </c>
      <c r="G3110" s="9" t="s">
        <v>27133</v>
      </c>
      <c r="H3110" s="9" t="n">
        <v>1500</v>
      </c>
      <c r="I3110" s="9" t="n">
        <v>1800</v>
      </c>
      <c r="J3110" s="9" t="s">
        <v>25780</v>
      </c>
      <c r="K3110" s="9" t="s">
        <v>27134</v>
      </c>
      <c r="L3110" s="9" t="s">
        <v>27135</v>
      </c>
      <c r="M3110" s="9" t="s">
        <v>27136</v>
      </c>
      <c r="N3110" s="9" t="s">
        <v>178</v>
      </c>
      <c r="O3110" s="9" t="s">
        <v>27056</v>
      </c>
      <c r="P3110" s="9" t="s">
        <v>27137</v>
      </c>
      <c r="Q3110" s="9" t="s">
        <v>454</v>
      </c>
      <c r="R3110" s="9" t="s">
        <v>25574</v>
      </c>
      <c r="S3110" s="9" t="s">
        <v>17</v>
      </c>
      <c r="T3110" s="9" t="s">
        <v>25356</v>
      </c>
      <c r="U3110" s="9" t="s">
        <v>378</v>
      </c>
      <c r="V3110" s="9"/>
    </row>
    <row r="3111" customFormat="false" ht="15" hidden="false" customHeight="false" outlineLevel="0" collapsed="false">
      <c r="A3111" s="9" t="s">
        <v>27138</v>
      </c>
      <c r="B3111" s="9" t="s">
        <v>27139</v>
      </c>
      <c r="C3111" s="9" t="s">
        <v>27140</v>
      </c>
      <c r="D3111" s="9" t="s">
        <v>27</v>
      </c>
      <c r="E3111" s="9" t="s">
        <v>1099</v>
      </c>
      <c r="F3111" s="9" t="s">
        <v>162</v>
      </c>
      <c r="G3111" s="9" t="s">
        <v>86</v>
      </c>
      <c r="H3111" s="9" t="n">
        <v>1868</v>
      </c>
      <c r="I3111" s="9" t="n">
        <v>1934</v>
      </c>
      <c r="J3111" s="9" t="s">
        <v>240</v>
      </c>
      <c r="K3111" s="9" t="s">
        <v>27141</v>
      </c>
      <c r="L3111" s="9" t="s">
        <v>27142</v>
      </c>
      <c r="M3111" s="9" t="s">
        <v>27143</v>
      </c>
      <c r="N3111" s="9" t="s">
        <v>15593</v>
      </c>
      <c r="O3111" s="9" t="s">
        <v>27144</v>
      </c>
      <c r="P3111" s="9" t="s">
        <v>27145</v>
      </c>
      <c r="Q3111" s="9" t="s">
        <v>454</v>
      </c>
      <c r="R3111" s="9" t="s">
        <v>27119</v>
      </c>
      <c r="S3111" s="9" t="s">
        <v>17</v>
      </c>
      <c r="T3111" s="9" t="s">
        <v>5652</v>
      </c>
      <c r="U3111" s="9" t="s">
        <v>222</v>
      </c>
      <c r="V3111" s="9" t="s">
        <v>27146</v>
      </c>
    </row>
    <row r="3112" customFormat="false" ht="15" hidden="false" customHeight="false" outlineLevel="0" collapsed="false">
      <c r="A3112" s="9" t="s">
        <v>27147</v>
      </c>
      <c r="B3112" s="9" t="s">
        <v>27148</v>
      </c>
      <c r="C3112" s="9" t="s">
        <v>27149</v>
      </c>
      <c r="D3112" s="9" t="s">
        <v>27</v>
      </c>
      <c r="E3112" s="9" t="s">
        <v>1099</v>
      </c>
      <c r="F3112" s="9" t="s">
        <v>162</v>
      </c>
      <c r="G3112" s="9" t="s">
        <v>94</v>
      </c>
      <c r="H3112" s="9" t="n">
        <v>-4000</v>
      </c>
      <c r="I3112" s="9" t="n">
        <v>-2000</v>
      </c>
      <c r="J3112" s="9" t="s">
        <v>27150</v>
      </c>
      <c r="K3112" s="9" t="s">
        <v>27151</v>
      </c>
      <c r="L3112" s="9" t="s">
        <v>27152</v>
      </c>
      <c r="M3112" s="9" t="s">
        <v>27153</v>
      </c>
      <c r="N3112" s="9" t="s">
        <v>176</v>
      </c>
      <c r="O3112" s="9" t="s">
        <v>7236</v>
      </c>
      <c r="P3112" s="9" t="s">
        <v>27154</v>
      </c>
      <c r="Q3112" s="9" t="s">
        <v>234</v>
      </c>
      <c r="R3112" s="9" t="s">
        <v>25477</v>
      </c>
      <c r="S3112" s="9" t="s">
        <v>17</v>
      </c>
      <c r="T3112" s="9" t="s">
        <v>25356</v>
      </c>
      <c r="U3112" s="9" t="s">
        <v>378</v>
      </c>
      <c r="V3112" s="9" t="s">
        <v>27155</v>
      </c>
    </row>
    <row r="3113" customFormat="false" ht="15" hidden="false" customHeight="false" outlineLevel="0" collapsed="false">
      <c r="A3113" s="9" t="s">
        <v>27156</v>
      </c>
      <c r="B3113" s="9" t="s">
        <v>27157</v>
      </c>
      <c r="C3113" s="9" t="s">
        <v>27158</v>
      </c>
      <c r="D3113" s="9" t="s">
        <v>27</v>
      </c>
      <c r="E3113" s="9" t="s">
        <v>1099</v>
      </c>
      <c r="F3113" s="9" t="s">
        <v>162</v>
      </c>
      <c r="G3113" s="9" t="s">
        <v>94</v>
      </c>
      <c r="H3113" s="9" t="n">
        <v>-2500</v>
      </c>
      <c r="I3113" s="9" t="n">
        <v>-400</v>
      </c>
      <c r="J3113" s="9" t="s">
        <v>240</v>
      </c>
      <c r="K3113" s="9" t="s">
        <v>27159</v>
      </c>
      <c r="L3113" s="9" t="s">
        <v>27160</v>
      </c>
      <c r="M3113" s="9" t="s">
        <v>27161</v>
      </c>
      <c r="N3113" s="9" t="s">
        <v>176</v>
      </c>
      <c r="O3113" s="9" t="s">
        <v>7236</v>
      </c>
      <c r="P3113" s="9" t="s">
        <v>27162</v>
      </c>
      <c r="Q3113" s="9" t="s">
        <v>234</v>
      </c>
      <c r="R3113" s="9" t="s">
        <v>25477</v>
      </c>
      <c r="S3113" s="9" t="s">
        <v>17</v>
      </c>
      <c r="T3113" s="9" t="s">
        <v>25356</v>
      </c>
      <c r="U3113" s="9" t="s">
        <v>378</v>
      </c>
      <c r="V3113" s="9"/>
    </row>
    <row r="3114" customFormat="false" ht="15" hidden="false" customHeight="false" outlineLevel="0" collapsed="false">
      <c r="A3114" s="9" t="s">
        <v>27163</v>
      </c>
      <c r="B3114" s="9" t="s">
        <v>27164</v>
      </c>
      <c r="C3114" s="9" t="s">
        <v>27165</v>
      </c>
      <c r="D3114" s="9" t="s">
        <v>27</v>
      </c>
      <c r="E3114" s="9" t="s">
        <v>1099</v>
      </c>
      <c r="F3114" s="9" t="s">
        <v>162</v>
      </c>
      <c r="G3114" s="9" t="s">
        <v>94</v>
      </c>
      <c r="H3114" s="9" t="n">
        <v>-500</v>
      </c>
      <c r="I3114" s="9" t="n">
        <v>600</v>
      </c>
      <c r="J3114" s="9" t="s">
        <v>240</v>
      </c>
      <c r="K3114" s="9" t="s">
        <v>27166</v>
      </c>
      <c r="L3114" s="9" t="s">
        <v>27167</v>
      </c>
      <c r="M3114" s="9" t="s">
        <v>27168</v>
      </c>
      <c r="N3114" s="9" t="s">
        <v>179</v>
      </c>
      <c r="O3114" s="9" t="s">
        <v>7236</v>
      </c>
      <c r="P3114" s="9" t="s">
        <v>27169</v>
      </c>
      <c r="Q3114" s="9" t="s">
        <v>234</v>
      </c>
      <c r="R3114" s="9" t="s">
        <v>25477</v>
      </c>
      <c r="S3114" s="9" t="s">
        <v>17</v>
      </c>
      <c r="T3114" s="9" t="s">
        <v>5652</v>
      </c>
      <c r="U3114" s="9" t="s">
        <v>222</v>
      </c>
      <c r="V3114" s="9" t="s">
        <v>27170</v>
      </c>
    </row>
    <row r="3115" customFormat="false" ht="15" hidden="false" customHeight="false" outlineLevel="0" collapsed="false">
      <c r="A3115" s="9" t="s">
        <v>27171</v>
      </c>
      <c r="B3115" s="9" t="s">
        <v>27172</v>
      </c>
      <c r="C3115" s="9" t="s">
        <v>27173</v>
      </c>
      <c r="D3115" s="9" t="s">
        <v>27</v>
      </c>
      <c r="E3115" s="9" t="s">
        <v>1099</v>
      </c>
      <c r="F3115" s="9" t="s">
        <v>162</v>
      </c>
      <c r="G3115" s="9" t="s">
        <v>94</v>
      </c>
      <c r="H3115" s="9" t="n">
        <v>600</v>
      </c>
      <c r="I3115" s="9" t="n">
        <v>1500</v>
      </c>
      <c r="J3115" s="9" t="s">
        <v>240</v>
      </c>
      <c r="K3115" s="9" t="s">
        <v>27174</v>
      </c>
      <c r="L3115" s="9" t="s">
        <v>27175</v>
      </c>
      <c r="M3115" s="9" t="s">
        <v>27176</v>
      </c>
      <c r="N3115" s="9" t="s">
        <v>179</v>
      </c>
      <c r="O3115" s="9" t="s">
        <v>7236</v>
      </c>
      <c r="P3115" s="9" t="s">
        <v>27177</v>
      </c>
      <c r="Q3115" s="9" t="s">
        <v>869</v>
      </c>
      <c r="R3115" s="9" t="s">
        <v>25477</v>
      </c>
      <c r="S3115" s="9" t="s">
        <v>17</v>
      </c>
      <c r="T3115" s="9" t="s">
        <v>5652</v>
      </c>
      <c r="U3115" s="9" t="s">
        <v>222</v>
      </c>
      <c r="V3115" s="9" t="s">
        <v>27178</v>
      </c>
    </row>
    <row r="3116" customFormat="false" ht="15" hidden="false" customHeight="false" outlineLevel="0" collapsed="false">
      <c r="A3116" s="9" t="s">
        <v>27179</v>
      </c>
      <c r="B3116" s="9" t="s">
        <v>27180</v>
      </c>
      <c r="C3116" s="9" t="s">
        <v>27181</v>
      </c>
      <c r="D3116" s="9" t="s">
        <v>27</v>
      </c>
      <c r="E3116" s="9" t="s">
        <v>1099</v>
      </c>
      <c r="F3116" s="9" t="s">
        <v>162</v>
      </c>
      <c r="G3116" s="9" t="s">
        <v>98</v>
      </c>
      <c r="H3116" s="9" t="n">
        <v>1879</v>
      </c>
      <c r="I3116" s="9" t="n">
        <v>1912</v>
      </c>
      <c r="J3116" s="9" t="s">
        <v>240</v>
      </c>
      <c r="K3116" s="9" t="s">
        <v>27182</v>
      </c>
      <c r="L3116" s="9" t="s">
        <v>10178</v>
      </c>
      <c r="M3116" s="9" t="s">
        <v>10179</v>
      </c>
      <c r="N3116" s="9" t="s">
        <v>178</v>
      </c>
      <c r="O3116" s="9" t="s">
        <v>27183</v>
      </c>
      <c r="P3116" s="9" t="s">
        <v>27184</v>
      </c>
      <c r="Q3116" s="9" t="s">
        <v>9091</v>
      </c>
      <c r="R3116" s="9" t="s">
        <v>27185</v>
      </c>
      <c r="S3116" s="9" t="s">
        <v>17</v>
      </c>
      <c r="T3116" s="9" t="s">
        <v>5652</v>
      </c>
      <c r="U3116" s="9" t="s">
        <v>222</v>
      </c>
      <c r="V3116" s="9" t="s">
        <v>27186</v>
      </c>
    </row>
    <row r="3117" customFormat="false" ht="15" hidden="false" customHeight="false" outlineLevel="0" collapsed="false">
      <c r="A3117" s="9" t="s">
        <v>27187</v>
      </c>
      <c r="B3117" s="9" t="s">
        <v>27188</v>
      </c>
      <c r="C3117" s="9" t="s">
        <v>27189</v>
      </c>
      <c r="D3117" s="9" t="s">
        <v>27</v>
      </c>
      <c r="E3117" s="9" t="s">
        <v>1099</v>
      </c>
      <c r="F3117" s="9" t="s">
        <v>168</v>
      </c>
      <c r="G3117" s="9" t="s">
        <v>880</v>
      </c>
      <c r="H3117" s="9" t="n">
        <v>-63000</v>
      </c>
      <c r="I3117" s="9" t="n">
        <v>-10000</v>
      </c>
      <c r="J3117" s="9" t="s">
        <v>27190</v>
      </c>
      <c r="K3117" s="9" t="s">
        <v>27191</v>
      </c>
      <c r="L3117" s="9" t="s">
        <v>27192</v>
      </c>
      <c r="M3117" s="9" t="s">
        <v>27193</v>
      </c>
      <c r="N3117" s="9" t="s">
        <v>12457</v>
      </c>
      <c r="O3117" s="9" t="s">
        <v>27194</v>
      </c>
      <c r="P3117" s="9" t="s">
        <v>27195</v>
      </c>
      <c r="Q3117" s="9" t="s">
        <v>454</v>
      </c>
      <c r="R3117" s="9" t="s">
        <v>25477</v>
      </c>
      <c r="S3117" s="9" t="s">
        <v>17</v>
      </c>
      <c r="T3117" s="9" t="s">
        <v>25356</v>
      </c>
      <c r="U3117" s="9" t="s">
        <v>222</v>
      </c>
      <c r="V3117" s="9" t="s">
        <v>27196</v>
      </c>
    </row>
    <row r="3118" customFormat="false" ht="15" hidden="false" customHeight="false" outlineLevel="0" collapsed="false">
      <c r="A3118" s="9" t="s">
        <v>27197</v>
      </c>
      <c r="B3118" s="9" t="s">
        <v>27198</v>
      </c>
      <c r="C3118" s="9" t="s">
        <v>27199</v>
      </c>
      <c r="D3118" s="9" t="s">
        <v>27</v>
      </c>
      <c r="E3118" s="9" t="s">
        <v>1099</v>
      </c>
      <c r="F3118" s="9" t="s">
        <v>168</v>
      </c>
      <c r="G3118" s="9" t="s">
        <v>148</v>
      </c>
      <c r="H3118" s="9" t="n">
        <v>-3000</v>
      </c>
      <c r="I3118" s="9" t="n">
        <v>1788</v>
      </c>
      <c r="J3118" s="9" t="s">
        <v>27200</v>
      </c>
      <c r="K3118" s="9" t="s">
        <v>27201</v>
      </c>
      <c r="L3118" s="9" t="s">
        <v>27202</v>
      </c>
      <c r="M3118" s="9" t="s">
        <v>27203</v>
      </c>
      <c r="N3118" s="9" t="s">
        <v>5677</v>
      </c>
      <c r="O3118" s="9" t="s">
        <v>27204</v>
      </c>
      <c r="P3118" s="9" t="s">
        <v>27205</v>
      </c>
      <c r="Q3118" s="9" t="s">
        <v>454</v>
      </c>
      <c r="R3118" s="9" t="s">
        <v>25477</v>
      </c>
      <c r="S3118" s="9" t="s">
        <v>17</v>
      </c>
      <c r="T3118" s="9" t="s">
        <v>25356</v>
      </c>
      <c r="U3118" s="9" t="s">
        <v>378</v>
      </c>
      <c r="V3118" s="9" t="s">
        <v>27206</v>
      </c>
    </row>
    <row r="3119" customFormat="false" ht="15" hidden="false" customHeight="false" outlineLevel="0" collapsed="false">
      <c r="A3119" s="9" t="s">
        <v>27207</v>
      </c>
      <c r="B3119" s="9" t="s">
        <v>27208</v>
      </c>
      <c r="C3119" s="9" t="s">
        <v>27209</v>
      </c>
      <c r="D3119" s="9" t="s">
        <v>27</v>
      </c>
      <c r="E3119" s="9" t="s">
        <v>1099</v>
      </c>
      <c r="F3119" s="9" t="s">
        <v>168</v>
      </c>
      <c r="G3119" s="9" t="s">
        <v>148</v>
      </c>
      <c r="H3119" s="9" t="n">
        <v>1788</v>
      </c>
      <c r="I3119" s="9" t="n">
        <v>1934</v>
      </c>
      <c r="J3119" s="9" t="s">
        <v>27210</v>
      </c>
      <c r="K3119" s="9" t="s">
        <v>27211</v>
      </c>
      <c r="L3119" s="9" t="s">
        <v>8934</v>
      </c>
      <c r="M3119" s="9" t="s">
        <v>27212</v>
      </c>
      <c r="N3119" s="9" t="s">
        <v>181</v>
      </c>
      <c r="O3119" s="9" t="s">
        <v>27213</v>
      </c>
      <c r="P3119" s="9" t="s">
        <v>27214</v>
      </c>
      <c r="Q3119" s="9" t="s">
        <v>10991</v>
      </c>
      <c r="R3119" s="9" t="s">
        <v>27215</v>
      </c>
      <c r="S3119" s="9" t="s">
        <v>17</v>
      </c>
      <c r="T3119" s="9" t="s">
        <v>25356</v>
      </c>
      <c r="U3119" s="9" t="s">
        <v>378</v>
      </c>
      <c r="V3119" s="9" t="s">
        <v>25837</v>
      </c>
    </row>
    <row r="3120" customFormat="false" ht="15" hidden="false" customHeight="false" outlineLevel="0" collapsed="false">
      <c r="A3120" s="9" t="s">
        <v>27216</v>
      </c>
      <c r="B3120" s="9" t="s">
        <v>27217</v>
      </c>
      <c r="C3120" s="9" t="s">
        <v>2773</v>
      </c>
      <c r="D3120" s="9" t="s">
        <v>27</v>
      </c>
      <c r="E3120" s="9" t="s">
        <v>1099</v>
      </c>
      <c r="F3120" s="9" t="s">
        <v>168</v>
      </c>
      <c r="G3120" s="9" t="s">
        <v>2775</v>
      </c>
      <c r="H3120" s="9" t="n">
        <v>-1350</v>
      </c>
      <c r="I3120" s="9" t="n">
        <v>-500</v>
      </c>
      <c r="J3120" s="9" t="s">
        <v>240</v>
      </c>
      <c r="K3120" s="9" t="s">
        <v>27218</v>
      </c>
      <c r="L3120" s="9" t="s">
        <v>27219</v>
      </c>
      <c r="M3120" s="9" t="s">
        <v>27220</v>
      </c>
      <c r="N3120" s="9" t="s">
        <v>6221</v>
      </c>
      <c r="O3120" s="9" t="s">
        <v>27221</v>
      </c>
      <c r="P3120" s="9" t="s">
        <v>27222</v>
      </c>
      <c r="Q3120" s="9" t="s">
        <v>234</v>
      </c>
      <c r="R3120" s="9" t="s">
        <v>25477</v>
      </c>
      <c r="S3120" s="9" t="s">
        <v>17</v>
      </c>
      <c r="T3120" s="9" t="s">
        <v>5652</v>
      </c>
      <c r="U3120" s="9" t="s">
        <v>222</v>
      </c>
      <c r="V3120" s="9" t="s">
        <v>27223</v>
      </c>
    </row>
    <row r="3121" customFormat="false" ht="15" hidden="false" customHeight="false" outlineLevel="0" collapsed="false">
      <c r="A3121" s="9" t="s">
        <v>27224</v>
      </c>
      <c r="B3121" s="9" t="s">
        <v>27225</v>
      </c>
      <c r="C3121" s="9" t="s">
        <v>27226</v>
      </c>
      <c r="D3121" s="9" t="s">
        <v>27</v>
      </c>
      <c r="E3121" s="9" t="s">
        <v>1099</v>
      </c>
      <c r="F3121" s="9" t="s">
        <v>168</v>
      </c>
      <c r="G3121" s="9" t="s">
        <v>155</v>
      </c>
      <c r="H3121" s="9" t="n">
        <v>-800</v>
      </c>
      <c r="I3121" s="9" t="n">
        <v>900</v>
      </c>
      <c r="J3121" s="9" t="s">
        <v>27227</v>
      </c>
      <c r="K3121" s="9" t="s">
        <v>27228</v>
      </c>
      <c r="L3121" s="9" t="s">
        <v>27229</v>
      </c>
      <c r="M3121" s="9" t="s">
        <v>18149</v>
      </c>
      <c r="N3121" s="9" t="s">
        <v>184</v>
      </c>
      <c r="O3121" s="9" t="s">
        <v>27230</v>
      </c>
      <c r="P3121" s="9" t="s">
        <v>27231</v>
      </c>
      <c r="Q3121" s="9" t="s">
        <v>234</v>
      </c>
      <c r="R3121" s="9" t="s">
        <v>25477</v>
      </c>
      <c r="S3121" s="9" t="s">
        <v>17</v>
      </c>
      <c r="T3121" s="9" t="s">
        <v>25356</v>
      </c>
      <c r="U3121" s="9" t="s">
        <v>378</v>
      </c>
      <c r="V3121" s="9" t="s">
        <v>27232</v>
      </c>
    </row>
    <row r="3122" customFormat="false" ht="15" hidden="false" customHeight="false" outlineLevel="0" collapsed="false">
      <c r="A3122" s="9" t="s">
        <v>27233</v>
      </c>
      <c r="B3122" s="9" t="s">
        <v>27234</v>
      </c>
      <c r="C3122" s="9" t="s">
        <v>27235</v>
      </c>
      <c r="D3122" s="9" t="s">
        <v>27</v>
      </c>
      <c r="E3122" s="9" t="s">
        <v>1099</v>
      </c>
      <c r="F3122" s="9" t="s">
        <v>168</v>
      </c>
      <c r="G3122" s="9" t="s">
        <v>155</v>
      </c>
      <c r="H3122" s="9" t="n">
        <v>1000</v>
      </c>
      <c r="I3122" s="9" t="n">
        <v>1300</v>
      </c>
      <c r="J3122" s="9" t="s">
        <v>27236</v>
      </c>
      <c r="K3122" s="9" t="s">
        <v>27237</v>
      </c>
      <c r="L3122" s="9" t="s">
        <v>27238</v>
      </c>
      <c r="M3122" s="9" t="s">
        <v>27239</v>
      </c>
      <c r="N3122" s="9" t="s">
        <v>184</v>
      </c>
      <c r="O3122" s="9" t="s">
        <v>27240</v>
      </c>
      <c r="P3122" s="9" t="s">
        <v>27241</v>
      </c>
      <c r="Q3122" s="9" t="s">
        <v>454</v>
      </c>
      <c r="R3122" s="9" t="s">
        <v>25477</v>
      </c>
      <c r="S3122" s="9" t="s">
        <v>17</v>
      </c>
      <c r="T3122" s="9" t="s">
        <v>5652</v>
      </c>
      <c r="U3122" s="9" t="s">
        <v>222</v>
      </c>
      <c r="V3122" s="9" t="s">
        <v>27242</v>
      </c>
    </row>
    <row r="3123" customFormat="false" ht="15" hidden="false" customHeight="false" outlineLevel="0" collapsed="false">
      <c r="A3123" s="9" t="s">
        <v>27243</v>
      </c>
      <c r="B3123" s="9" t="s">
        <v>27244</v>
      </c>
      <c r="C3123" s="9" t="s">
        <v>27245</v>
      </c>
      <c r="D3123" s="9" t="s">
        <v>27</v>
      </c>
      <c r="E3123" s="9" t="s">
        <v>1099</v>
      </c>
      <c r="F3123" s="9" t="s">
        <v>168</v>
      </c>
      <c r="G3123" s="9" t="s">
        <v>155</v>
      </c>
      <c r="H3123" s="9" t="n">
        <v>1250</v>
      </c>
      <c r="I3123" s="9" t="n">
        <v>1500</v>
      </c>
      <c r="J3123" s="9" t="s">
        <v>27246</v>
      </c>
      <c r="K3123" s="9" t="s">
        <v>27247</v>
      </c>
      <c r="L3123" s="9" t="s">
        <v>27248</v>
      </c>
      <c r="M3123" s="9" t="s">
        <v>27249</v>
      </c>
      <c r="N3123" s="9" t="s">
        <v>176</v>
      </c>
      <c r="O3123" s="9" t="s">
        <v>27250</v>
      </c>
      <c r="P3123" s="9" t="s">
        <v>27251</v>
      </c>
      <c r="Q3123" s="9" t="s">
        <v>454</v>
      </c>
      <c r="R3123" s="9" t="s">
        <v>27252</v>
      </c>
      <c r="S3123" s="9" t="s">
        <v>17</v>
      </c>
      <c r="T3123" s="9" t="s">
        <v>25356</v>
      </c>
      <c r="U3123" s="9" t="s">
        <v>222</v>
      </c>
      <c r="V3123" s="9"/>
    </row>
    <row r="3124" customFormat="false" ht="15" hidden="false" customHeight="false" outlineLevel="0" collapsed="false">
      <c r="A3124" s="9" t="s">
        <v>27253</v>
      </c>
      <c r="B3124" s="9" t="s">
        <v>27254</v>
      </c>
      <c r="C3124" s="9" t="s">
        <v>27255</v>
      </c>
      <c r="D3124" s="9" t="s">
        <v>27</v>
      </c>
      <c r="E3124" s="9" t="s">
        <v>1099</v>
      </c>
      <c r="F3124" s="9" t="s">
        <v>168</v>
      </c>
      <c r="G3124" s="9" t="s">
        <v>155</v>
      </c>
      <c r="H3124" s="9" t="n">
        <v>1500</v>
      </c>
      <c r="I3124" s="9" t="n">
        <v>1769</v>
      </c>
      <c r="J3124" s="9" t="s">
        <v>27246</v>
      </c>
      <c r="K3124" s="9" t="s">
        <v>27256</v>
      </c>
      <c r="L3124" s="9" t="s">
        <v>27257</v>
      </c>
      <c r="M3124" s="9" t="s">
        <v>27258</v>
      </c>
      <c r="N3124" s="9" t="s">
        <v>19328</v>
      </c>
      <c r="O3124" s="9" t="s">
        <v>27250</v>
      </c>
      <c r="P3124" s="9" t="s">
        <v>27251</v>
      </c>
      <c r="Q3124" s="9" t="s">
        <v>454</v>
      </c>
      <c r="R3124" s="9" t="s">
        <v>27252</v>
      </c>
      <c r="S3124" s="9" t="s">
        <v>17</v>
      </c>
      <c r="T3124" s="9" t="s">
        <v>25356</v>
      </c>
      <c r="U3124" s="9" t="s">
        <v>222</v>
      </c>
      <c r="V3124" s="9"/>
    </row>
    <row r="3125" customFormat="false" ht="15" hidden="false" customHeight="false" outlineLevel="0" collapsed="false">
      <c r="A3125" s="9" t="s">
        <v>27259</v>
      </c>
      <c r="B3125" s="9" t="s">
        <v>27260</v>
      </c>
      <c r="C3125" s="9" t="s">
        <v>27261</v>
      </c>
      <c r="D3125" s="9" t="s">
        <v>27</v>
      </c>
      <c r="E3125" s="9" t="s">
        <v>1099</v>
      </c>
      <c r="F3125" s="9" t="s">
        <v>168</v>
      </c>
      <c r="G3125" s="9" t="s">
        <v>155</v>
      </c>
      <c r="H3125" s="9" t="n">
        <v>1200</v>
      </c>
      <c r="I3125" s="9" t="n">
        <v>1680</v>
      </c>
      <c r="J3125" s="9" t="s">
        <v>27262</v>
      </c>
      <c r="K3125" s="9" t="s">
        <v>27263</v>
      </c>
      <c r="L3125" s="9" t="s">
        <v>9769</v>
      </c>
      <c r="M3125" s="9" t="s">
        <v>10096</v>
      </c>
      <c r="N3125" s="9" t="s">
        <v>179</v>
      </c>
      <c r="O3125" s="9" t="s">
        <v>27264</v>
      </c>
      <c r="P3125" s="9" t="s">
        <v>27265</v>
      </c>
      <c r="Q3125" s="9" t="s">
        <v>1654</v>
      </c>
      <c r="R3125" s="9" t="s">
        <v>25477</v>
      </c>
      <c r="S3125" s="9" t="s">
        <v>17</v>
      </c>
      <c r="T3125" s="9" t="s">
        <v>25356</v>
      </c>
      <c r="U3125" s="9" t="s">
        <v>378</v>
      </c>
      <c r="V3125" s="9" t="s">
        <v>10099</v>
      </c>
    </row>
    <row r="3126" customFormat="false" ht="15" hidden="false" customHeight="false" outlineLevel="0" collapsed="false">
      <c r="A3126" s="9" t="s">
        <v>27266</v>
      </c>
      <c r="B3126" s="9" t="s">
        <v>27267</v>
      </c>
      <c r="C3126" s="9" t="s">
        <v>7488</v>
      </c>
      <c r="D3126" s="9" t="s">
        <v>27</v>
      </c>
      <c r="E3126" s="9" t="s">
        <v>1099</v>
      </c>
      <c r="F3126" s="9" t="s">
        <v>168</v>
      </c>
      <c r="G3126" s="9" t="s">
        <v>152</v>
      </c>
      <c r="H3126" s="9" t="n">
        <v>900</v>
      </c>
      <c r="I3126" s="9" t="n">
        <v>1668</v>
      </c>
      <c r="J3126" s="9" t="s">
        <v>240</v>
      </c>
      <c r="K3126" s="9" t="s">
        <v>27268</v>
      </c>
      <c r="L3126" s="9" t="s">
        <v>27269</v>
      </c>
      <c r="M3126" s="9" t="s">
        <v>27270</v>
      </c>
      <c r="N3126" s="9" t="s">
        <v>173</v>
      </c>
      <c r="O3126" s="9" t="s">
        <v>27271</v>
      </c>
      <c r="P3126" s="9" t="s">
        <v>27272</v>
      </c>
      <c r="Q3126" s="9" t="s">
        <v>454</v>
      </c>
      <c r="R3126" s="9" t="s">
        <v>25477</v>
      </c>
      <c r="S3126" s="9" t="s">
        <v>17</v>
      </c>
      <c r="T3126" s="9" t="s">
        <v>5652</v>
      </c>
      <c r="U3126" s="9" t="s">
        <v>378</v>
      </c>
      <c r="V3126" s="9" t="s">
        <v>27273</v>
      </c>
    </row>
    <row r="3127" customFormat="false" ht="15" hidden="false" customHeight="false" outlineLevel="0" collapsed="false">
      <c r="A3127" s="9" t="s">
        <v>27274</v>
      </c>
      <c r="B3127" s="9" t="s">
        <v>27275</v>
      </c>
      <c r="C3127" s="9" t="s">
        <v>27276</v>
      </c>
      <c r="D3127" s="9" t="s">
        <v>20</v>
      </c>
      <c r="E3127" s="9" t="s">
        <v>27277</v>
      </c>
      <c r="F3127" s="9" t="s">
        <v>161</v>
      </c>
      <c r="G3127" s="9" t="s">
        <v>61</v>
      </c>
      <c r="H3127" s="9" t="n">
        <v>-1550</v>
      </c>
      <c r="I3127" s="9" t="n">
        <v>-1070</v>
      </c>
      <c r="J3127" s="9" t="s">
        <v>27278</v>
      </c>
      <c r="K3127" s="9" t="s">
        <v>27279</v>
      </c>
      <c r="L3127" s="9" t="s">
        <v>27280</v>
      </c>
      <c r="M3127" s="9" t="s">
        <v>27281</v>
      </c>
      <c r="N3127" s="9" t="s">
        <v>27282</v>
      </c>
      <c r="O3127" s="9" t="s">
        <v>27283</v>
      </c>
      <c r="P3127" s="9" t="s">
        <v>27284</v>
      </c>
      <c r="Q3127" s="9" t="s">
        <v>219</v>
      </c>
      <c r="R3127" s="9" t="s">
        <v>27285</v>
      </c>
      <c r="S3127" s="9" t="s">
        <v>15</v>
      </c>
      <c r="T3127" s="9" t="s">
        <v>14538</v>
      </c>
      <c r="U3127" s="9" t="s">
        <v>222</v>
      </c>
      <c r="V3127" s="9" t="s">
        <v>27286</v>
      </c>
    </row>
    <row r="3128" customFormat="false" ht="15" hidden="false" customHeight="false" outlineLevel="0" collapsed="false">
      <c r="A3128" s="9" t="s">
        <v>27287</v>
      </c>
      <c r="B3128" s="9" t="s">
        <v>27288</v>
      </c>
      <c r="C3128" s="9" t="s">
        <v>27289</v>
      </c>
      <c r="D3128" s="9" t="s">
        <v>20</v>
      </c>
      <c r="E3128" s="9" t="s">
        <v>27277</v>
      </c>
      <c r="F3128" s="9" t="s">
        <v>161</v>
      </c>
      <c r="G3128" s="9" t="s">
        <v>61</v>
      </c>
      <c r="H3128" s="9" t="n">
        <v>-1350</v>
      </c>
      <c r="I3128" s="9" t="n">
        <v>-1330</v>
      </c>
      <c r="J3128" s="9" t="s">
        <v>27290</v>
      </c>
      <c r="K3128" s="9" t="s">
        <v>27291</v>
      </c>
      <c r="L3128" s="9" t="s">
        <v>27292</v>
      </c>
      <c r="M3128" s="9" t="s">
        <v>27293</v>
      </c>
      <c r="N3128" s="9" t="s">
        <v>7883</v>
      </c>
      <c r="O3128" s="9" t="s">
        <v>27294</v>
      </c>
      <c r="P3128" s="9" t="s">
        <v>27295</v>
      </c>
      <c r="Q3128" s="9" t="s">
        <v>234</v>
      </c>
      <c r="R3128" s="9" t="s">
        <v>27296</v>
      </c>
      <c r="S3128" s="9" t="s">
        <v>16</v>
      </c>
      <c r="T3128" s="9" t="s">
        <v>3120</v>
      </c>
      <c r="U3128" s="9" t="s">
        <v>222</v>
      </c>
      <c r="V3128" s="9" t="s">
        <v>27297</v>
      </c>
    </row>
    <row r="3129" customFormat="false" ht="15" hidden="false" customHeight="false" outlineLevel="0" collapsed="false">
      <c r="A3129" s="9" t="s">
        <v>27298</v>
      </c>
      <c r="B3129" s="9" t="s">
        <v>27299</v>
      </c>
      <c r="C3129" s="9" t="s">
        <v>27300</v>
      </c>
      <c r="D3129" s="9" t="s">
        <v>20</v>
      </c>
      <c r="E3129" s="9" t="s">
        <v>27277</v>
      </c>
      <c r="F3129" s="9" t="s">
        <v>166</v>
      </c>
      <c r="G3129" s="9" t="s">
        <v>61</v>
      </c>
      <c r="H3129" s="9" t="n">
        <v>641</v>
      </c>
      <c r="I3129" s="9" t="n">
        <v>1400</v>
      </c>
      <c r="J3129" s="9" t="s">
        <v>27301</v>
      </c>
      <c r="K3129" s="9" t="s">
        <v>27302</v>
      </c>
      <c r="L3129" s="9" t="s">
        <v>27303</v>
      </c>
      <c r="M3129" s="9" t="s">
        <v>27304</v>
      </c>
      <c r="N3129" s="9" t="s">
        <v>976</v>
      </c>
      <c r="O3129" s="9" t="s">
        <v>27305</v>
      </c>
      <c r="P3129" s="9" t="s">
        <v>27306</v>
      </c>
      <c r="Q3129" s="9" t="s">
        <v>234</v>
      </c>
      <c r="R3129" s="9" t="s">
        <v>27307</v>
      </c>
      <c r="S3129" s="9" t="s">
        <v>15</v>
      </c>
      <c r="T3129" s="9" t="s">
        <v>271</v>
      </c>
      <c r="U3129" s="9" t="s">
        <v>222</v>
      </c>
      <c r="V3129" s="9" t="s">
        <v>27308</v>
      </c>
    </row>
    <row r="3130" customFormat="false" ht="15" hidden="false" customHeight="false" outlineLevel="0" collapsed="false">
      <c r="A3130" s="9" t="s">
        <v>27309</v>
      </c>
      <c r="B3130" s="9" t="s">
        <v>27310</v>
      </c>
      <c r="C3130" s="9" t="s">
        <v>27311</v>
      </c>
      <c r="D3130" s="9" t="s">
        <v>20</v>
      </c>
      <c r="E3130" s="9" t="s">
        <v>27277</v>
      </c>
      <c r="F3130" s="9" t="s">
        <v>161</v>
      </c>
      <c r="G3130" s="9" t="s">
        <v>61</v>
      </c>
      <c r="H3130" s="9" t="n">
        <v>-3000</v>
      </c>
      <c r="I3130" s="9" t="n">
        <v>300</v>
      </c>
      <c r="J3130" s="9" t="s">
        <v>27312</v>
      </c>
      <c r="K3130" s="9" t="s">
        <v>27313</v>
      </c>
      <c r="L3130" s="9" t="s">
        <v>27314</v>
      </c>
      <c r="M3130" s="9" t="s">
        <v>27315</v>
      </c>
      <c r="N3130" s="9" t="s">
        <v>27316</v>
      </c>
      <c r="O3130" s="9" t="s">
        <v>7700</v>
      </c>
      <c r="P3130" s="9" t="s">
        <v>27317</v>
      </c>
      <c r="Q3130" s="9" t="s">
        <v>234</v>
      </c>
      <c r="R3130" s="9" t="s">
        <v>1806</v>
      </c>
      <c r="S3130" s="9" t="s">
        <v>17</v>
      </c>
      <c r="T3130" s="9" t="s">
        <v>27318</v>
      </c>
      <c r="U3130" s="9" t="s">
        <v>222</v>
      </c>
      <c r="V3130" s="9" t="s">
        <v>27319</v>
      </c>
    </row>
    <row r="3131" customFormat="false" ht="15" hidden="false" customHeight="false" outlineLevel="0" collapsed="false">
      <c r="A3131" s="9" t="s">
        <v>27320</v>
      </c>
      <c r="B3131" s="9" t="s">
        <v>27321</v>
      </c>
      <c r="C3131" s="9" t="s">
        <v>27322</v>
      </c>
      <c r="D3131" s="9" t="s">
        <v>20</v>
      </c>
      <c r="E3131" s="9" t="s">
        <v>27277</v>
      </c>
      <c r="F3131" s="9" t="s">
        <v>161</v>
      </c>
      <c r="G3131" s="9" t="s">
        <v>61</v>
      </c>
      <c r="H3131" s="9" t="n">
        <v>-2600</v>
      </c>
      <c r="I3131" s="9" t="n">
        <v>300</v>
      </c>
      <c r="J3131" s="9" t="s">
        <v>27323</v>
      </c>
      <c r="K3131" s="9" t="s">
        <v>27324</v>
      </c>
      <c r="L3131" s="9" t="s">
        <v>27325</v>
      </c>
      <c r="M3131" s="9" t="s">
        <v>27326</v>
      </c>
      <c r="N3131" s="9" t="s">
        <v>613</v>
      </c>
      <c r="O3131" s="9" t="s">
        <v>7700</v>
      </c>
      <c r="P3131" s="9" t="s">
        <v>27327</v>
      </c>
      <c r="Q3131" s="9" t="s">
        <v>234</v>
      </c>
      <c r="R3131" s="9" t="s">
        <v>1806</v>
      </c>
      <c r="S3131" s="9" t="s">
        <v>16</v>
      </c>
      <c r="T3131" s="9" t="s">
        <v>27328</v>
      </c>
      <c r="U3131" s="9" t="s">
        <v>222</v>
      </c>
      <c r="V3131" s="9" t="s">
        <v>27329</v>
      </c>
    </row>
    <row r="3132" customFormat="false" ht="15" hidden="false" customHeight="false" outlineLevel="0" collapsed="false">
      <c r="A3132" s="9" t="s">
        <v>27330</v>
      </c>
      <c r="B3132" s="9" t="s">
        <v>27331</v>
      </c>
      <c r="C3132" s="9" t="s">
        <v>27332</v>
      </c>
      <c r="D3132" s="9" t="s">
        <v>20</v>
      </c>
      <c r="E3132" s="9" t="s">
        <v>27277</v>
      </c>
      <c r="F3132" s="9" t="s">
        <v>1744</v>
      </c>
      <c r="G3132" s="9" t="s">
        <v>2853</v>
      </c>
      <c r="H3132" s="9" t="n">
        <v>-1900</v>
      </c>
      <c r="I3132" s="9" t="n">
        <v>-1150</v>
      </c>
      <c r="J3132" s="9" t="s">
        <v>27333</v>
      </c>
      <c r="K3132" s="9" t="s">
        <v>27334</v>
      </c>
      <c r="L3132" s="9" t="s">
        <v>27335</v>
      </c>
      <c r="M3132" s="9" t="s">
        <v>27336</v>
      </c>
      <c r="N3132" s="9" t="s">
        <v>25425</v>
      </c>
      <c r="O3132" s="9" t="s">
        <v>27337</v>
      </c>
      <c r="P3132" s="9" t="s">
        <v>27338</v>
      </c>
      <c r="Q3132" s="9" t="s">
        <v>670</v>
      </c>
      <c r="R3132" s="9" t="s">
        <v>27339</v>
      </c>
      <c r="S3132" s="9" t="s">
        <v>16</v>
      </c>
      <c r="T3132" s="9" t="s">
        <v>11768</v>
      </c>
      <c r="U3132" s="9" t="s">
        <v>222</v>
      </c>
      <c r="V3132" s="9" t="s">
        <v>27340</v>
      </c>
    </row>
    <row r="3133" customFormat="false" ht="15" hidden="false" customHeight="false" outlineLevel="0" collapsed="false">
      <c r="A3133" s="9" t="s">
        <v>27341</v>
      </c>
      <c r="B3133" s="9" t="s">
        <v>27342</v>
      </c>
      <c r="C3133" s="9" t="s">
        <v>27343</v>
      </c>
      <c r="D3133" s="9" t="s">
        <v>20</v>
      </c>
      <c r="E3133" s="9" t="s">
        <v>27277</v>
      </c>
      <c r="F3133" s="9" t="s">
        <v>1759</v>
      </c>
      <c r="G3133" s="9" t="s">
        <v>1120</v>
      </c>
      <c r="H3133" s="9" t="n">
        <v>-2000</v>
      </c>
      <c r="I3133" s="9" t="n">
        <v>1300</v>
      </c>
      <c r="J3133" s="9" t="s">
        <v>27344</v>
      </c>
      <c r="K3133" s="9" t="s">
        <v>27345</v>
      </c>
      <c r="L3133" s="9" t="s">
        <v>27346</v>
      </c>
      <c r="M3133" s="9" t="s">
        <v>27347</v>
      </c>
      <c r="N3133" s="9" t="s">
        <v>178</v>
      </c>
      <c r="O3133" s="9" t="s">
        <v>27348</v>
      </c>
      <c r="P3133" s="9" t="s">
        <v>27349</v>
      </c>
      <c r="Q3133" s="9" t="s">
        <v>246</v>
      </c>
      <c r="R3133" s="9" t="s">
        <v>2184</v>
      </c>
      <c r="S3133" s="9" t="s">
        <v>17</v>
      </c>
      <c r="T3133" s="9" t="s">
        <v>9203</v>
      </c>
      <c r="U3133" s="9" t="s">
        <v>378</v>
      </c>
      <c r="V3133" s="9" t="s">
        <v>27350</v>
      </c>
    </row>
    <row r="3134" customFormat="false" ht="15" hidden="false" customHeight="false" outlineLevel="0" collapsed="false">
      <c r="A3134" s="9" t="s">
        <v>27351</v>
      </c>
      <c r="B3134" s="9" t="s">
        <v>27352</v>
      </c>
      <c r="C3134" s="9" t="s">
        <v>27353</v>
      </c>
      <c r="D3134" s="9" t="s">
        <v>20</v>
      </c>
      <c r="E3134" s="9" t="s">
        <v>27277</v>
      </c>
      <c r="F3134" s="9" t="s">
        <v>167</v>
      </c>
      <c r="G3134" s="9" t="s">
        <v>15059</v>
      </c>
      <c r="H3134" s="9" t="n">
        <v>20</v>
      </c>
      <c r="I3134" s="9" t="n">
        <v>450</v>
      </c>
      <c r="J3134" s="9" t="s">
        <v>27354</v>
      </c>
      <c r="K3134" s="9" t="s">
        <v>27355</v>
      </c>
      <c r="L3134" s="9" t="s">
        <v>27356</v>
      </c>
      <c r="M3134" s="9" t="s">
        <v>27357</v>
      </c>
      <c r="N3134" s="9" t="s">
        <v>180</v>
      </c>
      <c r="O3134" s="9" t="s">
        <v>27358</v>
      </c>
      <c r="P3134" s="9" t="s">
        <v>27359</v>
      </c>
      <c r="Q3134" s="9" t="s">
        <v>246</v>
      </c>
      <c r="R3134" s="9" t="s">
        <v>1806</v>
      </c>
      <c r="S3134" s="9" t="s">
        <v>17</v>
      </c>
      <c r="T3134" s="9" t="s">
        <v>27360</v>
      </c>
      <c r="U3134" s="9" t="s">
        <v>378</v>
      </c>
      <c r="V3134" s="9" t="s">
        <v>27361</v>
      </c>
    </row>
    <row r="3135" customFormat="false" ht="15" hidden="false" customHeight="false" outlineLevel="0" collapsed="false">
      <c r="A3135" s="9" t="s">
        <v>27362</v>
      </c>
      <c r="B3135" s="9" t="s">
        <v>27363</v>
      </c>
      <c r="C3135" s="9" t="s">
        <v>27364</v>
      </c>
      <c r="D3135" s="9" t="s">
        <v>20</v>
      </c>
      <c r="E3135" s="9" t="s">
        <v>27277</v>
      </c>
      <c r="F3135" s="9" t="s">
        <v>9108</v>
      </c>
      <c r="G3135" s="9" t="s">
        <v>61</v>
      </c>
      <c r="H3135" s="9" t="n">
        <v>-275</v>
      </c>
      <c r="I3135" s="9" t="n">
        <v>550</v>
      </c>
      <c r="J3135" s="9" t="s">
        <v>27365</v>
      </c>
      <c r="K3135" s="9" t="s">
        <v>27366</v>
      </c>
      <c r="L3135" s="9" t="s">
        <v>27367</v>
      </c>
      <c r="M3135" s="9" t="s">
        <v>27368</v>
      </c>
      <c r="N3135" s="9" t="s">
        <v>8531</v>
      </c>
      <c r="O3135" s="9" t="s">
        <v>27369</v>
      </c>
      <c r="P3135" s="9"/>
      <c r="Q3135" s="9" t="s">
        <v>234</v>
      </c>
      <c r="R3135" s="9" t="s">
        <v>2184</v>
      </c>
      <c r="S3135" s="9" t="s">
        <v>16</v>
      </c>
      <c r="T3135" s="9" t="s">
        <v>170</v>
      </c>
      <c r="U3135" s="9" t="s">
        <v>222</v>
      </c>
      <c r="V3135" s="9" t="s">
        <v>27370</v>
      </c>
    </row>
    <row r="3136" customFormat="false" ht="15" hidden="false" customHeight="false" outlineLevel="0" collapsed="false">
      <c r="A3136" s="9" t="s">
        <v>27371</v>
      </c>
      <c r="B3136" s="9" t="s">
        <v>27372</v>
      </c>
      <c r="C3136" s="9" t="s">
        <v>27373</v>
      </c>
      <c r="D3136" s="9" t="s">
        <v>20</v>
      </c>
      <c r="E3136" s="9" t="s">
        <v>27277</v>
      </c>
      <c r="F3136" s="9" t="s">
        <v>161</v>
      </c>
      <c r="G3136" s="9" t="s">
        <v>61</v>
      </c>
      <c r="H3136" s="9" t="n">
        <v>-1280</v>
      </c>
      <c r="I3136" s="9" t="n">
        <v>-1130</v>
      </c>
      <c r="J3136" s="9" t="s">
        <v>27374</v>
      </c>
      <c r="K3136" s="9" t="s">
        <v>27375</v>
      </c>
      <c r="L3136" s="9" t="s">
        <v>27376</v>
      </c>
      <c r="M3136" s="9" t="s">
        <v>27377</v>
      </c>
      <c r="N3136" s="9" t="s">
        <v>27378</v>
      </c>
      <c r="O3136" s="9" t="s">
        <v>27379</v>
      </c>
      <c r="P3136" s="9"/>
      <c r="Q3136" s="9" t="s">
        <v>234</v>
      </c>
      <c r="R3136" s="9" t="s">
        <v>2184</v>
      </c>
      <c r="S3136" s="9" t="s">
        <v>17</v>
      </c>
      <c r="T3136" s="9" t="s">
        <v>3239</v>
      </c>
      <c r="U3136" s="9" t="s">
        <v>378</v>
      </c>
      <c r="V3136" s="9" t="s">
        <v>27380</v>
      </c>
    </row>
    <row r="3137" customFormat="false" ht="15" hidden="false" customHeight="false" outlineLevel="0" collapsed="false">
      <c r="A3137" s="9" t="s">
        <v>27381</v>
      </c>
      <c r="B3137" s="9" t="s">
        <v>27382</v>
      </c>
      <c r="C3137" s="9" t="s">
        <v>27383</v>
      </c>
      <c r="D3137" s="9" t="s">
        <v>20</v>
      </c>
      <c r="E3137" s="9" t="s">
        <v>27277</v>
      </c>
      <c r="F3137" s="9" t="s">
        <v>11484</v>
      </c>
      <c r="G3137" s="9" t="s">
        <v>61</v>
      </c>
      <c r="H3137" s="9" t="n">
        <v>1902</v>
      </c>
      <c r="I3137" s="9"/>
      <c r="J3137" s="9" t="s">
        <v>27384</v>
      </c>
      <c r="K3137" s="9" t="s">
        <v>27385</v>
      </c>
      <c r="L3137" s="9" t="s">
        <v>27386</v>
      </c>
      <c r="M3137" s="9" t="s">
        <v>27387</v>
      </c>
      <c r="N3137" s="9" t="s">
        <v>180</v>
      </c>
      <c r="O3137" s="9" t="s">
        <v>27388</v>
      </c>
      <c r="P3137" s="9" t="s">
        <v>27389</v>
      </c>
      <c r="Q3137" s="9" t="s">
        <v>2391</v>
      </c>
      <c r="R3137" s="9" t="s">
        <v>27390</v>
      </c>
      <c r="S3137" s="9" t="s">
        <v>16</v>
      </c>
      <c r="T3137" s="9" t="s">
        <v>8595</v>
      </c>
      <c r="U3137" s="9" t="s">
        <v>222</v>
      </c>
      <c r="V3137" s="9" t="s">
        <v>27391</v>
      </c>
    </row>
    <row r="3138" customFormat="false" ht="15" hidden="false" customHeight="false" outlineLevel="0" collapsed="false">
      <c r="A3138" s="9" t="s">
        <v>27392</v>
      </c>
      <c r="B3138" s="9" t="s">
        <v>27393</v>
      </c>
      <c r="C3138" s="9" t="s">
        <v>27394</v>
      </c>
      <c r="D3138" s="9" t="s">
        <v>20</v>
      </c>
      <c r="E3138" s="9" t="s">
        <v>27277</v>
      </c>
      <c r="F3138" s="9" t="s">
        <v>11484</v>
      </c>
      <c r="G3138" s="9" t="s">
        <v>61</v>
      </c>
      <c r="H3138" s="9" t="n">
        <v>2023</v>
      </c>
      <c r="I3138" s="9"/>
      <c r="J3138" s="9" t="s">
        <v>27395</v>
      </c>
      <c r="K3138" s="9" t="s">
        <v>27396</v>
      </c>
      <c r="L3138" s="9" t="s">
        <v>27397</v>
      </c>
      <c r="M3138" s="9" t="s">
        <v>27398</v>
      </c>
      <c r="N3138" s="9" t="s">
        <v>180</v>
      </c>
      <c r="O3138" s="9" t="s">
        <v>1094</v>
      </c>
      <c r="P3138" s="9"/>
      <c r="Q3138" s="9" t="s">
        <v>219</v>
      </c>
      <c r="R3138" s="9" t="s">
        <v>8924</v>
      </c>
      <c r="S3138" s="9" t="s">
        <v>17</v>
      </c>
      <c r="T3138" s="9" t="s">
        <v>3429</v>
      </c>
      <c r="U3138" s="9" t="s">
        <v>222</v>
      </c>
      <c r="V3138" s="9" t="s">
        <v>27399</v>
      </c>
    </row>
    <row r="3139" customFormat="false" ht="15" hidden="false" customHeight="false" outlineLevel="0" collapsed="false">
      <c r="A3139" s="9" t="s">
        <v>27400</v>
      </c>
      <c r="B3139" s="9" t="s">
        <v>5732</v>
      </c>
      <c r="C3139" s="9" t="s">
        <v>27401</v>
      </c>
      <c r="D3139" s="9" t="s">
        <v>20</v>
      </c>
      <c r="E3139" s="9" t="s">
        <v>27277</v>
      </c>
      <c r="F3139" s="9" t="s">
        <v>161</v>
      </c>
      <c r="G3139" s="9" t="s">
        <v>63</v>
      </c>
      <c r="H3139" s="9" t="n">
        <v>-2500</v>
      </c>
      <c r="I3139" s="9" t="n">
        <v>-1500</v>
      </c>
      <c r="J3139" s="9" t="s">
        <v>27402</v>
      </c>
      <c r="K3139" s="9" t="s">
        <v>27403</v>
      </c>
      <c r="L3139" s="9" t="s">
        <v>27404</v>
      </c>
      <c r="M3139" s="9" t="s">
        <v>27405</v>
      </c>
      <c r="N3139" s="9" t="s">
        <v>5704</v>
      </c>
      <c r="O3139" s="9" t="s">
        <v>27406</v>
      </c>
      <c r="P3139" s="9"/>
      <c r="Q3139" s="9" t="s">
        <v>219</v>
      </c>
      <c r="R3139" s="9" t="s">
        <v>27407</v>
      </c>
      <c r="S3139" s="9" t="s">
        <v>16</v>
      </c>
      <c r="T3139" s="9" t="s">
        <v>3239</v>
      </c>
      <c r="U3139" s="9" t="s">
        <v>222</v>
      </c>
      <c r="V3139" s="9" t="s">
        <v>27408</v>
      </c>
    </row>
    <row r="3140" customFormat="false" ht="15" hidden="false" customHeight="false" outlineLevel="0" collapsed="false">
      <c r="A3140" s="9" t="s">
        <v>27409</v>
      </c>
      <c r="B3140" s="9" t="s">
        <v>27410</v>
      </c>
      <c r="C3140" s="9" t="s">
        <v>27411</v>
      </c>
      <c r="D3140" s="9" t="s">
        <v>20</v>
      </c>
      <c r="E3140" s="9" t="s">
        <v>27277</v>
      </c>
      <c r="F3140" s="9" t="s">
        <v>161</v>
      </c>
      <c r="G3140" s="9" t="s">
        <v>63</v>
      </c>
      <c r="H3140" s="9" t="n">
        <v>-500</v>
      </c>
      <c r="I3140" s="9" t="n">
        <v>350</v>
      </c>
      <c r="J3140" s="9" t="s">
        <v>27412</v>
      </c>
      <c r="K3140" s="9" t="s">
        <v>27413</v>
      </c>
      <c r="L3140" s="9" t="s">
        <v>27414</v>
      </c>
      <c r="M3140" s="9" t="s">
        <v>27415</v>
      </c>
      <c r="N3140" s="9" t="s">
        <v>14899</v>
      </c>
      <c r="O3140" s="9" t="s">
        <v>27416</v>
      </c>
      <c r="P3140" s="9" t="s">
        <v>27417</v>
      </c>
      <c r="Q3140" s="9" t="s">
        <v>2380</v>
      </c>
      <c r="R3140" s="9" t="s">
        <v>27418</v>
      </c>
      <c r="S3140" s="9" t="s">
        <v>16</v>
      </c>
      <c r="T3140" s="9" t="s">
        <v>6874</v>
      </c>
      <c r="U3140" s="9" t="s">
        <v>222</v>
      </c>
      <c r="V3140" s="9" t="s">
        <v>27419</v>
      </c>
    </row>
    <row r="3141" customFormat="false" ht="15" hidden="false" customHeight="false" outlineLevel="0" collapsed="false">
      <c r="A3141" s="9" t="s">
        <v>27420</v>
      </c>
      <c r="B3141" s="9" t="s">
        <v>27421</v>
      </c>
      <c r="C3141" s="9" t="s">
        <v>27422</v>
      </c>
      <c r="D3141" s="9" t="s">
        <v>20</v>
      </c>
      <c r="E3141" s="9" t="s">
        <v>27277</v>
      </c>
      <c r="F3141" s="9" t="s">
        <v>161</v>
      </c>
      <c r="G3141" s="9" t="s">
        <v>63</v>
      </c>
      <c r="H3141" s="9" t="n">
        <v>-1450</v>
      </c>
      <c r="I3141" s="9" t="n">
        <v>350</v>
      </c>
      <c r="J3141" s="9" t="s">
        <v>240</v>
      </c>
      <c r="K3141" s="9" t="s">
        <v>27423</v>
      </c>
      <c r="L3141" s="9" t="s">
        <v>27424</v>
      </c>
      <c r="M3141" s="9" t="s">
        <v>27425</v>
      </c>
      <c r="N3141" s="9" t="s">
        <v>231</v>
      </c>
      <c r="O3141" s="9" t="s">
        <v>27426</v>
      </c>
      <c r="P3141" s="9"/>
      <c r="Q3141" s="9" t="s">
        <v>1128</v>
      </c>
      <c r="R3141" s="9" t="s">
        <v>27427</v>
      </c>
      <c r="S3141" s="9" t="s">
        <v>17</v>
      </c>
      <c r="T3141" s="9" t="s">
        <v>672</v>
      </c>
      <c r="U3141" s="9" t="s">
        <v>222</v>
      </c>
      <c r="V3141" s="9" t="s">
        <v>25447</v>
      </c>
    </row>
    <row r="3142" customFormat="false" ht="15" hidden="false" customHeight="false" outlineLevel="0" collapsed="false">
      <c r="A3142" s="9" t="s">
        <v>27428</v>
      </c>
      <c r="B3142" s="9" t="s">
        <v>27429</v>
      </c>
      <c r="C3142" s="9" t="s">
        <v>27430</v>
      </c>
      <c r="D3142" s="9" t="s">
        <v>20</v>
      </c>
      <c r="E3142" s="9" t="s">
        <v>27277</v>
      </c>
      <c r="F3142" s="9" t="s">
        <v>161</v>
      </c>
      <c r="G3142" s="9" t="s">
        <v>1730</v>
      </c>
      <c r="H3142" s="9" t="n">
        <v>-1000</v>
      </c>
      <c r="I3142" s="9" t="n">
        <v>1812</v>
      </c>
      <c r="J3142" s="9" t="s">
        <v>240</v>
      </c>
      <c r="K3142" s="9" t="s">
        <v>27431</v>
      </c>
      <c r="L3142" s="9" t="s">
        <v>27432</v>
      </c>
      <c r="M3142" s="9" t="s">
        <v>27433</v>
      </c>
      <c r="N3142" s="9" t="s">
        <v>15593</v>
      </c>
      <c r="O3142" s="9" t="s">
        <v>27434</v>
      </c>
      <c r="P3142" s="9"/>
      <c r="Q3142" s="9" t="s">
        <v>234</v>
      </c>
      <c r="R3142" s="9" t="s">
        <v>27435</v>
      </c>
      <c r="S3142" s="9" t="s">
        <v>17</v>
      </c>
      <c r="T3142" s="9" t="s">
        <v>7901</v>
      </c>
      <c r="U3142" s="9" t="s">
        <v>222</v>
      </c>
      <c r="V3142" s="9" t="s">
        <v>27436</v>
      </c>
    </row>
    <row r="3143" customFormat="false" ht="15" hidden="false" customHeight="false" outlineLevel="0" collapsed="false">
      <c r="A3143" s="9" t="s">
        <v>27437</v>
      </c>
      <c r="B3143" s="9" t="s">
        <v>27438</v>
      </c>
      <c r="C3143" s="9" t="s">
        <v>27439</v>
      </c>
      <c r="D3143" s="9" t="s">
        <v>20</v>
      </c>
      <c r="E3143" s="9" t="s">
        <v>27277</v>
      </c>
      <c r="F3143" s="9" t="s">
        <v>161</v>
      </c>
      <c r="G3143" s="9" t="s">
        <v>63</v>
      </c>
      <c r="H3143" s="9" t="n">
        <v>707</v>
      </c>
      <c r="I3143" s="9" t="n">
        <v>1200</v>
      </c>
      <c r="J3143" s="9" t="s">
        <v>27440</v>
      </c>
      <c r="K3143" s="9" t="s">
        <v>27441</v>
      </c>
      <c r="L3143" s="9" t="s">
        <v>27442</v>
      </c>
      <c r="M3143" s="9" t="s">
        <v>27443</v>
      </c>
      <c r="N3143" s="9" t="s">
        <v>179</v>
      </c>
      <c r="O3143" s="9" t="s">
        <v>27444</v>
      </c>
      <c r="P3143" s="9" t="s">
        <v>27445</v>
      </c>
      <c r="Q3143" s="9" t="s">
        <v>670</v>
      </c>
      <c r="R3143" s="9" t="s">
        <v>27446</v>
      </c>
      <c r="S3143" s="9" t="s">
        <v>16</v>
      </c>
      <c r="T3143" s="9" t="s">
        <v>3429</v>
      </c>
      <c r="U3143" s="9" t="s">
        <v>222</v>
      </c>
      <c r="V3143" s="9" t="s">
        <v>27447</v>
      </c>
    </row>
    <row r="3144" customFormat="false" ht="15" hidden="false" customHeight="false" outlineLevel="0" collapsed="false">
      <c r="A3144" s="9" t="s">
        <v>27448</v>
      </c>
      <c r="B3144" s="9" t="s">
        <v>27449</v>
      </c>
      <c r="C3144" s="9" t="s">
        <v>27450</v>
      </c>
      <c r="D3144" s="9" t="s">
        <v>20</v>
      </c>
      <c r="E3144" s="9" t="s">
        <v>27277</v>
      </c>
      <c r="F3144" s="9" t="s">
        <v>161</v>
      </c>
      <c r="G3144" s="9" t="s">
        <v>63</v>
      </c>
      <c r="H3144" s="9" t="n">
        <v>500</v>
      </c>
      <c r="I3144" s="9" t="n">
        <v>1400</v>
      </c>
      <c r="J3144" s="9" t="s">
        <v>27451</v>
      </c>
      <c r="K3144" s="9" t="s">
        <v>27452</v>
      </c>
      <c r="L3144" s="9" t="s">
        <v>27453</v>
      </c>
      <c r="M3144" s="9" t="s">
        <v>27454</v>
      </c>
      <c r="N3144" s="9" t="s">
        <v>231</v>
      </c>
      <c r="O3144" s="9" t="s">
        <v>27455</v>
      </c>
      <c r="P3144" s="9"/>
      <c r="Q3144" s="9" t="s">
        <v>670</v>
      </c>
      <c r="R3144" s="9" t="s">
        <v>2184</v>
      </c>
      <c r="S3144" s="9" t="s">
        <v>17</v>
      </c>
      <c r="T3144" s="9"/>
      <c r="U3144" s="9" t="s">
        <v>222</v>
      </c>
      <c r="V3144" s="9" t="s">
        <v>25457</v>
      </c>
    </row>
    <row r="3145" customFormat="false" ht="15" hidden="false" customHeight="false" outlineLevel="0" collapsed="false">
      <c r="A3145" s="9" t="s">
        <v>27456</v>
      </c>
      <c r="B3145" s="9" t="s">
        <v>27457</v>
      </c>
      <c r="C3145" s="9" t="s">
        <v>27458</v>
      </c>
      <c r="D3145" s="9" t="s">
        <v>20</v>
      </c>
      <c r="E3145" s="9" t="s">
        <v>27277</v>
      </c>
      <c r="F3145" s="9" t="s">
        <v>11484</v>
      </c>
      <c r="G3145" s="9" t="s">
        <v>63</v>
      </c>
      <c r="H3145" s="9" t="n">
        <v>1971</v>
      </c>
      <c r="I3145" s="9"/>
      <c r="J3145" s="9" t="s">
        <v>27459</v>
      </c>
      <c r="K3145" s="9" t="s">
        <v>27460</v>
      </c>
      <c r="L3145" s="9" t="s">
        <v>27386</v>
      </c>
      <c r="M3145" s="9" t="s">
        <v>27461</v>
      </c>
      <c r="N3145" s="9" t="s">
        <v>180</v>
      </c>
      <c r="O3145" s="9" t="s">
        <v>27462</v>
      </c>
      <c r="P3145" s="9" t="s">
        <v>27463</v>
      </c>
      <c r="Q3145" s="9" t="s">
        <v>2391</v>
      </c>
      <c r="R3145" s="9" t="s">
        <v>27390</v>
      </c>
      <c r="S3145" s="9" t="s">
        <v>17</v>
      </c>
      <c r="T3145" s="9" t="s">
        <v>1546</v>
      </c>
      <c r="U3145" s="9" t="s">
        <v>378</v>
      </c>
      <c r="V3145" s="9" t="s">
        <v>27464</v>
      </c>
    </row>
    <row r="3146" customFormat="false" ht="15" hidden="false" customHeight="false" outlineLevel="0" collapsed="false">
      <c r="A3146" s="9" t="s">
        <v>27465</v>
      </c>
      <c r="B3146" s="9" t="s">
        <v>27466</v>
      </c>
      <c r="C3146" s="9" t="s">
        <v>27467</v>
      </c>
      <c r="D3146" s="9" t="s">
        <v>20</v>
      </c>
      <c r="E3146" s="9" t="s">
        <v>27277</v>
      </c>
      <c r="F3146" s="9" t="s">
        <v>161</v>
      </c>
      <c r="G3146" s="9" t="s">
        <v>65</v>
      </c>
      <c r="H3146" s="9" t="n">
        <v>-83000</v>
      </c>
      <c r="I3146" s="9" t="n">
        <v>-11000</v>
      </c>
      <c r="J3146" s="9" t="s">
        <v>27468</v>
      </c>
      <c r="K3146" s="9" t="s">
        <v>27469</v>
      </c>
      <c r="L3146" s="9" t="s">
        <v>27470</v>
      </c>
      <c r="M3146" s="9" t="s">
        <v>27471</v>
      </c>
      <c r="N3146" s="9" t="s">
        <v>9411</v>
      </c>
      <c r="O3146" s="9" t="s">
        <v>27472</v>
      </c>
      <c r="P3146" s="9"/>
      <c r="Q3146" s="9" t="s">
        <v>219</v>
      </c>
      <c r="R3146" s="9" t="s">
        <v>2184</v>
      </c>
      <c r="S3146" s="9" t="s">
        <v>16</v>
      </c>
      <c r="T3146" s="9" t="s">
        <v>3239</v>
      </c>
      <c r="U3146" s="9" t="s">
        <v>222</v>
      </c>
      <c r="V3146" s="9" t="s">
        <v>27473</v>
      </c>
    </row>
    <row r="3147" customFormat="false" ht="15" hidden="false" customHeight="false" outlineLevel="0" collapsed="false">
      <c r="A3147" s="9" t="s">
        <v>27474</v>
      </c>
      <c r="B3147" s="9" t="s">
        <v>27475</v>
      </c>
      <c r="C3147" s="9" t="s">
        <v>27476</v>
      </c>
      <c r="D3147" s="9" t="s">
        <v>20</v>
      </c>
      <c r="E3147" s="9" t="s">
        <v>27277</v>
      </c>
      <c r="F3147" s="9" t="s">
        <v>1897</v>
      </c>
      <c r="G3147" s="9" t="s">
        <v>27477</v>
      </c>
      <c r="H3147" s="9" t="n">
        <v>-814</v>
      </c>
      <c r="I3147" s="9" t="n">
        <v>698</v>
      </c>
      <c r="J3147" s="9" t="s">
        <v>27478</v>
      </c>
      <c r="K3147" s="9" t="s">
        <v>27479</v>
      </c>
      <c r="L3147" s="9" t="s">
        <v>27480</v>
      </c>
      <c r="M3147" s="9" t="s">
        <v>27481</v>
      </c>
      <c r="N3147" s="9" t="s">
        <v>27482</v>
      </c>
      <c r="O3147" s="9" t="s">
        <v>27483</v>
      </c>
      <c r="P3147" s="9" t="s">
        <v>27484</v>
      </c>
      <c r="Q3147" s="9" t="s">
        <v>219</v>
      </c>
      <c r="R3147" s="9" t="s">
        <v>27485</v>
      </c>
      <c r="S3147" s="9" t="s">
        <v>16</v>
      </c>
      <c r="T3147" s="9" t="s">
        <v>170</v>
      </c>
      <c r="U3147" s="9" t="s">
        <v>222</v>
      </c>
      <c r="V3147" s="9" t="s">
        <v>27486</v>
      </c>
    </row>
    <row r="3148" customFormat="false" ht="15" hidden="false" customHeight="false" outlineLevel="0" collapsed="false">
      <c r="A3148" s="9" t="s">
        <v>27487</v>
      </c>
      <c r="B3148" s="9" t="s">
        <v>27488</v>
      </c>
      <c r="C3148" s="9" t="s">
        <v>27489</v>
      </c>
      <c r="D3148" s="9" t="s">
        <v>20</v>
      </c>
      <c r="E3148" s="9" t="s">
        <v>27277</v>
      </c>
      <c r="F3148" s="9" t="s">
        <v>1897</v>
      </c>
      <c r="G3148" s="9" t="s">
        <v>27477</v>
      </c>
      <c r="H3148" s="9" t="n">
        <v>-150</v>
      </c>
      <c r="I3148" s="9" t="n">
        <v>235</v>
      </c>
      <c r="J3148" s="9" t="s">
        <v>27490</v>
      </c>
      <c r="K3148" s="9" t="s">
        <v>27491</v>
      </c>
      <c r="L3148" s="9" t="s">
        <v>27492</v>
      </c>
      <c r="M3148" s="9" t="s">
        <v>27493</v>
      </c>
      <c r="N3148" s="9" t="s">
        <v>180</v>
      </c>
      <c r="O3148" s="9" t="s">
        <v>12481</v>
      </c>
      <c r="P3148" s="9" t="s">
        <v>27494</v>
      </c>
      <c r="Q3148" s="9" t="s">
        <v>246</v>
      </c>
      <c r="R3148" s="9" t="s">
        <v>1806</v>
      </c>
      <c r="S3148" s="9" t="s">
        <v>17</v>
      </c>
      <c r="T3148" s="9" t="s">
        <v>388</v>
      </c>
      <c r="U3148" s="9" t="s">
        <v>378</v>
      </c>
      <c r="V3148" s="9" t="s">
        <v>27495</v>
      </c>
    </row>
    <row r="3149" customFormat="false" ht="15" hidden="false" customHeight="false" outlineLevel="0" collapsed="false">
      <c r="A3149" s="9" t="s">
        <v>27496</v>
      </c>
      <c r="B3149" s="9" t="s">
        <v>27497</v>
      </c>
      <c r="C3149" s="9" t="s">
        <v>27498</v>
      </c>
      <c r="D3149" s="9" t="s">
        <v>20</v>
      </c>
      <c r="E3149" s="9" t="s">
        <v>27277</v>
      </c>
      <c r="F3149" s="9" t="s">
        <v>166</v>
      </c>
      <c r="G3149" s="9" t="s">
        <v>65</v>
      </c>
      <c r="H3149" s="9" t="n">
        <v>670</v>
      </c>
      <c r="I3149" s="9"/>
      <c r="J3149" s="9" t="s">
        <v>27499</v>
      </c>
      <c r="K3149" s="9" t="s">
        <v>27500</v>
      </c>
      <c r="L3149" s="9" t="s">
        <v>27501</v>
      </c>
      <c r="M3149" s="9" t="s">
        <v>27502</v>
      </c>
      <c r="N3149" s="9" t="s">
        <v>268</v>
      </c>
      <c r="O3149" s="9" t="s">
        <v>27503</v>
      </c>
      <c r="P3149" s="9" t="s">
        <v>27504</v>
      </c>
      <c r="Q3149" s="9" t="s">
        <v>840</v>
      </c>
      <c r="R3149" s="9" t="s">
        <v>628</v>
      </c>
      <c r="S3149" s="9" t="s">
        <v>16</v>
      </c>
      <c r="T3149" s="9" t="s">
        <v>8773</v>
      </c>
      <c r="U3149" s="9" t="s">
        <v>222</v>
      </c>
      <c r="V3149" s="9" t="s">
        <v>27505</v>
      </c>
    </row>
    <row r="3150" customFormat="false" ht="15" hidden="false" customHeight="false" outlineLevel="0" collapsed="false">
      <c r="A3150" s="9" t="s">
        <v>27506</v>
      </c>
      <c r="B3150" s="9" t="s">
        <v>27507</v>
      </c>
      <c r="C3150" s="9" t="s">
        <v>27508</v>
      </c>
      <c r="D3150" s="9" t="s">
        <v>20</v>
      </c>
      <c r="E3150" s="9" t="s">
        <v>27277</v>
      </c>
      <c r="F3150" s="9" t="s">
        <v>166</v>
      </c>
      <c r="G3150" s="9" t="s">
        <v>65</v>
      </c>
      <c r="H3150" s="9" t="n">
        <v>1100</v>
      </c>
      <c r="I3150" s="9"/>
      <c r="J3150" s="9" t="s">
        <v>27509</v>
      </c>
      <c r="K3150" s="9" t="s">
        <v>27510</v>
      </c>
      <c r="L3150" s="9" t="s">
        <v>27511</v>
      </c>
      <c r="M3150" s="9" t="s">
        <v>27512</v>
      </c>
      <c r="N3150" s="9" t="s">
        <v>174</v>
      </c>
      <c r="O3150" s="9" t="s">
        <v>12951</v>
      </c>
      <c r="P3150" s="9" t="s">
        <v>27513</v>
      </c>
      <c r="Q3150" s="9" t="s">
        <v>1267</v>
      </c>
      <c r="R3150" s="9" t="s">
        <v>27514</v>
      </c>
      <c r="S3150" s="9" t="s">
        <v>16</v>
      </c>
      <c r="T3150" s="9" t="s">
        <v>27515</v>
      </c>
      <c r="U3150" s="9" t="s">
        <v>378</v>
      </c>
      <c r="V3150" s="9" t="s">
        <v>27516</v>
      </c>
    </row>
    <row r="3151" customFormat="false" ht="15" hidden="false" customHeight="false" outlineLevel="0" collapsed="false">
      <c r="A3151" s="9" t="s">
        <v>27517</v>
      </c>
      <c r="B3151" s="9" t="s">
        <v>27518</v>
      </c>
      <c r="C3151" s="9" t="s">
        <v>27519</v>
      </c>
      <c r="D3151" s="9" t="s">
        <v>20</v>
      </c>
      <c r="E3151" s="9" t="s">
        <v>27277</v>
      </c>
      <c r="F3151" s="9" t="s">
        <v>9316</v>
      </c>
      <c r="G3151" s="9" t="s">
        <v>65</v>
      </c>
      <c r="H3151" s="9" t="n">
        <v>757</v>
      </c>
      <c r="I3151" s="9" t="n">
        <v>1400</v>
      </c>
      <c r="J3151" s="9" t="s">
        <v>27520</v>
      </c>
      <c r="K3151" s="9" t="s">
        <v>27521</v>
      </c>
      <c r="L3151" s="9" t="s">
        <v>27522</v>
      </c>
      <c r="M3151" s="9" t="s">
        <v>27523</v>
      </c>
      <c r="N3151" s="9" t="s">
        <v>178</v>
      </c>
      <c r="O3151" s="9" t="s">
        <v>27524</v>
      </c>
      <c r="P3151" s="9" t="s">
        <v>27525</v>
      </c>
      <c r="Q3151" s="9" t="s">
        <v>246</v>
      </c>
      <c r="R3151" s="9" t="s">
        <v>1806</v>
      </c>
      <c r="S3151" s="9" t="s">
        <v>16</v>
      </c>
      <c r="T3151" s="9" t="s">
        <v>170</v>
      </c>
      <c r="U3151" s="9" t="s">
        <v>222</v>
      </c>
      <c r="V3151" s="9" t="s">
        <v>27526</v>
      </c>
    </row>
    <row r="3152" customFormat="false" ht="15" hidden="false" customHeight="false" outlineLevel="0" collapsed="false">
      <c r="A3152" s="9" t="s">
        <v>27527</v>
      </c>
      <c r="B3152" s="9" t="s">
        <v>27528</v>
      </c>
      <c r="C3152" s="9" t="s">
        <v>27529</v>
      </c>
      <c r="D3152" s="9" t="s">
        <v>20</v>
      </c>
      <c r="E3152" s="9" t="s">
        <v>27277</v>
      </c>
      <c r="F3152" s="9" t="s">
        <v>1897</v>
      </c>
      <c r="G3152" s="9" t="s">
        <v>65</v>
      </c>
      <c r="H3152" s="9" t="n">
        <v>-650</v>
      </c>
      <c r="I3152" s="9" t="n">
        <v>50</v>
      </c>
      <c r="J3152" s="9" t="s">
        <v>27530</v>
      </c>
      <c r="K3152" s="9" t="s">
        <v>27531</v>
      </c>
      <c r="L3152" s="9" t="s">
        <v>27532</v>
      </c>
      <c r="M3152" s="9" t="s">
        <v>27533</v>
      </c>
      <c r="N3152" s="9" t="s">
        <v>2536</v>
      </c>
      <c r="O3152" s="9" t="s">
        <v>27534</v>
      </c>
      <c r="P3152" s="9"/>
      <c r="Q3152" s="9" t="s">
        <v>234</v>
      </c>
      <c r="R3152" s="9" t="s">
        <v>2184</v>
      </c>
      <c r="S3152" s="9" t="s">
        <v>17</v>
      </c>
      <c r="T3152" s="9" t="s">
        <v>850</v>
      </c>
      <c r="U3152" s="9" t="s">
        <v>378</v>
      </c>
      <c r="V3152" s="9" t="s">
        <v>27535</v>
      </c>
    </row>
    <row r="3153" customFormat="false" ht="15" hidden="false" customHeight="false" outlineLevel="0" collapsed="false">
      <c r="A3153" s="9" t="s">
        <v>27536</v>
      </c>
      <c r="B3153" s="9" t="s">
        <v>11270</v>
      </c>
      <c r="C3153" s="9" t="s">
        <v>27537</v>
      </c>
      <c r="D3153" s="9" t="s">
        <v>20</v>
      </c>
      <c r="E3153" s="9" t="s">
        <v>27277</v>
      </c>
      <c r="F3153" s="9" t="s">
        <v>27538</v>
      </c>
      <c r="G3153" s="9" t="s">
        <v>67</v>
      </c>
      <c r="H3153" s="9" t="n">
        <v>1100</v>
      </c>
      <c r="I3153" s="9"/>
      <c r="J3153" s="9" t="s">
        <v>27539</v>
      </c>
      <c r="K3153" s="9" t="s">
        <v>27540</v>
      </c>
      <c r="L3153" s="9" t="s">
        <v>27541</v>
      </c>
      <c r="M3153" s="9" t="s">
        <v>27542</v>
      </c>
      <c r="N3153" s="9" t="s">
        <v>9518</v>
      </c>
      <c r="O3153" s="9" t="s">
        <v>27543</v>
      </c>
      <c r="P3153" s="9" t="s">
        <v>27544</v>
      </c>
      <c r="Q3153" s="9" t="s">
        <v>8879</v>
      </c>
      <c r="R3153" s="9" t="s">
        <v>27514</v>
      </c>
      <c r="S3153" s="9" t="s">
        <v>15</v>
      </c>
      <c r="T3153" s="9" t="s">
        <v>27545</v>
      </c>
      <c r="U3153" s="9" t="s">
        <v>222</v>
      </c>
      <c r="V3153" s="9" t="s">
        <v>27546</v>
      </c>
    </row>
    <row r="3154" customFormat="false" ht="15" hidden="false" customHeight="false" outlineLevel="0" collapsed="false">
      <c r="A3154" s="9" t="s">
        <v>27547</v>
      </c>
      <c r="B3154" s="9" t="s">
        <v>27548</v>
      </c>
      <c r="C3154" s="9" t="s">
        <v>27549</v>
      </c>
      <c r="D3154" s="9" t="s">
        <v>20</v>
      </c>
      <c r="E3154" s="9" t="s">
        <v>27277</v>
      </c>
      <c r="F3154" s="9" t="s">
        <v>1759</v>
      </c>
      <c r="G3154" s="9" t="s">
        <v>67</v>
      </c>
      <c r="H3154" s="9" t="n">
        <v>1200</v>
      </c>
      <c r="I3154" s="9"/>
      <c r="J3154" s="9" t="s">
        <v>27550</v>
      </c>
      <c r="K3154" s="9" t="s">
        <v>27551</v>
      </c>
      <c r="L3154" s="9" t="s">
        <v>27552</v>
      </c>
      <c r="M3154" s="9" t="s">
        <v>27553</v>
      </c>
      <c r="N3154" s="9" t="s">
        <v>6008</v>
      </c>
      <c r="O3154" s="9" t="s">
        <v>27554</v>
      </c>
      <c r="P3154" s="9" t="s">
        <v>27555</v>
      </c>
      <c r="Q3154" s="9" t="s">
        <v>840</v>
      </c>
      <c r="R3154" s="9" t="s">
        <v>27514</v>
      </c>
      <c r="S3154" s="9" t="s">
        <v>15</v>
      </c>
      <c r="T3154" s="9" t="s">
        <v>19239</v>
      </c>
      <c r="U3154" s="9" t="s">
        <v>222</v>
      </c>
      <c r="V3154" s="9" t="s">
        <v>27556</v>
      </c>
    </row>
    <row r="3155" customFormat="false" ht="15" hidden="false" customHeight="false" outlineLevel="0" collapsed="false">
      <c r="A3155" s="9" t="s">
        <v>27557</v>
      </c>
      <c r="B3155" s="9" t="s">
        <v>27558</v>
      </c>
      <c r="C3155" s="9" t="s">
        <v>27559</v>
      </c>
      <c r="D3155" s="9" t="s">
        <v>20</v>
      </c>
      <c r="E3155" s="9" t="s">
        <v>27277</v>
      </c>
      <c r="F3155" s="9" t="s">
        <v>161</v>
      </c>
      <c r="G3155" s="9" t="s">
        <v>67</v>
      </c>
      <c r="H3155" s="9" t="n">
        <v>-250</v>
      </c>
      <c r="I3155" s="9" t="n">
        <v>1400</v>
      </c>
      <c r="J3155" s="9" t="s">
        <v>27560</v>
      </c>
      <c r="K3155" s="9" t="s">
        <v>27561</v>
      </c>
      <c r="L3155" s="9" t="s">
        <v>27562</v>
      </c>
      <c r="M3155" s="9" t="s">
        <v>27563</v>
      </c>
      <c r="N3155" s="9" t="s">
        <v>9351</v>
      </c>
      <c r="O3155" s="9" t="s">
        <v>27564</v>
      </c>
      <c r="P3155" s="9" t="s">
        <v>27565</v>
      </c>
      <c r="Q3155" s="9" t="s">
        <v>2391</v>
      </c>
      <c r="R3155" s="9" t="s">
        <v>2184</v>
      </c>
      <c r="S3155" s="9" t="s">
        <v>16</v>
      </c>
      <c r="T3155" s="9" t="s">
        <v>3900</v>
      </c>
      <c r="U3155" s="9" t="s">
        <v>222</v>
      </c>
      <c r="V3155" s="9" t="s">
        <v>27566</v>
      </c>
    </row>
    <row r="3156" customFormat="false" ht="15" hidden="false" customHeight="false" outlineLevel="0" collapsed="false">
      <c r="A3156" s="9" t="s">
        <v>27567</v>
      </c>
      <c r="B3156" s="9" t="s">
        <v>27568</v>
      </c>
      <c r="C3156" s="9" t="s">
        <v>27569</v>
      </c>
      <c r="D3156" s="9" t="s">
        <v>20</v>
      </c>
      <c r="E3156" s="9" t="s">
        <v>27277</v>
      </c>
      <c r="F3156" s="9" t="s">
        <v>1759</v>
      </c>
      <c r="G3156" s="9" t="s">
        <v>67</v>
      </c>
      <c r="H3156" s="9" t="n">
        <v>700</v>
      </c>
      <c r="I3156" s="9"/>
      <c r="J3156" s="9" t="s">
        <v>27570</v>
      </c>
      <c r="K3156" s="9" t="s">
        <v>27571</v>
      </c>
      <c r="L3156" s="9" t="s">
        <v>27572</v>
      </c>
      <c r="M3156" s="9" t="s">
        <v>27573</v>
      </c>
      <c r="N3156" s="9" t="s">
        <v>2523</v>
      </c>
      <c r="O3156" s="9" t="s">
        <v>11784</v>
      </c>
      <c r="P3156" s="9"/>
      <c r="Q3156" s="9" t="s">
        <v>1163</v>
      </c>
      <c r="R3156" s="9" t="s">
        <v>1806</v>
      </c>
      <c r="S3156" s="9" t="s">
        <v>17</v>
      </c>
      <c r="T3156" s="9" t="s">
        <v>170</v>
      </c>
      <c r="U3156" s="9" t="s">
        <v>378</v>
      </c>
      <c r="V3156" s="9" t="s">
        <v>27574</v>
      </c>
    </row>
    <row r="3157" customFormat="false" ht="15" hidden="false" customHeight="false" outlineLevel="0" collapsed="false">
      <c r="A3157" s="9" t="s">
        <v>27575</v>
      </c>
      <c r="B3157" s="9" t="s">
        <v>27576</v>
      </c>
      <c r="C3157" s="9" t="s">
        <v>27577</v>
      </c>
      <c r="D3157" s="9" t="s">
        <v>20</v>
      </c>
      <c r="E3157" s="9" t="s">
        <v>27277</v>
      </c>
      <c r="F3157" s="9" t="s">
        <v>9108</v>
      </c>
      <c r="G3157" s="9" t="s">
        <v>67</v>
      </c>
      <c r="H3157" s="9" t="n">
        <v>800</v>
      </c>
      <c r="I3157" s="9" t="n">
        <v>1400</v>
      </c>
      <c r="J3157" s="9" t="s">
        <v>240</v>
      </c>
      <c r="K3157" s="9" t="s">
        <v>27578</v>
      </c>
      <c r="L3157" s="9" t="s">
        <v>27579</v>
      </c>
      <c r="M3157" s="9" t="s">
        <v>27580</v>
      </c>
      <c r="N3157" s="9" t="s">
        <v>178</v>
      </c>
      <c r="O3157" s="9" t="s">
        <v>27581</v>
      </c>
      <c r="P3157" s="9"/>
      <c r="Q3157" s="9" t="s">
        <v>234</v>
      </c>
      <c r="R3157" s="9" t="s">
        <v>5625</v>
      </c>
      <c r="S3157" s="9" t="s">
        <v>17</v>
      </c>
      <c r="T3157" s="9" t="s">
        <v>170</v>
      </c>
      <c r="U3157" s="9" t="s">
        <v>378</v>
      </c>
      <c r="V3157" s="9"/>
    </row>
    <row r="3158" customFormat="false" ht="15" hidden="false" customHeight="false" outlineLevel="0" collapsed="false">
      <c r="A3158" s="9" t="s">
        <v>27582</v>
      </c>
      <c r="B3158" s="9" t="s">
        <v>27583</v>
      </c>
      <c r="C3158" s="9" t="s">
        <v>27584</v>
      </c>
      <c r="D3158" s="9" t="s">
        <v>20</v>
      </c>
      <c r="E3158" s="9" t="s">
        <v>27277</v>
      </c>
      <c r="F3158" s="9" t="s">
        <v>1759</v>
      </c>
      <c r="G3158" s="9" t="s">
        <v>67</v>
      </c>
      <c r="H3158" s="9" t="n">
        <v>1000</v>
      </c>
      <c r="I3158" s="9" t="n">
        <v>1585</v>
      </c>
      <c r="J3158" s="9" t="s">
        <v>27585</v>
      </c>
      <c r="K3158" s="9" t="s">
        <v>27586</v>
      </c>
      <c r="L3158" s="9" t="s">
        <v>27587</v>
      </c>
      <c r="M3158" s="9" t="s">
        <v>27588</v>
      </c>
      <c r="N3158" s="9" t="s">
        <v>9309</v>
      </c>
      <c r="O3158" s="9" t="s">
        <v>27589</v>
      </c>
      <c r="P3158" s="9" t="s">
        <v>27590</v>
      </c>
      <c r="Q3158" s="9" t="s">
        <v>246</v>
      </c>
      <c r="R3158" s="9" t="s">
        <v>628</v>
      </c>
      <c r="S3158" s="9" t="s">
        <v>17</v>
      </c>
      <c r="T3158" s="9" t="s">
        <v>14538</v>
      </c>
      <c r="U3158" s="9" t="s">
        <v>378</v>
      </c>
      <c r="V3158" s="9"/>
    </row>
    <row r="3159" customFormat="false" ht="15" hidden="false" customHeight="false" outlineLevel="0" collapsed="false">
      <c r="A3159" s="9" t="s">
        <v>27591</v>
      </c>
      <c r="B3159" s="9" t="s">
        <v>12877</v>
      </c>
      <c r="C3159" s="9" t="s">
        <v>27592</v>
      </c>
      <c r="D3159" s="9" t="s">
        <v>20</v>
      </c>
      <c r="E3159" s="9" t="s">
        <v>27277</v>
      </c>
      <c r="F3159" s="9" t="s">
        <v>1759</v>
      </c>
      <c r="G3159" s="9" t="s">
        <v>67</v>
      </c>
      <c r="H3159" s="9" t="n">
        <v>1498</v>
      </c>
      <c r="I3159" s="9"/>
      <c r="J3159" s="9" t="s">
        <v>27593</v>
      </c>
      <c r="K3159" s="9" t="s">
        <v>27594</v>
      </c>
      <c r="L3159" s="9" t="s">
        <v>27595</v>
      </c>
      <c r="M3159" s="9" t="s">
        <v>27596</v>
      </c>
      <c r="N3159" s="9" t="s">
        <v>452</v>
      </c>
      <c r="O3159" s="9" t="s">
        <v>27597</v>
      </c>
      <c r="P3159" s="9"/>
      <c r="Q3159" s="9" t="s">
        <v>1267</v>
      </c>
      <c r="R3159" s="9" t="s">
        <v>27514</v>
      </c>
      <c r="S3159" s="9" t="s">
        <v>16</v>
      </c>
      <c r="T3159" s="9" t="s">
        <v>2848</v>
      </c>
      <c r="U3159" s="9" t="s">
        <v>378</v>
      </c>
      <c r="V3159" s="9" t="s">
        <v>27598</v>
      </c>
    </row>
    <row r="3160" customFormat="false" ht="15" hidden="false" customHeight="false" outlineLevel="0" collapsed="false">
      <c r="A3160" s="9" t="s">
        <v>27599</v>
      </c>
      <c r="B3160" s="9" t="s">
        <v>27600</v>
      </c>
      <c r="C3160" s="9" t="s">
        <v>27601</v>
      </c>
      <c r="D3160" s="9" t="s">
        <v>20</v>
      </c>
      <c r="E3160" s="9" t="s">
        <v>27277</v>
      </c>
      <c r="F3160" s="9" t="s">
        <v>161</v>
      </c>
      <c r="G3160" s="9" t="s">
        <v>3028</v>
      </c>
      <c r="H3160" s="9" t="n">
        <v>1850</v>
      </c>
      <c r="I3160" s="9"/>
      <c r="J3160" s="9" t="s">
        <v>27602</v>
      </c>
      <c r="K3160" s="9" t="s">
        <v>27603</v>
      </c>
      <c r="L3160" s="9" t="s">
        <v>27604</v>
      </c>
      <c r="M3160" s="9" t="s">
        <v>27605</v>
      </c>
      <c r="N3160" s="9" t="s">
        <v>174</v>
      </c>
      <c r="O3160" s="9" t="s">
        <v>27606</v>
      </c>
      <c r="P3160" s="9"/>
      <c r="Q3160" s="9" t="s">
        <v>1267</v>
      </c>
      <c r="R3160" s="9" t="s">
        <v>628</v>
      </c>
      <c r="S3160" s="9" t="s">
        <v>17</v>
      </c>
      <c r="T3160" s="9" t="s">
        <v>3391</v>
      </c>
      <c r="U3160" s="9" t="s">
        <v>378</v>
      </c>
      <c r="V3160" s="9" t="s">
        <v>27607</v>
      </c>
    </row>
    <row r="3161" customFormat="false" ht="15" hidden="false" customHeight="false" outlineLevel="0" collapsed="false">
      <c r="A3161" s="9" t="s">
        <v>27608</v>
      </c>
      <c r="B3161" s="9" t="s">
        <v>27609</v>
      </c>
      <c r="C3161" s="9" t="s">
        <v>27610</v>
      </c>
      <c r="D3161" s="9" t="s">
        <v>20</v>
      </c>
      <c r="E3161" s="9" t="s">
        <v>27277</v>
      </c>
      <c r="F3161" s="9" t="s">
        <v>9108</v>
      </c>
      <c r="G3161" s="9" t="s">
        <v>67</v>
      </c>
      <c r="H3161" s="9" t="n">
        <v>1444</v>
      </c>
      <c r="I3161" s="9"/>
      <c r="J3161" s="9" t="s">
        <v>27611</v>
      </c>
      <c r="K3161" s="9" t="s">
        <v>27612</v>
      </c>
      <c r="L3161" s="9" t="s">
        <v>27613</v>
      </c>
      <c r="M3161" s="9" t="s">
        <v>27614</v>
      </c>
      <c r="N3161" s="9" t="s">
        <v>178</v>
      </c>
      <c r="O3161" s="9" t="s">
        <v>27615</v>
      </c>
      <c r="P3161" s="9" t="s">
        <v>27616</v>
      </c>
      <c r="Q3161" s="9" t="s">
        <v>246</v>
      </c>
      <c r="R3161" s="9" t="s">
        <v>628</v>
      </c>
      <c r="S3161" s="9" t="s">
        <v>16</v>
      </c>
      <c r="T3161" s="9" t="s">
        <v>8595</v>
      </c>
      <c r="U3161" s="9" t="s">
        <v>222</v>
      </c>
      <c r="V3161" s="9" t="s">
        <v>27617</v>
      </c>
    </row>
    <row r="3162" customFormat="false" ht="15" hidden="false" customHeight="false" outlineLevel="0" collapsed="false">
      <c r="A3162" s="9" t="s">
        <v>27618</v>
      </c>
      <c r="B3162" s="9" t="s">
        <v>27619</v>
      </c>
      <c r="C3162" s="9" t="s">
        <v>27620</v>
      </c>
      <c r="D3162" s="9" t="s">
        <v>20</v>
      </c>
      <c r="E3162" s="9" t="s">
        <v>27277</v>
      </c>
      <c r="F3162" s="9" t="s">
        <v>11484</v>
      </c>
      <c r="G3162" s="9" t="s">
        <v>67</v>
      </c>
      <c r="H3162" s="9" t="n">
        <v>2018</v>
      </c>
      <c r="I3162" s="9"/>
      <c r="J3162" s="9" t="s">
        <v>27621</v>
      </c>
      <c r="K3162" s="9" t="s">
        <v>27622</v>
      </c>
      <c r="L3162" s="9" t="s">
        <v>27386</v>
      </c>
      <c r="M3162" s="9" t="s">
        <v>27623</v>
      </c>
      <c r="N3162" s="9" t="s">
        <v>180</v>
      </c>
      <c r="O3162" s="9" t="s">
        <v>27624</v>
      </c>
      <c r="P3162" s="9"/>
      <c r="Q3162" s="9" t="s">
        <v>234</v>
      </c>
      <c r="R3162" s="9" t="s">
        <v>8924</v>
      </c>
      <c r="S3162" s="9" t="s">
        <v>17</v>
      </c>
      <c r="T3162" s="9" t="s">
        <v>3429</v>
      </c>
      <c r="U3162" s="9" t="s">
        <v>222</v>
      </c>
      <c r="V3162" s="9" t="s">
        <v>27625</v>
      </c>
    </row>
    <row r="3163" customFormat="false" ht="15" hidden="false" customHeight="false" outlineLevel="0" collapsed="false">
      <c r="A3163" s="9" t="s">
        <v>27626</v>
      </c>
      <c r="B3163" s="9" t="s">
        <v>27627</v>
      </c>
      <c r="C3163" s="9" t="s">
        <v>27628</v>
      </c>
      <c r="D3163" s="9" t="s">
        <v>20</v>
      </c>
      <c r="E3163" s="9" t="s">
        <v>27277</v>
      </c>
      <c r="F3163" s="9" t="s">
        <v>161</v>
      </c>
      <c r="G3163" s="9" t="s">
        <v>69</v>
      </c>
      <c r="H3163" s="9" t="n">
        <v>1300</v>
      </c>
      <c r="I3163" s="9"/>
      <c r="J3163" s="9" t="s">
        <v>27629</v>
      </c>
      <c r="K3163" s="9" t="s">
        <v>27630</v>
      </c>
      <c r="L3163" s="9" t="s">
        <v>12833</v>
      </c>
      <c r="M3163" s="9" t="s">
        <v>27631</v>
      </c>
      <c r="N3163" s="9" t="s">
        <v>613</v>
      </c>
      <c r="O3163" s="9" t="s">
        <v>27632</v>
      </c>
      <c r="P3163" s="9" t="s">
        <v>27633</v>
      </c>
      <c r="Q3163" s="9" t="s">
        <v>27634</v>
      </c>
      <c r="R3163" s="9" t="s">
        <v>27635</v>
      </c>
      <c r="S3163" s="9" t="s">
        <v>15</v>
      </c>
      <c r="T3163" s="9" t="s">
        <v>8027</v>
      </c>
      <c r="U3163" s="9" t="s">
        <v>222</v>
      </c>
      <c r="V3163" s="9" t="s">
        <v>27636</v>
      </c>
    </row>
    <row r="3164" customFormat="false" ht="15" hidden="false" customHeight="false" outlineLevel="0" collapsed="false">
      <c r="A3164" s="9" t="s">
        <v>27637</v>
      </c>
      <c r="B3164" s="9" t="s">
        <v>27638</v>
      </c>
      <c r="C3164" s="9" t="s">
        <v>27639</v>
      </c>
      <c r="D3164" s="9" t="s">
        <v>20</v>
      </c>
      <c r="E3164" s="9" t="s">
        <v>27277</v>
      </c>
      <c r="F3164" s="9" t="s">
        <v>161</v>
      </c>
      <c r="G3164" s="9" t="s">
        <v>69</v>
      </c>
      <c r="H3164" s="9" t="n">
        <v>1300</v>
      </c>
      <c r="I3164" s="9"/>
      <c r="J3164" s="9" t="s">
        <v>17208</v>
      </c>
      <c r="K3164" s="9" t="s">
        <v>27640</v>
      </c>
      <c r="L3164" s="9" t="s">
        <v>27641</v>
      </c>
      <c r="M3164" s="9" t="s">
        <v>27642</v>
      </c>
      <c r="N3164" s="9" t="s">
        <v>613</v>
      </c>
      <c r="O3164" s="9" t="s">
        <v>27643</v>
      </c>
      <c r="P3164" s="9"/>
      <c r="Q3164" s="9" t="s">
        <v>27644</v>
      </c>
      <c r="R3164" s="9" t="s">
        <v>27645</v>
      </c>
      <c r="S3164" s="9" t="s">
        <v>15</v>
      </c>
      <c r="T3164" s="9" t="s">
        <v>1546</v>
      </c>
      <c r="U3164" s="9" t="s">
        <v>222</v>
      </c>
      <c r="V3164" s="9" t="s">
        <v>27646</v>
      </c>
    </row>
    <row r="3165" customFormat="false" ht="15" hidden="false" customHeight="false" outlineLevel="0" collapsed="false">
      <c r="A3165" s="9" t="s">
        <v>27647</v>
      </c>
      <c r="B3165" s="9" t="s">
        <v>27648</v>
      </c>
      <c r="C3165" s="9" t="s">
        <v>27649</v>
      </c>
      <c r="D3165" s="9" t="s">
        <v>20</v>
      </c>
      <c r="E3165" s="9" t="s">
        <v>27277</v>
      </c>
      <c r="F3165" s="9" t="s">
        <v>11484</v>
      </c>
      <c r="G3165" s="9" t="s">
        <v>69</v>
      </c>
      <c r="H3165" s="9" t="n">
        <v>1973</v>
      </c>
      <c r="I3165" s="9"/>
      <c r="J3165" s="9" t="s">
        <v>27650</v>
      </c>
      <c r="K3165" s="9" t="s">
        <v>27651</v>
      </c>
      <c r="L3165" s="9" t="s">
        <v>27386</v>
      </c>
      <c r="M3165" s="9" t="s">
        <v>27652</v>
      </c>
      <c r="N3165" s="9" t="s">
        <v>180</v>
      </c>
      <c r="O3165" s="9" t="s">
        <v>27653</v>
      </c>
      <c r="P3165" s="9"/>
      <c r="Q3165" s="9" t="s">
        <v>810</v>
      </c>
      <c r="R3165" s="9" t="s">
        <v>8924</v>
      </c>
      <c r="S3165" s="9" t="s">
        <v>17</v>
      </c>
      <c r="T3165" s="9" t="s">
        <v>3429</v>
      </c>
      <c r="U3165" s="9" t="s">
        <v>378</v>
      </c>
      <c r="V3165" s="9" t="s">
        <v>27654</v>
      </c>
    </row>
    <row r="3166" customFormat="false" ht="15" hidden="false" customHeight="false" outlineLevel="0" collapsed="false">
      <c r="A3166" s="9" t="s">
        <v>27655</v>
      </c>
      <c r="B3166" s="9" t="s">
        <v>27656</v>
      </c>
      <c r="C3166" s="9" t="s">
        <v>27657</v>
      </c>
      <c r="D3166" s="9" t="s">
        <v>20</v>
      </c>
      <c r="E3166" s="9" t="s">
        <v>27277</v>
      </c>
      <c r="F3166" s="9" t="s">
        <v>11484</v>
      </c>
      <c r="G3166" s="9" t="s">
        <v>69</v>
      </c>
      <c r="H3166" s="9" t="n">
        <v>1957</v>
      </c>
      <c r="I3166" s="9"/>
      <c r="J3166" s="9" t="s">
        <v>27658</v>
      </c>
      <c r="K3166" s="9" t="s">
        <v>27659</v>
      </c>
      <c r="L3166" s="9" t="s">
        <v>27386</v>
      </c>
      <c r="M3166" s="9" t="s">
        <v>27660</v>
      </c>
      <c r="N3166" s="9" t="s">
        <v>180</v>
      </c>
      <c r="O3166" s="9" t="s">
        <v>27661</v>
      </c>
      <c r="P3166" s="9" t="s">
        <v>27662</v>
      </c>
      <c r="Q3166" s="9" t="s">
        <v>234</v>
      </c>
      <c r="R3166" s="9" t="s">
        <v>27390</v>
      </c>
      <c r="S3166" s="9" t="s">
        <v>16</v>
      </c>
      <c r="T3166" s="9" t="s">
        <v>3429</v>
      </c>
      <c r="U3166" s="9" t="s">
        <v>222</v>
      </c>
      <c r="V3166" s="9"/>
    </row>
    <row r="3167" customFormat="false" ht="15" hidden="false" customHeight="false" outlineLevel="0" collapsed="false">
      <c r="A3167" s="9" t="s">
        <v>27663</v>
      </c>
      <c r="B3167" s="9" t="s">
        <v>27664</v>
      </c>
      <c r="C3167" s="9" t="s">
        <v>27665</v>
      </c>
      <c r="D3167" s="9" t="s">
        <v>20</v>
      </c>
      <c r="E3167" s="9" t="s">
        <v>27277</v>
      </c>
      <c r="F3167" s="9" t="s">
        <v>161</v>
      </c>
      <c r="G3167" s="9" t="s">
        <v>69</v>
      </c>
      <c r="H3167" s="9" t="n">
        <v>1200</v>
      </c>
      <c r="I3167" s="9" t="n">
        <v>1450</v>
      </c>
      <c r="J3167" s="9" t="s">
        <v>27666</v>
      </c>
      <c r="K3167" s="9" t="s">
        <v>27667</v>
      </c>
      <c r="L3167" s="9" t="s">
        <v>27668</v>
      </c>
      <c r="M3167" s="9" t="s">
        <v>27669</v>
      </c>
      <c r="N3167" s="9" t="s">
        <v>613</v>
      </c>
      <c r="O3167" s="9" t="s">
        <v>27670</v>
      </c>
      <c r="P3167" s="9" t="s">
        <v>27671</v>
      </c>
      <c r="Q3167" s="9" t="s">
        <v>1358</v>
      </c>
      <c r="R3167" s="9" t="s">
        <v>27390</v>
      </c>
      <c r="S3167" s="9" t="s">
        <v>16</v>
      </c>
      <c r="T3167" s="9" t="s">
        <v>8595</v>
      </c>
      <c r="U3167" s="9" t="s">
        <v>222</v>
      </c>
      <c r="V3167" s="9" t="s">
        <v>27672</v>
      </c>
    </row>
    <row r="3168" customFormat="false" ht="15" hidden="false" customHeight="false" outlineLevel="0" collapsed="false">
      <c r="A3168" s="9" t="s">
        <v>27673</v>
      </c>
      <c r="B3168" s="9" t="s">
        <v>27674</v>
      </c>
      <c r="C3168" s="9" t="s">
        <v>27675</v>
      </c>
      <c r="D3168" s="9" t="s">
        <v>20</v>
      </c>
      <c r="E3168" s="9" t="s">
        <v>27277</v>
      </c>
      <c r="F3168" s="9" t="s">
        <v>161</v>
      </c>
      <c r="G3168" s="9" t="s">
        <v>69</v>
      </c>
      <c r="H3168" s="9" t="n">
        <v>1000</v>
      </c>
      <c r="I3168" s="9" t="n">
        <v>1500</v>
      </c>
      <c r="J3168" s="9" t="s">
        <v>27676</v>
      </c>
      <c r="K3168" s="9" t="s">
        <v>27677</v>
      </c>
      <c r="L3168" s="9" t="s">
        <v>27678</v>
      </c>
      <c r="M3168" s="9" t="s">
        <v>27679</v>
      </c>
      <c r="N3168" s="9" t="s">
        <v>452</v>
      </c>
      <c r="O3168" s="9" t="s">
        <v>27680</v>
      </c>
      <c r="P3168" s="9"/>
      <c r="Q3168" s="9" t="s">
        <v>670</v>
      </c>
      <c r="R3168" s="9" t="s">
        <v>5625</v>
      </c>
      <c r="S3168" s="9" t="s">
        <v>17</v>
      </c>
      <c r="T3168" s="9" t="s">
        <v>3239</v>
      </c>
      <c r="U3168" s="9" t="s">
        <v>378</v>
      </c>
      <c r="V3168" s="9" t="s">
        <v>27681</v>
      </c>
    </row>
    <row r="3169" customFormat="false" ht="15" hidden="false" customHeight="false" outlineLevel="0" collapsed="false">
      <c r="A3169" s="9" t="s">
        <v>27682</v>
      </c>
      <c r="B3169" s="9" t="s">
        <v>5855</v>
      </c>
      <c r="C3169" s="9" t="s">
        <v>27683</v>
      </c>
      <c r="D3169" s="9" t="s">
        <v>20</v>
      </c>
      <c r="E3169" s="9" t="s">
        <v>27277</v>
      </c>
      <c r="F3169" s="9" t="s">
        <v>161</v>
      </c>
      <c r="G3169" s="9" t="s">
        <v>69</v>
      </c>
      <c r="H3169" s="9" t="n">
        <v>800</v>
      </c>
      <c r="I3169" s="9" t="n">
        <v>1000</v>
      </c>
      <c r="J3169" s="9" t="s">
        <v>17191</v>
      </c>
      <c r="K3169" s="9" t="s">
        <v>27684</v>
      </c>
      <c r="L3169" s="9" t="s">
        <v>27685</v>
      </c>
      <c r="M3169" s="9" t="s">
        <v>27686</v>
      </c>
      <c r="N3169" s="9" t="s">
        <v>231</v>
      </c>
      <c r="O3169" s="9" t="s">
        <v>17195</v>
      </c>
      <c r="P3169" s="9"/>
      <c r="Q3169" s="9" t="s">
        <v>1163</v>
      </c>
      <c r="R3169" s="9" t="s">
        <v>27427</v>
      </c>
      <c r="S3169" s="9" t="s">
        <v>16</v>
      </c>
      <c r="T3169" s="9" t="s">
        <v>3239</v>
      </c>
      <c r="U3169" s="9" t="s">
        <v>222</v>
      </c>
      <c r="V3169" s="9" t="s">
        <v>27687</v>
      </c>
    </row>
    <row r="3170" customFormat="false" ht="15" hidden="false" customHeight="false" outlineLevel="0" collapsed="false">
      <c r="A3170" s="9" t="s">
        <v>27688</v>
      </c>
      <c r="B3170" s="9" t="s">
        <v>27689</v>
      </c>
      <c r="C3170" s="9" t="s">
        <v>27690</v>
      </c>
      <c r="D3170" s="9" t="s">
        <v>20</v>
      </c>
      <c r="E3170" s="9" t="s">
        <v>27277</v>
      </c>
      <c r="F3170" s="9" t="s">
        <v>161</v>
      </c>
      <c r="G3170" s="9" t="s">
        <v>69</v>
      </c>
      <c r="H3170" s="9" t="n">
        <v>-600</v>
      </c>
      <c r="I3170" s="9" t="n">
        <v>1</v>
      </c>
      <c r="J3170" s="9" t="s">
        <v>240</v>
      </c>
      <c r="K3170" s="9" t="s">
        <v>27691</v>
      </c>
      <c r="L3170" s="9" t="s">
        <v>27692</v>
      </c>
      <c r="M3170" s="9" t="s">
        <v>27693</v>
      </c>
      <c r="N3170" s="9" t="s">
        <v>5661</v>
      </c>
      <c r="O3170" s="9" t="s">
        <v>27694</v>
      </c>
      <c r="P3170" s="9" t="s">
        <v>27695</v>
      </c>
      <c r="Q3170" s="9" t="s">
        <v>2391</v>
      </c>
      <c r="R3170" s="9" t="s">
        <v>27696</v>
      </c>
      <c r="S3170" s="9" t="s">
        <v>16</v>
      </c>
      <c r="T3170" s="9" t="s">
        <v>6874</v>
      </c>
      <c r="U3170" s="9" t="s">
        <v>378</v>
      </c>
      <c r="V3170" s="9" t="s">
        <v>27697</v>
      </c>
    </row>
    <row r="3171" customFormat="false" ht="15" hidden="false" customHeight="false" outlineLevel="0" collapsed="false">
      <c r="A3171" s="9" t="s">
        <v>27698</v>
      </c>
      <c r="B3171" s="9" t="s">
        <v>27699</v>
      </c>
      <c r="C3171" s="9" t="s">
        <v>27700</v>
      </c>
      <c r="D3171" s="9" t="s">
        <v>20</v>
      </c>
      <c r="E3171" s="9" t="s">
        <v>27277</v>
      </c>
      <c r="F3171" s="9" t="s">
        <v>161</v>
      </c>
      <c r="G3171" s="9" t="s">
        <v>69</v>
      </c>
      <c r="H3171" s="9" t="n">
        <v>1904</v>
      </c>
      <c r="I3171" s="9"/>
      <c r="J3171" s="9" t="s">
        <v>27701</v>
      </c>
      <c r="K3171" s="9" t="s">
        <v>27702</v>
      </c>
      <c r="L3171" s="9" t="s">
        <v>27703</v>
      </c>
      <c r="M3171" s="9" t="s">
        <v>27704</v>
      </c>
      <c r="N3171" s="9" t="s">
        <v>178</v>
      </c>
      <c r="O3171" s="9" t="s">
        <v>27705</v>
      </c>
      <c r="P3171" s="9" t="s">
        <v>27706</v>
      </c>
      <c r="Q3171" s="9" t="s">
        <v>246</v>
      </c>
      <c r="R3171" s="9" t="s">
        <v>2184</v>
      </c>
      <c r="S3171" s="9" t="s">
        <v>17</v>
      </c>
      <c r="T3171" s="9" t="s">
        <v>9203</v>
      </c>
      <c r="U3171" s="9" t="s">
        <v>378</v>
      </c>
      <c r="V3171" s="9" t="s">
        <v>27707</v>
      </c>
    </row>
    <row r="3172" customFormat="false" ht="15" hidden="false" customHeight="false" outlineLevel="0" collapsed="false">
      <c r="A3172" s="9" t="s">
        <v>27708</v>
      </c>
      <c r="B3172" s="9" t="s">
        <v>27709</v>
      </c>
      <c r="C3172" s="9" t="s">
        <v>27710</v>
      </c>
      <c r="D3172" s="9" t="s">
        <v>20</v>
      </c>
      <c r="E3172" s="9" t="s">
        <v>27277</v>
      </c>
      <c r="F3172" s="9" t="s">
        <v>161</v>
      </c>
      <c r="G3172" s="9" t="s">
        <v>69</v>
      </c>
      <c r="H3172" s="9" t="n">
        <v>1700</v>
      </c>
      <c r="I3172" s="9"/>
      <c r="J3172" s="9" t="s">
        <v>17208</v>
      </c>
      <c r="K3172" s="9" t="s">
        <v>27711</v>
      </c>
      <c r="L3172" s="9" t="s">
        <v>27712</v>
      </c>
      <c r="M3172" s="9" t="s">
        <v>27713</v>
      </c>
      <c r="N3172" s="9" t="s">
        <v>593</v>
      </c>
      <c r="O3172" s="9" t="s">
        <v>12853</v>
      </c>
      <c r="P3172" s="9" t="s">
        <v>27714</v>
      </c>
      <c r="Q3172" s="9" t="s">
        <v>1267</v>
      </c>
      <c r="R3172" s="9" t="s">
        <v>27715</v>
      </c>
      <c r="S3172" s="9" t="s">
        <v>16</v>
      </c>
      <c r="T3172" s="9" t="s">
        <v>12856</v>
      </c>
      <c r="U3172" s="9" t="s">
        <v>222</v>
      </c>
      <c r="V3172" s="9" t="s">
        <v>27716</v>
      </c>
    </row>
    <row r="3173" customFormat="false" ht="15" hidden="false" customHeight="false" outlineLevel="0" collapsed="false">
      <c r="A3173" s="9" t="s">
        <v>27717</v>
      </c>
      <c r="B3173" s="9" t="s">
        <v>27718</v>
      </c>
      <c r="C3173" s="9" t="s">
        <v>27719</v>
      </c>
      <c r="D3173" s="9" t="s">
        <v>20</v>
      </c>
      <c r="E3173" s="9" t="s">
        <v>27277</v>
      </c>
      <c r="F3173" s="9" t="s">
        <v>161</v>
      </c>
      <c r="G3173" s="9" t="s">
        <v>69</v>
      </c>
      <c r="H3173" s="9" t="n">
        <v>1700</v>
      </c>
      <c r="I3173" s="9"/>
      <c r="J3173" s="9" t="s">
        <v>27720</v>
      </c>
      <c r="K3173" s="9" t="s">
        <v>27721</v>
      </c>
      <c r="L3173" s="9" t="s">
        <v>27722</v>
      </c>
      <c r="M3173" s="9" t="s">
        <v>27723</v>
      </c>
      <c r="N3173" s="9" t="s">
        <v>5908</v>
      </c>
      <c r="O3173" s="9" t="s">
        <v>27724</v>
      </c>
      <c r="P3173" s="9"/>
      <c r="Q3173" s="9" t="s">
        <v>11402</v>
      </c>
      <c r="R3173" s="9" t="s">
        <v>27390</v>
      </c>
      <c r="S3173" s="9" t="s">
        <v>16</v>
      </c>
      <c r="T3173" s="9" t="s">
        <v>3429</v>
      </c>
      <c r="U3173" s="9" t="s">
        <v>222</v>
      </c>
      <c r="V3173" s="9" t="s">
        <v>27725</v>
      </c>
    </row>
    <row r="3174" customFormat="false" ht="15" hidden="false" customHeight="false" outlineLevel="0" collapsed="false">
      <c r="A3174" s="9" t="s">
        <v>27726</v>
      </c>
      <c r="B3174" s="9" t="s">
        <v>27727</v>
      </c>
      <c r="C3174" s="9" t="s">
        <v>27728</v>
      </c>
      <c r="D3174" s="9" t="s">
        <v>20</v>
      </c>
      <c r="E3174" s="9" t="s">
        <v>27277</v>
      </c>
      <c r="F3174" s="9" t="s">
        <v>9108</v>
      </c>
      <c r="G3174" s="9" t="s">
        <v>69</v>
      </c>
      <c r="H3174" s="9" t="n">
        <v>1482</v>
      </c>
      <c r="I3174" s="9" t="n">
        <v>1872</v>
      </c>
      <c r="J3174" s="9" t="s">
        <v>27729</v>
      </c>
      <c r="K3174" s="9" t="s">
        <v>27730</v>
      </c>
      <c r="L3174" s="9" t="s">
        <v>27731</v>
      </c>
      <c r="M3174" s="9" t="s">
        <v>27732</v>
      </c>
      <c r="N3174" s="9" t="s">
        <v>9599</v>
      </c>
      <c r="O3174" s="9" t="s">
        <v>27733</v>
      </c>
      <c r="P3174" s="9"/>
      <c r="Q3174" s="9" t="s">
        <v>246</v>
      </c>
      <c r="R3174" s="9" t="s">
        <v>628</v>
      </c>
      <c r="S3174" s="9" t="s">
        <v>16</v>
      </c>
      <c r="T3174" s="9" t="s">
        <v>5952</v>
      </c>
      <c r="U3174" s="9" t="s">
        <v>222</v>
      </c>
      <c r="V3174" s="9" t="s">
        <v>27617</v>
      </c>
    </row>
    <row r="3175" customFormat="false" ht="15" hidden="false" customHeight="false" outlineLevel="0" collapsed="false">
      <c r="A3175" s="9" t="s">
        <v>27734</v>
      </c>
      <c r="B3175" s="9" t="s">
        <v>27735</v>
      </c>
      <c r="C3175" s="9" t="s">
        <v>27736</v>
      </c>
      <c r="D3175" s="9" t="s">
        <v>20</v>
      </c>
      <c r="E3175" s="9" t="s">
        <v>27277</v>
      </c>
      <c r="F3175" s="9" t="s">
        <v>9108</v>
      </c>
      <c r="G3175" s="9" t="s">
        <v>69</v>
      </c>
      <c r="H3175" s="9" t="n">
        <v>1670</v>
      </c>
      <c r="I3175" s="9" t="n">
        <v>1860</v>
      </c>
      <c r="J3175" s="9" t="s">
        <v>240</v>
      </c>
      <c r="K3175" s="9" t="s">
        <v>27737</v>
      </c>
      <c r="L3175" s="9" t="s">
        <v>27738</v>
      </c>
      <c r="M3175" s="9" t="s">
        <v>27739</v>
      </c>
      <c r="N3175" s="9" t="s">
        <v>178</v>
      </c>
      <c r="O3175" s="9" t="s">
        <v>27740</v>
      </c>
      <c r="P3175" s="9"/>
      <c r="Q3175" s="9" t="s">
        <v>246</v>
      </c>
      <c r="R3175" s="9" t="s">
        <v>628</v>
      </c>
      <c r="S3175" s="9" t="s">
        <v>16</v>
      </c>
      <c r="T3175" s="9" t="s">
        <v>5952</v>
      </c>
      <c r="U3175" s="9" t="s">
        <v>222</v>
      </c>
      <c r="V3175" s="9" t="s">
        <v>27741</v>
      </c>
    </row>
    <row r="3176" customFormat="false" ht="15" hidden="false" customHeight="false" outlineLevel="0" collapsed="false">
      <c r="A3176" s="9" t="s">
        <v>27742</v>
      </c>
      <c r="B3176" s="9" t="s">
        <v>27743</v>
      </c>
      <c r="C3176" s="9" t="s">
        <v>27744</v>
      </c>
      <c r="D3176" s="9" t="s">
        <v>20</v>
      </c>
      <c r="E3176" s="9" t="s">
        <v>27277</v>
      </c>
      <c r="F3176" s="9" t="s">
        <v>161</v>
      </c>
      <c r="G3176" s="9" t="s">
        <v>69</v>
      </c>
      <c r="H3176" s="9" t="n">
        <v>1645</v>
      </c>
      <c r="I3176" s="9" t="n">
        <v>1894</v>
      </c>
      <c r="J3176" s="9" t="s">
        <v>240</v>
      </c>
      <c r="K3176" s="9" t="s">
        <v>27745</v>
      </c>
      <c r="L3176" s="9" t="s">
        <v>27746</v>
      </c>
      <c r="M3176" s="9" t="s">
        <v>27747</v>
      </c>
      <c r="N3176" s="9" t="s">
        <v>613</v>
      </c>
      <c r="O3176" s="9" t="s">
        <v>27748</v>
      </c>
      <c r="P3176" s="9"/>
      <c r="Q3176" s="9" t="s">
        <v>5844</v>
      </c>
      <c r="R3176" s="9" t="s">
        <v>27390</v>
      </c>
      <c r="S3176" s="9" t="s">
        <v>16</v>
      </c>
      <c r="T3176" s="9" t="s">
        <v>3429</v>
      </c>
      <c r="U3176" s="9" t="s">
        <v>222</v>
      </c>
      <c r="V3176" s="9" t="s">
        <v>27749</v>
      </c>
    </row>
    <row r="3177" customFormat="false" ht="15" hidden="false" customHeight="false" outlineLevel="0" collapsed="false">
      <c r="A3177" s="9" t="s">
        <v>27750</v>
      </c>
      <c r="B3177" s="9" t="s">
        <v>27751</v>
      </c>
      <c r="C3177" s="9" t="s">
        <v>27752</v>
      </c>
      <c r="D3177" s="9" t="s">
        <v>20</v>
      </c>
      <c r="E3177" s="9" t="s">
        <v>27277</v>
      </c>
      <c r="F3177" s="9" t="s">
        <v>161</v>
      </c>
      <c r="G3177" s="9" t="s">
        <v>69</v>
      </c>
      <c r="H3177" s="9" t="n">
        <v>1900</v>
      </c>
      <c r="I3177" s="9"/>
      <c r="J3177" s="9" t="s">
        <v>17208</v>
      </c>
      <c r="K3177" s="9" t="s">
        <v>27753</v>
      </c>
      <c r="L3177" s="9" t="s">
        <v>27754</v>
      </c>
      <c r="M3177" s="9" t="s">
        <v>27755</v>
      </c>
      <c r="N3177" s="9" t="s">
        <v>9411</v>
      </c>
      <c r="O3177" s="9" t="s">
        <v>27756</v>
      </c>
      <c r="P3177" s="9"/>
      <c r="Q3177" s="9" t="s">
        <v>1267</v>
      </c>
      <c r="R3177" s="9" t="s">
        <v>27514</v>
      </c>
      <c r="S3177" s="9" t="s">
        <v>17</v>
      </c>
      <c r="T3177" s="9" t="s">
        <v>19239</v>
      </c>
      <c r="U3177" s="9" t="s">
        <v>378</v>
      </c>
      <c r="V3177" s="9" t="s">
        <v>27757</v>
      </c>
    </row>
    <row r="3178" customFormat="false" ht="15" hidden="false" customHeight="false" outlineLevel="0" collapsed="false">
      <c r="A3178" s="9" t="s">
        <v>27758</v>
      </c>
      <c r="B3178" s="9" t="s">
        <v>27759</v>
      </c>
      <c r="C3178" s="9" t="s">
        <v>27760</v>
      </c>
      <c r="D3178" s="9" t="s">
        <v>20</v>
      </c>
      <c r="E3178" s="9" t="s">
        <v>27277</v>
      </c>
      <c r="F3178" s="9" t="s">
        <v>161</v>
      </c>
      <c r="G3178" s="9" t="s">
        <v>69</v>
      </c>
      <c r="H3178" s="9" t="n">
        <v>1950</v>
      </c>
      <c r="I3178" s="9"/>
      <c r="J3178" s="9" t="s">
        <v>27761</v>
      </c>
      <c r="K3178" s="9" t="s">
        <v>27762</v>
      </c>
      <c r="L3178" s="9" t="s">
        <v>27763</v>
      </c>
      <c r="M3178" s="9" t="s">
        <v>27764</v>
      </c>
      <c r="N3178" s="9" t="s">
        <v>179</v>
      </c>
      <c r="O3178" s="9" t="s">
        <v>27765</v>
      </c>
      <c r="P3178" s="9" t="s">
        <v>27766</v>
      </c>
      <c r="Q3178" s="9" t="s">
        <v>840</v>
      </c>
      <c r="R3178" s="9" t="s">
        <v>27514</v>
      </c>
      <c r="S3178" s="9" t="s">
        <v>17</v>
      </c>
      <c r="T3178" s="9" t="s">
        <v>1372</v>
      </c>
      <c r="U3178" s="9" t="s">
        <v>222</v>
      </c>
      <c r="V3178" s="9"/>
    </row>
    <row r="3179" customFormat="false" ht="15" hidden="false" customHeight="false" outlineLevel="0" collapsed="false">
      <c r="A3179" s="9" t="s">
        <v>27767</v>
      </c>
      <c r="B3179" s="9" t="s">
        <v>27768</v>
      </c>
      <c r="C3179" s="9" t="s">
        <v>27769</v>
      </c>
      <c r="D3179" s="9" t="s">
        <v>20</v>
      </c>
      <c r="E3179" s="9" t="s">
        <v>27277</v>
      </c>
      <c r="F3179" s="9" t="s">
        <v>9108</v>
      </c>
      <c r="G3179" s="9" t="s">
        <v>69</v>
      </c>
      <c r="H3179" s="9" t="n">
        <v>1670</v>
      </c>
      <c r="I3179" s="9" t="n">
        <v>1807</v>
      </c>
      <c r="J3179" s="9" t="s">
        <v>240</v>
      </c>
      <c r="K3179" s="9" t="s">
        <v>27770</v>
      </c>
      <c r="L3179" s="9" t="s">
        <v>27731</v>
      </c>
      <c r="M3179" s="9" t="s">
        <v>27771</v>
      </c>
      <c r="N3179" s="9" t="s">
        <v>178</v>
      </c>
      <c r="O3179" s="9" t="s">
        <v>354</v>
      </c>
      <c r="P3179" s="9"/>
      <c r="Q3179" s="9" t="s">
        <v>246</v>
      </c>
      <c r="R3179" s="9" t="s">
        <v>628</v>
      </c>
      <c r="S3179" s="9" t="s">
        <v>17</v>
      </c>
      <c r="T3179" s="9" t="s">
        <v>170</v>
      </c>
      <c r="U3179" s="9" t="s">
        <v>222</v>
      </c>
      <c r="V3179" s="9" t="s">
        <v>27617</v>
      </c>
    </row>
    <row r="3180" customFormat="false" ht="15" hidden="false" customHeight="false" outlineLevel="0" collapsed="false">
      <c r="A3180" s="9" t="s">
        <v>27772</v>
      </c>
      <c r="B3180" s="9" t="s">
        <v>27773</v>
      </c>
      <c r="C3180" s="9" t="s">
        <v>27774</v>
      </c>
      <c r="D3180" s="9" t="s">
        <v>20</v>
      </c>
      <c r="E3180" s="9" t="s">
        <v>27277</v>
      </c>
      <c r="F3180" s="9" t="s">
        <v>161</v>
      </c>
      <c r="G3180" s="9" t="s">
        <v>71</v>
      </c>
      <c r="H3180" s="9" t="n">
        <v>1390</v>
      </c>
      <c r="I3180" s="9"/>
      <c r="J3180" s="9" t="s">
        <v>27775</v>
      </c>
      <c r="K3180" s="9" t="s">
        <v>27776</v>
      </c>
      <c r="L3180" s="9" t="s">
        <v>27777</v>
      </c>
      <c r="M3180" s="9" t="s">
        <v>27778</v>
      </c>
      <c r="N3180" s="9" t="s">
        <v>6339</v>
      </c>
      <c r="O3180" s="9" t="s">
        <v>27779</v>
      </c>
      <c r="P3180" s="9" t="s">
        <v>27780</v>
      </c>
      <c r="Q3180" s="9" t="s">
        <v>246</v>
      </c>
      <c r="R3180" s="9" t="s">
        <v>683</v>
      </c>
      <c r="S3180" s="9" t="s">
        <v>16</v>
      </c>
      <c r="T3180" s="9" t="s">
        <v>7813</v>
      </c>
      <c r="U3180" s="9" t="s">
        <v>222</v>
      </c>
      <c r="V3180" s="9" t="s">
        <v>27781</v>
      </c>
    </row>
    <row r="3181" customFormat="false" ht="15" hidden="false" customHeight="false" outlineLevel="0" collapsed="false">
      <c r="A3181" s="9" t="s">
        <v>27782</v>
      </c>
      <c r="B3181" s="9" t="s">
        <v>27783</v>
      </c>
      <c r="C3181" s="9" t="s">
        <v>27784</v>
      </c>
      <c r="D3181" s="9" t="s">
        <v>20</v>
      </c>
      <c r="E3181" s="9" t="s">
        <v>27277</v>
      </c>
      <c r="F3181" s="9" t="s">
        <v>161</v>
      </c>
      <c r="G3181" s="9" t="s">
        <v>71</v>
      </c>
      <c r="H3181" s="9" t="n">
        <v>1600</v>
      </c>
      <c r="I3181" s="9" t="n">
        <v>1910</v>
      </c>
      <c r="J3181" s="9" t="s">
        <v>240</v>
      </c>
      <c r="K3181" s="9" t="s">
        <v>27785</v>
      </c>
      <c r="L3181" s="9" t="s">
        <v>27786</v>
      </c>
      <c r="M3181" s="9" t="s">
        <v>27787</v>
      </c>
      <c r="N3181" s="9" t="s">
        <v>178</v>
      </c>
      <c r="O3181" s="9" t="s">
        <v>27788</v>
      </c>
      <c r="P3181" s="9" t="s">
        <v>27789</v>
      </c>
      <c r="Q3181" s="9" t="s">
        <v>246</v>
      </c>
      <c r="R3181" s="9" t="s">
        <v>799</v>
      </c>
      <c r="S3181" s="9" t="s">
        <v>17</v>
      </c>
      <c r="T3181" s="9" t="s">
        <v>271</v>
      </c>
      <c r="U3181" s="9" t="s">
        <v>378</v>
      </c>
      <c r="V3181" s="9" t="s">
        <v>27790</v>
      </c>
    </row>
    <row r="3182" customFormat="false" ht="15" hidden="false" customHeight="false" outlineLevel="0" collapsed="false">
      <c r="A3182" s="9" t="s">
        <v>27791</v>
      </c>
      <c r="B3182" s="9" t="s">
        <v>27792</v>
      </c>
      <c r="C3182" s="9" t="s">
        <v>27793</v>
      </c>
      <c r="D3182" s="9" t="s">
        <v>20</v>
      </c>
      <c r="E3182" s="9" t="s">
        <v>27277</v>
      </c>
      <c r="F3182" s="9" t="s">
        <v>161</v>
      </c>
      <c r="G3182" s="9" t="s">
        <v>71</v>
      </c>
      <c r="H3182" s="9" t="n">
        <v>1625</v>
      </c>
      <c r="I3182" s="9"/>
      <c r="J3182" s="9" t="s">
        <v>27794</v>
      </c>
      <c r="K3182" s="9" t="s">
        <v>27795</v>
      </c>
      <c r="L3182" s="9" t="s">
        <v>27796</v>
      </c>
      <c r="M3182" s="9" t="s">
        <v>27797</v>
      </c>
      <c r="N3182" s="9" t="s">
        <v>7883</v>
      </c>
      <c r="O3182" s="9" t="s">
        <v>27798</v>
      </c>
      <c r="P3182" s="9" t="s">
        <v>27799</v>
      </c>
      <c r="Q3182" s="9" t="s">
        <v>1267</v>
      </c>
      <c r="R3182" s="9" t="s">
        <v>27800</v>
      </c>
      <c r="S3182" s="9" t="s">
        <v>17</v>
      </c>
      <c r="T3182" s="9" t="s">
        <v>2848</v>
      </c>
      <c r="U3182" s="9" t="s">
        <v>378</v>
      </c>
      <c r="V3182" s="9" t="s">
        <v>27801</v>
      </c>
    </row>
    <row r="3183" customFormat="false" ht="15" hidden="false" customHeight="false" outlineLevel="0" collapsed="false">
      <c r="A3183" s="9" t="s">
        <v>27802</v>
      </c>
      <c r="B3183" s="9" t="s">
        <v>27803</v>
      </c>
      <c r="C3183" s="9" t="s">
        <v>27804</v>
      </c>
      <c r="D3183" s="9" t="s">
        <v>20</v>
      </c>
      <c r="E3183" s="9" t="s">
        <v>27277</v>
      </c>
      <c r="F3183" s="9" t="s">
        <v>161</v>
      </c>
      <c r="G3183" s="9" t="s">
        <v>71</v>
      </c>
      <c r="H3183" s="9" t="n">
        <v>1394</v>
      </c>
      <c r="I3183" s="9"/>
      <c r="J3183" s="9" t="s">
        <v>27805</v>
      </c>
      <c r="K3183" s="9" t="s">
        <v>27806</v>
      </c>
      <c r="L3183" s="9" t="s">
        <v>27807</v>
      </c>
      <c r="M3183" s="9" t="s">
        <v>27808</v>
      </c>
      <c r="N3183" s="9" t="s">
        <v>180</v>
      </c>
      <c r="O3183" s="9" t="s">
        <v>27809</v>
      </c>
      <c r="P3183" s="9"/>
      <c r="Q3183" s="9" t="s">
        <v>1267</v>
      </c>
      <c r="R3183" s="9" t="s">
        <v>27810</v>
      </c>
      <c r="S3183" s="9" t="s">
        <v>16</v>
      </c>
      <c r="T3183" s="9" t="s">
        <v>247</v>
      </c>
      <c r="U3183" s="9" t="s">
        <v>378</v>
      </c>
      <c r="V3183" s="9" t="s">
        <v>27811</v>
      </c>
    </row>
    <row r="3184" customFormat="false" ht="15" hidden="false" customHeight="false" outlineLevel="0" collapsed="false">
      <c r="A3184" s="9" t="s">
        <v>27812</v>
      </c>
      <c r="B3184" s="9" t="s">
        <v>27813</v>
      </c>
      <c r="C3184" s="9" t="s">
        <v>27814</v>
      </c>
      <c r="D3184" s="9" t="s">
        <v>20</v>
      </c>
      <c r="E3184" s="9" t="s">
        <v>27277</v>
      </c>
      <c r="F3184" s="9" t="s">
        <v>161</v>
      </c>
      <c r="G3184" s="9" t="s">
        <v>71</v>
      </c>
      <c r="H3184" s="9" t="n">
        <v>-20000</v>
      </c>
      <c r="I3184" s="9"/>
      <c r="J3184" s="9" t="s">
        <v>27815</v>
      </c>
      <c r="K3184" s="9" t="s">
        <v>27816</v>
      </c>
      <c r="L3184" s="9" t="s">
        <v>27817</v>
      </c>
      <c r="M3184" s="9" t="s">
        <v>27818</v>
      </c>
      <c r="N3184" s="9" t="s">
        <v>11610</v>
      </c>
      <c r="O3184" s="9" t="s">
        <v>27819</v>
      </c>
      <c r="P3184" s="9"/>
      <c r="Q3184" s="9" t="s">
        <v>234</v>
      </c>
      <c r="R3184" s="9" t="s">
        <v>2184</v>
      </c>
      <c r="S3184" s="9" t="s">
        <v>17</v>
      </c>
      <c r="T3184" s="9" t="s">
        <v>3239</v>
      </c>
      <c r="U3184" s="9" t="s">
        <v>378</v>
      </c>
      <c r="V3184" s="9" t="s">
        <v>27820</v>
      </c>
    </row>
    <row r="3185" customFormat="false" ht="15" hidden="false" customHeight="false" outlineLevel="0" collapsed="false">
      <c r="A3185" s="9" t="s">
        <v>27821</v>
      </c>
      <c r="B3185" s="9" t="s">
        <v>27822</v>
      </c>
      <c r="C3185" s="9" t="s">
        <v>27823</v>
      </c>
      <c r="D3185" s="9" t="s">
        <v>20</v>
      </c>
      <c r="E3185" s="9" t="s">
        <v>27277</v>
      </c>
      <c r="F3185" s="9" t="s">
        <v>161</v>
      </c>
      <c r="G3185" s="9" t="s">
        <v>71</v>
      </c>
      <c r="H3185" s="9" t="n">
        <v>700</v>
      </c>
      <c r="I3185" s="9" t="n">
        <v>1400</v>
      </c>
      <c r="J3185" s="9" t="s">
        <v>240</v>
      </c>
      <c r="K3185" s="9" t="s">
        <v>27824</v>
      </c>
      <c r="L3185" s="9" t="s">
        <v>27825</v>
      </c>
      <c r="M3185" s="9" t="s">
        <v>27826</v>
      </c>
      <c r="N3185" s="9" t="s">
        <v>2523</v>
      </c>
      <c r="O3185" s="9" t="s">
        <v>27827</v>
      </c>
      <c r="P3185" s="9"/>
      <c r="Q3185" s="9" t="s">
        <v>219</v>
      </c>
      <c r="R3185" s="9" t="s">
        <v>5625</v>
      </c>
      <c r="S3185" s="9" t="s">
        <v>17</v>
      </c>
      <c r="T3185" s="9" t="s">
        <v>170</v>
      </c>
      <c r="U3185" s="9" t="s">
        <v>378</v>
      </c>
      <c r="V3185" s="9" t="s">
        <v>27828</v>
      </c>
    </row>
    <row r="3186" customFormat="false" ht="15" hidden="false" customHeight="false" outlineLevel="0" collapsed="false">
      <c r="A3186" s="9" t="s">
        <v>27829</v>
      </c>
      <c r="B3186" s="9" t="s">
        <v>27830</v>
      </c>
      <c r="C3186" s="9" t="s">
        <v>27831</v>
      </c>
      <c r="D3186" s="9" t="s">
        <v>20</v>
      </c>
      <c r="E3186" s="9" t="s">
        <v>27277</v>
      </c>
      <c r="F3186" s="9" t="s">
        <v>11484</v>
      </c>
      <c r="G3186" s="9" t="s">
        <v>71</v>
      </c>
      <c r="H3186" s="9" t="n">
        <v>1906</v>
      </c>
      <c r="I3186" s="9" t="n">
        <v>1967</v>
      </c>
      <c r="J3186" s="9" t="s">
        <v>27832</v>
      </c>
      <c r="K3186" s="9" t="s">
        <v>27833</v>
      </c>
      <c r="L3186" s="9" t="s">
        <v>27834</v>
      </c>
      <c r="M3186" s="9" t="s">
        <v>27835</v>
      </c>
      <c r="N3186" s="9" t="s">
        <v>178</v>
      </c>
      <c r="O3186" s="9" t="s">
        <v>27705</v>
      </c>
      <c r="P3186" s="9" t="s">
        <v>27836</v>
      </c>
      <c r="Q3186" s="9" t="s">
        <v>246</v>
      </c>
      <c r="R3186" s="9" t="s">
        <v>1806</v>
      </c>
      <c r="S3186" s="9" t="s">
        <v>17</v>
      </c>
      <c r="T3186" s="9" t="s">
        <v>9203</v>
      </c>
      <c r="U3186" s="9" t="s">
        <v>378</v>
      </c>
      <c r="V3186" s="9" t="s">
        <v>27837</v>
      </c>
    </row>
    <row r="3187" customFormat="false" ht="15" hidden="false" customHeight="false" outlineLevel="0" collapsed="false">
      <c r="A3187" s="9" t="s">
        <v>27838</v>
      </c>
      <c r="B3187" s="9" t="s">
        <v>27839</v>
      </c>
      <c r="C3187" s="9" t="s">
        <v>27840</v>
      </c>
      <c r="D3187" s="9" t="s">
        <v>20</v>
      </c>
      <c r="E3187" s="9" t="s">
        <v>27277</v>
      </c>
      <c r="F3187" s="9" t="s">
        <v>416</v>
      </c>
      <c r="G3187" s="9" t="s">
        <v>14430</v>
      </c>
      <c r="H3187" s="9" t="n">
        <v>1910</v>
      </c>
      <c r="I3187" s="9"/>
      <c r="J3187" s="9" t="s">
        <v>27841</v>
      </c>
      <c r="K3187" s="9" t="s">
        <v>27842</v>
      </c>
      <c r="L3187" s="9" t="s">
        <v>27386</v>
      </c>
      <c r="M3187" s="9" t="s">
        <v>27843</v>
      </c>
      <c r="N3187" s="9" t="s">
        <v>180</v>
      </c>
      <c r="O3187" s="9" t="s">
        <v>27844</v>
      </c>
      <c r="P3187" s="9" t="s">
        <v>27845</v>
      </c>
      <c r="Q3187" s="9" t="s">
        <v>8652</v>
      </c>
      <c r="R3187" s="9" t="s">
        <v>27390</v>
      </c>
      <c r="S3187" s="9" t="s">
        <v>16</v>
      </c>
      <c r="T3187" s="9" t="s">
        <v>8595</v>
      </c>
      <c r="U3187" s="9" t="s">
        <v>222</v>
      </c>
      <c r="V3187" s="9" t="s">
        <v>27846</v>
      </c>
    </row>
    <row r="3188" customFormat="false" ht="15" hidden="false" customHeight="false" outlineLevel="0" collapsed="false">
      <c r="A3188" s="9" t="s">
        <v>27847</v>
      </c>
      <c r="B3188" s="9" t="s">
        <v>27848</v>
      </c>
      <c r="C3188" s="9" t="s">
        <v>27849</v>
      </c>
      <c r="D3188" s="9" t="s">
        <v>20</v>
      </c>
      <c r="E3188" s="9" t="s">
        <v>27277</v>
      </c>
      <c r="F3188" s="9" t="s">
        <v>161</v>
      </c>
      <c r="G3188" s="9" t="s">
        <v>3277</v>
      </c>
      <c r="H3188" s="9" t="n">
        <v>1300</v>
      </c>
      <c r="I3188" s="9" t="n">
        <v>1500</v>
      </c>
      <c r="J3188" s="9" t="s">
        <v>27850</v>
      </c>
      <c r="K3188" s="9" t="s">
        <v>27851</v>
      </c>
      <c r="L3188" s="9" t="s">
        <v>27852</v>
      </c>
      <c r="M3188" s="9" t="s">
        <v>27853</v>
      </c>
      <c r="N3188" s="9" t="s">
        <v>178</v>
      </c>
      <c r="O3188" s="9" t="s">
        <v>27854</v>
      </c>
      <c r="P3188" s="9"/>
      <c r="Q3188" s="9" t="s">
        <v>219</v>
      </c>
      <c r="R3188" s="9" t="s">
        <v>5625</v>
      </c>
      <c r="S3188" s="9" t="s">
        <v>17</v>
      </c>
      <c r="T3188" s="9" t="s">
        <v>170</v>
      </c>
      <c r="U3188" s="9" t="s">
        <v>378</v>
      </c>
      <c r="V3188" s="9"/>
    </row>
    <row r="3189" customFormat="false" ht="15" hidden="false" customHeight="false" outlineLevel="0" collapsed="false">
      <c r="A3189" s="9" t="s">
        <v>27855</v>
      </c>
      <c r="B3189" s="9" t="s">
        <v>27856</v>
      </c>
      <c r="C3189" s="9" t="s">
        <v>27857</v>
      </c>
      <c r="D3189" s="9" t="s">
        <v>20</v>
      </c>
      <c r="E3189" s="9" t="s">
        <v>27277</v>
      </c>
      <c r="F3189" s="9" t="s">
        <v>161</v>
      </c>
      <c r="G3189" s="9" t="s">
        <v>73</v>
      </c>
      <c r="H3189" s="9" t="n">
        <v>-2600000</v>
      </c>
      <c r="I3189" s="9"/>
      <c r="J3189" s="9" t="s">
        <v>27858</v>
      </c>
      <c r="K3189" s="9" t="s">
        <v>27859</v>
      </c>
      <c r="L3189" s="9" t="s">
        <v>25463</v>
      </c>
      <c r="M3189" s="9" t="s">
        <v>27860</v>
      </c>
      <c r="N3189" s="9" t="s">
        <v>176</v>
      </c>
      <c r="O3189" s="9" t="s">
        <v>27861</v>
      </c>
      <c r="P3189" s="9"/>
      <c r="Q3189" s="9" t="s">
        <v>234</v>
      </c>
      <c r="R3189" s="9" t="s">
        <v>5625</v>
      </c>
      <c r="S3189" s="9" t="s">
        <v>17</v>
      </c>
      <c r="T3189" s="9" t="s">
        <v>3239</v>
      </c>
      <c r="U3189" s="9" t="s">
        <v>222</v>
      </c>
      <c r="V3189" s="9" t="s">
        <v>27862</v>
      </c>
    </row>
    <row r="3190" customFormat="false" ht="15" hidden="false" customHeight="false" outlineLevel="0" collapsed="false">
      <c r="A3190" s="9" t="s">
        <v>27863</v>
      </c>
      <c r="B3190" s="9" t="s">
        <v>27864</v>
      </c>
      <c r="C3190" s="9" t="s">
        <v>27865</v>
      </c>
      <c r="D3190" s="9" t="s">
        <v>20</v>
      </c>
      <c r="E3190" s="9" t="s">
        <v>27277</v>
      </c>
      <c r="F3190" s="9" t="s">
        <v>1744</v>
      </c>
      <c r="G3190" s="9" t="s">
        <v>1745</v>
      </c>
      <c r="H3190" s="9" t="n">
        <v>-800</v>
      </c>
      <c r="I3190" s="9" t="n">
        <v>-300</v>
      </c>
      <c r="J3190" s="9" t="s">
        <v>27866</v>
      </c>
      <c r="K3190" s="9" t="s">
        <v>27867</v>
      </c>
      <c r="L3190" s="9" t="s">
        <v>27868</v>
      </c>
      <c r="M3190" s="9" t="s">
        <v>27869</v>
      </c>
      <c r="N3190" s="9" t="s">
        <v>179</v>
      </c>
      <c r="O3190" s="9" t="s">
        <v>27870</v>
      </c>
      <c r="P3190" s="9"/>
      <c r="Q3190" s="9" t="s">
        <v>670</v>
      </c>
      <c r="R3190" s="9" t="s">
        <v>1806</v>
      </c>
      <c r="S3190" s="9" t="s">
        <v>17</v>
      </c>
      <c r="T3190" s="9" t="s">
        <v>170</v>
      </c>
      <c r="U3190" s="9" t="s">
        <v>222</v>
      </c>
      <c r="V3190" s="9" t="s">
        <v>27871</v>
      </c>
    </row>
    <row r="3191" customFormat="false" ht="15" hidden="false" customHeight="false" outlineLevel="0" collapsed="false">
      <c r="A3191" s="9" t="s">
        <v>27872</v>
      </c>
      <c r="B3191" s="9" t="s">
        <v>27873</v>
      </c>
      <c r="C3191" s="9" t="s">
        <v>27865</v>
      </c>
      <c r="D3191" s="9" t="s">
        <v>20</v>
      </c>
      <c r="E3191" s="9" t="s">
        <v>27277</v>
      </c>
      <c r="F3191" s="9" t="s">
        <v>161</v>
      </c>
      <c r="G3191" s="9" t="s">
        <v>73</v>
      </c>
      <c r="H3191" s="9" t="n">
        <v>1</v>
      </c>
      <c r="I3191" s="9" t="n">
        <v>900</v>
      </c>
      <c r="J3191" s="9" t="s">
        <v>240</v>
      </c>
      <c r="K3191" s="9" t="s">
        <v>27874</v>
      </c>
      <c r="L3191" s="9" t="s">
        <v>27875</v>
      </c>
      <c r="M3191" s="9" t="s">
        <v>27876</v>
      </c>
      <c r="N3191" s="9" t="s">
        <v>5908</v>
      </c>
      <c r="O3191" s="9" t="s">
        <v>27877</v>
      </c>
      <c r="P3191" s="9"/>
      <c r="Q3191" s="9" t="s">
        <v>1358</v>
      </c>
      <c r="R3191" s="9" t="s">
        <v>27878</v>
      </c>
      <c r="S3191" s="9" t="s">
        <v>16</v>
      </c>
      <c r="T3191" s="9" t="s">
        <v>3429</v>
      </c>
      <c r="U3191" s="9" t="s">
        <v>222</v>
      </c>
      <c r="V3191" s="9" t="s">
        <v>10721</v>
      </c>
    </row>
    <row r="3192" customFormat="false" ht="15" hidden="false" customHeight="false" outlineLevel="0" collapsed="false">
      <c r="A3192" s="9" t="s">
        <v>27879</v>
      </c>
      <c r="B3192" s="9" t="s">
        <v>27880</v>
      </c>
      <c r="C3192" s="9" t="s">
        <v>27881</v>
      </c>
      <c r="D3192" s="9" t="s">
        <v>20</v>
      </c>
      <c r="E3192" s="9" t="s">
        <v>27277</v>
      </c>
      <c r="F3192" s="9" t="s">
        <v>9108</v>
      </c>
      <c r="G3192" s="9" t="s">
        <v>73</v>
      </c>
      <c r="H3192" s="9" t="n">
        <v>-100</v>
      </c>
      <c r="I3192" s="9" t="n">
        <v>700</v>
      </c>
      <c r="J3192" s="9" t="s">
        <v>240</v>
      </c>
      <c r="K3192" s="9" t="s">
        <v>27882</v>
      </c>
      <c r="L3192" s="9" t="s">
        <v>27883</v>
      </c>
      <c r="M3192" s="9" t="s">
        <v>27884</v>
      </c>
      <c r="N3192" s="9" t="s">
        <v>8531</v>
      </c>
      <c r="O3192" s="9" t="s">
        <v>27885</v>
      </c>
      <c r="P3192" s="9"/>
      <c r="Q3192" s="9" t="s">
        <v>234</v>
      </c>
      <c r="R3192" s="9" t="s">
        <v>5625</v>
      </c>
      <c r="S3192" s="9" t="s">
        <v>17</v>
      </c>
      <c r="T3192" s="9" t="s">
        <v>170</v>
      </c>
      <c r="U3192" s="9" t="s">
        <v>378</v>
      </c>
      <c r="V3192" s="9" t="s">
        <v>27886</v>
      </c>
    </row>
    <row r="3193" customFormat="false" ht="15" hidden="false" customHeight="false" outlineLevel="0" collapsed="false">
      <c r="A3193" s="9" t="s">
        <v>27887</v>
      </c>
      <c r="B3193" s="9" t="s">
        <v>21790</v>
      </c>
      <c r="C3193" s="9" t="s">
        <v>27888</v>
      </c>
      <c r="D3193" s="9" t="s">
        <v>20</v>
      </c>
      <c r="E3193" s="9" t="s">
        <v>27277</v>
      </c>
      <c r="F3193" s="9" t="s">
        <v>161</v>
      </c>
      <c r="G3193" s="9" t="s">
        <v>73</v>
      </c>
      <c r="H3193" s="9" t="n">
        <v>1180</v>
      </c>
      <c r="I3193" s="9"/>
      <c r="J3193" s="9" t="s">
        <v>27889</v>
      </c>
      <c r="K3193" s="9" t="s">
        <v>27890</v>
      </c>
      <c r="L3193" s="9" t="s">
        <v>27891</v>
      </c>
      <c r="M3193" s="9" t="s">
        <v>27892</v>
      </c>
      <c r="N3193" s="9" t="s">
        <v>179</v>
      </c>
      <c r="O3193" s="9" t="s">
        <v>27893</v>
      </c>
      <c r="P3193" s="9"/>
      <c r="Q3193" s="9" t="s">
        <v>840</v>
      </c>
      <c r="R3193" s="9" t="s">
        <v>628</v>
      </c>
      <c r="S3193" s="9" t="s">
        <v>16</v>
      </c>
      <c r="T3193" s="9" t="s">
        <v>672</v>
      </c>
      <c r="U3193" s="9" t="s">
        <v>222</v>
      </c>
      <c r="V3193" s="9" t="s">
        <v>27894</v>
      </c>
    </row>
    <row r="3194" customFormat="false" ht="15" hidden="false" customHeight="false" outlineLevel="0" collapsed="false">
      <c r="A3194" s="9" t="s">
        <v>27895</v>
      </c>
      <c r="B3194" s="9" t="s">
        <v>27896</v>
      </c>
      <c r="C3194" s="9" t="s">
        <v>27897</v>
      </c>
      <c r="D3194" s="9" t="s">
        <v>20</v>
      </c>
      <c r="E3194" s="9" t="s">
        <v>27277</v>
      </c>
      <c r="F3194" s="9" t="s">
        <v>161</v>
      </c>
      <c r="G3194" s="9" t="s">
        <v>73</v>
      </c>
      <c r="H3194" s="9" t="n">
        <v>1636</v>
      </c>
      <c r="I3194" s="9" t="n">
        <v>1855</v>
      </c>
      <c r="J3194" s="9" t="s">
        <v>240</v>
      </c>
      <c r="K3194" s="9" t="s">
        <v>27898</v>
      </c>
      <c r="L3194" s="9" t="s">
        <v>27899</v>
      </c>
      <c r="M3194" s="9" t="s">
        <v>27900</v>
      </c>
      <c r="N3194" s="9" t="s">
        <v>613</v>
      </c>
      <c r="O3194" s="9" t="s">
        <v>27901</v>
      </c>
      <c r="P3194" s="9"/>
      <c r="Q3194" s="9" t="s">
        <v>670</v>
      </c>
      <c r="R3194" s="9" t="s">
        <v>628</v>
      </c>
      <c r="S3194" s="9" t="s">
        <v>17</v>
      </c>
      <c r="T3194" s="9" t="s">
        <v>247</v>
      </c>
      <c r="U3194" s="9" t="s">
        <v>222</v>
      </c>
      <c r="V3194" s="9" t="s">
        <v>27902</v>
      </c>
    </row>
    <row r="3195" customFormat="false" ht="15" hidden="false" customHeight="false" outlineLevel="0" collapsed="false">
      <c r="A3195" s="9" t="s">
        <v>27903</v>
      </c>
      <c r="B3195" s="9" t="s">
        <v>27904</v>
      </c>
      <c r="C3195" s="9" t="s">
        <v>27905</v>
      </c>
      <c r="D3195" s="9" t="s">
        <v>20</v>
      </c>
      <c r="E3195" s="9" t="s">
        <v>27277</v>
      </c>
      <c r="F3195" s="9" t="s">
        <v>161</v>
      </c>
      <c r="G3195" s="9" t="s">
        <v>73</v>
      </c>
      <c r="H3195" s="9" t="n">
        <v>1868</v>
      </c>
      <c r="I3195" s="9"/>
      <c r="J3195" s="9" t="s">
        <v>27906</v>
      </c>
      <c r="K3195" s="9" t="s">
        <v>27907</v>
      </c>
      <c r="L3195" s="9" t="s">
        <v>27908</v>
      </c>
      <c r="M3195" s="9" t="s">
        <v>27909</v>
      </c>
      <c r="N3195" s="9" t="s">
        <v>613</v>
      </c>
      <c r="O3195" s="9" t="s">
        <v>27910</v>
      </c>
      <c r="P3195" s="9"/>
      <c r="Q3195" s="9" t="s">
        <v>5844</v>
      </c>
      <c r="R3195" s="9" t="s">
        <v>27390</v>
      </c>
      <c r="S3195" s="9" t="s">
        <v>16</v>
      </c>
      <c r="T3195" s="9" t="s">
        <v>1546</v>
      </c>
      <c r="U3195" s="9" t="s">
        <v>222</v>
      </c>
      <c r="V3195" s="9" t="s">
        <v>27902</v>
      </c>
    </row>
    <row r="3196" customFormat="false" ht="15" hidden="false" customHeight="false" outlineLevel="0" collapsed="false">
      <c r="A3196" s="9" t="s">
        <v>27911</v>
      </c>
      <c r="B3196" s="9" t="s">
        <v>27912</v>
      </c>
      <c r="C3196" s="9" t="s">
        <v>27913</v>
      </c>
      <c r="D3196" s="9" t="s">
        <v>20</v>
      </c>
      <c r="E3196" s="9" t="s">
        <v>27277</v>
      </c>
      <c r="F3196" s="9" t="s">
        <v>1759</v>
      </c>
      <c r="G3196" s="9" t="s">
        <v>73</v>
      </c>
      <c r="H3196" s="9" t="n">
        <v>1500</v>
      </c>
      <c r="I3196" s="9"/>
      <c r="J3196" s="9" t="s">
        <v>27914</v>
      </c>
      <c r="K3196" s="9" t="s">
        <v>27915</v>
      </c>
      <c r="L3196" s="9" t="s">
        <v>27916</v>
      </c>
      <c r="M3196" s="9" t="s">
        <v>27917</v>
      </c>
      <c r="N3196" s="9" t="s">
        <v>1327</v>
      </c>
      <c r="O3196" s="9" t="s">
        <v>27918</v>
      </c>
      <c r="P3196" s="9"/>
      <c r="Q3196" s="9" t="s">
        <v>840</v>
      </c>
      <c r="R3196" s="9" t="s">
        <v>628</v>
      </c>
      <c r="S3196" s="9" t="s">
        <v>17</v>
      </c>
      <c r="T3196" s="9" t="s">
        <v>3391</v>
      </c>
      <c r="U3196" s="9" t="s">
        <v>222</v>
      </c>
      <c r="V3196" s="9"/>
    </row>
    <row r="3197" customFormat="false" ht="15" hidden="false" customHeight="false" outlineLevel="0" collapsed="false">
      <c r="A3197" s="9" t="s">
        <v>27919</v>
      </c>
      <c r="B3197" s="9" t="s">
        <v>27920</v>
      </c>
      <c r="C3197" s="9" t="s">
        <v>27921</v>
      </c>
      <c r="D3197" s="9" t="s">
        <v>20</v>
      </c>
      <c r="E3197" s="9" t="s">
        <v>27277</v>
      </c>
      <c r="F3197" s="9" t="s">
        <v>161</v>
      </c>
      <c r="G3197" s="9" t="s">
        <v>75</v>
      </c>
      <c r="H3197" s="9" t="n">
        <v>-3300000</v>
      </c>
      <c r="I3197" s="9"/>
      <c r="J3197" s="9" t="s">
        <v>27922</v>
      </c>
      <c r="K3197" s="9" t="s">
        <v>27923</v>
      </c>
      <c r="L3197" s="9" t="s">
        <v>25463</v>
      </c>
      <c r="M3197" s="9" t="s">
        <v>27860</v>
      </c>
      <c r="N3197" s="9" t="s">
        <v>176</v>
      </c>
      <c r="O3197" s="9" t="s">
        <v>27924</v>
      </c>
      <c r="P3197" s="9"/>
      <c r="Q3197" s="9" t="s">
        <v>234</v>
      </c>
      <c r="R3197" s="9" t="s">
        <v>5625</v>
      </c>
      <c r="S3197" s="9" t="s">
        <v>16</v>
      </c>
      <c r="T3197" s="9" t="s">
        <v>3239</v>
      </c>
      <c r="U3197" s="9" t="s">
        <v>378</v>
      </c>
      <c r="V3197" s="9" t="s">
        <v>27925</v>
      </c>
    </row>
    <row r="3198" customFormat="false" ht="15" hidden="false" customHeight="false" outlineLevel="0" collapsed="false">
      <c r="A3198" s="9" t="s">
        <v>27926</v>
      </c>
      <c r="B3198" s="9" t="s">
        <v>27927</v>
      </c>
      <c r="C3198" s="9" t="s">
        <v>27928</v>
      </c>
      <c r="D3198" s="9" t="s">
        <v>20</v>
      </c>
      <c r="E3198" s="9" t="s">
        <v>27277</v>
      </c>
      <c r="F3198" s="9" t="s">
        <v>161</v>
      </c>
      <c r="G3198" s="9" t="s">
        <v>75</v>
      </c>
      <c r="H3198" s="9" t="n">
        <v>-2000000</v>
      </c>
      <c r="I3198" s="9"/>
      <c r="J3198" s="9" t="s">
        <v>27929</v>
      </c>
      <c r="K3198" s="9" t="s">
        <v>27930</v>
      </c>
      <c r="L3198" s="9" t="s">
        <v>27931</v>
      </c>
      <c r="M3198" s="9" t="s">
        <v>27932</v>
      </c>
      <c r="N3198" s="9" t="s">
        <v>176</v>
      </c>
      <c r="O3198" s="9" t="s">
        <v>27933</v>
      </c>
      <c r="P3198" s="9" t="s">
        <v>27934</v>
      </c>
      <c r="Q3198" s="9" t="s">
        <v>234</v>
      </c>
      <c r="R3198" s="9" t="s">
        <v>2184</v>
      </c>
      <c r="S3198" s="9" t="s">
        <v>15</v>
      </c>
      <c r="T3198" s="9" t="s">
        <v>11518</v>
      </c>
      <c r="U3198" s="9" t="s">
        <v>222</v>
      </c>
      <c r="V3198" s="9" t="s">
        <v>27935</v>
      </c>
    </row>
    <row r="3199" customFormat="false" ht="15" hidden="false" customHeight="false" outlineLevel="0" collapsed="false">
      <c r="A3199" s="9" t="s">
        <v>27936</v>
      </c>
      <c r="B3199" s="9" t="s">
        <v>27937</v>
      </c>
      <c r="C3199" s="9" t="s">
        <v>27938</v>
      </c>
      <c r="D3199" s="9" t="s">
        <v>20</v>
      </c>
      <c r="E3199" s="9" t="s">
        <v>27277</v>
      </c>
      <c r="F3199" s="9" t="s">
        <v>161</v>
      </c>
      <c r="G3199" s="9" t="s">
        <v>75</v>
      </c>
      <c r="H3199" s="9" t="n">
        <v>-1200000</v>
      </c>
      <c r="I3199" s="9" t="n">
        <v>-300000</v>
      </c>
      <c r="J3199" s="9" t="s">
        <v>240</v>
      </c>
      <c r="K3199" s="9" t="s">
        <v>27939</v>
      </c>
      <c r="L3199" s="9" t="s">
        <v>27940</v>
      </c>
      <c r="M3199" s="9" t="s">
        <v>27941</v>
      </c>
      <c r="N3199" s="9" t="s">
        <v>176</v>
      </c>
      <c r="O3199" s="9" t="s">
        <v>27942</v>
      </c>
      <c r="P3199" s="9"/>
      <c r="Q3199" s="9" t="s">
        <v>234</v>
      </c>
      <c r="R3199" s="9" t="s">
        <v>5625</v>
      </c>
      <c r="S3199" s="9" t="s">
        <v>17</v>
      </c>
      <c r="T3199" s="9" t="s">
        <v>3239</v>
      </c>
      <c r="U3199" s="9" t="s">
        <v>222</v>
      </c>
      <c r="V3199" s="9" t="s">
        <v>27943</v>
      </c>
    </row>
    <row r="3200" customFormat="false" ht="15" hidden="false" customHeight="false" outlineLevel="0" collapsed="false">
      <c r="A3200" s="9" t="s">
        <v>27944</v>
      </c>
      <c r="B3200" s="9" t="s">
        <v>27945</v>
      </c>
      <c r="C3200" s="9" t="s">
        <v>27946</v>
      </c>
      <c r="D3200" s="9" t="s">
        <v>20</v>
      </c>
      <c r="E3200" s="9" t="s">
        <v>27277</v>
      </c>
      <c r="F3200" s="9" t="s">
        <v>161</v>
      </c>
      <c r="G3200" s="9" t="s">
        <v>75</v>
      </c>
      <c r="H3200" s="9" t="n">
        <v>-78000</v>
      </c>
      <c r="I3200" s="9"/>
      <c r="J3200" s="9" t="s">
        <v>27947</v>
      </c>
      <c r="K3200" s="9" t="s">
        <v>27948</v>
      </c>
      <c r="L3200" s="9" t="s">
        <v>27949</v>
      </c>
      <c r="M3200" s="9" t="s">
        <v>27950</v>
      </c>
      <c r="N3200" s="9" t="s">
        <v>1175</v>
      </c>
      <c r="O3200" s="9" t="s">
        <v>27951</v>
      </c>
      <c r="P3200" s="9"/>
      <c r="Q3200" s="9" t="s">
        <v>219</v>
      </c>
      <c r="R3200" s="9" t="s">
        <v>5625</v>
      </c>
      <c r="S3200" s="9" t="s">
        <v>17</v>
      </c>
      <c r="T3200" s="9"/>
      <c r="U3200" s="9" t="s">
        <v>222</v>
      </c>
      <c r="V3200" s="9"/>
    </row>
    <row r="3201" customFormat="false" ht="15" hidden="false" customHeight="false" outlineLevel="0" collapsed="false">
      <c r="A3201" s="9" t="s">
        <v>27952</v>
      </c>
      <c r="B3201" s="9" t="s">
        <v>27953</v>
      </c>
      <c r="C3201" s="9" t="s">
        <v>27954</v>
      </c>
      <c r="D3201" s="9" t="s">
        <v>20</v>
      </c>
      <c r="E3201" s="9" t="s">
        <v>27277</v>
      </c>
      <c r="F3201" s="9" t="s">
        <v>1759</v>
      </c>
      <c r="G3201" s="9" t="s">
        <v>75</v>
      </c>
      <c r="H3201" s="9" t="n">
        <v>750</v>
      </c>
      <c r="I3201" s="9" t="n">
        <v>1425</v>
      </c>
      <c r="J3201" s="9" t="s">
        <v>240</v>
      </c>
      <c r="K3201" s="9" t="s">
        <v>27955</v>
      </c>
      <c r="L3201" s="9" t="s">
        <v>27956</v>
      </c>
      <c r="M3201" s="9" t="s">
        <v>27957</v>
      </c>
      <c r="N3201" s="9" t="s">
        <v>2523</v>
      </c>
      <c r="O3201" s="9" t="s">
        <v>27958</v>
      </c>
      <c r="P3201" s="9"/>
      <c r="Q3201" s="9" t="s">
        <v>234</v>
      </c>
      <c r="R3201" s="9" t="s">
        <v>5625</v>
      </c>
      <c r="S3201" s="9" t="s">
        <v>17</v>
      </c>
      <c r="T3201" s="9" t="s">
        <v>170</v>
      </c>
      <c r="U3201" s="9" t="s">
        <v>378</v>
      </c>
      <c r="V3201" s="9" t="s">
        <v>27959</v>
      </c>
    </row>
    <row r="3202" customFormat="false" ht="15" hidden="false" customHeight="false" outlineLevel="0" collapsed="false">
      <c r="A3202" s="9" t="s">
        <v>27960</v>
      </c>
      <c r="B3202" s="9" t="s">
        <v>27961</v>
      </c>
      <c r="C3202" s="9" t="s">
        <v>27962</v>
      </c>
      <c r="D3202" s="9" t="s">
        <v>20</v>
      </c>
      <c r="E3202" s="9" t="s">
        <v>27277</v>
      </c>
      <c r="F3202" s="9" t="s">
        <v>27538</v>
      </c>
      <c r="G3202" s="9" t="s">
        <v>75</v>
      </c>
      <c r="H3202" s="9" t="n">
        <v>900</v>
      </c>
      <c r="I3202" s="9" t="n">
        <v>1600</v>
      </c>
      <c r="J3202" s="9" t="s">
        <v>27963</v>
      </c>
      <c r="K3202" s="9" t="s">
        <v>27964</v>
      </c>
      <c r="L3202" s="9" t="s">
        <v>27965</v>
      </c>
      <c r="M3202" s="9" t="s">
        <v>27966</v>
      </c>
      <c r="N3202" s="9" t="s">
        <v>7621</v>
      </c>
      <c r="O3202" s="9" t="s">
        <v>27967</v>
      </c>
      <c r="P3202" s="9" t="s">
        <v>27968</v>
      </c>
      <c r="Q3202" s="9" t="s">
        <v>246</v>
      </c>
      <c r="R3202" s="9" t="s">
        <v>27878</v>
      </c>
      <c r="S3202" s="9" t="s">
        <v>15</v>
      </c>
      <c r="T3202" s="9" t="s">
        <v>170</v>
      </c>
      <c r="U3202" s="9" t="s">
        <v>222</v>
      </c>
      <c r="V3202" s="9" t="s">
        <v>27969</v>
      </c>
    </row>
    <row r="3203" customFormat="false" ht="15" hidden="false" customHeight="false" outlineLevel="0" collapsed="false">
      <c r="A3203" s="9" t="s">
        <v>27970</v>
      </c>
      <c r="B3203" s="9" t="s">
        <v>27971</v>
      </c>
      <c r="C3203" s="9" t="s">
        <v>27972</v>
      </c>
      <c r="D3203" s="9" t="s">
        <v>20</v>
      </c>
      <c r="E3203" s="9" t="s">
        <v>27277</v>
      </c>
      <c r="F3203" s="9" t="s">
        <v>1759</v>
      </c>
      <c r="G3203" s="9" t="s">
        <v>75</v>
      </c>
      <c r="H3203" s="9" t="n">
        <v>1100</v>
      </c>
      <c r="I3203" s="9" t="n">
        <v>1650</v>
      </c>
      <c r="J3203" s="9" t="s">
        <v>240</v>
      </c>
      <c r="K3203" s="9" t="s">
        <v>27973</v>
      </c>
      <c r="L3203" s="9" t="s">
        <v>27974</v>
      </c>
      <c r="M3203" s="9" t="s">
        <v>27975</v>
      </c>
      <c r="N3203" s="9" t="s">
        <v>353</v>
      </c>
      <c r="O3203" s="9" t="s">
        <v>27976</v>
      </c>
      <c r="P3203" s="9"/>
      <c r="Q3203" s="9" t="s">
        <v>234</v>
      </c>
      <c r="R3203" s="9" t="s">
        <v>1806</v>
      </c>
      <c r="S3203" s="9" t="s">
        <v>17</v>
      </c>
      <c r="T3203" s="9"/>
      <c r="U3203" s="9" t="s">
        <v>222</v>
      </c>
      <c r="V3203" s="9"/>
    </row>
    <row r="3204" customFormat="false" ht="15" hidden="false" customHeight="false" outlineLevel="0" collapsed="false">
      <c r="A3204" s="9" t="s">
        <v>27977</v>
      </c>
      <c r="B3204" s="9" t="s">
        <v>27978</v>
      </c>
      <c r="C3204" s="9" t="s">
        <v>27979</v>
      </c>
      <c r="D3204" s="9" t="s">
        <v>20</v>
      </c>
      <c r="E3204" s="9" t="s">
        <v>27277</v>
      </c>
      <c r="F3204" s="9" t="s">
        <v>1759</v>
      </c>
      <c r="G3204" s="9" t="s">
        <v>75</v>
      </c>
      <c r="H3204" s="9" t="n">
        <v>1370</v>
      </c>
      <c r="I3204" s="9"/>
      <c r="J3204" s="9" t="s">
        <v>17208</v>
      </c>
      <c r="K3204" s="9" t="s">
        <v>27980</v>
      </c>
      <c r="L3204" s="9" t="s">
        <v>27981</v>
      </c>
      <c r="M3204" s="9" t="s">
        <v>27982</v>
      </c>
      <c r="N3204" s="9" t="s">
        <v>12534</v>
      </c>
      <c r="O3204" s="9" t="s">
        <v>27983</v>
      </c>
      <c r="P3204" s="9"/>
      <c r="Q3204" s="9" t="s">
        <v>1267</v>
      </c>
      <c r="R3204" s="9" t="s">
        <v>628</v>
      </c>
      <c r="S3204" s="9" t="s">
        <v>17</v>
      </c>
      <c r="T3204" s="9" t="s">
        <v>3391</v>
      </c>
      <c r="U3204" s="9" t="s">
        <v>222</v>
      </c>
      <c r="V3204" s="9" t="s">
        <v>27984</v>
      </c>
    </row>
    <row r="3205" customFormat="false" ht="15" hidden="false" customHeight="false" outlineLevel="0" collapsed="false">
      <c r="A3205" s="9" t="s">
        <v>27985</v>
      </c>
      <c r="B3205" s="9" t="s">
        <v>27986</v>
      </c>
      <c r="C3205" s="9" t="s">
        <v>27987</v>
      </c>
      <c r="D3205" s="9" t="s">
        <v>20</v>
      </c>
      <c r="E3205" s="9" t="s">
        <v>27277</v>
      </c>
      <c r="F3205" s="9" t="s">
        <v>9108</v>
      </c>
      <c r="G3205" s="9" t="s">
        <v>75</v>
      </c>
      <c r="H3205" s="9" t="n">
        <v>1593</v>
      </c>
      <c r="I3205" s="9"/>
      <c r="J3205" s="9" t="s">
        <v>27988</v>
      </c>
      <c r="K3205" s="9" t="s">
        <v>27989</v>
      </c>
      <c r="L3205" s="9" t="s">
        <v>27990</v>
      </c>
      <c r="M3205" s="9" t="s">
        <v>27991</v>
      </c>
      <c r="N3205" s="9" t="s">
        <v>8544</v>
      </c>
      <c r="O3205" s="9" t="s">
        <v>27992</v>
      </c>
      <c r="P3205" s="9" t="s">
        <v>27993</v>
      </c>
      <c r="Q3205" s="9" t="s">
        <v>246</v>
      </c>
      <c r="R3205" s="9" t="s">
        <v>628</v>
      </c>
      <c r="S3205" s="9" t="s">
        <v>17</v>
      </c>
      <c r="T3205" s="9" t="s">
        <v>170</v>
      </c>
      <c r="U3205" s="9" t="s">
        <v>222</v>
      </c>
      <c r="V3205" s="9"/>
    </row>
    <row r="3206" customFormat="false" ht="15" hidden="false" customHeight="false" outlineLevel="0" collapsed="false">
      <c r="A3206" s="9" t="s">
        <v>27994</v>
      </c>
      <c r="B3206" s="9" t="s">
        <v>27995</v>
      </c>
      <c r="C3206" s="9" t="s">
        <v>27996</v>
      </c>
      <c r="D3206" s="9" t="s">
        <v>20</v>
      </c>
      <c r="E3206" s="9" t="s">
        <v>27277</v>
      </c>
      <c r="F3206" s="9" t="s">
        <v>27538</v>
      </c>
      <c r="G3206" s="9" t="s">
        <v>75</v>
      </c>
      <c r="H3206" s="9" t="n">
        <v>1830</v>
      </c>
      <c r="I3206" s="9"/>
      <c r="J3206" s="9" t="s">
        <v>27997</v>
      </c>
      <c r="K3206" s="9" t="s">
        <v>27998</v>
      </c>
      <c r="L3206" s="9" t="s">
        <v>27999</v>
      </c>
      <c r="M3206" s="9" t="s">
        <v>28000</v>
      </c>
      <c r="N3206" s="9" t="s">
        <v>19155</v>
      </c>
      <c r="O3206" s="9" t="s">
        <v>28001</v>
      </c>
      <c r="P3206" s="9" t="s">
        <v>28002</v>
      </c>
      <c r="Q3206" s="9" t="s">
        <v>246</v>
      </c>
      <c r="R3206" s="9" t="s">
        <v>628</v>
      </c>
      <c r="S3206" s="9" t="s">
        <v>16</v>
      </c>
      <c r="T3206" s="9" t="s">
        <v>8714</v>
      </c>
      <c r="U3206" s="9" t="s">
        <v>222</v>
      </c>
      <c r="V3206" s="9" t="s">
        <v>28003</v>
      </c>
    </row>
    <row r="3207" customFormat="false" ht="15" hidden="false" customHeight="false" outlineLevel="0" collapsed="false">
      <c r="A3207" s="9" t="s">
        <v>28004</v>
      </c>
      <c r="B3207" s="9" t="s">
        <v>28005</v>
      </c>
      <c r="C3207" s="9" t="s">
        <v>28006</v>
      </c>
      <c r="D3207" s="9" t="s">
        <v>20</v>
      </c>
      <c r="E3207" s="9" t="s">
        <v>27277</v>
      </c>
      <c r="F3207" s="9" t="s">
        <v>161</v>
      </c>
      <c r="G3207" s="9" t="s">
        <v>75</v>
      </c>
      <c r="H3207" s="9" t="n">
        <v>1882</v>
      </c>
      <c r="I3207" s="9"/>
      <c r="J3207" s="9" t="s">
        <v>28007</v>
      </c>
      <c r="K3207" s="9" t="s">
        <v>28008</v>
      </c>
      <c r="L3207" s="9" t="s">
        <v>28009</v>
      </c>
      <c r="M3207" s="9" t="s">
        <v>28010</v>
      </c>
      <c r="N3207" s="9" t="s">
        <v>231</v>
      </c>
      <c r="O3207" s="9" t="s">
        <v>28011</v>
      </c>
      <c r="P3207" s="9"/>
      <c r="Q3207" s="9" t="s">
        <v>2332</v>
      </c>
      <c r="R3207" s="9" t="s">
        <v>628</v>
      </c>
      <c r="S3207" s="9" t="s">
        <v>17</v>
      </c>
      <c r="T3207" s="9" t="s">
        <v>28012</v>
      </c>
      <c r="U3207" s="9" t="s">
        <v>222</v>
      </c>
      <c r="V3207" s="9" t="s">
        <v>28013</v>
      </c>
    </row>
    <row r="3208" customFormat="false" ht="15" hidden="false" customHeight="false" outlineLevel="0" collapsed="false">
      <c r="A3208" s="9" t="s">
        <v>28014</v>
      </c>
      <c r="B3208" s="9" t="s">
        <v>28015</v>
      </c>
      <c r="C3208" s="9" t="s">
        <v>28016</v>
      </c>
      <c r="D3208" s="9" t="s">
        <v>20</v>
      </c>
      <c r="E3208" s="9" t="s">
        <v>27277</v>
      </c>
      <c r="F3208" s="9" t="s">
        <v>161</v>
      </c>
      <c r="G3208" s="9" t="s">
        <v>75</v>
      </c>
      <c r="H3208" s="9" t="n">
        <v>1300</v>
      </c>
      <c r="I3208" s="9"/>
      <c r="J3208" s="9" t="s">
        <v>17208</v>
      </c>
      <c r="K3208" s="9" t="s">
        <v>28017</v>
      </c>
      <c r="L3208" s="9" t="s">
        <v>28018</v>
      </c>
      <c r="M3208" s="9" t="s">
        <v>28019</v>
      </c>
      <c r="N3208" s="9" t="s">
        <v>976</v>
      </c>
      <c r="O3208" s="9" t="s">
        <v>28020</v>
      </c>
      <c r="P3208" s="9"/>
      <c r="Q3208" s="9" t="s">
        <v>1267</v>
      </c>
      <c r="R3208" s="9" t="s">
        <v>5625</v>
      </c>
      <c r="S3208" s="9" t="s">
        <v>17</v>
      </c>
      <c r="T3208" s="9" t="s">
        <v>16911</v>
      </c>
      <c r="U3208" s="9" t="s">
        <v>378</v>
      </c>
      <c r="V3208" s="9"/>
    </row>
    <row r="3209" customFormat="false" ht="15" hidden="false" customHeight="false" outlineLevel="0" collapsed="false">
      <c r="A3209" s="9" t="s">
        <v>28021</v>
      </c>
      <c r="B3209" s="9" t="s">
        <v>28022</v>
      </c>
      <c r="C3209" s="9" t="s">
        <v>28023</v>
      </c>
      <c r="D3209" s="9" t="s">
        <v>20</v>
      </c>
      <c r="E3209" s="9" t="s">
        <v>27277</v>
      </c>
      <c r="F3209" s="9" t="s">
        <v>161</v>
      </c>
      <c r="G3209" s="9" t="s">
        <v>77</v>
      </c>
      <c r="H3209" s="9" t="n">
        <v>-100000</v>
      </c>
      <c r="I3209" s="9" t="n">
        <v>-70000</v>
      </c>
      <c r="J3209" s="9" t="s">
        <v>28024</v>
      </c>
      <c r="K3209" s="9" t="s">
        <v>28025</v>
      </c>
      <c r="L3209" s="9" t="s">
        <v>28026</v>
      </c>
      <c r="M3209" s="9" t="s">
        <v>28027</v>
      </c>
      <c r="N3209" s="9" t="s">
        <v>9897</v>
      </c>
      <c r="O3209" s="9" t="s">
        <v>28028</v>
      </c>
      <c r="P3209" s="9"/>
      <c r="Q3209" s="9" t="s">
        <v>234</v>
      </c>
      <c r="R3209" s="9" t="s">
        <v>2184</v>
      </c>
      <c r="S3209" s="9" t="s">
        <v>15</v>
      </c>
      <c r="T3209" s="9" t="s">
        <v>3239</v>
      </c>
      <c r="U3209" s="9" t="s">
        <v>222</v>
      </c>
      <c r="V3209" s="9" t="s">
        <v>28029</v>
      </c>
    </row>
    <row r="3210" customFormat="false" ht="15" hidden="false" customHeight="false" outlineLevel="0" collapsed="false">
      <c r="A3210" s="9" t="s">
        <v>28030</v>
      </c>
      <c r="B3210" s="9" t="s">
        <v>28031</v>
      </c>
      <c r="C3210" s="9" t="s">
        <v>28032</v>
      </c>
      <c r="D3210" s="9" t="s">
        <v>20</v>
      </c>
      <c r="E3210" s="9" t="s">
        <v>27277</v>
      </c>
      <c r="F3210" s="9" t="s">
        <v>161</v>
      </c>
      <c r="G3210" s="9" t="s">
        <v>77</v>
      </c>
      <c r="H3210" s="9" t="n">
        <v>-164000</v>
      </c>
      <c r="I3210" s="9" t="n">
        <v>-50000</v>
      </c>
      <c r="J3210" s="9" t="s">
        <v>240</v>
      </c>
      <c r="K3210" s="9" t="s">
        <v>28033</v>
      </c>
      <c r="L3210" s="9" t="s">
        <v>28034</v>
      </c>
      <c r="M3210" s="9" t="s">
        <v>28035</v>
      </c>
      <c r="N3210" s="9" t="s">
        <v>5580</v>
      </c>
      <c r="O3210" s="9" t="s">
        <v>28036</v>
      </c>
      <c r="P3210" s="9"/>
      <c r="Q3210" s="9" t="s">
        <v>234</v>
      </c>
      <c r="R3210" s="9" t="s">
        <v>5625</v>
      </c>
      <c r="S3210" s="9" t="s">
        <v>17</v>
      </c>
      <c r="T3210" s="9" t="s">
        <v>3239</v>
      </c>
      <c r="U3210" s="9" t="s">
        <v>222</v>
      </c>
      <c r="V3210" s="9"/>
    </row>
    <row r="3211" customFormat="false" ht="15" hidden="false" customHeight="false" outlineLevel="0" collapsed="false">
      <c r="A3211" s="9" t="s">
        <v>28037</v>
      </c>
      <c r="B3211" s="9" t="s">
        <v>28038</v>
      </c>
      <c r="C3211" s="9" t="s">
        <v>28023</v>
      </c>
      <c r="D3211" s="9" t="s">
        <v>20</v>
      </c>
      <c r="E3211" s="9" t="s">
        <v>27277</v>
      </c>
      <c r="F3211" s="9" t="s">
        <v>161</v>
      </c>
      <c r="G3211" s="9" t="s">
        <v>77</v>
      </c>
      <c r="H3211" s="9" t="n">
        <v>-65000</v>
      </c>
      <c r="I3211" s="9" t="n">
        <v>-55000</v>
      </c>
      <c r="J3211" s="9" t="s">
        <v>240</v>
      </c>
      <c r="K3211" s="9" t="s">
        <v>28039</v>
      </c>
      <c r="L3211" s="9" t="s">
        <v>28040</v>
      </c>
      <c r="M3211" s="9" t="s">
        <v>28041</v>
      </c>
      <c r="N3211" s="9" t="s">
        <v>552</v>
      </c>
      <c r="O3211" s="9" t="s">
        <v>28042</v>
      </c>
      <c r="P3211" s="9"/>
      <c r="Q3211" s="9" t="s">
        <v>234</v>
      </c>
      <c r="R3211" s="9" t="s">
        <v>5625</v>
      </c>
      <c r="S3211" s="9" t="s">
        <v>17</v>
      </c>
      <c r="T3211" s="9" t="s">
        <v>3239</v>
      </c>
      <c r="U3211" s="9" t="s">
        <v>222</v>
      </c>
      <c r="V3211" s="9" t="s">
        <v>28043</v>
      </c>
    </row>
    <row r="3212" customFormat="false" ht="15" hidden="false" customHeight="false" outlineLevel="0" collapsed="false">
      <c r="A3212" s="9" t="s">
        <v>28044</v>
      </c>
      <c r="B3212" s="9" t="s">
        <v>1883</v>
      </c>
      <c r="C3212" s="9" t="s">
        <v>28045</v>
      </c>
      <c r="D3212" s="9" t="s">
        <v>20</v>
      </c>
      <c r="E3212" s="9" t="s">
        <v>27277</v>
      </c>
      <c r="F3212" s="9" t="s">
        <v>161</v>
      </c>
      <c r="G3212" s="9" t="s">
        <v>77</v>
      </c>
      <c r="H3212" s="9" t="n">
        <v>1220</v>
      </c>
      <c r="I3212" s="9" t="n">
        <v>1290</v>
      </c>
      <c r="J3212" s="9" t="s">
        <v>240</v>
      </c>
      <c r="K3212" s="9" t="s">
        <v>28046</v>
      </c>
      <c r="L3212" s="9" t="s">
        <v>28047</v>
      </c>
      <c r="M3212" s="9" t="s">
        <v>28048</v>
      </c>
      <c r="N3212" s="9" t="s">
        <v>5908</v>
      </c>
      <c r="O3212" s="9" t="s">
        <v>28049</v>
      </c>
      <c r="P3212" s="9" t="s">
        <v>28050</v>
      </c>
      <c r="Q3212" s="9" t="s">
        <v>12702</v>
      </c>
      <c r="R3212" s="9" t="s">
        <v>1806</v>
      </c>
      <c r="S3212" s="9" t="s">
        <v>16</v>
      </c>
      <c r="T3212" s="9" t="s">
        <v>5464</v>
      </c>
      <c r="U3212" s="9" t="s">
        <v>222</v>
      </c>
      <c r="V3212" s="9" t="s">
        <v>28051</v>
      </c>
    </row>
    <row r="3213" customFormat="false" ht="15" hidden="false" customHeight="false" outlineLevel="0" collapsed="false">
      <c r="A3213" s="9" t="s">
        <v>28052</v>
      </c>
      <c r="B3213" s="9" t="s">
        <v>1772</v>
      </c>
      <c r="C3213" s="9" t="s">
        <v>28053</v>
      </c>
      <c r="D3213" s="9" t="s">
        <v>20</v>
      </c>
      <c r="E3213" s="9" t="s">
        <v>27277</v>
      </c>
      <c r="F3213" s="9" t="s">
        <v>161</v>
      </c>
      <c r="G3213" s="9" t="s">
        <v>77</v>
      </c>
      <c r="H3213" s="9" t="n">
        <v>1200</v>
      </c>
      <c r="I3213" s="9" t="n">
        <v>1450</v>
      </c>
      <c r="J3213" s="9" t="s">
        <v>240</v>
      </c>
      <c r="K3213" s="9" t="s">
        <v>28054</v>
      </c>
      <c r="L3213" s="9" t="s">
        <v>28055</v>
      </c>
      <c r="M3213" s="9" t="s">
        <v>28056</v>
      </c>
      <c r="N3213" s="9" t="s">
        <v>5908</v>
      </c>
      <c r="O3213" s="9" t="s">
        <v>28057</v>
      </c>
      <c r="P3213" s="9" t="s">
        <v>28058</v>
      </c>
      <c r="Q3213" s="9" t="s">
        <v>1358</v>
      </c>
      <c r="R3213" s="9" t="s">
        <v>1806</v>
      </c>
      <c r="S3213" s="9" t="s">
        <v>16</v>
      </c>
      <c r="T3213" s="9" t="s">
        <v>258</v>
      </c>
      <c r="U3213" s="9" t="s">
        <v>222</v>
      </c>
      <c r="V3213" s="9" t="s">
        <v>28059</v>
      </c>
    </row>
    <row r="3214" customFormat="false" ht="15" hidden="false" customHeight="false" outlineLevel="0" collapsed="false">
      <c r="A3214" s="9" t="s">
        <v>28060</v>
      </c>
      <c r="B3214" s="9" t="s">
        <v>28061</v>
      </c>
      <c r="C3214" s="9" t="s">
        <v>28062</v>
      </c>
      <c r="D3214" s="9" t="s">
        <v>20</v>
      </c>
      <c r="E3214" s="9" t="s">
        <v>27277</v>
      </c>
      <c r="F3214" s="9" t="s">
        <v>9108</v>
      </c>
      <c r="G3214" s="9" t="s">
        <v>3484</v>
      </c>
      <c r="H3214" s="9" t="n">
        <v>900</v>
      </c>
      <c r="I3214" s="9" t="n">
        <v>1700</v>
      </c>
      <c r="J3214" s="9" t="s">
        <v>240</v>
      </c>
      <c r="K3214" s="9" t="s">
        <v>28063</v>
      </c>
      <c r="L3214" s="9" t="s">
        <v>28064</v>
      </c>
      <c r="M3214" s="9" t="s">
        <v>28065</v>
      </c>
      <c r="N3214" s="9" t="s">
        <v>178</v>
      </c>
      <c r="O3214" s="9" t="s">
        <v>354</v>
      </c>
      <c r="P3214" s="9"/>
      <c r="Q3214" s="9" t="s">
        <v>234</v>
      </c>
      <c r="R3214" s="9" t="s">
        <v>628</v>
      </c>
      <c r="S3214" s="9" t="s">
        <v>17</v>
      </c>
      <c r="T3214" s="9" t="s">
        <v>170</v>
      </c>
      <c r="U3214" s="9" t="s">
        <v>378</v>
      </c>
      <c r="V3214" s="9" t="s">
        <v>28066</v>
      </c>
    </row>
    <row r="3215" customFormat="false" ht="15" hidden="false" customHeight="false" outlineLevel="0" collapsed="false">
      <c r="A3215" s="9" t="s">
        <v>28067</v>
      </c>
      <c r="B3215" s="9" t="s">
        <v>28068</v>
      </c>
      <c r="C3215" s="9" t="s">
        <v>28069</v>
      </c>
      <c r="D3215" s="9" t="s">
        <v>20</v>
      </c>
      <c r="E3215" s="9" t="s">
        <v>27277</v>
      </c>
      <c r="F3215" s="9" t="s">
        <v>11484</v>
      </c>
      <c r="G3215" s="9" t="s">
        <v>77</v>
      </c>
      <c r="H3215" s="9" t="n">
        <v>1871</v>
      </c>
      <c r="I3215" s="9" t="n">
        <v>1914</v>
      </c>
      <c r="J3215" s="9" t="s">
        <v>240</v>
      </c>
      <c r="K3215" s="9" t="s">
        <v>28070</v>
      </c>
      <c r="L3215" s="9" t="s">
        <v>28071</v>
      </c>
      <c r="M3215" s="9" t="s">
        <v>28072</v>
      </c>
      <c r="N3215" s="9" t="s">
        <v>178</v>
      </c>
      <c r="O3215" s="9" t="s">
        <v>28073</v>
      </c>
      <c r="P3215" s="9" t="s">
        <v>28074</v>
      </c>
      <c r="Q3215" s="9" t="s">
        <v>246</v>
      </c>
      <c r="R3215" s="9" t="s">
        <v>628</v>
      </c>
      <c r="S3215" s="9" t="s">
        <v>16</v>
      </c>
      <c r="T3215" s="9" t="s">
        <v>9203</v>
      </c>
      <c r="U3215" s="9" t="s">
        <v>222</v>
      </c>
      <c r="V3215" s="9"/>
    </row>
    <row r="3216" customFormat="false" ht="15" hidden="false" customHeight="false" outlineLevel="0" collapsed="false">
      <c r="A3216" s="9" t="s">
        <v>28075</v>
      </c>
      <c r="B3216" s="9" t="s">
        <v>28076</v>
      </c>
      <c r="C3216" s="9" t="s">
        <v>28077</v>
      </c>
      <c r="D3216" s="9" t="s">
        <v>20</v>
      </c>
      <c r="E3216" s="9" t="s">
        <v>27277</v>
      </c>
      <c r="F3216" s="9" t="s">
        <v>11484</v>
      </c>
      <c r="G3216" s="9" t="s">
        <v>77</v>
      </c>
      <c r="H3216" s="9" t="n">
        <v>1886</v>
      </c>
      <c r="I3216" s="9"/>
      <c r="J3216" s="9" t="s">
        <v>28078</v>
      </c>
      <c r="K3216" s="9" t="s">
        <v>28079</v>
      </c>
      <c r="L3216" s="9" t="s">
        <v>28080</v>
      </c>
      <c r="M3216" s="9" t="s">
        <v>28081</v>
      </c>
      <c r="N3216" s="9" t="s">
        <v>178</v>
      </c>
      <c r="O3216" s="9" t="s">
        <v>28082</v>
      </c>
      <c r="P3216" s="9" t="s">
        <v>28083</v>
      </c>
      <c r="Q3216" s="9" t="s">
        <v>246</v>
      </c>
      <c r="R3216" s="9" t="s">
        <v>628</v>
      </c>
      <c r="S3216" s="9" t="s">
        <v>17</v>
      </c>
      <c r="T3216" s="9" t="s">
        <v>9203</v>
      </c>
      <c r="U3216" s="9" t="s">
        <v>222</v>
      </c>
      <c r="V3216" s="9"/>
    </row>
    <row r="3217" customFormat="false" ht="15" hidden="false" customHeight="false" outlineLevel="0" collapsed="false">
      <c r="A3217" s="9" t="s">
        <v>28084</v>
      </c>
      <c r="B3217" s="9" t="s">
        <v>28085</v>
      </c>
      <c r="C3217" s="9" t="s">
        <v>28086</v>
      </c>
      <c r="D3217" s="9" t="s">
        <v>20</v>
      </c>
      <c r="E3217" s="9" t="s">
        <v>27277</v>
      </c>
      <c r="F3217" s="9" t="s">
        <v>11484</v>
      </c>
      <c r="G3217" s="9" t="s">
        <v>77</v>
      </c>
      <c r="H3217" s="9" t="n">
        <v>1679</v>
      </c>
      <c r="I3217" s="9" t="n">
        <v>1811</v>
      </c>
      <c r="J3217" s="9" t="s">
        <v>240</v>
      </c>
      <c r="K3217" s="9" t="s">
        <v>28087</v>
      </c>
      <c r="L3217" s="9" t="s">
        <v>28088</v>
      </c>
      <c r="M3217" s="9" t="s">
        <v>28089</v>
      </c>
      <c r="N3217" s="9" t="s">
        <v>173</v>
      </c>
      <c r="O3217" s="9" t="s">
        <v>28090</v>
      </c>
      <c r="P3217" s="9"/>
      <c r="Q3217" s="9" t="s">
        <v>246</v>
      </c>
      <c r="R3217" s="9" t="s">
        <v>628</v>
      </c>
      <c r="S3217" s="9" t="s">
        <v>17</v>
      </c>
      <c r="T3217" s="9" t="s">
        <v>3156</v>
      </c>
      <c r="U3217" s="9" t="s">
        <v>222</v>
      </c>
      <c r="V3217" s="9" t="s">
        <v>28091</v>
      </c>
    </row>
    <row r="3218" customFormat="false" ht="15" hidden="false" customHeight="false" outlineLevel="0" collapsed="false">
      <c r="A3218" s="9" t="s">
        <v>28092</v>
      </c>
      <c r="B3218" s="9" t="s">
        <v>28093</v>
      </c>
      <c r="C3218" s="9" t="s">
        <v>28094</v>
      </c>
      <c r="D3218" s="9" t="s">
        <v>20</v>
      </c>
      <c r="E3218" s="9" t="s">
        <v>27277</v>
      </c>
      <c r="F3218" s="9" t="s">
        <v>161</v>
      </c>
      <c r="G3218" s="9" t="s">
        <v>77</v>
      </c>
      <c r="H3218" s="9" t="n">
        <v>-1000</v>
      </c>
      <c r="I3218" s="9" t="n">
        <v>1800</v>
      </c>
      <c r="J3218" s="9" t="s">
        <v>28095</v>
      </c>
      <c r="K3218" s="9" t="s">
        <v>28096</v>
      </c>
      <c r="L3218" s="9" t="s">
        <v>28097</v>
      </c>
      <c r="M3218" s="9" t="s">
        <v>28098</v>
      </c>
      <c r="N3218" s="9" t="s">
        <v>179</v>
      </c>
      <c r="O3218" s="9" t="s">
        <v>28099</v>
      </c>
      <c r="P3218" s="9"/>
      <c r="Q3218" s="9" t="s">
        <v>869</v>
      </c>
      <c r="R3218" s="9" t="s">
        <v>628</v>
      </c>
      <c r="S3218" s="9" t="s">
        <v>17</v>
      </c>
      <c r="T3218" s="9" t="s">
        <v>672</v>
      </c>
      <c r="U3218" s="9" t="s">
        <v>378</v>
      </c>
      <c r="V3218" s="9" t="s">
        <v>28100</v>
      </c>
    </row>
    <row r="3219" customFormat="false" ht="15" hidden="false" customHeight="false" outlineLevel="0" collapsed="false">
      <c r="A3219" s="9" t="s">
        <v>28101</v>
      </c>
      <c r="B3219" s="9" t="s">
        <v>5936</v>
      </c>
      <c r="C3219" s="9" t="s">
        <v>28102</v>
      </c>
      <c r="D3219" s="9" t="s">
        <v>20</v>
      </c>
      <c r="E3219" s="9" t="s">
        <v>27277</v>
      </c>
      <c r="F3219" s="9" t="s">
        <v>9108</v>
      </c>
      <c r="G3219" s="9" t="s">
        <v>79</v>
      </c>
      <c r="H3219" s="9" t="n">
        <v>900</v>
      </c>
      <c r="I3219" s="9" t="n">
        <v>1500</v>
      </c>
      <c r="J3219" s="9" t="s">
        <v>240</v>
      </c>
      <c r="K3219" s="9" t="s">
        <v>28103</v>
      </c>
      <c r="L3219" s="9" t="s">
        <v>28104</v>
      </c>
      <c r="M3219" s="9" t="s">
        <v>28105</v>
      </c>
      <c r="N3219" s="9" t="s">
        <v>178</v>
      </c>
      <c r="O3219" s="9" t="s">
        <v>28106</v>
      </c>
      <c r="P3219" s="9"/>
      <c r="Q3219" s="9" t="s">
        <v>234</v>
      </c>
      <c r="R3219" s="9" t="s">
        <v>5625</v>
      </c>
      <c r="S3219" s="9" t="s">
        <v>17</v>
      </c>
      <c r="T3219" s="9" t="s">
        <v>170</v>
      </c>
      <c r="U3219" s="9" t="s">
        <v>378</v>
      </c>
      <c r="V3219" s="9" t="s">
        <v>28107</v>
      </c>
    </row>
    <row r="3220" customFormat="false" ht="15" hidden="false" customHeight="false" outlineLevel="0" collapsed="false">
      <c r="A3220" s="9" t="s">
        <v>28108</v>
      </c>
      <c r="B3220" s="9" t="s">
        <v>28109</v>
      </c>
      <c r="C3220" s="9" t="s">
        <v>28110</v>
      </c>
      <c r="D3220" s="9" t="s">
        <v>20</v>
      </c>
      <c r="E3220" s="9" t="s">
        <v>27277</v>
      </c>
      <c r="F3220" s="9" t="s">
        <v>9108</v>
      </c>
      <c r="G3220" s="9" t="s">
        <v>79</v>
      </c>
      <c r="H3220" s="9" t="n">
        <v>1300</v>
      </c>
      <c r="I3220" s="9" t="n">
        <v>1650</v>
      </c>
      <c r="J3220" s="9" t="s">
        <v>240</v>
      </c>
      <c r="K3220" s="9" t="s">
        <v>28111</v>
      </c>
      <c r="L3220" s="9" t="s">
        <v>28112</v>
      </c>
      <c r="M3220" s="9" t="s">
        <v>28113</v>
      </c>
      <c r="N3220" s="9" t="s">
        <v>268</v>
      </c>
      <c r="O3220" s="9" t="s">
        <v>5662</v>
      </c>
      <c r="P3220" s="9"/>
      <c r="Q3220" s="9" t="s">
        <v>2380</v>
      </c>
      <c r="R3220" s="9" t="s">
        <v>5625</v>
      </c>
      <c r="S3220" s="9" t="s">
        <v>17</v>
      </c>
      <c r="T3220" s="9" t="s">
        <v>3429</v>
      </c>
      <c r="U3220" s="9" t="s">
        <v>378</v>
      </c>
      <c r="V3220" s="9" t="s">
        <v>28114</v>
      </c>
    </row>
    <row r="3221" customFormat="false" ht="15" hidden="false" customHeight="false" outlineLevel="0" collapsed="false">
      <c r="A3221" s="9" t="s">
        <v>28115</v>
      </c>
      <c r="B3221" s="9" t="s">
        <v>28116</v>
      </c>
      <c r="C3221" s="9" t="s">
        <v>28117</v>
      </c>
      <c r="D3221" s="9" t="s">
        <v>20</v>
      </c>
      <c r="E3221" s="9" t="s">
        <v>27277</v>
      </c>
      <c r="F3221" s="9" t="s">
        <v>161</v>
      </c>
      <c r="G3221" s="9" t="s">
        <v>79</v>
      </c>
      <c r="H3221" s="9" t="n">
        <v>1700</v>
      </c>
      <c r="I3221" s="9"/>
      <c r="J3221" s="9" t="s">
        <v>17208</v>
      </c>
      <c r="K3221" s="9" t="s">
        <v>28118</v>
      </c>
      <c r="L3221" s="9" t="s">
        <v>28119</v>
      </c>
      <c r="M3221" s="9" t="s">
        <v>28120</v>
      </c>
      <c r="N3221" s="9" t="s">
        <v>231</v>
      </c>
      <c r="O3221" s="9" t="s">
        <v>28121</v>
      </c>
      <c r="P3221" s="9"/>
      <c r="Q3221" s="9" t="s">
        <v>1128</v>
      </c>
      <c r="R3221" s="9" t="s">
        <v>628</v>
      </c>
      <c r="S3221" s="9" t="s">
        <v>17</v>
      </c>
      <c r="T3221" s="9" t="s">
        <v>672</v>
      </c>
      <c r="U3221" s="9" t="s">
        <v>222</v>
      </c>
      <c r="V3221" s="9" t="s">
        <v>28122</v>
      </c>
    </row>
    <row r="3222" customFormat="false" ht="15" hidden="false" customHeight="false" outlineLevel="0" collapsed="false">
      <c r="A3222" s="9" t="s">
        <v>28123</v>
      </c>
      <c r="B3222" s="9" t="s">
        <v>28124</v>
      </c>
      <c r="C3222" s="9" t="s">
        <v>28125</v>
      </c>
      <c r="D3222" s="9" t="s">
        <v>20</v>
      </c>
      <c r="E3222" s="9" t="s">
        <v>27277</v>
      </c>
      <c r="F3222" s="9" t="s">
        <v>161</v>
      </c>
      <c r="G3222" s="9" t="s">
        <v>79</v>
      </c>
      <c r="H3222" s="9" t="n">
        <v>1610</v>
      </c>
      <c r="I3222" s="9" t="n">
        <v>1896</v>
      </c>
      <c r="J3222" s="9" t="s">
        <v>240</v>
      </c>
      <c r="K3222" s="9" t="s">
        <v>28126</v>
      </c>
      <c r="L3222" s="9" t="s">
        <v>28127</v>
      </c>
      <c r="M3222" s="9" t="s">
        <v>28128</v>
      </c>
      <c r="N3222" s="9" t="s">
        <v>180</v>
      </c>
      <c r="O3222" s="9" t="s">
        <v>28129</v>
      </c>
      <c r="P3222" s="9"/>
      <c r="Q3222" s="9" t="s">
        <v>234</v>
      </c>
      <c r="R3222" s="9" t="s">
        <v>628</v>
      </c>
      <c r="S3222" s="9" t="s">
        <v>17</v>
      </c>
      <c r="T3222" s="9" t="s">
        <v>247</v>
      </c>
      <c r="U3222" s="9" t="s">
        <v>378</v>
      </c>
      <c r="V3222" s="9" t="s">
        <v>28122</v>
      </c>
    </row>
    <row r="3223" customFormat="false" ht="15" hidden="false" customHeight="false" outlineLevel="0" collapsed="false">
      <c r="A3223" s="9" t="s">
        <v>28130</v>
      </c>
      <c r="B3223" s="9" t="s">
        <v>28131</v>
      </c>
      <c r="C3223" s="9" t="s">
        <v>28132</v>
      </c>
      <c r="D3223" s="9" t="s">
        <v>20</v>
      </c>
      <c r="E3223" s="9" t="s">
        <v>27277</v>
      </c>
      <c r="F3223" s="9" t="s">
        <v>161</v>
      </c>
      <c r="G3223" s="9" t="s">
        <v>79</v>
      </c>
      <c r="H3223" s="9" t="n">
        <v>1800</v>
      </c>
      <c r="I3223" s="9"/>
      <c r="J3223" s="9" t="s">
        <v>17208</v>
      </c>
      <c r="K3223" s="9" t="s">
        <v>28133</v>
      </c>
      <c r="L3223" s="9" t="s">
        <v>28134</v>
      </c>
      <c r="M3223" s="9" t="s">
        <v>28135</v>
      </c>
      <c r="N3223" s="9" t="s">
        <v>173</v>
      </c>
      <c r="O3223" s="9" t="s">
        <v>28136</v>
      </c>
      <c r="P3223" s="9"/>
      <c r="Q3223" s="9" t="s">
        <v>1267</v>
      </c>
      <c r="R3223" s="9" t="s">
        <v>27514</v>
      </c>
      <c r="S3223" s="9" t="s">
        <v>17</v>
      </c>
      <c r="T3223" s="9" t="s">
        <v>3391</v>
      </c>
      <c r="U3223" s="9" t="s">
        <v>378</v>
      </c>
      <c r="V3223" s="9"/>
    </row>
    <row r="3224" customFormat="false" ht="15" hidden="false" customHeight="false" outlineLevel="0" collapsed="false">
      <c r="A3224" s="9" t="s">
        <v>28137</v>
      </c>
      <c r="B3224" s="9" t="s">
        <v>28138</v>
      </c>
      <c r="C3224" s="9" t="s">
        <v>28139</v>
      </c>
      <c r="D3224" s="9" t="s">
        <v>20</v>
      </c>
      <c r="E3224" s="9" t="s">
        <v>27277</v>
      </c>
      <c r="F3224" s="9" t="s">
        <v>9108</v>
      </c>
      <c r="G3224" s="9" t="s">
        <v>79</v>
      </c>
      <c r="H3224" s="9" t="n">
        <v>1849</v>
      </c>
      <c r="I3224" s="9" t="n">
        <v>1923</v>
      </c>
      <c r="J3224" s="9" t="s">
        <v>240</v>
      </c>
      <c r="K3224" s="9" t="s">
        <v>28140</v>
      </c>
      <c r="L3224" s="9" t="s">
        <v>28141</v>
      </c>
      <c r="M3224" s="9" t="s">
        <v>28142</v>
      </c>
      <c r="N3224" s="9" t="s">
        <v>173</v>
      </c>
      <c r="O3224" s="9" t="s">
        <v>28143</v>
      </c>
      <c r="P3224" s="9"/>
      <c r="Q3224" s="9" t="s">
        <v>246</v>
      </c>
      <c r="R3224" s="9" t="s">
        <v>628</v>
      </c>
      <c r="S3224" s="9" t="s">
        <v>17</v>
      </c>
      <c r="T3224" s="9" t="s">
        <v>2953</v>
      </c>
      <c r="U3224" s="9" t="s">
        <v>222</v>
      </c>
      <c r="V3224" s="9" t="s">
        <v>9867</v>
      </c>
    </row>
    <row r="3225" customFormat="false" ht="15" hidden="false" customHeight="false" outlineLevel="0" collapsed="false">
      <c r="A3225" s="9" t="s">
        <v>28144</v>
      </c>
      <c r="B3225" s="9" t="s">
        <v>28145</v>
      </c>
      <c r="C3225" s="9" t="s">
        <v>28146</v>
      </c>
      <c r="D3225" s="9" t="s">
        <v>20</v>
      </c>
      <c r="E3225" s="9" t="s">
        <v>27277</v>
      </c>
      <c r="F3225" s="9" t="s">
        <v>162</v>
      </c>
      <c r="G3225" s="9" t="s">
        <v>82</v>
      </c>
      <c r="H3225" s="9" t="n">
        <v>1</v>
      </c>
      <c r="I3225" s="9" t="n">
        <v>800</v>
      </c>
      <c r="J3225" s="9" t="s">
        <v>240</v>
      </c>
      <c r="K3225" s="9" t="s">
        <v>28147</v>
      </c>
      <c r="L3225" s="9" t="s">
        <v>28148</v>
      </c>
      <c r="M3225" s="9" t="s">
        <v>28149</v>
      </c>
      <c r="N3225" s="9" t="s">
        <v>6105</v>
      </c>
      <c r="O3225" s="9" t="s">
        <v>28150</v>
      </c>
      <c r="P3225" s="9" t="s">
        <v>28151</v>
      </c>
      <c r="Q3225" s="9" t="s">
        <v>6943</v>
      </c>
      <c r="R3225" s="9" t="s">
        <v>27696</v>
      </c>
      <c r="S3225" s="9" t="s">
        <v>17</v>
      </c>
      <c r="T3225" s="9" t="s">
        <v>3429</v>
      </c>
      <c r="U3225" s="9" t="s">
        <v>378</v>
      </c>
      <c r="V3225" s="9" t="s">
        <v>28152</v>
      </c>
    </row>
    <row r="3226" customFormat="false" ht="15" hidden="false" customHeight="false" outlineLevel="0" collapsed="false">
      <c r="A3226" s="9" t="s">
        <v>28153</v>
      </c>
      <c r="B3226" s="9" t="s">
        <v>28154</v>
      </c>
      <c r="C3226" s="9" t="s">
        <v>28155</v>
      </c>
      <c r="D3226" s="9" t="s">
        <v>20</v>
      </c>
      <c r="E3226" s="9" t="s">
        <v>27277</v>
      </c>
      <c r="F3226" s="9" t="s">
        <v>162</v>
      </c>
      <c r="G3226" s="9" t="s">
        <v>82</v>
      </c>
      <c r="H3226" s="9" t="n">
        <v>1350</v>
      </c>
      <c r="I3226" s="9" t="n">
        <v>1675</v>
      </c>
      <c r="J3226" s="9" t="s">
        <v>240</v>
      </c>
      <c r="K3226" s="9" t="s">
        <v>28156</v>
      </c>
      <c r="L3226" s="9" t="s">
        <v>28157</v>
      </c>
      <c r="M3226" s="9" t="s">
        <v>28158</v>
      </c>
      <c r="N3226" s="9" t="s">
        <v>28159</v>
      </c>
      <c r="O3226" s="9" t="s">
        <v>28160</v>
      </c>
      <c r="P3226" s="9"/>
      <c r="Q3226" s="9" t="s">
        <v>2783</v>
      </c>
      <c r="R3226" s="9" t="s">
        <v>28161</v>
      </c>
      <c r="S3226" s="9" t="s">
        <v>16</v>
      </c>
      <c r="T3226" s="9" t="s">
        <v>21757</v>
      </c>
      <c r="U3226" s="9" t="s">
        <v>222</v>
      </c>
      <c r="V3226" s="9" t="s">
        <v>28162</v>
      </c>
    </row>
    <row r="3227" customFormat="false" ht="15" hidden="false" customHeight="false" outlineLevel="0" collapsed="false">
      <c r="A3227" s="9" t="s">
        <v>28163</v>
      </c>
      <c r="B3227" s="9" t="s">
        <v>13191</v>
      </c>
      <c r="C3227" s="9" t="s">
        <v>28164</v>
      </c>
      <c r="D3227" s="9" t="s">
        <v>20</v>
      </c>
      <c r="E3227" s="9" t="s">
        <v>27277</v>
      </c>
      <c r="F3227" s="9" t="s">
        <v>162</v>
      </c>
      <c r="G3227" s="9" t="s">
        <v>82</v>
      </c>
      <c r="H3227" s="9" t="n">
        <v>1957</v>
      </c>
      <c r="I3227" s="9"/>
      <c r="J3227" s="9" t="s">
        <v>28165</v>
      </c>
      <c r="K3227" s="9" t="s">
        <v>28166</v>
      </c>
      <c r="L3227" s="9" t="s">
        <v>28167</v>
      </c>
      <c r="M3227" s="9" t="s">
        <v>28168</v>
      </c>
      <c r="N3227" s="9" t="s">
        <v>9518</v>
      </c>
      <c r="O3227" s="9" t="s">
        <v>28169</v>
      </c>
      <c r="P3227" s="9" t="s">
        <v>28170</v>
      </c>
      <c r="Q3227" s="9" t="s">
        <v>18874</v>
      </c>
      <c r="R3227" s="9" t="s">
        <v>8924</v>
      </c>
      <c r="S3227" s="9" t="s">
        <v>16</v>
      </c>
      <c r="T3227" s="9" t="s">
        <v>28171</v>
      </c>
      <c r="U3227" s="9" t="s">
        <v>222</v>
      </c>
      <c r="V3227" s="9" t="s">
        <v>28172</v>
      </c>
    </row>
    <row r="3228" customFormat="false" ht="15" hidden="false" customHeight="false" outlineLevel="0" collapsed="false">
      <c r="A3228" s="9" t="s">
        <v>28173</v>
      </c>
      <c r="B3228" s="9" t="s">
        <v>28174</v>
      </c>
      <c r="C3228" s="9" t="s">
        <v>28175</v>
      </c>
      <c r="D3228" s="9" t="s">
        <v>20</v>
      </c>
      <c r="E3228" s="9" t="s">
        <v>27277</v>
      </c>
      <c r="F3228" s="9" t="s">
        <v>162</v>
      </c>
      <c r="G3228" s="9" t="s">
        <v>82</v>
      </c>
      <c r="H3228" s="9" t="n">
        <v>800</v>
      </c>
      <c r="I3228" s="9" t="n">
        <v>1897</v>
      </c>
      <c r="J3228" s="9" t="s">
        <v>240</v>
      </c>
      <c r="K3228" s="9" t="s">
        <v>28176</v>
      </c>
      <c r="L3228" s="9" t="s">
        <v>28177</v>
      </c>
      <c r="M3228" s="9" t="s">
        <v>28178</v>
      </c>
      <c r="N3228" s="9" t="s">
        <v>176</v>
      </c>
      <c r="O3228" s="9" t="s">
        <v>28179</v>
      </c>
      <c r="P3228" s="9" t="s">
        <v>28180</v>
      </c>
      <c r="Q3228" s="9" t="s">
        <v>10991</v>
      </c>
      <c r="R3228" s="9" t="s">
        <v>8924</v>
      </c>
      <c r="S3228" s="9" t="s">
        <v>17</v>
      </c>
      <c r="T3228" s="9" t="s">
        <v>10885</v>
      </c>
      <c r="U3228" s="9" t="s">
        <v>222</v>
      </c>
      <c r="V3228" s="9" t="s">
        <v>28181</v>
      </c>
    </row>
    <row r="3229" customFormat="false" ht="15" hidden="false" customHeight="false" outlineLevel="0" collapsed="false">
      <c r="A3229" s="9" t="s">
        <v>28182</v>
      </c>
      <c r="B3229" s="9" t="s">
        <v>28183</v>
      </c>
      <c r="C3229" s="9" t="s">
        <v>28184</v>
      </c>
      <c r="D3229" s="9" t="s">
        <v>20</v>
      </c>
      <c r="E3229" s="9" t="s">
        <v>27277</v>
      </c>
      <c r="F3229" s="9" t="s">
        <v>162</v>
      </c>
      <c r="G3229" s="9" t="s">
        <v>82</v>
      </c>
      <c r="H3229" s="9" t="n">
        <v>1475</v>
      </c>
      <c r="I3229" s="9"/>
      <c r="J3229" s="9" t="s">
        <v>28185</v>
      </c>
      <c r="K3229" s="9" t="s">
        <v>28186</v>
      </c>
      <c r="L3229" s="9" t="s">
        <v>28187</v>
      </c>
      <c r="M3229" s="9" t="s">
        <v>28188</v>
      </c>
      <c r="N3229" s="9" t="s">
        <v>174</v>
      </c>
      <c r="O3229" s="9" t="s">
        <v>28189</v>
      </c>
      <c r="P3229" s="9"/>
      <c r="Q3229" s="9" t="s">
        <v>6943</v>
      </c>
      <c r="R3229" s="9" t="s">
        <v>8924</v>
      </c>
      <c r="S3229" s="9" t="s">
        <v>17</v>
      </c>
      <c r="T3229" s="9" t="s">
        <v>2848</v>
      </c>
      <c r="U3229" s="9" t="s">
        <v>222</v>
      </c>
      <c r="V3229" s="9"/>
    </row>
    <row r="3230" customFormat="false" ht="15" hidden="false" customHeight="false" outlineLevel="0" collapsed="false">
      <c r="A3230" s="9" t="s">
        <v>28190</v>
      </c>
      <c r="B3230" s="9" t="s">
        <v>28191</v>
      </c>
      <c r="C3230" s="9" t="s">
        <v>28192</v>
      </c>
      <c r="D3230" s="9" t="s">
        <v>20</v>
      </c>
      <c r="E3230" s="9" t="s">
        <v>27277</v>
      </c>
      <c r="F3230" s="9" t="s">
        <v>167</v>
      </c>
      <c r="G3230" s="9" t="s">
        <v>3656</v>
      </c>
      <c r="H3230" s="9" t="n">
        <v>1300</v>
      </c>
      <c r="I3230" s="9" t="n">
        <v>1408</v>
      </c>
      <c r="J3230" s="9" t="s">
        <v>28193</v>
      </c>
      <c r="K3230" s="9" t="s">
        <v>28194</v>
      </c>
      <c r="L3230" s="9" t="s">
        <v>28195</v>
      </c>
      <c r="M3230" s="9" t="s">
        <v>28196</v>
      </c>
      <c r="N3230" s="9" t="s">
        <v>179</v>
      </c>
      <c r="O3230" s="9" t="s">
        <v>18532</v>
      </c>
      <c r="P3230" s="9"/>
      <c r="Q3230" s="9" t="s">
        <v>670</v>
      </c>
      <c r="R3230" s="9" t="s">
        <v>628</v>
      </c>
      <c r="S3230" s="9" t="s">
        <v>17</v>
      </c>
      <c r="T3230" s="9"/>
      <c r="U3230" s="9" t="s">
        <v>222</v>
      </c>
      <c r="V3230" s="9"/>
    </row>
    <row r="3231" customFormat="false" ht="15" hidden="false" customHeight="false" outlineLevel="0" collapsed="false">
      <c r="A3231" s="9" t="s">
        <v>28197</v>
      </c>
      <c r="B3231" s="9" t="s">
        <v>28198</v>
      </c>
      <c r="C3231" s="9" t="s">
        <v>28199</v>
      </c>
      <c r="D3231" s="9" t="s">
        <v>20</v>
      </c>
      <c r="E3231" s="9" t="s">
        <v>27277</v>
      </c>
      <c r="F3231" s="9" t="s">
        <v>9177</v>
      </c>
      <c r="G3231" s="9" t="s">
        <v>28200</v>
      </c>
      <c r="H3231" s="9" t="n">
        <v>1000</v>
      </c>
      <c r="I3231" s="9" t="n">
        <v>1025</v>
      </c>
      <c r="J3231" s="9" t="s">
        <v>28201</v>
      </c>
      <c r="K3231" s="9" t="s">
        <v>28202</v>
      </c>
      <c r="L3231" s="9" t="s">
        <v>28203</v>
      </c>
      <c r="M3231" s="9" t="s">
        <v>28204</v>
      </c>
      <c r="N3231" s="9" t="s">
        <v>12534</v>
      </c>
      <c r="O3231" s="9" t="s">
        <v>28205</v>
      </c>
      <c r="P3231" s="9" t="s">
        <v>28206</v>
      </c>
      <c r="Q3231" s="9" t="s">
        <v>234</v>
      </c>
      <c r="R3231" s="9" t="s">
        <v>1806</v>
      </c>
      <c r="S3231" s="9" t="s">
        <v>17</v>
      </c>
      <c r="T3231" s="9" t="s">
        <v>170</v>
      </c>
      <c r="U3231" s="9" t="s">
        <v>222</v>
      </c>
      <c r="V3231" s="9" t="s">
        <v>28207</v>
      </c>
    </row>
    <row r="3232" customFormat="false" ht="15" hidden="false" customHeight="false" outlineLevel="0" collapsed="false">
      <c r="A3232" s="9" t="s">
        <v>28208</v>
      </c>
      <c r="B3232" s="9" t="s">
        <v>28209</v>
      </c>
      <c r="C3232" s="9" t="s">
        <v>28210</v>
      </c>
      <c r="D3232" s="9" t="s">
        <v>20</v>
      </c>
      <c r="E3232" s="9" t="s">
        <v>27277</v>
      </c>
      <c r="F3232" s="9" t="s">
        <v>162</v>
      </c>
      <c r="G3232" s="9" t="s">
        <v>84</v>
      </c>
      <c r="H3232" s="9" t="n">
        <v>1500</v>
      </c>
      <c r="I3232" s="9" t="n">
        <v>1750</v>
      </c>
      <c r="J3232" s="9" t="s">
        <v>28211</v>
      </c>
      <c r="K3232" s="9" t="s">
        <v>28212</v>
      </c>
      <c r="L3232" s="9" t="s">
        <v>28213</v>
      </c>
      <c r="M3232" s="9" t="s">
        <v>28214</v>
      </c>
      <c r="N3232" s="9" t="s">
        <v>6251</v>
      </c>
      <c r="O3232" s="9" t="s">
        <v>28215</v>
      </c>
      <c r="P3232" s="9"/>
      <c r="Q3232" s="9" t="s">
        <v>2783</v>
      </c>
      <c r="R3232" s="9" t="s">
        <v>27635</v>
      </c>
      <c r="S3232" s="9" t="s">
        <v>16</v>
      </c>
      <c r="T3232" s="9" t="s">
        <v>21757</v>
      </c>
      <c r="U3232" s="9" t="s">
        <v>222</v>
      </c>
      <c r="V3232" s="9" t="s">
        <v>28216</v>
      </c>
    </row>
    <row r="3233" customFormat="false" ht="15" hidden="false" customHeight="false" outlineLevel="0" collapsed="false">
      <c r="A3233" s="9" t="s">
        <v>28217</v>
      </c>
      <c r="B3233" s="9" t="s">
        <v>28218</v>
      </c>
      <c r="C3233" s="9" t="s">
        <v>28219</v>
      </c>
      <c r="D3233" s="9" t="s">
        <v>20</v>
      </c>
      <c r="E3233" s="9" t="s">
        <v>27277</v>
      </c>
      <c r="F3233" s="9" t="s">
        <v>162</v>
      </c>
      <c r="G3233" s="9" t="s">
        <v>84</v>
      </c>
      <c r="H3233" s="9" t="n">
        <v>1700</v>
      </c>
      <c r="I3233" s="9" t="n">
        <v>1880</v>
      </c>
      <c r="J3233" s="9" t="s">
        <v>240</v>
      </c>
      <c r="K3233" s="9" t="s">
        <v>28220</v>
      </c>
      <c r="L3233" s="9" t="s">
        <v>28221</v>
      </c>
      <c r="M3233" s="9" t="s">
        <v>28222</v>
      </c>
      <c r="N3233" s="9" t="s">
        <v>231</v>
      </c>
      <c r="O3233" s="9" t="s">
        <v>28223</v>
      </c>
      <c r="P3233" s="9" t="s">
        <v>28224</v>
      </c>
      <c r="Q3233" s="9" t="s">
        <v>27072</v>
      </c>
      <c r="R3233" s="9" t="s">
        <v>27810</v>
      </c>
      <c r="S3233" s="9" t="s">
        <v>17</v>
      </c>
      <c r="T3233" s="9" t="s">
        <v>3429</v>
      </c>
      <c r="U3233" s="9" t="s">
        <v>222</v>
      </c>
      <c r="V3233" s="9"/>
    </row>
    <row r="3234" customFormat="false" ht="15" hidden="false" customHeight="false" outlineLevel="0" collapsed="false">
      <c r="A3234" s="9" t="s">
        <v>28225</v>
      </c>
      <c r="B3234" s="9" t="s">
        <v>28226</v>
      </c>
      <c r="C3234" s="9" t="s">
        <v>28227</v>
      </c>
      <c r="D3234" s="9" t="s">
        <v>20</v>
      </c>
      <c r="E3234" s="9" t="s">
        <v>27277</v>
      </c>
      <c r="F3234" s="9" t="s">
        <v>698</v>
      </c>
      <c r="G3234" s="9" t="s">
        <v>84</v>
      </c>
      <c r="H3234" s="9" t="n">
        <v>1980</v>
      </c>
      <c r="I3234" s="9"/>
      <c r="J3234" s="9" t="s">
        <v>28228</v>
      </c>
      <c r="K3234" s="9" t="s">
        <v>28229</v>
      </c>
      <c r="L3234" s="9" t="s">
        <v>28230</v>
      </c>
      <c r="M3234" s="9" t="s">
        <v>28231</v>
      </c>
      <c r="N3234" s="9" t="s">
        <v>179</v>
      </c>
      <c r="O3234" s="9" t="s">
        <v>28232</v>
      </c>
      <c r="P3234" s="9"/>
      <c r="Q3234" s="9" t="s">
        <v>9149</v>
      </c>
      <c r="R3234" s="9" t="s">
        <v>27635</v>
      </c>
      <c r="S3234" s="9" t="s">
        <v>16</v>
      </c>
      <c r="T3234" s="9" t="s">
        <v>3429</v>
      </c>
      <c r="U3234" s="9" t="s">
        <v>222</v>
      </c>
      <c r="V3234" s="9" t="s">
        <v>28233</v>
      </c>
    </row>
    <row r="3235" customFormat="false" ht="15" hidden="false" customHeight="false" outlineLevel="0" collapsed="false">
      <c r="A3235" s="9" t="s">
        <v>28234</v>
      </c>
      <c r="B3235" s="9" t="s">
        <v>28235</v>
      </c>
      <c r="C3235" s="9" t="s">
        <v>28236</v>
      </c>
      <c r="D3235" s="9" t="s">
        <v>20</v>
      </c>
      <c r="E3235" s="9" t="s">
        <v>27277</v>
      </c>
      <c r="F3235" s="9" t="s">
        <v>483</v>
      </c>
      <c r="G3235" s="9" t="s">
        <v>84</v>
      </c>
      <c r="H3235" s="9" t="n">
        <v>1778</v>
      </c>
      <c r="I3235" s="9" t="n">
        <v>1795</v>
      </c>
      <c r="J3235" s="9" t="s">
        <v>28237</v>
      </c>
      <c r="K3235" s="9" t="s">
        <v>28238</v>
      </c>
      <c r="L3235" s="9" t="s">
        <v>28239</v>
      </c>
      <c r="M3235" s="9" t="s">
        <v>28240</v>
      </c>
      <c r="N3235" s="9" t="s">
        <v>268</v>
      </c>
      <c r="O3235" s="9" t="s">
        <v>28241</v>
      </c>
      <c r="P3235" s="9"/>
      <c r="Q3235" s="9" t="s">
        <v>9215</v>
      </c>
      <c r="R3235" s="9" t="s">
        <v>8924</v>
      </c>
      <c r="S3235" s="9" t="s">
        <v>17</v>
      </c>
      <c r="T3235" s="9" t="s">
        <v>5952</v>
      </c>
      <c r="U3235" s="9" t="s">
        <v>222</v>
      </c>
      <c r="V3235" s="9" t="s">
        <v>28242</v>
      </c>
    </row>
    <row r="3236" customFormat="false" ht="15" hidden="false" customHeight="false" outlineLevel="0" collapsed="false">
      <c r="A3236" s="9" t="s">
        <v>28243</v>
      </c>
      <c r="B3236" s="9" t="s">
        <v>28244</v>
      </c>
      <c r="C3236" s="9" t="s">
        <v>28245</v>
      </c>
      <c r="D3236" s="9" t="s">
        <v>20</v>
      </c>
      <c r="E3236" s="9" t="s">
        <v>27277</v>
      </c>
      <c r="F3236" s="9" t="s">
        <v>162</v>
      </c>
      <c r="G3236" s="9" t="s">
        <v>84</v>
      </c>
      <c r="H3236" s="9" t="n">
        <v>-1000</v>
      </c>
      <c r="I3236" s="9" t="n">
        <v>1700</v>
      </c>
      <c r="J3236" s="9" t="s">
        <v>240</v>
      </c>
      <c r="K3236" s="9" t="s">
        <v>28246</v>
      </c>
      <c r="L3236" s="9" t="s">
        <v>28247</v>
      </c>
      <c r="M3236" s="9" t="s">
        <v>28248</v>
      </c>
      <c r="N3236" s="9" t="s">
        <v>6105</v>
      </c>
      <c r="O3236" s="9" t="s">
        <v>28249</v>
      </c>
      <c r="P3236" s="9"/>
      <c r="Q3236" s="9" t="s">
        <v>7272</v>
      </c>
      <c r="R3236" s="9" t="s">
        <v>14169</v>
      </c>
      <c r="S3236" s="9" t="s">
        <v>17</v>
      </c>
      <c r="T3236" s="9" t="s">
        <v>8595</v>
      </c>
      <c r="U3236" s="9" t="s">
        <v>222</v>
      </c>
      <c r="V3236" s="9" t="s">
        <v>28250</v>
      </c>
    </row>
    <row r="3237" customFormat="false" ht="15" hidden="false" customHeight="false" outlineLevel="0" collapsed="false">
      <c r="A3237" s="9" t="s">
        <v>28251</v>
      </c>
      <c r="B3237" s="9" t="s">
        <v>28252</v>
      </c>
      <c r="C3237" s="9" t="s">
        <v>28253</v>
      </c>
      <c r="D3237" s="9" t="s">
        <v>20</v>
      </c>
      <c r="E3237" s="9" t="s">
        <v>27277</v>
      </c>
      <c r="F3237" s="9" t="s">
        <v>698</v>
      </c>
      <c r="G3237" s="9" t="s">
        <v>84</v>
      </c>
      <c r="H3237" s="9" t="n">
        <v>1976</v>
      </c>
      <c r="I3237" s="9"/>
      <c r="J3237" s="9" t="s">
        <v>28254</v>
      </c>
      <c r="K3237" s="9" t="s">
        <v>28255</v>
      </c>
      <c r="L3237" s="9" t="s">
        <v>27386</v>
      </c>
      <c r="M3237" s="9" t="s">
        <v>28256</v>
      </c>
      <c r="N3237" s="9" t="s">
        <v>180</v>
      </c>
      <c r="O3237" s="9" t="s">
        <v>28257</v>
      </c>
      <c r="P3237" s="9"/>
      <c r="Q3237" s="9" t="s">
        <v>454</v>
      </c>
      <c r="R3237" s="9" t="s">
        <v>8924</v>
      </c>
      <c r="S3237" s="9" t="s">
        <v>17</v>
      </c>
      <c r="T3237" s="9" t="s">
        <v>3429</v>
      </c>
      <c r="U3237" s="9" t="s">
        <v>222</v>
      </c>
      <c r="V3237" s="9"/>
    </row>
    <row r="3238" customFormat="false" ht="15" hidden="false" customHeight="false" outlineLevel="0" collapsed="false">
      <c r="A3238" s="9" t="s">
        <v>28258</v>
      </c>
      <c r="B3238" s="9" t="s">
        <v>28259</v>
      </c>
      <c r="C3238" s="9" t="s">
        <v>28260</v>
      </c>
      <c r="D3238" s="9" t="s">
        <v>20</v>
      </c>
      <c r="E3238" s="9" t="s">
        <v>27277</v>
      </c>
      <c r="F3238" s="9" t="s">
        <v>162</v>
      </c>
      <c r="G3238" s="9" t="s">
        <v>86</v>
      </c>
      <c r="H3238" s="9" t="n">
        <v>850</v>
      </c>
      <c r="I3238" s="9" t="n">
        <v>1150</v>
      </c>
      <c r="J3238" s="9" t="s">
        <v>240</v>
      </c>
      <c r="K3238" s="9" t="s">
        <v>28261</v>
      </c>
      <c r="L3238" s="9" t="s">
        <v>28262</v>
      </c>
      <c r="M3238" s="9" t="s">
        <v>28263</v>
      </c>
      <c r="N3238" s="9" t="s">
        <v>268</v>
      </c>
      <c r="O3238" s="9" t="s">
        <v>18851</v>
      </c>
      <c r="P3238" s="9"/>
      <c r="Q3238" s="9" t="s">
        <v>9342</v>
      </c>
      <c r="R3238" s="9" t="s">
        <v>5582</v>
      </c>
      <c r="S3238" s="9" t="s">
        <v>16</v>
      </c>
      <c r="T3238" s="9" t="s">
        <v>170</v>
      </c>
      <c r="U3238" s="9" t="s">
        <v>222</v>
      </c>
      <c r="V3238" s="9" t="s">
        <v>28264</v>
      </c>
    </row>
    <row r="3239" customFormat="false" ht="15" hidden="false" customHeight="false" outlineLevel="0" collapsed="false">
      <c r="A3239" s="9" t="s">
        <v>28265</v>
      </c>
      <c r="B3239" s="9" t="s">
        <v>28266</v>
      </c>
      <c r="C3239" s="9" t="s">
        <v>28267</v>
      </c>
      <c r="D3239" s="9" t="s">
        <v>20</v>
      </c>
      <c r="E3239" s="9" t="s">
        <v>27277</v>
      </c>
      <c r="F3239" s="9" t="s">
        <v>162</v>
      </c>
      <c r="G3239" s="9" t="s">
        <v>86</v>
      </c>
      <c r="H3239" s="9" t="n">
        <v>900</v>
      </c>
      <c r="I3239" s="9"/>
      <c r="J3239" s="9" t="s">
        <v>28268</v>
      </c>
      <c r="K3239" s="9" t="s">
        <v>28269</v>
      </c>
      <c r="L3239" s="9" t="s">
        <v>28270</v>
      </c>
      <c r="M3239" s="9" t="s">
        <v>28271</v>
      </c>
      <c r="N3239" s="9" t="s">
        <v>452</v>
      </c>
      <c r="O3239" s="9" t="s">
        <v>28272</v>
      </c>
      <c r="P3239" s="9"/>
      <c r="Q3239" s="9" t="s">
        <v>670</v>
      </c>
      <c r="R3239" s="9" t="s">
        <v>2184</v>
      </c>
      <c r="S3239" s="9" t="s">
        <v>17</v>
      </c>
      <c r="T3239" s="9" t="s">
        <v>388</v>
      </c>
      <c r="U3239" s="9" t="s">
        <v>378</v>
      </c>
      <c r="V3239" s="9" t="s">
        <v>28273</v>
      </c>
    </row>
    <row r="3240" customFormat="false" ht="15" hidden="false" customHeight="false" outlineLevel="0" collapsed="false">
      <c r="A3240" s="9" t="s">
        <v>28274</v>
      </c>
      <c r="B3240" s="9" t="s">
        <v>7078</v>
      </c>
      <c r="C3240" s="9" t="s">
        <v>28275</v>
      </c>
      <c r="D3240" s="9" t="s">
        <v>20</v>
      </c>
      <c r="E3240" s="9" t="s">
        <v>27277</v>
      </c>
      <c r="F3240" s="9" t="s">
        <v>162</v>
      </c>
      <c r="G3240" s="9" t="s">
        <v>7079</v>
      </c>
      <c r="H3240" s="9" t="n">
        <v>1200</v>
      </c>
      <c r="I3240" s="9" t="n">
        <v>1450</v>
      </c>
      <c r="J3240" s="9" t="s">
        <v>240</v>
      </c>
      <c r="K3240" s="9" t="s">
        <v>28276</v>
      </c>
      <c r="L3240" s="9" t="s">
        <v>28277</v>
      </c>
      <c r="M3240" s="9" t="s">
        <v>28278</v>
      </c>
      <c r="N3240" s="9" t="s">
        <v>2523</v>
      </c>
      <c r="O3240" s="9" t="s">
        <v>28279</v>
      </c>
      <c r="P3240" s="9"/>
      <c r="Q3240" s="9" t="s">
        <v>234</v>
      </c>
      <c r="R3240" s="9" t="s">
        <v>1806</v>
      </c>
      <c r="S3240" s="9" t="s">
        <v>17</v>
      </c>
      <c r="T3240" s="9" t="s">
        <v>170</v>
      </c>
      <c r="U3240" s="9" t="s">
        <v>222</v>
      </c>
      <c r="V3240" s="9" t="s">
        <v>28280</v>
      </c>
    </row>
    <row r="3241" customFormat="false" ht="15" hidden="false" customHeight="false" outlineLevel="0" collapsed="false">
      <c r="A3241" s="9" t="s">
        <v>28281</v>
      </c>
      <c r="B3241" s="9" t="s">
        <v>28282</v>
      </c>
      <c r="C3241" s="9" t="s">
        <v>28283</v>
      </c>
      <c r="D3241" s="9" t="s">
        <v>20</v>
      </c>
      <c r="E3241" s="9" t="s">
        <v>27277</v>
      </c>
      <c r="F3241" s="9" t="s">
        <v>162</v>
      </c>
      <c r="G3241" s="9" t="s">
        <v>86</v>
      </c>
      <c r="H3241" s="9" t="n">
        <v>1000</v>
      </c>
      <c r="I3241" s="9" t="n">
        <v>1130</v>
      </c>
      <c r="J3241" s="9" t="s">
        <v>28284</v>
      </c>
      <c r="K3241" s="9" t="s">
        <v>28285</v>
      </c>
      <c r="L3241" s="9" t="s">
        <v>28286</v>
      </c>
      <c r="M3241" s="9" t="s">
        <v>28287</v>
      </c>
      <c r="N3241" s="9" t="s">
        <v>179</v>
      </c>
      <c r="O3241" s="9" t="s">
        <v>18851</v>
      </c>
      <c r="P3241" s="9"/>
      <c r="Q3241" s="9" t="s">
        <v>2380</v>
      </c>
      <c r="R3241" s="9" t="s">
        <v>27696</v>
      </c>
      <c r="S3241" s="9" t="s">
        <v>17</v>
      </c>
      <c r="T3241" s="9" t="s">
        <v>3429</v>
      </c>
      <c r="U3241" s="9" t="s">
        <v>222</v>
      </c>
      <c r="V3241" s="9" t="s">
        <v>28288</v>
      </c>
    </row>
    <row r="3242" customFormat="false" ht="15" hidden="false" customHeight="false" outlineLevel="0" collapsed="false">
      <c r="A3242" s="9" t="s">
        <v>28289</v>
      </c>
      <c r="B3242" s="9" t="s">
        <v>28290</v>
      </c>
      <c r="C3242" s="9" t="s">
        <v>28291</v>
      </c>
      <c r="D3242" s="9" t="s">
        <v>20</v>
      </c>
      <c r="E3242" s="9" t="s">
        <v>27277</v>
      </c>
      <c r="F3242" s="9" t="s">
        <v>162</v>
      </c>
      <c r="G3242" s="9" t="s">
        <v>86</v>
      </c>
      <c r="H3242" s="9" t="n">
        <v>1878</v>
      </c>
      <c r="I3242" s="9"/>
      <c r="J3242" s="9" t="s">
        <v>28292</v>
      </c>
      <c r="K3242" s="9" t="s">
        <v>28293</v>
      </c>
      <c r="L3242" s="9" t="s">
        <v>28294</v>
      </c>
      <c r="M3242" s="9" t="s">
        <v>28295</v>
      </c>
      <c r="N3242" s="9" t="s">
        <v>178</v>
      </c>
      <c r="O3242" s="9" t="s">
        <v>28296</v>
      </c>
      <c r="P3242" s="9" t="s">
        <v>28297</v>
      </c>
      <c r="Q3242" s="9" t="s">
        <v>18874</v>
      </c>
      <c r="R3242" s="9" t="s">
        <v>27390</v>
      </c>
      <c r="S3242" s="9" t="s">
        <v>16</v>
      </c>
      <c r="T3242" s="9" t="s">
        <v>10980</v>
      </c>
      <c r="U3242" s="9" t="s">
        <v>222</v>
      </c>
      <c r="V3242" s="9" t="s">
        <v>28298</v>
      </c>
    </row>
    <row r="3243" customFormat="false" ht="15" hidden="false" customHeight="false" outlineLevel="0" collapsed="false">
      <c r="A3243" s="9" t="s">
        <v>28299</v>
      </c>
      <c r="B3243" s="9" t="s">
        <v>28300</v>
      </c>
      <c r="C3243" s="9" t="s">
        <v>28301</v>
      </c>
      <c r="D3243" s="9" t="s">
        <v>20</v>
      </c>
      <c r="E3243" s="9" t="s">
        <v>27277</v>
      </c>
      <c r="F3243" s="9" t="s">
        <v>162</v>
      </c>
      <c r="G3243" s="9" t="s">
        <v>86</v>
      </c>
      <c r="H3243" s="9" t="n">
        <v>1150</v>
      </c>
      <c r="I3243" s="9"/>
      <c r="J3243" s="9" t="s">
        <v>17208</v>
      </c>
      <c r="K3243" s="9" t="s">
        <v>28302</v>
      </c>
      <c r="L3243" s="9" t="s">
        <v>28286</v>
      </c>
      <c r="M3243" s="9" t="s">
        <v>28303</v>
      </c>
      <c r="N3243" s="9" t="s">
        <v>5729</v>
      </c>
      <c r="O3243" s="9" t="s">
        <v>28304</v>
      </c>
      <c r="P3243" s="9"/>
      <c r="Q3243" s="9" t="s">
        <v>18874</v>
      </c>
      <c r="R3243" s="9" t="s">
        <v>8924</v>
      </c>
      <c r="S3243" s="9" t="s">
        <v>17</v>
      </c>
      <c r="T3243" s="9" t="s">
        <v>3391</v>
      </c>
      <c r="U3243" s="9" t="s">
        <v>222</v>
      </c>
      <c r="V3243" s="9"/>
    </row>
    <row r="3244" customFormat="false" ht="15" hidden="false" customHeight="false" outlineLevel="0" collapsed="false">
      <c r="A3244" s="9" t="s">
        <v>28305</v>
      </c>
      <c r="B3244" s="9" t="s">
        <v>28306</v>
      </c>
      <c r="C3244" s="9" t="s">
        <v>28307</v>
      </c>
      <c r="D3244" s="9" t="s">
        <v>20</v>
      </c>
      <c r="E3244" s="9" t="s">
        <v>27277</v>
      </c>
      <c r="F3244" s="9" t="s">
        <v>162</v>
      </c>
      <c r="G3244" s="9" t="s">
        <v>86</v>
      </c>
      <c r="H3244" s="9" t="n">
        <v>1375</v>
      </c>
      <c r="I3244" s="9" t="n">
        <v>1625</v>
      </c>
      <c r="J3244" s="9" t="s">
        <v>240</v>
      </c>
      <c r="K3244" s="9" t="s">
        <v>28308</v>
      </c>
      <c r="L3244" s="9" t="s">
        <v>28309</v>
      </c>
      <c r="M3244" s="9" t="s">
        <v>28310</v>
      </c>
      <c r="N3244" s="9" t="s">
        <v>175</v>
      </c>
      <c r="O3244" s="9" t="s">
        <v>28311</v>
      </c>
      <c r="P3244" s="9" t="s">
        <v>28312</v>
      </c>
      <c r="Q3244" s="9" t="s">
        <v>6943</v>
      </c>
      <c r="R3244" s="9" t="s">
        <v>28313</v>
      </c>
      <c r="S3244" s="9" t="s">
        <v>17</v>
      </c>
      <c r="T3244" s="9" t="s">
        <v>10980</v>
      </c>
      <c r="U3244" s="9" t="s">
        <v>222</v>
      </c>
      <c r="V3244" s="9" t="s">
        <v>28314</v>
      </c>
    </row>
    <row r="3245" customFormat="false" ht="15" hidden="false" customHeight="false" outlineLevel="0" collapsed="false">
      <c r="A3245" s="9" t="s">
        <v>28315</v>
      </c>
      <c r="B3245" s="9" t="s">
        <v>28316</v>
      </c>
      <c r="C3245" s="9" t="s">
        <v>28317</v>
      </c>
      <c r="D3245" s="9" t="s">
        <v>20</v>
      </c>
      <c r="E3245" s="9" t="s">
        <v>27277</v>
      </c>
      <c r="F3245" s="9" t="s">
        <v>162</v>
      </c>
      <c r="G3245" s="9" t="s">
        <v>86</v>
      </c>
      <c r="H3245" s="9" t="n">
        <v>1922</v>
      </c>
      <c r="I3245" s="9"/>
      <c r="J3245" s="9" t="s">
        <v>28318</v>
      </c>
      <c r="K3245" s="9" t="s">
        <v>28319</v>
      </c>
      <c r="L3245" s="9" t="s">
        <v>28320</v>
      </c>
      <c r="M3245" s="9" t="s">
        <v>28321</v>
      </c>
      <c r="N3245" s="9" t="s">
        <v>178</v>
      </c>
      <c r="O3245" s="9" t="s">
        <v>28322</v>
      </c>
      <c r="P3245" s="9"/>
      <c r="Q3245" s="9" t="s">
        <v>18874</v>
      </c>
      <c r="R3245" s="9" t="s">
        <v>628</v>
      </c>
      <c r="S3245" s="9" t="s">
        <v>17</v>
      </c>
      <c r="T3245" s="9" t="s">
        <v>28323</v>
      </c>
      <c r="U3245" s="9" t="s">
        <v>222</v>
      </c>
      <c r="V3245" s="9"/>
    </row>
    <row r="3246" customFormat="false" ht="15" hidden="false" customHeight="false" outlineLevel="0" collapsed="false">
      <c r="A3246" s="9" t="s">
        <v>28324</v>
      </c>
      <c r="B3246" s="9" t="s">
        <v>28325</v>
      </c>
      <c r="C3246" s="9" t="s">
        <v>28326</v>
      </c>
      <c r="D3246" s="9" t="s">
        <v>20</v>
      </c>
      <c r="E3246" s="9" t="s">
        <v>27277</v>
      </c>
      <c r="F3246" s="9" t="s">
        <v>162</v>
      </c>
      <c r="G3246" s="9" t="s">
        <v>86</v>
      </c>
      <c r="H3246" s="9" t="n">
        <v>1600</v>
      </c>
      <c r="I3246" s="9"/>
      <c r="J3246" s="9" t="s">
        <v>28327</v>
      </c>
      <c r="K3246" s="9" t="s">
        <v>28328</v>
      </c>
      <c r="L3246" s="9" t="s">
        <v>28329</v>
      </c>
      <c r="M3246" s="9" t="s">
        <v>28330</v>
      </c>
      <c r="N3246" s="9" t="s">
        <v>179</v>
      </c>
      <c r="O3246" s="9" t="s">
        <v>28331</v>
      </c>
      <c r="P3246" s="9"/>
      <c r="Q3246" s="9" t="s">
        <v>869</v>
      </c>
      <c r="R3246" s="9" t="s">
        <v>628</v>
      </c>
      <c r="S3246" s="9" t="s">
        <v>17</v>
      </c>
      <c r="T3246" s="9" t="s">
        <v>672</v>
      </c>
      <c r="U3246" s="9" t="s">
        <v>378</v>
      </c>
      <c r="V3246" s="9" t="s">
        <v>28332</v>
      </c>
    </row>
    <row r="3247" customFormat="false" ht="15" hidden="false" customHeight="false" outlineLevel="0" collapsed="false">
      <c r="A3247" s="9" t="s">
        <v>28333</v>
      </c>
      <c r="B3247" s="9" t="s">
        <v>28334</v>
      </c>
      <c r="C3247" s="9" t="s">
        <v>28335</v>
      </c>
      <c r="D3247" s="9" t="s">
        <v>20</v>
      </c>
      <c r="E3247" s="9" t="s">
        <v>27277</v>
      </c>
      <c r="F3247" s="9" t="s">
        <v>162</v>
      </c>
      <c r="G3247" s="9" t="s">
        <v>88</v>
      </c>
      <c r="H3247" s="9" t="n">
        <v>1050</v>
      </c>
      <c r="I3247" s="9" t="n">
        <v>1350</v>
      </c>
      <c r="J3247" s="9" t="s">
        <v>240</v>
      </c>
      <c r="K3247" s="9" t="s">
        <v>28336</v>
      </c>
      <c r="L3247" s="9" t="s">
        <v>28337</v>
      </c>
      <c r="M3247" s="9" t="s">
        <v>28338</v>
      </c>
      <c r="N3247" s="9" t="s">
        <v>231</v>
      </c>
      <c r="O3247" s="9" t="s">
        <v>5662</v>
      </c>
      <c r="P3247" s="9" t="s">
        <v>28339</v>
      </c>
      <c r="Q3247" s="9" t="s">
        <v>12702</v>
      </c>
      <c r="R3247" s="9" t="s">
        <v>1806</v>
      </c>
      <c r="S3247" s="9" t="s">
        <v>16</v>
      </c>
      <c r="T3247" s="9" t="s">
        <v>3239</v>
      </c>
      <c r="U3247" s="9" t="s">
        <v>222</v>
      </c>
      <c r="V3247" s="9" t="s">
        <v>28340</v>
      </c>
    </row>
    <row r="3248" customFormat="false" ht="15" hidden="false" customHeight="false" outlineLevel="0" collapsed="false">
      <c r="A3248" s="9" t="s">
        <v>28341</v>
      </c>
      <c r="B3248" s="9" t="s">
        <v>7100</v>
      </c>
      <c r="C3248" s="9" t="s">
        <v>28342</v>
      </c>
      <c r="D3248" s="9" t="s">
        <v>20</v>
      </c>
      <c r="E3248" s="9" t="s">
        <v>27277</v>
      </c>
      <c r="F3248" s="9" t="s">
        <v>162</v>
      </c>
      <c r="G3248" s="9" t="s">
        <v>88</v>
      </c>
      <c r="H3248" s="9" t="n">
        <v>-1700</v>
      </c>
      <c r="I3248" s="9" t="n">
        <v>-1100</v>
      </c>
      <c r="J3248" s="9" t="s">
        <v>240</v>
      </c>
      <c r="K3248" s="9" t="s">
        <v>28343</v>
      </c>
      <c r="L3248" s="9" t="s">
        <v>28344</v>
      </c>
      <c r="M3248" s="9" t="s">
        <v>28345</v>
      </c>
      <c r="N3248" s="9" t="s">
        <v>2523</v>
      </c>
      <c r="O3248" s="9" t="s">
        <v>5662</v>
      </c>
      <c r="P3248" s="9"/>
      <c r="Q3248" s="9" t="s">
        <v>810</v>
      </c>
      <c r="R3248" s="9" t="s">
        <v>1806</v>
      </c>
      <c r="S3248" s="9" t="s">
        <v>17</v>
      </c>
      <c r="T3248" s="9" t="s">
        <v>170</v>
      </c>
      <c r="U3248" s="9" t="s">
        <v>222</v>
      </c>
      <c r="V3248" s="9" t="s">
        <v>28346</v>
      </c>
    </row>
    <row r="3249" customFormat="false" ht="15" hidden="false" customHeight="false" outlineLevel="0" collapsed="false">
      <c r="A3249" s="9" t="s">
        <v>28347</v>
      </c>
      <c r="B3249" s="9" t="s">
        <v>28348</v>
      </c>
      <c r="C3249" s="9" t="s">
        <v>28349</v>
      </c>
      <c r="D3249" s="9" t="s">
        <v>20</v>
      </c>
      <c r="E3249" s="9" t="s">
        <v>27277</v>
      </c>
      <c r="F3249" s="9" t="s">
        <v>162</v>
      </c>
      <c r="G3249" s="9" t="s">
        <v>3871</v>
      </c>
      <c r="H3249" s="9" t="n">
        <v>900</v>
      </c>
      <c r="I3249" s="9" t="n">
        <v>1450</v>
      </c>
      <c r="J3249" s="9" t="s">
        <v>240</v>
      </c>
      <c r="K3249" s="9" t="s">
        <v>28350</v>
      </c>
      <c r="L3249" s="9" t="s">
        <v>28351</v>
      </c>
      <c r="M3249" s="9" t="s">
        <v>28352</v>
      </c>
      <c r="N3249" s="9" t="s">
        <v>231</v>
      </c>
      <c r="O3249" s="9" t="s">
        <v>28353</v>
      </c>
      <c r="P3249" s="9" t="s">
        <v>28354</v>
      </c>
      <c r="Q3249" s="9" t="s">
        <v>2380</v>
      </c>
      <c r="R3249" s="9" t="s">
        <v>28355</v>
      </c>
      <c r="S3249" s="9" t="s">
        <v>17</v>
      </c>
      <c r="T3249" s="9" t="s">
        <v>3429</v>
      </c>
      <c r="U3249" s="9" t="s">
        <v>222</v>
      </c>
      <c r="V3249" s="9"/>
    </row>
    <row r="3250" customFormat="false" ht="15" hidden="false" customHeight="false" outlineLevel="0" collapsed="false">
      <c r="A3250" s="9" t="s">
        <v>28356</v>
      </c>
      <c r="B3250" s="9" t="s">
        <v>28357</v>
      </c>
      <c r="C3250" s="9" t="s">
        <v>28358</v>
      </c>
      <c r="D3250" s="9" t="s">
        <v>20</v>
      </c>
      <c r="E3250" s="9" t="s">
        <v>27277</v>
      </c>
      <c r="F3250" s="9" t="s">
        <v>162</v>
      </c>
      <c r="G3250" s="9" t="s">
        <v>88</v>
      </c>
      <c r="H3250" s="9" t="n">
        <v>-100</v>
      </c>
      <c r="I3250" s="9" t="n">
        <v>500</v>
      </c>
      <c r="J3250" s="9" t="s">
        <v>240</v>
      </c>
      <c r="K3250" s="9" t="s">
        <v>28359</v>
      </c>
      <c r="L3250" s="9" t="s">
        <v>28360</v>
      </c>
      <c r="M3250" s="9" t="s">
        <v>28361</v>
      </c>
      <c r="N3250" s="9" t="s">
        <v>268</v>
      </c>
      <c r="O3250" s="9" t="s">
        <v>28362</v>
      </c>
      <c r="P3250" s="9"/>
      <c r="Q3250" s="9" t="s">
        <v>219</v>
      </c>
      <c r="R3250" s="9" t="s">
        <v>1806</v>
      </c>
      <c r="S3250" s="9" t="s">
        <v>17</v>
      </c>
      <c r="T3250" s="9" t="s">
        <v>5464</v>
      </c>
      <c r="U3250" s="9" t="s">
        <v>222</v>
      </c>
      <c r="V3250" s="9" t="s">
        <v>28363</v>
      </c>
    </row>
    <row r="3251" customFormat="false" ht="15" hidden="false" customHeight="false" outlineLevel="0" collapsed="false">
      <c r="A3251" s="9" t="s">
        <v>28364</v>
      </c>
      <c r="B3251" s="9" t="s">
        <v>28365</v>
      </c>
      <c r="C3251" s="9" t="s">
        <v>28366</v>
      </c>
      <c r="D3251" s="9" t="s">
        <v>20</v>
      </c>
      <c r="E3251" s="9" t="s">
        <v>27277</v>
      </c>
      <c r="F3251" s="9" t="s">
        <v>162</v>
      </c>
      <c r="G3251" s="9" t="s">
        <v>88</v>
      </c>
      <c r="H3251" s="9" t="n">
        <v>1823</v>
      </c>
      <c r="I3251" s="9" t="n">
        <v>1920</v>
      </c>
      <c r="J3251" s="9" t="s">
        <v>240</v>
      </c>
      <c r="K3251" s="9" t="s">
        <v>28367</v>
      </c>
      <c r="L3251" s="9" t="s">
        <v>28368</v>
      </c>
      <c r="M3251" s="9" t="s">
        <v>28369</v>
      </c>
      <c r="N3251" s="9" t="s">
        <v>174</v>
      </c>
      <c r="O3251" s="9" t="s">
        <v>28370</v>
      </c>
      <c r="P3251" s="9" t="s">
        <v>28371</v>
      </c>
      <c r="Q3251" s="9" t="s">
        <v>246</v>
      </c>
      <c r="R3251" s="9" t="s">
        <v>28372</v>
      </c>
      <c r="S3251" s="9" t="s">
        <v>15</v>
      </c>
      <c r="T3251" s="9" t="s">
        <v>28373</v>
      </c>
      <c r="U3251" s="9" t="s">
        <v>222</v>
      </c>
      <c r="V3251" s="9" t="s">
        <v>28374</v>
      </c>
    </row>
    <row r="3252" customFormat="false" ht="15" hidden="false" customHeight="false" outlineLevel="0" collapsed="false">
      <c r="A3252" s="9" t="s">
        <v>28375</v>
      </c>
      <c r="B3252" s="9" t="s">
        <v>28376</v>
      </c>
      <c r="C3252" s="9" t="s">
        <v>28377</v>
      </c>
      <c r="D3252" s="9" t="s">
        <v>20</v>
      </c>
      <c r="E3252" s="9" t="s">
        <v>27277</v>
      </c>
      <c r="F3252" s="9" t="s">
        <v>162</v>
      </c>
      <c r="G3252" s="9" t="s">
        <v>88</v>
      </c>
      <c r="H3252" s="9" t="n">
        <v>1910</v>
      </c>
      <c r="I3252" s="9" t="n">
        <v>1927</v>
      </c>
      <c r="J3252" s="9" t="s">
        <v>240</v>
      </c>
      <c r="K3252" s="9" t="s">
        <v>28378</v>
      </c>
      <c r="L3252" s="9" t="s">
        <v>10453</v>
      </c>
      <c r="M3252" s="9" t="s">
        <v>28379</v>
      </c>
      <c r="N3252" s="9" t="s">
        <v>184</v>
      </c>
      <c r="O3252" s="9" t="s">
        <v>28380</v>
      </c>
      <c r="P3252" s="9" t="s">
        <v>28381</v>
      </c>
      <c r="Q3252" s="9" t="s">
        <v>234</v>
      </c>
      <c r="R3252" s="9" t="s">
        <v>28382</v>
      </c>
      <c r="S3252" s="9" t="s">
        <v>16</v>
      </c>
      <c r="T3252" s="9" t="s">
        <v>9646</v>
      </c>
      <c r="U3252" s="9" t="s">
        <v>222</v>
      </c>
      <c r="V3252" s="9" t="s">
        <v>10457</v>
      </c>
    </row>
    <row r="3253" customFormat="false" ht="15" hidden="false" customHeight="false" outlineLevel="0" collapsed="false">
      <c r="A3253" s="9" t="s">
        <v>28383</v>
      </c>
      <c r="B3253" s="9" t="s">
        <v>28384</v>
      </c>
      <c r="C3253" s="9" t="s">
        <v>28385</v>
      </c>
      <c r="D3253" s="9" t="s">
        <v>20</v>
      </c>
      <c r="E3253" s="9" t="s">
        <v>27277</v>
      </c>
      <c r="F3253" s="9" t="s">
        <v>483</v>
      </c>
      <c r="G3253" s="9" t="s">
        <v>88</v>
      </c>
      <c r="H3253" s="9" t="n">
        <v>1670</v>
      </c>
      <c r="I3253" s="9"/>
      <c r="J3253" s="9" t="s">
        <v>28386</v>
      </c>
      <c r="K3253" s="9" t="s">
        <v>28387</v>
      </c>
      <c r="L3253" s="9" t="s">
        <v>28388</v>
      </c>
      <c r="M3253" s="9" t="s">
        <v>28389</v>
      </c>
      <c r="N3253" s="9" t="s">
        <v>178</v>
      </c>
      <c r="O3253" s="9" t="s">
        <v>28390</v>
      </c>
      <c r="P3253" s="9"/>
      <c r="Q3253" s="9" t="s">
        <v>950</v>
      </c>
      <c r="R3253" s="9" t="s">
        <v>17154</v>
      </c>
      <c r="S3253" s="9" t="s">
        <v>16</v>
      </c>
      <c r="T3253" s="9" t="s">
        <v>8714</v>
      </c>
      <c r="U3253" s="9" t="s">
        <v>222</v>
      </c>
      <c r="V3253" s="9" t="s">
        <v>28391</v>
      </c>
    </row>
    <row r="3254" customFormat="false" ht="15" hidden="false" customHeight="false" outlineLevel="0" collapsed="false">
      <c r="A3254" s="9" t="s">
        <v>28392</v>
      </c>
      <c r="B3254" s="9" t="s">
        <v>28393</v>
      </c>
      <c r="C3254" s="9" t="s">
        <v>28394</v>
      </c>
      <c r="D3254" s="9" t="s">
        <v>20</v>
      </c>
      <c r="E3254" s="9" t="s">
        <v>27277</v>
      </c>
      <c r="F3254" s="9" t="s">
        <v>162</v>
      </c>
      <c r="G3254" s="9" t="s">
        <v>699</v>
      </c>
      <c r="H3254" s="9" t="n">
        <v>1893</v>
      </c>
      <c r="I3254" s="9" t="n">
        <v>1893</v>
      </c>
      <c r="J3254" s="9" t="s">
        <v>28395</v>
      </c>
      <c r="K3254" s="9" t="s">
        <v>28396</v>
      </c>
      <c r="L3254" s="9" t="s">
        <v>28397</v>
      </c>
      <c r="M3254" s="9" t="s">
        <v>28398</v>
      </c>
      <c r="N3254" s="9" t="s">
        <v>180</v>
      </c>
      <c r="O3254" s="9" t="s">
        <v>28399</v>
      </c>
      <c r="P3254" s="9" t="s">
        <v>28400</v>
      </c>
      <c r="Q3254" s="9" t="s">
        <v>234</v>
      </c>
      <c r="R3254" s="9" t="s">
        <v>28401</v>
      </c>
      <c r="S3254" s="9" t="s">
        <v>16</v>
      </c>
      <c r="T3254" s="9" t="s">
        <v>24888</v>
      </c>
      <c r="U3254" s="9" t="s">
        <v>222</v>
      </c>
      <c r="V3254" s="9" t="s">
        <v>28402</v>
      </c>
    </row>
    <row r="3255" customFormat="false" ht="15" hidden="false" customHeight="false" outlineLevel="0" collapsed="false">
      <c r="A3255" s="9" t="s">
        <v>28403</v>
      </c>
      <c r="B3255" s="9" t="s">
        <v>28404</v>
      </c>
      <c r="C3255" s="9" t="s">
        <v>28405</v>
      </c>
      <c r="D3255" s="9" t="s">
        <v>20</v>
      </c>
      <c r="E3255" s="9" t="s">
        <v>27277</v>
      </c>
      <c r="F3255" s="9" t="s">
        <v>698</v>
      </c>
      <c r="G3255" s="9" t="s">
        <v>88</v>
      </c>
      <c r="H3255" s="9" t="n">
        <v>1855</v>
      </c>
      <c r="I3255" s="9"/>
      <c r="J3255" s="9" t="s">
        <v>28406</v>
      </c>
      <c r="K3255" s="9" t="s">
        <v>28407</v>
      </c>
      <c r="L3255" s="9" t="s">
        <v>27386</v>
      </c>
      <c r="M3255" s="9" t="s">
        <v>28408</v>
      </c>
      <c r="N3255" s="9" t="s">
        <v>180</v>
      </c>
      <c r="O3255" s="9" t="s">
        <v>28409</v>
      </c>
      <c r="P3255" s="9"/>
      <c r="Q3255" s="9" t="s">
        <v>234</v>
      </c>
      <c r="R3255" s="9" t="s">
        <v>14106</v>
      </c>
      <c r="S3255" s="9" t="s">
        <v>16</v>
      </c>
      <c r="T3255" s="9" t="s">
        <v>8595</v>
      </c>
      <c r="U3255" s="9" t="s">
        <v>222</v>
      </c>
      <c r="V3255" s="9" t="s">
        <v>28410</v>
      </c>
    </row>
    <row r="3256" customFormat="false" ht="15" hidden="false" customHeight="false" outlineLevel="0" collapsed="false">
      <c r="A3256" s="9" t="s">
        <v>28411</v>
      </c>
      <c r="B3256" s="9" t="s">
        <v>28412</v>
      </c>
      <c r="C3256" s="9" t="s">
        <v>28413</v>
      </c>
      <c r="D3256" s="9" t="s">
        <v>20</v>
      </c>
      <c r="E3256" s="9" t="s">
        <v>27277</v>
      </c>
      <c r="F3256" s="9" t="s">
        <v>698</v>
      </c>
      <c r="G3256" s="9" t="s">
        <v>88</v>
      </c>
      <c r="H3256" s="9" t="n">
        <v>1880</v>
      </c>
      <c r="I3256" s="9"/>
      <c r="J3256" s="9" t="s">
        <v>28414</v>
      </c>
      <c r="K3256" s="9" t="s">
        <v>28415</v>
      </c>
      <c r="L3256" s="9" t="s">
        <v>27386</v>
      </c>
      <c r="M3256" s="9" t="s">
        <v>28416</v>
      </c>
      <c r="N3256" s="9" t="s">
        <v>180</v>
      </c>
      <c r="O3256" s="9" t="s">
        <v>28417</v>
      </c>
      <c r="P3256" s="9"/>
      <c r="Q3256" s="9" t="s">
        <v>2391</v>
      </c>
      <c r="R3256" s="9" t="s">
        <v>735</v>
      </c>
      <c r="S3256" s="9" t="s">
        <v>16</v>
      </c>
      <c r="T3256" s="9" t="s">
        <v>3429</v>
      </c>
      <c r="U3256" s="9" t="s">
        <v>222</v>
      </c>
      <c r="V3256" s="9" t="s">
        <v>28418</v>
      </c>
    </row>
    <row r="3257" customFormat="false" ht="15" hidden="false" customHeight="false" outlineLevel="0" collapsed="false">
      <c r="A3257" s="9" t="s">
        <v>28419</v>
      </c>
      <c r="B3257" s="9" t="s">
        <v>28420</v>
      </c>
      <c r="C3257" s="9" t="s">
        <v>28421</v>
      </c>
      <c r="D3257" s="9" t="s">
        <v>20</v>
      </c>
      <c r="E3257" s="9" t="s">
        <v>27277</v>
      </c>
      <c r="F3257" s="9" t="s">
        <v>162</v>
      </c>
      <c r="G3257" s="9" t="s">
        <v>88</v>
      </c>
      <c r="H3257" s="9" t="n">
        <v>1932</v>
      </c>
      <c r="I3257" s="9"/>
      <c r="J3257" s="9" t="s">
        <v>28422</v>
      </c>
      <c r="K3257" s="9" t="s">
        <v>28423</v>
      </c>
      <c r="L3257" s="9" t="s">
        <v>28424</v>
      </c>
      <c r="M3257" s="9" t="s">
        <v>28425</v>
      </c>
      <c r="N3257" s="9" t="s">
        <v>173</v>
      </c>
      <c r="O3257" s="9" t="s">
        <v>28426</v>
      </c>
      <c r="P3257" s="9" t="s">
        <v>28427</v>
      </c>
      <c r="Q3257" s="9" t="s">
        <v>234</v>
      </c>
      <c r="R3257" s="9" t="s">
        <v>628</v>
      </c>
      <c r="S3257" s="9" t="s">
        <v>17</v>
      </c>
      <c r="T3257" s="9" t="s">
        <v>313</v>
      </c>
      <c r="U3257" s="9" t="s">
        <v>222</v>
      </c>
      <c r="V3257" s="9"/>
    </row>
    <row r="3258" customFormat="false" ht="15" hidden="false" customHeight="false" outlineLevel="0" collapsed="false">
      <c r="A3258" s="9" t="s">
        <v>28428</v>
      </c>
      <c r="B3258" s="9" t="s">
        <v>28429</v>
      </c>
      <c r="C3258" s="9" t="s">
        <v>28430</v>
      </c>
      <c r="D3258" s="9" t="s">
        <v>20</v>
      </c>
      <c r="E3258" s="9" t="s">
        <v>27277</v>
      </c>
      <c r="F3258" s="9" t="s">
        <v>162</v>
      </c>
      <c r="G3258" s="9" t="s">
        <v>88</v>
      </c>
      <c r="H3258" s="9" t="n">
        <v>1941</v>
      </c>
      <c r="I3258" s="9" t="n">
        <v>1957</v>
      </c>
      <c r="J3258" s="9" t="s">
        <v>28431</v>
      </c>
      <c r="K3258" s="9" t="s">
        <v>28432</v>
      </c>
      <c r="L3258" s="9" t="s">
        <v>28433</v>
      </c>
      <c r="M3258" s="9" t="s">
        <v>28434</v>
      </c>
      <c r="N3258" s="9" t="s">
        <v>173</v>
      </c>
      <c r="O3258" s="9" t="s">
        <v>28435</v>
      </c>
      <c r="P3258" s="9" t="s">
        <v>28436</v>
      </c>
      <c r="Q3258" s="9" t="s">
        <v>234</v>
      </c>
      <c r="R3258" s="9" t="s">
        <v>628</v>
      </c>
      <c r="S3258" s="9" t="s">
        <v>17</v>
      </c>
      <c r="T3258" s="9" t="s">
        <v>313</v>
      </c>
      <c r="U3258" s="9" t="s">
        <v>222</v>
      </c>
      <c r="V3258" s="9" t="s">
        <v>28437</v>
      </c>
    </row>
    <row r="3259" customFormat="false" ht="15" hidden="false" customHeight="false" outlineLevel="0" collapsed="false">
      <c r="A3259" s="9" t="s">
        <v>28438</v>
      </c>
      <c r="B3259" s="9" t="s">
        <v>28439</v>
      </c>
      <c r="C3259" s="9" t="s">
        <v>28440</v>
      </c>
      <c r="D3259" s="9" t="s">
        <v>20</v>
      </c>
      <c r="E3259" s="9" t="s">
        <v>27277</v>
      </c>
      <c r="F3259" s="9" t="s">
        <v>162</v>
      </c>
      <c r="G3259" s="9" t="s">
        <v>90</v>
      </c>
      <c r="H3259" s="9" t="n">
        <v>1325</v>
      </c>
      <c r="I3259" s="9" t="n">
        <v>1521</v>
      </c>
      <c r="J3259" s="9" t="s">
        <v>240</v>
      </c>
      <c r="K3259" s="9" t="s">
        <v>28441</v>
      </c>
      <c r="L3259" s="9" t="s">
        <v>28442</v>
      </c>
      <c r="M3259" s="9" t="s">
        <v>28443</v>
      </c>
      <c r="N3259" s="9" t="s">
        <v>231</v>
      </c>
      <c r="O3259" s="9" t="s">
        <v>28444</v>
      </c>
      <c r="P3259" s="9"/>
      <c r="Q3259" s="9" t="s">
        <v>670</v>
      </c>
      <c r="R3259" s="9" t="s">
        <v>1806</v>
      </c>
      <c r="S3259" s="9" t="s">
        <v>16</v>
      </c>
      <c r="T3259" s="9" t="s">
        <v>672</v>
      </c>
      <c r="U3259" s="9" t="s">
        <v>222</v>
      </c>
      <c r="V3259" s="9" t="s">
        <v>28445</v>
      </c>
    </row>
    <row r="3260" customFormat="false" ht="15" hidden="false" customHeight="false" outlineLevel="0" collapsed="false">
      <c r="A3260" s="9" t="s">
        <v>28446</v>
      </c>
      <c r="B3260" s="9" t="s">
        <v>28447</v>
      </c>
      <c r="C3260" s="9" t="s">
        <v>28448</v>
      </c>
      <c r="D3260" s="9" t="s">
        <v>20</v>
      </c>
      <c r="E3260" s="9" t="s">
        <v>27277</v>
      </c>
      <c r="F3260" s="9" t="s">
        <v>162</v>
      </c>
      <c r="G3260" s="9" t="s">
        <v>90</v>
      </c>
      <c r="H3260" s="9" t="n">
        <v>1337</v>
      </c>
      <c r="I3260" s="9" t="n">
        <v>1521</v>
      </c>
      <c r="J3260" s="9" t="s">
        <v>240</v>
      </c>
      <c r="K3260" s="9" t="s">
        <v>28449</v>
      </c>
      <c r="L3260" s="9" t="s">
        <v>28450</v>
      </c>
      <c r="M3260" s="9" t="s">
        <v>28451</v>
      </c>
      <c r="N3260" s="9" t="s">
        <v>178</v>
      </c>
      <c r="O3260" s="9" t="s">
        <v>28452</v>
      </c>
      <c r="P3260" s="9" t="s">
        <v>28453</v>
      </c>
      <c r="Q3260" s="9" t="s">
        <v>234</v>
      </c>
      <c r="R3260" s="9" t="s">
        <v>7748</v>
      </c>
      <c r="S3260" s="9" t="s">
        <v>15</v>
      </c>
      <c r="T3260" s="9" t="s">
        <v>14252</v>
      </c>
      <c r="U3260" s="9" t="s">
        <v>222</v>
      </c>
      <c r="V3260" s="9" t="s">
        <v>28454</v>
      </c>
    </row>
    <row r="3261" customFormat="false" ht="15" hidden="false" customHeight="false" outlineLevel="0" collapsed="false">
      <c r="A3261" s="9" t="s">
        <v>28455</v>
      </c>
      <c r="B3261" s="9" t="s">
        <v>2033</v>
      </c>
      <c r="C3261" s="9" t="s">
        <v>28456</v>
      </c>
      <c r="D3261" s="9" t="s">
        <v>20</v>
      </c>
      <c r="E3261" s="9" t="s">
        <v>27277</v>
      </c>
      <c r="F3261" s="9" t="s">
        <v>162</v>
      </c>
      <c r="G3261" s="9" t="s">
        <v>90</v>
      </c>
      <c r="H3261" s="9" t="n">
        <v>-100</v>
      </c>
      <c r="I3261" s="9" t="n">
        <v>550</v>
      </c>
      <c r="J3261" s="9" t="s">
        <v>240</v>
      </c>
      <c r="K3261" s="9" t="s">
        <v>28457</v>
      </c>
      <c r="L3261" s="9" t="s">
        <v>28458</v>
      </c>
      <c r="M3261" s="9" t="s">
        <v>28459</v>
      </c>
      <c r="N3261" s="9" t="s">
        <v>5661</v>
      </c>
      <c r="O3261" s="9" t="s">
        <v>5662</v>
      </c>
      <c r="P3261" s="9"/>
      <c r="Q3261" s="9" t="s">
        <v>670</v>
      </c>
      <c r="R3261" s="9" t="s">
        <v>28460</v>
      </c>
      <c r="S3261" s="9" t="s">
        <v>16</v>
      </c>
      <c r="T3261" s="9" t="s">
        <v>3239</v>
      </c>
      <c r="U3261" s="9" t="s">
        <v>222</v>
      </c>
      <c r="V3261" s="9" t="s">
        <v>28461</v>
      </c>
    </row>
    <row r="3262" customFormat="false" ht="15" hidden="false" customHeight="false" outlineLevel="0" collapsed="false">
      <c r="A3262" s="9" t="s">
        <v>28462</v>
      </c>
      <c r="B3262" s="9" t="s">
        <v>28463</v>
      </c>
      <c r="C3262" s="9" t="s">
        <v>28464</v>
      </c>
      <c r="D3262" s="9" t="s">
        <v>20</v>
      </c>
      <c r="E3262" s="9" t="s">
        <v>27277</v>
      </c>
      <c r="F3262" s="9" t="s">
        <v>162</v>
      </c>
      <c r="G3262" s="9" t="s">
        <v>90</v>
      </c>
      <c r="H3262" s="9" t="n">
        <v>-100</v>
      </c>
      <c r="I3262" s="9" t="n">
        <v>1521</v>
      </c>
      <c r="J3262" s="9" t="s">
        <v>240</v>
      </c>
      <c r="K3262" s="9" t="s">
        <v>28465</v>
      </c>
      <c r="L3262" s="9" t="s">
        <v>28466</v>
      </c>
      <c r="M3262" s="9" t="s">
        <v>28467</v>
      </c>
      <c r="N3262" s="9" t="s">
        <v>9045</v>
      </c>
      <c r="O3262" s="9" t="s">
        <v>5662</v>
      </c>
      <c r="P3262" s="9"/>
      <c r="Q3262" s="9" t="s">
        <v>234</v>
      </c>
      <c r="R3262" s="9" t="s">
        <v>5625</v>
      </c>
      <c r="S3262" s="9" t="s">
        <v>17</v>
      </c>
      <c r="T3262" s="9" t="s">
        <v>15483</v>
      </c>
      <c r="U3262" s="9" t="s">
        <v>222</v>
      </c>
      <c r="V3262" s="9" t="s">
        <v>28468</v>
      </c>
    </row>
    <row r="3263" customFormat="false" ht="15" hidden="false" customHeight="false" outlineLevel="0" collapsed="false">
      <c r="A3263" s="9" t="s">
        <v>28469</v>
      </c>
      <c r="B3263" s="9" t="s">
        <v>28470</v>
      </c>
      <c r="C3263" s="9" t="s">
        <v>28471</v>
      </c>
      <c r="D3263" s="9" t="s">
        <v>20</v>
      </c>
      <c r="E3263" s="9" t="s">
        <v>27277</v>
      </c>
      <c r="F3263" s="9" t="s">
        <v>162</v>
      </c>
      <c r="G3263" s="9" t="s">
        <v>90</v>
      </c>
      <c r="H3263" s="9" t="n">
        <v>-1400</v>
      </c>
      <c r="I3263" s="9" t="n">
        <v>-1000</v>
      </c>
      <c r="J3263" s="9" t="s">
        <v>240</v>
      </c>
      <c r="K3263" s="9" t="s">
        <v>28472</v>
      </c>
      <c r="L3263" s="9" t="s">
        <v>28473</v>
      </c>
      <c r="M3263" s="9" t="s">
        <v>28474</v>
      </c>
      <c r="N3263" s="9" t="s">
        <v>180</v>
      </c>
      <c r="O3263" s="9" t="s">
        <v>5662</v>
      </c>
      <c r="P3263" s="9"/>
      <c r="Q3263" s="9" t="s">
        <v>234</v>
      </c>
      <c r="R3263" s="9" t="s">
        <v>1806</v>
      </c>
      <c r="S3263" s="9" t="s">
        <v>17</v>
      </c>
      <c r="T3263" s="9" t="s">
        <v>3090</v>
      </c>
      <c r="U3263" s="9" t="s">
        <v>222</v>
      </c>
      <c r="V3263" s="9" t="s">
        <v>28475</v>
      </c>
    </row>
    <row r="3264" customFormat="false" ht="15" hidden="false" customHeight="false" outlineLevel="0" collapsed="false">
      <c r="A3264" s="9" t="s">
        <v>28476</v>
      </c>
      <c r="B3264" s="9" t="s">
        <v>28477</v>
      </c>
      <c r="C3264" s="9" t="s">
        <v>28478</v>
      </c>
      <c r="D3264" s="9" t="s">
        <v>20</v>
      </c>
      <c r="E3264" s="9" t="s">
        <v>27277</v>
      </c>
      <c r="F3264" s="9" t="s">
        <v>162</v>
      </c>
      <c r="G3264" s="9" t="s">
        <v>90</v>
      </c>
      <c r="H3264" s="9" t="n">
        <v>-900</v>
      </c>
      <c r="I3264" s="9" t="n">
        <v>-400</v>
      </c>
      <c r="J3264" s="9" t="s">
        <v>240</v>
      </c>
      <c r="K3264" s="9" t="s">
        <v>28479</v>
      </c>
      <c r="L3264" s="9" t="s">
        <v>28480</v>
      </c>
      <c r="M3264" s="9" t="s">
        <v>28481</v>
      </c>
      <c r="N3264" s="9" t="s">
        <v>179</v>
      </c>
      <c r="O3264" s="9" t="s">
        <v>5662</v>
      </c>
      <c r="P3264" s="9"/>
      <c r="Q3264" s="9" t="s">
        <v>670</v>
      </c>
      <c r="R3264" s="9" t="s">
        <v>1806</v>
      </c>
      <c r="S3264" s="9" t="s">
        <v>17</v>
      </c>
      <c r="T3264" s="9"/>
      <c r="U3264" s="9" t="s">
        <v>222</v>
      </c>
      <c r="V3264" s="9" t="s">
        <v>28482</v>
      </c>
    </row>
    <row r="3265" customFormat="false" ht="15" hidden="false" customHeight="false" outlineLevel="0" collapsed="false">
      <c r="A3265" s="9" t="s">
        <v>28483</v>
      </c>
      <c r="B3265" s="9" t="s">
        <v>28484</v>
      </c>
      <c r="C3265" s="9" t="s">
        <v>28485</v>
      </c>
      <c r="D3265" s="9" t="s">
        <v>20</v>
      </c>
      <c r="E3265" s="9" t="s">
        <v>27277</v>
      </c>
      <c r="F3265" s="9" t="s">
        <v>162</v>
      </c>
      <c r="G3265" s="9" t="s">
        <v>90</v>
      </c>
      <c r="H3265" s="9" t="n">
        <v>700</v>
      </c>
      <c r="I3265" s="9" t="n">
        <v>810</v>
      </c>
      <c r="J3265" s="9" t="s">
        <v>28486</v>
      </c>
      <c r="K3265" s="9" t="s">
        <v>28487</v>
      </c>
      <c r="L3265" s="9" t="s">
        <v>28488</v>
      </c>
      <c r="M3265" s="9" t="s">
        <v>28489</v>
      </c>
      <c r="N3265" s="9" t="s">
        <v>11610</v>
      </c>
      <c r="O3265" s="9" t="s">
        <v>28490</v>
      </c>
      <c r="P3265" s="9"/>
      <c r="Q3265" s="9" t="s">
        <v>234</v>
      </c>
      <c r="R3265" s="9" t="s">
        <v>5625</v>
      </c>
      <c r="S3265" s="9" t="s">
        <v>17</v>
      </c>
      <c r="T3265" s="9" t="s">
        <v>2953</v>
      </c>
      <c r="U3265" s="9" t="s">
        <v>222</v>
      </c>
      <c r="V3265" s="9"/>
    </row>
    <row r="3266" customFormat="false" ht="15" hidden="false" customHeight="false" outlineLevel="0" collapsed="false">
      <c r="A3266" s="9" t="s">
        <v>28491</v>
      </c>
      <c r="B3266" s="9" t="s">
        <v>28492</v>
      </c>
      <c r="C3266" s="9" t="s">
        <v>28493</v>
      </c>
      <c r="D3266" s="9" t="s">
        <v>20</v>
      </c>
      <c r="E3266" s="9" t="s">
        <v>27277</v>
      </c>
      <c r="F3266" s="9" t="s">
        <v>162</v>
      </c>
      <c r="G3266" s="9" t="s">
        <v>1503</v>
      </c>
      <c r="H3266" s="9" t="n">
        <v>580</v>
      </c>
      <c r="I3266" s="9" t="n">
        <v>660</v>
      </c>
      <c r="J3266" s="9" t="s">
        <v>28494</v>
      </c>
      <c r="K3266" s="9" t="s">
        <v>28495</v>
      </c>
      <c r="L3266" s="9" t="s">
        <v>28496</v>
      </c>
      <c r="M3266" s="9" t="s">
        <v>28497</v>
      </c>
      <c r="N3266" s="9" t="s">
        <v>5787</v>
      </c>
      <c r="O3266" s="9" t="s">
        <v>28498</v>
      </c>
      <c r="P3266" s="9"/>
      <c r="Q3266" s="9" t="s">
        <v>234</v>
      </c>
      <c r="R3266" s="9" t="s">
        <v>1806</v>
      </c>
      <c r="S3266" s="9" t="s">
        <v>17</v>
      </c>
      <c r="T3266" s="9" t="s">
        <v>19319</v>
      </c>
      <c r="U3266" s="9" t="s">
        <v>222</v>
      </c>
      <c r="V3266" s="9"/>
    </row>
    <row r="3267" customFormat="false" ht="15" hidden="false" customHeight="false" outlineLevel="0" collapsed="false">
      <c r="A3267" s="9" t="s">
        <v>28499</v>
      </c>
      <c r="B3267" s="9" t="s">
        <v>28500</v>
      </c>
      <c r="C3267" s="9" t="s">
        <v>28501</v>
      </c>
      <c r="D3267" s="9" t="s">
        <v>20</v>
      </c>
      <c r="E3267" s="9" t="s">
        <v>27277</v>
      </c>
      <c r="F3267" s="9" t="s">
        <v>162</v>
      </c>
      <c r="G3267" s="9" t="s">
        <v>90</v>
      </c>
      <c r="H3267" s="9" t="n">
        <v>-1500</v>
      </c>
      <c r="I3267" s="9" t="n">
        <v>1521</v>
      </c>
      <c r="J3267" s="9" t="s">
        <v>240</v>
      </c>
      <c r="K3267" s="9" t="s">
        <v>28502</v>
      </c>
      <c r="L3267" s="9" t="s">
        <v>28503</v>
      </c>
      <c r="M3267" s="9" t="s">
        <v>28504</v>
      </c>
      <c r="N3267" s="9" t="s">
        <v>268</v>
      </c>
      <c r="O3267" s="9" t="s">
        <v>14592</v>
      </c>
      <c r="P3267" s="9"/>
      <c r="Q3267" s="9" t="s">
        <v>234</v>
      </c>
      <c r="R3267" s="9" t="s">
        <v>5625</v>
      </c>
      <c r="S3267" s="9" t="s">
        <v>17</v>
      </c>
      <c r="T3267" s="9" t="s">
        <v>15483</v>
      </c>
      <c r="U3267" s="9" t="s">
        <v>378</v>
      </c>
      <c r="V3267" s="9" t="s">
        <v>28505</v>
      </c>
    </row>
    <row r="3268" customFormat="false" ht="15" hidden="false" customHeight="false" outlineLevel="0" collapsed="false">
      <c r="A3268" s="9" t="s">
        <v>28506</v>
      </c>
      <c r="B3268" s="9" t="s">
        <v>28507</v>
      </c>
      <c r="C3268" s="9" t="s">
        <v>28508</v>
      </c>
      <c r="D3268" s="9" t="s">
        <v>20</v>
      </c>
      <c r="E3268" s="9" t="s">
        <v>27277</v>
      </c>
      <c r="F3268" s="9" t="s">
        <v>162</v>
      </c>
      <c r="G3268" s="9" t="s">
        <v>90</v>
      </c>
      <c r="H3268" s="9" t="n">
        <v>800</v>
      </c>
      <c r="I3268" s="9" t="n">
        <v>1500</v>
      </c>
      <c r="J3268" s="9" t="s">
        <v>240</v>
      </c>
      <c r="K3268" s="9" t="s">
        <v>28509</v>
      </c>
      <c r="L3268" s="9" t="s">
        <v>28510</v>
      </c>
      <c r="M3268" s="9" t="s">
        <v>28511</v>
      </c>
      <c r="N3268" s="9" t="s">
        <v>179</v>
      </c>
      <c r="O3268" s="9" t="s">
        <v>28512</v>
      </c>
      <c r="P3268" s="9"/>
      <c r="Q3268" s="9" t="s">
        <v>1358</v>
      </c>
      <c r="R3268" s="9" t="s">
        <v>27390</v>
      </c>
      <c r="S3268" s="9" t="s">
        <v>17</v>
      </c>
      <c r="T3268" s="9" t="s">
        <v>3429</v>
      </c>
      <c r="U3268" s="9" t="s">
        <v>222</v>
      </c>
      <c r="V3268" s="9" t="s">
        <v>28513</v>
      </c>
    </row>
    <row r="3269" customFormat="false" ht="15" hidden="false" customHeight="false" outlineLevel="0" collapsed="false">
      <c r="A3269" s="9" t="s">
        <v>28514</v>
      </c>
      <c r="B3269" s="9" t="s">
        <v>28515</v>
      </c>
      <c r="C3269" s="9" t="s">
        <v>28516</v>
      </c>
      <c r="D3269" s="9" t="s">
        <v>20</v>
      </c>
      <c r="E3269" s="9" t="s">
        <v>27277</v>
      </c>
      <c r="F3269" s="9" t="s">
        <v>162</v>
      </c>
      <c r="G3269" s="9" t="s">
        <v>92</v>
      </c>
      <c r="H3269" s="9" t="n">
        <v>450</v>
      </c>
      <c r="I3269" s="9" t="n">
        <v>900</v>
      </c>
      <c r="J3269" s="9" t="s">
        <v>240</v>
      </c>
      <c r="K3269" s="9" t="s">
        <v>28517</v>
      </c>
      <c r="L3269" s="9" t="s">
        <v>28518</v>
      </c>
      <c r="M3269" s="9" t="s">
        <v>28519</v>
      </c>
      <c r="N3269" s="9" t="s">
        <v>180</v>
      </c>
      <c r="O3269" s="9" t="s">
        <v>28520</v>
      </c>
      <c r="P3269" s="9"/>
      <c r="Q3269" s="9" t="s">
        <v>219</v>
      </c>
      <c r="R3269" s="9" t="s">
        <v>28521</v>
      </c>
      <c r="S3269" s="9" t="s">
        <v>17</v>
      </c>
      <c r="T3269" s="9" t="s">
        <v>3429</v>
      </c>
      <c r="U3269" s="9" t="s">
        <v>222</v>
      </c>
      <c r="V3269" s="9" t="s">
        <v>28522</v>
      </c>
    </row>
    <row r="3270" customFormat="false" ht="15" hidden="false" customHeight="false" outlineLevel="0" collapsed="false">
      <c r="A3270" s="9" t="s">
        <v>28523</v>
      </c>
      <c r="B3270" s="9" t="s">
        <v>7180</v>
      </c>
      <c r="C3270" s="9" t="s">
        <v>28524</v>
      </c>
      <c r="D3270" s="9" t="s">
        <v>20</v>
      </c>
      <c r="E3270" s="9" t="s">
        <v>27277</v>
      </c>
      <c r="F3270" s="9" t="s">
        <v>162</v>
      </c>
      <c r="G3270" s="9" t="s">
        <v>92</v>
      </c>
      <c r="H3270" s="9" t="n">
        <v>500</v>
      </c>
      <c r="I3270" s="9" t="n">
        <v>1500</v>
      </c>
      <c r="J3270" s="9" t="s">
        <v>240</v>
      </c>
      <c r="K3270" s="9" t="s">
        <v>28525</v>
      </c>
      <c r="L3270" s="9" t="s">
        <v>28526</v>
      </c>
      <c r="M3270" s="9" t="s">
        <v>28527</v>
      </c>
      <c r="N3270" s="9" t="s">
        <v>231</v>
      </c>
      <c r="O3270" s="9" t="s">
        <v>27877</v>
      </c>
      <c r="P3270" s="9"/>
      <c r="Q3270" s="9" t="s">
        <v>234</v>
      </c>
      <c r="R3270" s="9" t="s">
        <v>628</v>
      </c>
      <c r="S3270" s="9" t="s">
        <v>17</v>
      </c>
      <c r="T3270" s="9"/>
      <c r="U3270" s="9" t="s">
        <v>222</v>
      </c>
      <c r="V3270" s="9" t="s">
        <v>28528</v>
      </c>
    </row>
    <row r="3271" customFormat="false" ht="15" hidden="false" customHeight="false" outlineLevel="0" collapsed="false">
      <c r="A3271" s="9" t="s">
        <v>28529</v>
      </c>
      <c r="B3271" s="9" t="s">
        <v>28530</v>
      </c>
      <c r="C3271" s="9" t="s">
        <v>28531</v>
      </c>
      <c r="D3271" s="9" t="s">
        <v>20</v>
      </c>
      <c r="E3271" s="9" t="s">
        <v>27277</v>
      </c>
      <c r="F3271" s="9" t="s">
        <v>162</v>
      </c>
      <c r="G3271" s="9" t="s">
        <v>92</v>
      </c>
      <c r="H3271" s="9" t="n">
        <v>800</v>
      </c>
      <c r="I3271" s="9" t="n">
        <v>1600</v>
      </c>
      <c r="J3271" s="9" t="s">
        <v>240</v>
      </c>
      <c r="K3271" s="9" t="s">
        <v>28532</v>
      </c>
      <c r="L3271" s="9" t="s">
        <v>28533</v>
      </c>
      <c r="M3271" s="9" t="s">
        <v>28534</v>
      </c>
      <c r="N3271" s="9" t="s">
        <v>6008</v>
      </c>
      <c r="O3271" s="9" t="s">
        <v>28535</v>
      </c>
      <c r="P3271" s="9"/>
      <c r="Q3271" s="9" t="s">
        <v>9215</v>
      </c>
      <c r="R3271" s="9" t="s">
        <v>628</v>
      </c>
      <c r="S3271" s="9" t="s">
        <v>17</v>
      </c>
      <c r="T3271" s="9" t="s">
        <v>3429</v>
      </c>
      <c r="U3271" s="9" t="s">
        <v>378</v>
      </c>
      <c r="V3271" s="9" t="s">
        <v>28536</v>
      </c>
    </row>
    <row r="3272" customFormat="false" ht="15" hidden="false" customHeight="false" outlineLevel="0" collapsed="false">
      <c r="A3272" s="9" t="s">
        <v>28537</v>
      </c>
      <c r="B3272" s="9" t="s">
        <v>28538</v>
      </c>
      <c r="C3272" s="9" t="s">
        <v>28539</v>
      </c>
      <c r="D3272" s="9" t="s">
        <v>20</v>
      </c>
      <c r="E3272" s="9" t="s">
        <v>27277</v>
      </c>
      <c r="F3272" s="9" t="s">
        <v>698</v>
      </c>
      <c r="G3272" s="9" t="s">
        <v>2190</v>
      </c>
      <c r="H3272" s="9" t="n">
        <v>1939</v>
      </c>
      <c r="I3272" s="9"/>
      <c r="J3272" s="9" t="s">
        <v>28540</v>
      </c>
      <c r="K3272" s="9" t="s">
        <v>28541</v>
      </c>
      <c r="L3272" s="9" t="s">
        <v>27386</v>
      </c>
      <c r="M3272" s="9" t="s">
        <v>28542</v>
      </c>
      <c r="N3272" s="9" t="s">
        <v>180</v>
      </c>
      <c r="O3272" s="9" t="s">
        <v>28543</v>
      </c>
      <c r="P3272" s="9"/>
      <c r="Q3272" s="9" t="s">
        <v>234</v>
      </c>
      <c r="R3272" s="9" t="s">
        <v>27390</v>
      </c>
      <c r="S3272" s="9" t="s">
        <v>17</v>
      </c>
      <c r="T3272" s="9" t="s">
        <v>3429</v>
      </c>
      <c r="U3272" s="9" t="s">
        <v>222</v>
      </c>
      <c r="V3272" s="9"/>
    </row>
    <row r="3273" customFormat="false" ht="15" hidden="false" customHeight="false" outlineLevel="0" collapsed="false">
      <c r="A3273" s="9" t="s">
        <v>28544</v>
      </c>
      <c r="B3273" s="9" t="s">
        <v>28545</v>
      </c>
      <c r="C3273" s="9" t="s">
        <v>28546</v>
      </c>
      <c r="D3273" s="9" t="s">
        <v>20</v>
      </c>
      <c r="E3273" s="9" t="s">
        <v>27277</v>
      </c>
      <c r="F3273" s="9" t="s">
        <v>162</v>
      </c>
      <c r="G3273" s="9" t="s">
        <v>2190</v>
      </c>
      <c r="H3273" s="9" t="n">
        <v>600</v>
      </c>
      <c r="I3273" s="9" t="n">
        <v>1600</v>
      </c>
      <c r="J3273" s="9" t="s">
        <v>240</v>
      </c>
      <c r="K3273" s="9" t="s">
        <v>28547</v>
      </c>
      <c r="L3273" s="9" t="s">
        <v>28548</v>
      </c>
      <c r="M3273" s="9" t="s">
        <v>28549</v>
      </c>
      <c r="N3273" s="9" t="s">
        <v>179</v>
      </c>
      <c r="O3273" s="9" t="s">
        <v>28550</v>
      </c>
      <c r="P3273" s="9"/>
      <c r="Q3273" s="9" t="s">
        <v>1358</v>
      </c>
      <c r="R3273" s="9" t="s">
        <v>628</v>
      </c>
      <c r="S3273" s="9" t="s">
        <v>17</v>
      </c>
      <c r="T3273" s="9" t="s">
        <v>3429</v>
      </c>
      <c r="U3273" s="9" t="s">
        <v>222</v>
      </c>
      <c r="V3273" s="9" t="s">
        <v>28551</v>
      </c>
    </row>
    <row r="3274" customFormat="false" ht="15" hidden="false" customHeight="false" outlineLevel="0" collapsed="false">
      <c r="A3274" s="9" t="s">
        <v>28552</v>
      </c>
      <c r="B3274" s="9" t="s">
        <v>7202</v>
      </c>
      <c r="C3274" s="9" t="s">
        <v>28553</v>
      </c>
      <c r="D3274" s="9" t="s">
        <v>20</v>
      </c>
      <c r="E3274" s="9" t="s">
        <v>27277</v>
      </c>
      <c r="F3274" s="9" t="s">
        <v>162</v>
      </c>
      <c r="G3274" s="9" t="s">
        <v>2190</v>
      </c>
      <c r="H3274" s="9" t="n">
        <v>1</v>
      </c>
      <c r="I3274" s="9" t="n">
        <v>900</v>
      </c>
      <c r="J3274" s="9" t="s">
        <v>240</v>
      </c>
      <c r="K3274" s="9" t="s">
        <v>28554</v>
      </c>
      <c r="L3274" s="9" t="s">
        <v>9769</v>
      </c>
      <c r="M3274" s="9" t="s">
        <v>28555</v>
      </c>
      <c r="N3274" s="9" t="s">
        <v>179</v>
      </c>
      <c r="O3274" s="9" t="s">
        <v>27877</v>
      </c>
      <c r="P3274" s="9"/>
      <c r="Q3274" s="9" t="s">
        <v>1163</v>
      </c>
      <c r="R3274" s="9" t="s">
        <v>628</v>
      </c>
      <c r="S3274" s="9" t="s">
        <v>17</v>
      </c>
      <c r="T3274" s="9"/>
      <c r="U3274" s="9" t="s">
        <v>222</v>
      </c>
      <c r="V3274" s="9" t="s">
        <v>28556</v>
      </c>
    </row>
    <row r="3275" customFormat="false" ht="15" hidden="false" customHeight="false" outlineLevel="0" collapsed="false">
      <c r="A3275" s="9" t="s">
        <v>28557</v>
      </c>
      <c r="B3275" s="9" t="s">
        <v>28558</v>
      </c>
      <c r="C3275" s="9" t="s">
        <v>28559</v>
      </c>
      <c r="D3275" s="9" t="s">
        <v>20</v>
      </c>
      <c r="E3275" s="9" t="s">
        <v>27277</v>
      </c>
      <c r="F3275" s="9" t="s">
        <v>483</v>
      </c>
      <c r="G3275" s="9" t="s">
        <v>28560</v>
      </c>
      <c r="H3275" s="9" t="n">
        <v>1597</v>
      </c>
      <c r="I3275" s="9" t="n">
        <v>1739</v>
      </c>
      <c r="J3275" s="9" t="s">
        <v>240</v>
      </c>
      <c r="K3275" s="9" t="s">
        <v>28561</v>
      </c>
      <c r="L3275" s="9" t="s">
        <v>28562</v>
      </c>
      <c r="M3275" s="9" t="s">
        <v>28563</v>
      </c>
      <c r="N3275" s="9" t="s">
        <v>178</v>
      </c>
      <c r="O3275" s="9" t="s">
        <v>28564</v>
      </c>
      <c r="P3275" s="9"/>
      <c r="Q3275" s="9" t="s">
        <v>246</v>
      </c>
      <c r="R3275" s="9" t="s">
        <v>628</v>
      </c>
      <c r="S3275" s="9" t="s">
        <v>17</v>
      </c>
      <c r="T3275" s="9" t="s">
        <v>170</v>
      </c>
      <c r="U3275" s="9" t="s">
        <v>222</v>
      </c>
      <c r="V3275" s="9"/>
    </row>
    <row r="3276" customFormat="false" ht="15" hidden="false" customHeight="false" outlineLevel="0" collapsed="false">
      <c r="A3276" s="9" t="s">
        <v>28565</v>
      </c>
      <c r="B3276" s="9" t="s">
        <v>28566</v>
      </c>
      <c r="C3276" s="9" t="s">
        <v>28567</v>
      </c>
      <c r="D3276" s="9" t="s">
        <v>20</v>
      </c>
      <c r="E3276" s="9" t="s">
        <v>27277</v>
      </c>
      <c r="F3276" s="9" t="s">
        <v>162</v>
      </c>
      <c r="G3276" s="9" t="s">
        <v>94</v>
      </c>
      <c r="H3276" s="9" t="n">
        <v>1200</v>
      </c>
      <c r="I3276" s="9" t="n">
        <v>1500</v>
      </c>
      <c r="J3276" s="9" t="s">
        <v>240</v>
      </c>
      <c r="K3276" s="9" t="s">
        <v>28568</v>
      </c>
      <c r="L3276" s="9" t="s">
        <v>28569</v>
      </c>
      <c r="M3276" s="9" t="s">
        <v>28570</v>
      </c>
      <c r="N3276" s="9" t="s">
        <v>1380</v>
      </c>
      <c r="O3276" s="9" t="s">
        <v>5662</v>
      </c>
      <c r="P3276" s="9"/>
      <c r="Q3276" s="9" t="s">
        <v>670</v>
      </c>
      <c r="R3276" s="9" t="s">
        <v>628</v>
      </c>
      <c r="S3276" s="9" t="s">
        <v>17</v>
      </c>
      <c r="T3276" s="9" t="s">
        <v>672</v>
      </c>
      <c r="U3276" s="9" t="s">
        <v>378</v>
      </c>
      <c r="V3276" s="9" t="s">
        <v>28571</v>
      </c>
    </row>
    <row r="3277" customFormat="false" ht="15" hidden="false" customHeight="false" outlineLevel="0" collapsed="false">
      <c r="A3277" s="9" t="s">
        <v>28572</v>
      </c>
      <c r="B3277" s="9" t="s">
        <v>28573</v>
      </c>
      <c r="C3277" s="9" t="s">
        <v>28574</v>
      </c>
      <c r="D3277" s="9" t="s">
        <v>20</v>
      </c>
      <c r="E3277" s="9" t="s">
        <v>27277</v>
      </c>
      <c r="F3277" s="9" t="s">
        <v>483</v>
      </c>
      <c r="G3277" s="9" t="s">
        <v>4113</v>
      </c>
      <c r="H3277" s="9" t="n">
        <v>1494</v>
      </c>
      <c r="I3277" s="9" t="n">
        <v>1498</v>
      </c>
      <c r="J3277" s="9" t="s">
        <v>240</v>
      </c>
      <c r="K3277" s="9" t="s">
        <v>28575</v>
      </c>
      <c r="L3277" s="9" t="s">
        <v>28576</v>
      </c>
      <c r="M3277" s="9" t="s">
        <v>28577</v>
      </c>
      <c r="N3277" s="9" t="s">
        <v>976</v>
      </c>
      <c r="O3277" s="9" t="s">
        <v>28578</v>
      </c>
      <c r="P3277" s="9" t="s">
        <v>28579</v>
      </c>
      <c r="Q3277" s="9" t="s">
        <v>246</v>
      </c>
      <c r="R3277" s="9" t="s">
        <v>2184</v>
      </c>
      <c r="S3277" s="9" t="s">
        <v>17</v>
      </c>
      <c r="T3277" s="9" t="s">
        <v>170</v>
      </c>
      <c r="U3277" s="9" t="s">
        <v>222</v>
      </c>
      <c r="V3277" s="9"/>
    </row>
    <row r="3278" customFormat="false" ht="15" hidden="false" customHeight="false" outlineLevel="0" collapsed="false">
      <c r="A3278" s="9" t="s">
        <v>28580</v>
      </c>
      <c r="B3278" s="9" t="s">
        <v>28581</v>
      </c>
      <c r="C3278" s="9" t="s">
        <v>28582</v>
      </c>
      <c r="D3278" s="9" t="s">
        <v>20</v>
      </c>
      <c r="E3278" s="9" t="s">
        <v>27277</v>
      </c>
      <c r="F3278" s="9" t="s">
        <v>162</v>
      </c>
      <c r="G3278" s="9" t="s">
        <v>94</v>
      </c>
      <c r="H3278" s="9" t="n">
        <v>-200</v>
      </c>
      <c r="I3278" s="9" t="n">
        <v>600</v>
      </c>
      <c r="J3278" s="9" t="s">
        <v>240</v>
      </c>
      <c r="K3278" s="9" t="s">
        <v>28583</v>
      </c>
      <c r="L3278" s="9" t="s">
        <v>28584</v>
      </c>
      <c r="M3278" s="9" t="s">
        <v>28585</v>
      </c>
      <c r="N3278" s="9" t="s">
        <v>452</v>
      </c>
      <c r="O3278" s="9" t="s">
        <v>28586</v>
      </c>
      <c r="P3278" s="9"/>
      <c r="Q3278" s="9" t="s">
        <v>234</v>
      </c>
      <c r="R3278" s="9" t="s">
        <v>5625</v>
      </c>
      <c r="S3278" s="9" t="s">
        <v>17</v>
      </c>
      <c r="T3278" s="9" t="s">
        <v>170</v>
      </c>
      <c r="U3278" s="9" t="s">
        <v>378</v>
      </c>
      <c r="V3278" s="9" t="s">
        <v>28587</v>
      </c>
    </row>
    <row r="3279" customFormat="false" ht="15" hidden="false" customHeight="false" outlineLevel="0" collapsed="false">
      <c r="A3279" s="9" t="s">
        <v>28588</v>
      </c>
      <c r="B3279" s="9" t="s">
        <v>28589</v>
      </c>
      <c r="C3279" s="9" t="s">
        <v>28590</v>
      </c>
      <c r="D3279" s="9" t="s">
        <v>20</v>
      </c>
      <c r="E3279" s="9" t="s">
        <v>27277</v>
      </c>
      <c r="F3279" s="9" t="s">
        <v>483</v>
      </c>
      <c r="G3279" s="9" t="s">
        <v>94</v>
      </c>
      <c r="H3279" s="9" t="n">
        <v>1655</v>
      </c>
      <c r="I3279" s="9" t="n">
        <v>1692</v>
      </c>
      <c r="J3279" s="9" t="s">
        <v>28591</v>
      </c>
      <c r="K3279" s="9" t="s">
        <v>28592</v>
      </c>
      <c r="L3279" s="9" t="s">
        <v>28593</v>
      </c>
      <c r="M3279" s="9" t="s">
        <v>28594</v>
      </c>
      <c r="N3279" s="9" t="s">
        <v>178</v>
      </c>
      <c r="O3279" s="9" t="s">
        <v>28595</v>
      </c>
      <c r="P3279" s="9"/>
      <c r="Q3279" s="9" t="s">
        <v>246</v>
      </c>
      <c r="R3279" s="9" t="s">
        <v>5625</v>
      </c>
      <c r="S3279" s="9" t="s">
        <v>17</v>
      </c>
      <c r="T3279" s="9" t="s">
        <v>170</v>
      </c>
      <c r="U3279" s="9" t="s">
        <v>222</v>
      </c>
      <c r="V3279" s="9"/>
    </row>
    <row r="3280" customFormat="false" ht="15" hidden="false" customHeight="false" outlineLevel="0" collapsed="false">
      <c r="A3280" s="9" t="s">
        <v>28596</v>
      </c>
      <c r="B3280" s="9" t="s">
        <v>28597</v>
      </c>
      <c r="C3280" s="9" t="s">
        <v>28598</v>
      </c>
      <c r="D3280" s="9" t="s">
        <v>20</v>
      </c>
      <c r="E3280" s="9" t="s">
        <v>27277</v>
      </c>
      <c r="F3280" s="9" t="s">
        <v>162</v>
      </c>
      <c r="G3280" s="9" t="s">
        <v>94</v>
      </c>
      <c r="H3280" s="9" t="n">
        <v>1660</v>
      </c>
      <c r="I3280" s="9" t="n">
        <v>1820</v>
      </c>
      <c r="J3280" s="9" t="s">
        <v>240</v>
      </c>
      <c r="K3280" s="9" t="s">
        <v>28599</v>
      </c>
      <c r="L3280" s="9" t="s">
        <v>28600</v>
      </c>
      <c r="M3280" s="9" t="s">
        <v>28601</v>
      </c>
      <c r="N3280" s="9" t="s">
        <v>1175</v>
      </c>
      <c r="O3280" s="9" t="s">
        <v>28602</v>
      </c>
      <c r="P3280" s="9"/>
      <c r="Q3280" s="9" t="s">
        <v>1919</v>
      </c>
      <c r="R3280" s="9" t="s">
        <v>5625</v>
      </c>
      <c r="S3280" s="9" t="s">
        <v>17</v>
      </c>
      <c r="T3280" s="9" t="s">
        <v>2953</v>
      </c>
      <c r="U3280" s="9" t="s">
        <v>222</v>
      </c>
      <c r="V3280" s="9"/>
    </row>
    <row r="3281" customFormat="false" ht="15" hidden="false" customHeight="false" outlineLevel="0" collapsed="false">
      <c r="A3281" s="9" t="s">
        <v>28603</v>
      </c>
      <c r="B3281" s="9" t="s">
        <v>28604</v>
      </c>
      <c r="C3281" s="9" t="s">
        <v>28605</v>
      </c>
      <c r="D3281" s="9" t="s">
        <v>20</v>
      </c>
      <c r="E3281" s="9" t="s">
        <v>27277</v>
      </c>
      <c r="F3281" s="9" t="s">
        <v>162</v>
      </c>
      <c r="G3281" s="9" t="s">
        <v>94</v>
      </c>
      <c r="H3281" s="9" t="n">
        <v>1845</v>
      </c>
      <c r="I3281" s="9"/>
      <c r="J3281" s="9" t="s">
        <v>28606</v>
      </c>
      <c r="K3281" s="9" t="s">
        <v>28607</v>
      </c>
      <c r="L3281" s="9" t="s">
        <v>28608</v>
      </c>
      <c r="M3281" s="9" t="s">
        <v>28609</v>
      </c>
      <c r="N3281" s="9" t="s">
        <v>178</v>
      </c>
      <c r="O3281" s="9" t="s">
        <v>28610</v>
      </c>
      <c r="P3281" s="9" t="s">
        <v>28611</v>
      </c>
      <c r="Q3281" s="9" t="s">
        <v>246</v>
      </c>
      <c r="R3281" s="9" t="s">
        <v>628</v>
      </c>
      <c r="S3281" s="9" t="s">
        <v>17</v>
      </c>
      <c r="T3281" s="9" t="s">
        <v>28612</v>
      </c>
      <c r="U3281" s="9" t="s">
        <v>378</v>
      </c>
      <c r="V3281" s="9" t="s">
        <v>28613</v>
      </c>
    </row>
    <row r="3282" customFormat="false" ht="15" hidden="false" customHeight="false" outlineLevel="0" collapsed="false">
      <c r="A3282" s="9" t="s">
        <v>28614</v>
      </c>
      <c r="B3282" s="9" t="s">
        <v>28615</v>
      </c>
      <c r="C3282" s="9" t="s">
        <v>28616</v>
      </c>
      <c r="D3282" s="9" t="s">
        <v>20</v>
      </c>
      <c r="E3282" s="9" t="s">
        <v>27277</v>
      </c>
      <c r="F3282" s="9" t="s">
        <v>162</v>
      </c>
      <c r="G3282" s="9" t="s">
        <v>96</v>
      </c>
      <c r="H3282" s="9" t="n">
        <v>-12500</v>
      </c>
      <c r="I3282" s="9"/>
      <c r="J3282" s="9" t="s">
        <v>28617</v>
      </c>
      <c r="K3282" s="9" t="s">
        <v>28618</v>
      </c>
      <c r="L3282" s="9" t="s">
        <v>28619</v>
      </c>
      <c r="M3282" s="9" t="s">
        <v>28620</v>
      </c>
      <c r="N3282" s="9" t="s">
        <v>16243</v>
      </c>
      <c r="O3282" s="9" t="s">
        <v>28621</v>
      </c>
      <c r="P3282" s="9"/>
      <c r="Q3282" s="9" t="s">
        <v>234</v>
      </c>
      <c r="R3282" s="9" t="s">
        <v>5625</v>
      </c>
      <c r="S3282" s="9" t="s">
        <v>17</v>
      </c>
      <c r="T3282" s="9" t="s">
        <v>3239</v>
      </c>
      <c r="U3282" s="9" t="s">
        <v>378</v>
      </c>
      <c r="V3282" s="9" t="s">
        <v>28622</v>
      </c>
    </row>
    <row r="3283" customFormat="false" ht="15" hidden="false" customHeight="false" outlineLevel="0" collapsed="false">
      <c r="A3283" s="9" t="s">
        <v>28623</v>
      </c>
      <c r="B3283" s="9" t="s">
        <v>12496</v>
      </c>
      <c r="C3283" s="9" t="s">
        <v>28624</v>
      </c>
      <c r="D3283" s="9" t="s">
        <v>20</v>
      </c>
      <c r="E3283" s="9" t="s">
        <v>27277</v>
      </c>
      <c r="F3283" s="9" t="s">
        <v>162</v>
      </c>
      <c r="G3283" s="9" t="s">
        <v>96</v>
      </c>
      <c r="H3283" s="9" t="n">
        <v>-2600</v>
      </c>
      <c r="I3283" s="9" t="n">
        <v>-2000</v>
      </c>
      <c r="J3283" s="9" t="s">
        <v>240</v>
      </c>
      <c r="K3283" s="9" t="s">
        <v>28625</v>
      </c>
      <c r="L3283" s="9" t="s">
        <v>28626</v>
      </c>
      <c r="M3283" s="9" t="s">
        <v>28627</v>
      </c>
      <c r="N3283" s="9" t="s">
        <v>6008</v>
      </c>
      <c r="O3283" s="9" t="s">
        <v>28628</v>
      </c>
      <c r="P3283" s="9"/>
      <c r="Q3283" s="9" t="s">
        <v>234</v>
      </c>
      <c r="R3283" s="9" t="s">
        <v>1806</v>
      </c>
      <c r="S3283" s="9" t="s">
        <v>17</v>
      </c>
      <c r="T3283" s="9" t="s">
        <v>3239</v>
      </c>
      <c r="U3283" s="9" t="s">
        <v>222</v>
      </c>
      <c r="V3283" s="9" t="s">
        <v>28629</v>
      </c>
    </row>
    <row r="3284" customFormat="false" ht="15" hidden="false" customHeight="false" outlineLevel="0" collapsed="false">
      <c r="A3284" s="9" t="s">
        <v>28630</v>
      </c>
      <c r="B3284" s="9" t="s">
        <v>28631</v>
      </c>
      <c r="C3284" s="9" t="s">
        <v>28632</v>
      </c>
      <c r="D3284" s="9" t="s">
        <v>20</v>
      </c>
      <c r="E3284" s="9" t="s">
        <v>27277</v>
      </c>
      <c r="F3284" s="9" t="s">
        <v>162</v>
      </c>
      <c r="G3284" s="9" t="s">
        <v>96</v>
      </c>
      <c r="H3284" s="9" t="n">
        <v>-13000</v>
      </c>
      <c r="I3284" s="9" t="n">
        <v>-1800</v>
      </c>
      <c r="J3284" s="9" t="s">
        <v>240</v>
      </c>
      <c r="K3284" s="9" t="s">
        <v>28633</v>
      </c>
      <c r="L3284" s="9" t="s">
        <v>28634</v>
      </c>
      <c r="M3284" s="9" t="s">
        <v>28635</v>
      </c>
      <c r="N3284" s="9" t="s">
        <v>174</v>
      </c>
      <c r="O3284" s="9" t="s">
        <v>28636</v>
      </c>
      <c r="P3284" s="9"/>
      <c r="Q3284" s="9" t="s">
        <v>234</v>
      </c>
      <c r="R3284" s="9" t="s">
        <v>5625</v>
      </c>
      <c r="S3284" s="9" t="s">
        <v>17</v>
      </c>
      <c r="T3284" s="9" t="s">
        <v>6185</v>
      </c>
      <c r="U3284" s="9" t="s">
        <v>222</v>
      </c>
      <c r="V3284" s="9" t="s">
        <v>28637</v>
      </c>
    </row>
    <row r="3285" customFormat="false" ht="15" hidden="false" customHeight="false" outlineLevel="0" collapsed="false">
      <c r="A3285" s="9" t="s">
        <v>28638</v>
      </c>
      <c r="B3285" s="9" t="s">
        <v>2096</v>
      </c>
      <c r="C3285" s="9" t="s">
        <v>28639</v>
      </c>
      <c r="D3285" s="9" t="s">
        <v>20</v>
      </c>
      <c r="E3285" s="9" t="s">
        <v>27277</v>
      </c>
      <c r="F3285" s="9" t="s">
        <v>162</v>
      </c>
      <c r="G3285" s="9" t="s">
        <v>96</v>
      </c>
      <c r="H3285" s="9" t="n">
        <v>-1200</v>
      </c>
      <c r="I3285" s="9" t="n">
        <v>-500</v>
      </c>
      <c r="J3285" s="9" t="s">
        <v>240</v>
      </c>
      <c r="K3285" s="9" t="s">
        <v>28640</v>
      </c>
      <c r="L3285" s="9" t="s">
        <v>28641</v>
      </c>
      <c r="M3285" s="9" t="s">
        <v>28642</v>
      </c>
      <c r="N3285" s="9" t="s">
        <v>179</v>
      </c>
      <c r="O3285" s="9" t="s">
        <v>28643</v>
      </c>
      <c r="P3285" s="9"/>
      <c r="Q3285" s="9" t="s">
        <v>670</v>
      </c>
      <c r="R3285" s="9" t="s">
        <v>628</v>
      </c>
      <c r="S3285" s="9" t="s">
        <v>17</v>
      </c>
      <c r="T3285" s="9" t="s">
        <v>672</v>
      </c>
      <c r="U3285" s="9" t="s">
        <v>222</v>
      </c>
      <c r="V3285" s="9" t="s">
        <v>28644</v>
      </c>
    </row>
    <row r="3286" customFormat="false" ht="15" hidden="false" customHeight="false" outlineLevel="0" collapsed="false">
      <c r="A3286" s="9" t="s">
        <v>28645</v>
      </c>
      <c r="B3286" s="9" t="s">
        <v>28646</v>
      </c>
      <c r="C3286" s="9" t="s">
        <v>28647</v>
      </c>
      <c r="D3286" s="9" t="s">
        <v>20</v>
      </c>
      <c r="E3286" s="9" t="s">
        <v>27277</v>
      </c>
      <c r="F3286" s="9" t="s">
        <v>162</v>
      </c>
      <c r="G3286" s="9" t="s">
        <v>96</v>
      </c>
      <c r="H3286" s="9" t="n">
        <v>100</v>
      </c>
      <c r="I3286" s="9" t="n">
        <v>700</v>
      </c>
      <c r="J3286" s="9" t="s">
        <v>28648</v>
      </c>
      <c r="K3286" s="9" t="s">
        <v>28649</v>
      </c>
      <c r="L3286" s="9" t="s">
        <v>28650</v>
      </c>
      <c r="M3286" s="9" t="s">
        <v>28651</v>
      </c>
      <c r="N3286" s="9" t="s">
        <v>180</v>
      </c>
      <c r="O3286" s="9" t="s">
        <v>28652</v>
      </c>
      <c r="P3286" s="9"/>
      <c r="Q3286" s="9" t="s">
        <v>2380</v>
      </c>
      <c r="R3286" s="9" t="s">
        <v>2184</v>
      </c>
      <c r="S3286" s="9" t="s">
        <v>16</v>
      </c>
      <c r="T3286" s="9" t="s">
        <v>3429</v>
      </c>
      <c r="U3286" s="9" t="s">
        <v>222</v>
      </c>
      <c r="V3286" s="9" t="s">
        <v>28653</v>
      </c>
    </row>
    <row r="3287" customFormat="false" ht="15" hidden="false" customHeight="false" outlineLevel="0" collapsed="false">
      <c r="A3287" s="9" t="s">
        <v>28654</v>
      </c>
      <c r="B3287" s="9" t="s">
        <v>28655</v>
      </c>
      <c r="C3287" s="9" t="s">
        <v>28656</v>
      </c>
      <c r="D3287" s="9" t="s">
        <v>20</v>
      </c>
      <c r="E3287" s="9" t="s">
        <v>27277</v>
      </c>
      <c r="F3287" s="9" t="s">
        <v>162</v>
      </c>
      <c r="G3287" s="9" t="s">
        <v>96</v>
      </c>
      <c r="H3287" s="9" t="n">
        <v>850</v>
      </c>
      <c r="I3287" s="9" t="n">
        <v>1470</v>
      </c>
      <c r="J3287" s="9" t="s">
        <v>240</v>
      </c>
      <c r="K3287" s="9" t="s">
        <v>28657</v>
      </c>
      <c r="L3287" s="9" t="s">
        <v>28658</v>
      </c>
      <c r="M3287" s="9" t="s">
        <v>28659</v>
      </c>
      <c r="N3287" s="9" t="s">
        <v>180</v>
      </c>
      <c r="O3287" s="9" t="s">
        <v>27877</v>
      </c>
      <c r="P3287" s="9"/>
      <c r="Q3287" s="9" t="s">
        <v>246</v>
      </c>
      <c r="R3287" s="9" t="s">
        <v>628</v>
      </c>
      <c r="S3287" s="9" t="s">
        <v>16</v>
      </c>
      <c r="T3287" s="9" t="s">
        <v>2953</v>
      </c>
      <c r="U3287" s="9" t="s">
        <v>222</v>
      </c>
      <c r="V3287" s="9" t="s">
        <v>28660</v>
      </c>
    </row>
    <row r="3288" customFormat="false" ht="15" hidden="false" customHeight="false" outlineLevel="0" collapsed="false">
      <c r="A3288" s="9" t="s">
        <v>28661</v>
      </c>
      <c r="B3288" s="9" t="s">
        <v>28662</v>
      </c>
      <c r="C3288" s="9" t="s">
        <v>28663</v>
      </c>
      <c r="D3288" s="9" t="s">
        <v>20</v>
      </c>
      <c r="E3288" s="9" t="s">
        <v>27277</v>
      </c>
      <c r="F3288" s="9" t="s">
        <v>162</v>
      </c>
      <c r="G3288" s="9" t="s">
        <v>96</v>
      </c>
      <c r="H3288" s="9" t="n">
        <v>1440</v>
      </c>
      <c r="I3288" s="9" t="n">
        <v>1533</v>
      </c>
      <c r="J3288" s="9" t="s">
        <v>240</v>
      </c>
      <c r="K3288" s="9" t="s">
        <v>28664</v>
      </c>
      <c r="L3288" s="9" t="s">
        <v>28665</v>
      </c>
      <c r="M3288" s="9" t="s">
        <v>28666</v>
      </c>
      <c r="N3288" s="9" t="s">
        <v>231</v>
      </c>
      <c r="O3288" s="9" t="s">
        <v>28667</v>
      </c>
      <c r="P3288" s="9"/>
      <c r="Q3288" s="9" t="s">
        <v>1358</v>
      </c>
      <c r="R3288" s="9" t="s">
        <v>628</v>
      </c>
      <c r="S3288" s="9" t="s">
        <v>16</v>
      </c>
      <c r="T3288" s="9" t="s">
        <v>1546</v>
      </c>
      <c r="U3288" s="9" t="s">
        <v>222</v>
      </c>
      <c r="V3288" s="9" t="s">
        <v>28668</v>
      </c>
    </row>
    <row r="3289" customFormat="false" ht="15" hidden="false" customHeight="false" outlineLevel="0" collapsed="false">
      <c r="A3289" s="9" t="s">
        <v>28669</v>
      </c>
      <c r="B3289" s="9" t="s">
        <v>28670</v>
      </c>
      <c r="C3289" s="9" t="s">
        <v>28671</v>
      </c>
      <c r="D3289" s="9" t="s">
        <v>20</v>
      </c>
      <c r="E3289" s="9" t="s">
        <v>27277</v>
      </c>
      <c r="F3289" s="9" t="s">
        <v>483</v>
      </c>
      <c r="G3289" s="9" t="s">
        <v>4123</v>
      </c>
      <c r="H3289" s="9" t="n">
        <v>1545</v>
      </c>
      <c r="I3289" s="9"/>
      <c r="J3289" s="9" t="s">
        <v>28672</v>
      </c>
      <c r="K3289" s="9" t="s">
        <v>28673</v>
      </c>
      <c r="L3289" s="9" t="s">
        <v>28674</v>
      </c>
      <c r="M3289" s="9" t="s">
        <v>28675</v>
      </c>
      <c r="N3289" s="9" t="s">
        <v>178</v>
      </c>
      <c r="O3289" s="9" t="s">
        <v>28676</v>
      </c>
      <c r="P3289" s="9" t="s">
        <v>28677</v>
      </c>
      <c r="Q3289" s="9" t="s">
        <v>950</v>
      </c>
      <c r="R3289" s="9" t="s">
        <v>27810</v>
      </c>
      <c r="S3289" s="9" t="s">
        <v>15</v>
      </c>
      <c r="T3289" s="9" t="s">
        <v>15474</v>
      </c>
      <c r="U3289" s="9" t="s">
        <v>222</v>
      </c>
      <c r="V3289" s="9" t="s">
        <v>28678</v>
      </c>
    </row>
    <row r="3290" customFormat="false" ht="15" hidden="false" customHeight="false" outlineLevel="0" collapsed="false">
      <c r="A3290" s="9" t="s">
        <v>28679</v>
      </c>
      <c r="B3290" s="9" t="s">
        <v>28680</v>
      </c>
      <c r="C3290" s="9" t="s">
        <v>28681</v>
      </c>
      <c r="D3290" s="9" t="s">
        <v>20</v>
      </c>
      <c r="E3290" s="9" t="s">
        <v>27277</v>
      </c>
      <c r="F3290" s="9" t="s">
        <v>162</v>
      </c>
      <c r="G3290" s="9" t="s">
        <v>4123</v>
      </c>
      <c r="H3290" s="9" t="n">
        <v>1564</v>
      </c>
      <c r="I3290" s="9" t="n">
        <v>1813</v>
      </c>
      <c r="J3290" s="9" t="s">
        <v>240</v>
      </c>
      <c r="K3290" s="9" t="s">
        <v>28682</v>
      </c>
      <c r="L3290" s="9" t="s">
        <v>28683</v>
      </c>
      <c r="M3290" s="9" t="s">
        <v>28684</v>
      </c>
      <c r="N3290" s="9" t="s">
        <v>178</v>
      </c>
      <c r="O3290" s="9" t="s">
        <v>28676</v>
      </c>
      <c r="P3290" s="9" t="s">
        <v>28685</v>
      </c>
      <c r="Q3290" s="9" t="s">
        <v>246</v>
      </c>
      <c r="R3290" s="9" t="s">
        <v>628</v>
      </c>
      <c r="S3290" s="9" t="s">
        <v>16</v>
      </c>
      <c r="T3290" s="9" t="s">
        <v>9203</v>
      </c>
      <c r="U3290" s="9" t="s">
        <v>222</v>
      </c>
      <c r="V3290" s="9"/>
    </row>
    <row r="3291" customFormat="false" ht="15" hidden="false" customHeight="false" outlineLevel="0" collapsed="false">
      <c r="A3291" s="9" t="s">
        <v>28686</v>
      </c>
      <c r="B3291" s="9" t="s">
        <v>28687</v>
      </c>
      <c r="C3291" s="9" t="s">
        <v>28688</v>
      </c>
      <c r="D3291" s="9" t="s">
        <v>20</v>
      </c>
      <c r="E3291" s="9" t="s">
        <v>27277</v>
      </c>
      <c r="F3291" s="9" t="s">
        <v>162</v>
      </c>
      <c r="G3291" s="9" t="s">
        <v>96</v>
      </c>
      <c r="H3291" s="9" t="n">
        <v>-5000</v>
      </c>
      <c r="I3291" s="9" t="n">
        <v>-1500</v>
      </c>
      <c r="J3291" s="9" t="s">
        <v>240</v>
      </c>
      <c r="K3291" s="9" t="s">
        <v>28689</v>
      </c>
      <c r="L3291" s="9" t="s">
        <v>28690</v>
      </c>
      <c r="M3291" s="9" t="s">
        <v>28691</v>
      </c>
      <c r="N3291" s="9" t="s">
        <v>179</v>
      </c>
      <c r="O3291" s="9" t="s">
        <v>27877</v>
      </c>
      <c r="P3291" s="9"/>
      <c r="Q3291" s="9" t="s">
        <v>219</v>
      </c>
      <c r="R3291" s="9" t="s">
        <v>5625</v>
      </c>
      <c r="S3291" s="9" t="s">
        <v>17</v>
      </c>
      <c r="T3291" s="9" t="s">
        <v>3239</v>
      </c>
      <c r="U3291" s="9" t="s">
        <v>222</v>
      </c>
      <c r="V3291" s="9" t="s">
        <v>28692</v>
      </c>
    </row>
    <row r="3292" customFormat="false" ht="15" hidden="false" customHeight="false" outlineLevel="0" collapsed="false">
      <c r="A3292" s="9" t="s">
        <v>28693</v>
      </c>
      <c r="B3292" s="9" t="s">
        <v>28694</v>
      </c>
      <c r="C3292" s="9" t="s">
        <v>28695</v>
      </c>
      <c r="D3292" s="9" t="s">
        <v>20</v>
      </c>
      <c r="E3292" s="9" t="s">
        <v>27277</v>
      </c>
      <c r="F3292" s="9" t="s">
        <v>171</v>
      </c>
      <c r="G3292" s="9" t="s">
        <v>96</v>
      </c>
      <c r="H3292" s="9" t="n">
        <v>1915</v>
      </c>
      <c r="I3292" s="9"/>
      <c r="J3292" s="9" t="s">
        <v>28696</v>
      </c>
      <c r="K3292" s="9" t="s">
        <v>28697</v>
      </c>
      <c r="L3292" s="9" t="s">
        <v>28698</v>
      </c>
      <c r="M3292" s="9" t="s">
        <v>28699</v>
      </c>
      <c r="N3292" s="9" t="s">
        <v>178</v>
      </c>
      <c r="O3292" s="9" t="s">
        <v>28700</v>
      </c>
      <c r="P3292" s="9" t="s">
        <v>28701</v>
      </c>
      <c r="Q3292" s="9" t="s">
        <v>1267</v>
      </c>
      <c r="R3292" s="9" t="s">
        <v>628</v>
      </c>
      <c r="S3292" s="9" t="s">
        <v>17</v>
      </c>
      <c r="T3292" s="9" t="s">
        <v>388</v>
      </c>
      <c r="U3292" s="9" t="s">
        <v>222</v>
      </c>
      <c r="V3292" s="9"/>
    </row>
    <row r="3293" customFormat="false" ht="15" hidden="false" customHeight="false" outlineLevel="0" collapsed="false">
      <c r="A3293" s="9" t="s">
        <v>28702</v>
      </c>
      <c r="B3293" s="9" t="s">
        <v>28703</v>
      </c>
      <c r="C3293" s="9" t="s">
        <v>28704</v>
      </c>
      <c r="D3293" s="9" t="s">
        <v>20</v>
      </c>
      <c r="E3293" s="9" t="s">
        <v>27277</v>
      </c>
      <c r="F3293" s="9" t="s">
        <v>162</v>
      </c>
      <c r="G3293" s="9" t="s">
        <v>4123</v>
      </c>
      <c r="H3293" s="9" t="n">
        <v>1960</v>
      </c>
      <c r="I3293" s="9"/>
      <c r="J3293" s="9" t="s">
        <v>17208</v>
      </c>
      <c r="K3293" s="9" t="s">
        <v>28705</v>
      </c>
      <c r="L3293" s="9" t="s">
        <v>28706</v>
      </c>
      <c r="M3293" s="9" t="s">
        <v>28707</v>
      </c>
      <c r="N3293" s="9" t="s">
        <v>976</v>
      </c>
      <c r="O3293" s="9" t="s">
        <v>28708</v>
      </c>
      <c r="P3293" s="9"/>
      <c r="Q3293" s="9" t="s">
        <v>1267</v>
      </c>
      <c r="R3293" s="9" t="s">
        <v>628</v>
      </c>
      <c r="S3293" s="9" t="s">
        <v>17</v>
      </c>
      <c r="T3293" s="9" t="s">
        <v>11194</v>
      </c>
      <c r="U3293" s="9" t="s">
        <v>378</v>
      </c>
      <c r="V3293" s="9" t="s">
        <v>28709</v>
      </c>
    </row>
    <row r="3294" customFormat="false" ht="15" hidden="false" customHeight="false" outlineLevel="0" collapsed="false">
      <c r="A3294" s="9" t="s">
        <v>28710</v>
      </c>
      <c r="B3294" s="9" t="s">
        <v>28711</v>
      </c>
      <c r="C3294" s="9" t="s">
        <v>28712</v>
      </c>
      <c r="D3294" s="9" t="s">
        <v>20</v>
      </c>
      <c r="E3294" s="9" t="s">
        <v>27277</v>
      </c>
      <c r="F3294" s="9" t="s">
        <v>162</v>
      </c>
      <c r="G3294" s="9" t="s">
        <v>98</v>
      </c>
      <c r="H3294" s="9" t="n">
        <v>400</v>
      </c>
      <c r="I3294" s="9" t="n">
        <v>1400</v>
      </c>
      <c r="J3294" s="9" t="s">
        <v>240</v>
      </c>
      <c r="K3294" s="9" t="s">
        <v>28713</v>
      </c>
      <c r="L3294" s="9" t="s">
        <v>28714</v>
      </c>
      <c r="M3294" s="9" t="s">
        <v>28715</v>
      </c>
      <c r="N3294" s="9" t="s">
        <v>1175</v>
      </c>
      <c r="O3294" s="9" t="s">
        <v>28716</v>
      </c>
      <c r="P3294" s="9"/>
      <c r="Q3294" s="9" t="s">
        <v>219</v>
      </c>
      <c r="R3294" s="9" t="s">
        <v>27696</v>
      </c>
      <c r="S3294" s="9" t="s">
        <v>16</v>
      </c>
      <c r="T3294" s="9" t="s">
        <v>3239</v>
      </c>
      <c r="U3294" s="9" t="s">
        <v>378</v>
      </c>
      <c r="V3294" s="9" t="s">
        <v>28717</v>
      </c>
    </row>
    <row r="3295" customFormat="false" ht="15" hidden="false" customHeight="false" outlineLevel="0" collapsed="false">
      <c r="A3295" s="9" t="s">
        <v>28718</v>
      </c>
      <c r="B3295" s="9" t="s">
        <v>28719</v>
      </c>
      <c r="C3295" s="9" t="s">
        <v>28720</v>
      </c>
      <c r="D3295" s="9" t="s">
        <v>20</v>
      </c>
      <c r="E3295" s="9" t="s">
        <v>27277</v>
      </c>
      <c r="F3295" s="9" t="s">
        <v>162</v>
      </c>
      <c r="G3295" s="9" t="s">
        <v>98</v>
      </c>
      <c r="H3295" s="9" t="n">
        <v>-5000</v>
      </c>
      <c r="I3295" s="9" t="n">
        <v>-4000</v>
      </c>
      <c r="J3295" s="9" t="s">
        <v>28721</v>
      </c>
      <c r="K3295" s="9" t="s">
        <v>28722</v>
      </c>
      <c r="L3295" s="9" t="s">
        <v>5779</v>
      </c>
      <c r="M3295" s="9" t="s">
        <v>28723</v>
      </c>
      <c r="N3295" s="9" t="s">
        <v>175</v>
      </c>
      <c r="O3295" s="9" t="s">
        <v>28724</v>
      </c>
      <c r="P3295" s="9"/>
      <c r="Q3295" s="9" t="s">
        <v>234</v>
      </c>
      <c r="R3295" s="9" t="s">
        <v>5625</v>
      </c>
      <c r="S3295" s="9" t="s">
        <v>17</v>
      </c>
      <c r="T3295" s="9" t="s">
        <v>3239</v>
      </c>
      <c r="U3295" s="9" t="s">
        <v>378</v>
      </c>
      <c r="V3295" s="9" t="s">
        <v>28725</v>
      </c>
    </row>
    <row r="3296" customFormat="false" ht="15" hidden="false" customHeight="false" outlineLevel="0" collapsed="false">
      <c r="A3296" s="9" t="s">
        <v>28726</v>
      </c>
      <c r="B3296" s="9" t="s">
        <v>28727</v>
      </c>
      <c r="C3296" s="9" t="s">
        <v>28728</v>
      </c>
      <c r="D3296" s="9" t="s">
        <v>20</v>
      </c>
      <c r="E3296" s="9" t="s">
        <v>27277</v>
      </c>
      <c r="F3296" s="9" t="s">
        <v>162</v>
      </c>
      <c r="G3296" s="9" t="s">
        <v>98</v>
      </c>
      <c r="H3296" s="9" t="n">
        <v>500</v>
      </c>
      <c r="I3296" s="9" t="n">
        <v>1400</v>
      </c>
      <c r="J3296" s="9" t="s">
        <v>240</v>
      </c>
      <c r="K3296" s="9" t="s">
        <v>28729</v>
      </c>
      <c r="L3296" s="9" t="s">
        <v>28730</v>
      </c>
      <c r="M3296" s="9" t="s">
        <v>28731</v>
      </c>
      <c r="N3296" s="9" t="s">
        <v>12534</v>
      </c>
      <c r="O3296" s="9" t="s">
        <v>28732</v>
      </c>
      <c r="P3296" s="9"/>
      <c r="Q3296" s="9" t="s">
        <v>234</v>
      </c>
      <c r="R3296" s="9" t="s">
        <v>5625</v>
      </c>
      <c r="S3296" s="9" t="s">
        <v>17</v>
      </c>
      <c r="T3296" s="9" t="s">
        <v>3239</v>
      </c>
      <c r="U3296" s="9" t="s">
        <v>378</v>
      </c>
      <c r="V3296" s="9" t="s">
        <v>28733</v>
      </c>
    </row>
    <row r="3297" customFormat="false" ht="15" hidden="false" customHeight="false" outlineLevel="0" collapsed="false">
      <c r="A3297" s="9" t="s">
        <v>28734</v>
      </c>
      <c r="B3297" s="9" t="s">
        <v>28735</v>
      </c>
      <c r="C3297" s="9" t="s">
        <v>28736</v>
      </c>
      <c r="D3297" s="9" t="s">
        <v>20</v>
      </c>
      <c r="E3297" s="9" t="s">
        <v>27277</v>
      </c>
      <c r="F3297" s="9" t="s">
        <v>162</v>
      </c>
      <c r="G3297" s="9" t="s">
        <v>98</v>
      </c>
      <c r="H3297" s="9" t="n">
        <v>-7300</v>
      </c>
      <c r="I3297" s="9" t="n">
        <v>700</v>
      </c>
      <c r="J3297" s="9" t="s">
        <v>240</v>
      </c>
      <c r="K3297" s="9" t="s">
        <v>28737</v>
      </c>
      <c r="L3297" s="9" t="s">
        <v>28738</v>
      </c>
      <c r="M3297" s="9" t="s">
        <v>28739</v>
      </c>
      <c r="N3297" s="9" t="s">
        <v>179</v>
      </c>
      <c r="O3297" s="9" t="s">
        <v>27877</v>
      </c>
      <c r="P3297" s="9"/>
      <c r="Q3297" s="9" t="s">
        <v>670</v>
      </c>
      <c r="R3297" s="9" t="s">
        <v>628</v>
      </c>
      <c r="S3297" s="9" t="s">
        <v>17</v>
      </c>
      <c r="T3297" s="9"/>
      <c r="U3297" s="9" t="s">
        <v>222</v>
      </c>
      <c r="V3297" s="9"/>
    </row>
    <row r="3298" customFormat="false" ht="15" hidden="false" customHeight="false" outlineLevel="0" collapsed="false">
      <c r="A3298" s="9" t="s">
        <v>28740</v>
      </c>
      <c r="B3298" s="9" t="s">
        <v>28741</v>
      </c>
      <c r="C3298" s="9" t="s">
        <v>28742</v>
      </c>
      <c r="D3298" s="9" t="s">
        <v>20</v>
      </c>
      <c r="E3298" s="9" t="s">
        <v>27277</v>
      </c>
      <c r="F3298" s="9" t="s">
        <v>162</v>
      </c>
      <c r="G3298" s="9" t="s">
        <v>4239</v>
      </c>
      <c r="H3298" s="9" t="n">
        <v>1687</v>
      </c>
      <c r="I3298" s="9" t="n">
        <v>1768</v>
      </c>
      <c r="J3298" s="9" t="s">
        <v>240</v>
      </c>
      <c r="K3298" s="9" t="s">
        <v>28743</v>
      </c>
      <c r="L3298" s="9" t="s">
        <v>28744</v>
      </c>
      <c r="M3298" s="9" t="s">
        <v>28745</v>
      </c>
      <c r="N3298" s="9" t="s">
        <v>179</v>
      </c>
      <c r="O3298" s="9" t="s">
        <v>28746</v>
      </c>
      <c r="P3298" s="9" t="s">
        <v>28747</v>
      </c>
      <c r="Q3298" s="9" t="s">
        <v>234</v>
      </c>
      <c r="R3298" s="9" t="s">
        <v>628</v>
      </c>
      <c r="S3298" s="9" t="s">
        <v>17</v>
      </c>
      <c r="T3298" s="9" t="s">
        <v>3205</v>
      </c>
      <c r="U3298" s="9" t="s">
        <v>222</v>
      </c>
      <c r="V3298" s="9" t="s">
        <v>28748</v>
      </c>
    </row>
    <row r="3299" customFormat="false" ht="15" hidden="false" customHeight="false" outlineLevel="0" collapsed="false">
      <c r="A3299" s="9" t="s">
        <v>28749</v>
      </c>
      <c r="B3299" s="9" t="s">
        <v>28750</v>
      </c>
      <c r="C3299" s="9" t="s">
        <v>28751</v>
      </c>
      <c r="D3299" s="9" t="s">
        <v>20</v>
      </c>
      <c r="E3299" s="9" t="s">
        <v>27277</v>
      </c>
      <c r="F3299" s="9" t="s">
        <v>162</v>
      </c>
      <c r="G3299" s="9" t="s">
        <v>98</v>
      </c>
      <c r="H3299" s="9" t="n">
        <v>1900</v>
      </c>
      <c r="I3299" s="9" t="n">
        <v>1913</v>
      </c>
      <c r="J3299" s="9" t="s">
        <v>240</v>
      </c>
      <c r="K3299" s="9" t="s">
        <v>28752</v>
      </c>
      <c r="L3299" s="9" t="s">
        <v>28753</v>
      </c>
      <c r="M3299" s="9" t="s">
        <v>28754</v>
      </c>
      <c r="N3299" s="9" t="s">
        <v>178</v>
      </c>
      <c r="O3299" s="9" t="s">
        <v>28755</v>
      </c>
      <c r="P3299" s="9" t="s">
        <v>28756</v>
      </c>
      <c r="Q3299" s="9" t="s">
        <v>246</v>
      </c>
      <c r="R3299" s="9" t="s">
        <v>28757</v>
      </c>
      <c r="S3299" s="9" t="s">
        <v>16</v>
      </c>
      <c r="T3299" s="9" t="s">
        <v>9203</v>
      </c>
      <c r="U3299" s="9" t="s">
        <v>222</v>
      </c>
      <c r="V3299" s="9"/>
    </row>
    <row r="3300" customFormat="false" ht="15" hidden="false" customHeight="false" outlineLevel="0" collapsed="false">
      <c r="A3300" s="9" t="s">
        <v>28758</v>
      </c>
      <c r="B3300" s="9" t="s">
        <v>28759</v>
      </c>
      <c r="C3300" s="9" t="s">
        <v>28760</v>
      </c>
      <c r="D3300" s="9" t="s">
        <v>20</v>
      </c>
      <c r="E3300" s="9" t="s">
        <v>27277</v>
      </c>
      <c r="F3300" s="9" t="s">
        <v>162</v>
      </c>
      <c r="G3300" s="9" t="s">
        <v>98</v>
      </c>
      <c r="H3300" s="9" t="n">
        <v>1928</v>
      </c>
      <c r="I3300" s="9" t="n">
        <v>1945</v>
      </c>
      <c r="J3300" s="9" t="s">
        <v>240</v>
      </c>
      <c r="K3300" s="9" t="s">
        <v>28761</v>
      </c>
      <c r="L3300" s="9" t="s">
        <v>28762</v>
      </c>
      <c r="M3300" s="9" t="s">
        <v>28763</v>
      </c>
      <c r="N3300" s="9" t="s">
        <v>178</v>
      </c>
      <c r="O3300" s="9" t="s">
        <v>13988</v>
      </c>
      <c r="P3300" s="9" t="s">
        <v>28764</v>
      </c>
      <c r="Q3300" s="9" t="s">
        <v>234</v>
      </c>
      <c r="R3300" s="9" t="s">
        <v>628</v>
      </c>
      <c r="S3300" s="9" t="s">
        <v>17</v>
      </c>
      <c r="T3300" s="9" t="s">
        <v>28765</v>
      </c>
      <c r="U3300" s="9" t="s">
        <v>222</v>
      </c>
      <c r="V3300" s="9" t="s">
        <v>10457</v>
      </c>
    </row>
    <row r="3301" customFormat="false" ht="15" hidden="false" customHeight="false" outlineLevel="0" collapsed="false">
      <c r="A3301" s="9" t="s">
        <v>28766</v>
      </c>
      <c r="B3301" s="9" t="s">
        <v>28767</v>
      </c>
      <c r="C3301" s="9" t="s">
        <v>28768</v>
      </c>
      <c r="D3301" s="9" t="s">
        <v>20</v>
      </c>
      <c r="E3301" s="9" t="s">
        <v>27277</v>
      </c>
      <c r="F3301" s="9" t="s">
        <v>162</v>
      </c>
      <c r="G3301" s="9" t="s">
        <v>100</v>
      </c>
      <c r="H3301" s="9" t="n">
        <v>1550</v>
      </c>
      <c r="I3301" s="9"/>
      <c r="J3301" s="9" t="s">
        <v>28769</v>
      </c>
      <c r="K3301" s="9" t="s">
        <v>28770</v>
      </c>
      <c r="L3301" s="9" t="s">
        <v>28771</v>
      </c>
      <c r="M3301" s="9" t="s">
        <v>28772</v>
      </c>
      <c r="N3301" s="9" t="s">
        <v>5787</v>
      </c>
      <c r="O3301" s="9" t="s">
        <v>28773</v>
      </c>
      <c r="P3301" s="9" t="s">
        <v>28774</v>
      </c>
      <c r="Q3301" s="9" t="s">
        <v>1267</v>
      </c>
      <c r="R3301" s="9" t="s">
        <v>683</v>
      </c>
      <c r="S3301" s="9" t="s">
        <v>16</v>
      </c>
      <c r="T3301" s="9" t="s">
        <v>7813</v>
      </c>
      <c r="U3301" s="9" t="s">
        <v>222</v>
      </c>
      <c r="V3301" s="9" t="s">
        <v>28775</v>
      </c>
    </row>
    <row r="3302" customFormat="false" ht="15" hidden="false" customHeight="false" outlineLevel="0" collapsed="false">
      <c r="A3302" s="9" t="s">
        <v>28776</v>
      </c>
      <c r="B3302" s="9" t="s">
        <v>28777</v>
      </c>
      <c r="C3302" s="9" t="s">
        <v>28778</v>
      </c>
      <c r="D3302" s="9" t="s">
        <v>20</v>
      </c>
      <c r="E3302" s="9" t="s">
        <v>27277</v>
      </c>
      <c r="F3302" s="9" t="s">
        <v>483</v>
      </c>
      <c r="G3302" s="9" t="s">
        <v>100</v>
      </c>
      <c r="H3302" s="9" t="n">
        <v>1565</v>
      </c>
      <c r="I3302" s="9" t="n">
        <v>1815</v>
      </c>
      <c r="J3302" s="9" t="s">
        <v>28779</v>
      </c>
      <c r="K3302" s="9" t="s">
        <v>28780</v>
      </c>
      <c r="L3302" s="9" t="s">
        <v>28064</v>
      </c>
      <c r="M3302" s="9" t="s">
        <v>28781</v>
      </c>
      <c r="N3302" s="9" t="s">
        <v>8531</v>
      </c>
      <c r="O3302" s="9" t="s">
        <v>354</v>
      </c>
      <c r="P3302" s="9" t="s">
        <v>28782</v>
      </c>
      <c r="Q3302" s="9" t="s">
        <v>246</v>
      </c>
      <c r="R3302" s="9" t="s">
        <v>628</v>
      </c>
      <c r="S3302" s="9" t="s">
        <v>16</v>
      </c>
      <c r="T3302" s="9" t="s">
        <v>170</v>
      </c>
      <c r="U3302" s="9" t="s">
        <v>222</v>
      </c>
      <c r="V3302" s="9" t="s">
        <v>28783</v>
      </c>
    </row>
    <row r="3303" customFormat="false" ht="15" hidden="false" customHeight="false" outlineLevel="0" collapsed="false">
      <c r="A3303" s="9" t="s">
        <v>28784</v>
      </c>
      <c r="B3303" s="9" t="s">
        <v>28785</v>
      </c>
      <c r="C3303" s="9" t="s">
        <v>28471</v>
      </c>
      <c r="D3303" s="9" t="s">
        <v>20</v>
      </c>
      <c r="E3303" s="9" t="s">
        <v>27277</v>
      </c>
      <c r="F3303" s="9" t="s">
        <v>483</v>
      </c>
      <c r="G3303" s="9" t="s">
        <v>100</v>
      </c>
      <c r="H3303" s="9" t="n">
        <v>1519</v>
      </c>
      <c r="I3303" s="9"/>
      <c r="J3303" s="9" t="s">
        <v>28786</v>
      </c>
      <c r="K3303" s="9" t="s">
        <v>28787</v>
      </c>
      <c r="L3303" s="9" t="s">
        <v>28064</v>
      </c>
      <c r="M3303" s="9" t="s">
        <v>28788</v>
      </c>
      <c r="N3303" s="9" t="s">
        <v>178</v>
      </c>
      <c r="O3303" s="9" t="s">
        <v>354</v>
      </c>
      <c r="P3303" s="9"/>
      <c r="Q3303" s="9" t="s">
        <v>246</v>
      </c>
      <c r="R3303" s="9" t="s">
        <v>628</v>
      </c>
      <c r="S3303" s="9" t="s">
        <v>17</v>
      </c>
      <c r="T3303" s="9" t="s">
        <v>170</v>
      </c>
      <c r="U3303" s="9" t="s">
        <v>222</v>
      </c>
      <c r="V3303" s="9" t="s">
        <v>28789</v>
      </c>
    </row>
    <row r="3304" customFormat="false" ht="15" hidden="false" customHeight="false" outlineLevel="0" collapsed="false">
      <c r="A3304" s="9" t="s">
        <v>28790</v>
      </c>
      <c r="B3304" s="9" t="s">
        <v>28791</v>
      </c>
      <c r="C3304" s="9" t="s">
        <v>28792</v>
      </c>
      <c r="D3304" s="9" t="s">
        <v>20</v>
      </c>
      <c r="E3304" s="9" t="s">
        <v>27277</v>
      </c>
      <c r="F3304" s="9" t="s">
        <v>483</v>
      </c>
      <c r="G3304" s="9" t="s">
        <v>100</v>
      </c>
      <c r="H3304" s="9" t="n">
        <v>1533</v>
      </c>
      <c r="I3304" s="9"/>
      <c r="J3304" s="9" t="s">
        <v>28793</v>
      </c>
      <c r="K3304" s="9" t="s">
        <v>28794</v>
      </c>
      <c r="L3304" s="9" t="s">
        <v>28795</v>
      </c>
      <c r="M3304" s="9" t="s">
        <v>28796</v>
      </c>
      <c r="N3304" s="9" t="s">
        <v>9599</v>
      </c>
      <c r="O3304" s="9" t="s">
        <v>28564</v>
      </c>
      <c r="P3304" s="9"/>
      <c r="Q3304" s="9" t="s">
        <v>246</v>
      </c>
      <c r="R3304" s="9" t="s">
        <v>628</v>
      </c>
      <c r="S3304" s="9" t="s">
        <v>17</v>
      </c>
      <c r="T3304" s="9" t="s">
        <v>170</v>
      </c>
      <c r="U3304" s="9" t="s">
        <v>222</v>
      </c>
      <c r="V3304" s="9"/>
    </row>
    <row r="3305" customFormat="false" ht="15" hidden="false" customHeight="false" outlineLevel="0" collapsed="false">
      <c r="A3305" s="9" t="s">
        <v>28797</v>
      </c>
      <c r="B3305" s="9" t="s">
        <v>28798</v>
      </c>
      <c r="C3305" s="9" t="s">
        <v>28799</v>
      </c>
      <c r="D3305" s="9" t="s">
        <v>20</v>
      </c>
      <c r="E3305" s="9" t="s">
        <v>27277</v>
      </c>
      <c r="F3305" s="9" t="s">
        <v>483</v>
      </c>
      <c r="G3305" s="9" t="s">
        <v>100</v>
      </c>
      <c r="H3305" s="9" t="n">
        <v>1549</v>
      </c>
      <c r="I3305" s="9"/>
      <c r="J3305" s="9" t="s">
        <v>28800</v>
      </c>
      <c r="K3305" s="9" t="s">
        <v>28801</v>
      </c>
      <c r="L3305" s="9" t="s">
        <v>28802</v>
      </c>
      <c r="M3305" s="9" t="s">
        <v>28803</v>
      </c>
      <c r="N3305" s="9" t="s">
        <v>2523</v>
      </c>
      <c r="O3305" s="9" t="s">
        <v>28564</v>
      </c>
      <c r="P3305" s="9"/>
      <c r="Q3305" s="9" t="s">
        <v>246</v>
      </c>
      <c r="R3305" s="9" t="s">
        <v>628</v>
      </c>
      <c r="S3305" s="9" t="s">
        <v>17</v>
      </c>
      <c r="T3305" s="9" t="s">
        <v>8714</v>
      </c>
      <c r="U3305" s="9" t="s">
        <v>222</v>
      </c>
      <c r="V3305" s="9" t="s">
        <v>10284</v>
      </c>
    </row>
    <row r="3306" customFormat="false" ht="15" hidden="false" customHeight="false" outlineLevel="0" collapsed="false">
      <c r="A3306" s="9" t="s">
        <v>28804</v>
      </c>
      <c r="B3306" s="9" t="s">
        <v>28805</v>
      </c>
      <c r="C3306" s="9" t="s">
        <v>28806</v>
      </c>
      <c r="D3306" s="9" t="s">
        <v>20</v>
      </c>
      <c r="E3306" s="9" t="s">
        <v>27277</v>
      </c>
      <c r="F3306" s="9" t="s">
        <v>162</v>
      </c>
      <c r="G3306" s="9" t="s">
        <v>100</v>
      </c>
      <c r="H3306" s="9" t="n">
        <v>1698</v>
      </c>
      <c r="I3306" s="9"/>
      <c r="J3306" s="9" t="s">
        <v>28807</v>
      </c>
      <c r="K3306" s="9" t="s">
        <v>28808</v>
      </c>
      <c r="L3306" s="9" t="s">
        <v>28809</v>
      </c>
      <c r="M3306" s="9" t="s">
        <v>28810</v>
      </c>
      <c r="N3306" s="9" t="s">
        <v>268</v>
      </c>
      <c r="O3306" s="9" t="s">
        <v>28564</v>
      </c>
      <c r="P3306" s="9" t="s">
        <v>28811</v>
      </c>
      <c r="Q3306" s="9" t="s">
        <v>246</v>
      </c>
      <c r="R3306" s="9" t="s">
        <v>628</v>
      </c>
      <c r="S3306" s="9" t="s">
        <v>16</v>
      </c>
      <c r="T3306" s="9" t="s">
        <v>8080</v>
      </c>
      <c r="U3306" s="9" t="s">
        <v>222</v>
      </c>
      <c r="V3306" s="9"/>
    </row>
    <row r="3307" customFormat="false" ht="15" hidden="false" customHeight="false" outlineLevel="0" collapsed="false">
      <c r="A3307" s="9" t="s">
        <v>28812</v>
      </c>
      <c r="B3307" s="9" t="s">
        <v>28813</v>
      </c>
      <c r="C3307" s="9" t="s">
        <v>28814</v>
      </c>
      <c r="D3307" s="9" t="s">
        <v>20</v>
      </c>
      <c r="E3307" s="9" t="s">
        <v>27277</v>
      </c>
      <c r="F3307" s="9" t="s">
        <v>162</v>
      </c>
      <c r="G3307" s="9" t="s">
        <v>100</v>
      </c>
      <c r="H3307" s="9" t="n">
        <v>1811</v>
      </c>
      <c r="I3307" s="9" t="n">
        <v>1831</v>
      </c>
      <c r="J3307" s="9" t="s">
        <v>240</v>
      </c>
      <c r="K3307" s="9" t="s">
        <v>28815</v>
      </c>
      <c r="L3307" s="9" t="s">
        <v>28816</v>
      </c>
      <c r="M3307" s="9" t="s">
        <v>28817</v>
      </c>
      <c r="N3307" s="9" t="s">
        <v>178</v>
      </c>
      <c r="O3307" s="9" t="s">
        <v>28818</v>
      </c>
      <c r="P3307" s="9"/>
      <c r="Q3307" s="9" t="s">
        <v>246</v>
      </c>
      <c r="R3307" s="9" t="s">
        <v>1806</v>
      </c>
      <c r="S3307" s="9" t="s">
        <v>16</v>
      </c>
      <c r="T3307" s="9" t="s">
        <v>3156</v>
      </c>
      <c r="U3307" s="9" t="s">
        <v>222</v>
      </c>
      <c r="V3307" s="9" t="s">
        <v>28819</v>
      </c>
    </row>
    <row r="3308" customFormat="false" ht="15" hidden="false" customHeight="false" outlineLevel="0" collapsed="false">
      <c r="A3308" s="9" t="s">
        <v>28820</v>
      </c>
      <c r="B3308" s="9" t="s">
        <v>28821</v>
      </c>
      <c r="C3308" s="9" t="s">
        <v>28778</v>
      </c>
      <c r="D3308" s="9" t="s">
        <v>20</v>
      </c>
      <c r="E3308" s="9" t="s">
        <v>27277</v>
      </c>
      <c r="F3308" s="9" t="s">
        <v>162</v>
      </c>
      <c r="G3308" s="9" t="s">
        <v>100</v>
      </c>
      <c r="H3308" s="9" t="n">
        <v>1931</v>
      </c>
      <c r="I3308" s="9"/>
      <c r="J3308" s="9" t="s">
        <v>28822</v>
      </c>
      <c r="K3308" s="9" t="s">
        <v>28823</v>
      </c>
      <c r="L3308" s="9" t="s">
        <v>28824</v>
      </c>
      <c r="M3308" s="9" t="s">
        <v>28825</v>
      </c>
      <c r="N3308" s="9" t="s">
        <v>174</v>
      </c>
      <c r="O3308" s="9" t="s">
        <v>28826</v>
      </c>
      <c r="P3308" s="9" t="s">
        <v>28827</v>
      </c>
      <c r="Q3308" s="9" t="s">
        <v>1267</v>
      </c>
      <c r="R3308" s="9" t="s">
        <v>628</v>
      </c>
      <c r="S3308" s="9" t="s">
        <v>17</v>
      </c>
      <c r="T3308" s="9" t="s">
        <v>5191</v>
      </c>
      <c r="U3308" s="9" t="s">
        <v>222</v>
      </c>
      <c r="V3308" s="9"/>
    </row>
    <row r="3309" customFormat="false" ht="15" hidden="false" customHeight="false" outlineLevel="0" collapsed="false">
      <c r="A3309" s="9" t="s">
        <v>28828</v>
      </c>
      <c r="B3309" s="9" t="s">
        <v>28829</v>
      </c>
      <c r="C3309" s="9" t="s">
        <v>28830</v>
      </c>
      <c r="D3309" s="9" t="s">
        <v>20</v>
      </c>
      <c r="E3309" s="9" t="s">
        <v>27277</v>
      </c>
      <c r="F3309" s="9" t="s">
        <v>698</v>
      </c>
      <c r="G3309" s="9" t="s">
        <v>28831</v>
      </c>
      <c r="H3309" s="9" t="n">
        <v>1964</v>
      </c>
      <c r="I3309" s="9"/>
      <c r="J3309" s="9" t="s">
        <v>28832</v>
      </c>
      <c r="K3309" s="9" t="s">
        <v>28833</v>
      </c>
      <c r="L3309" s="9" t="s">
        <v>27386</v>
      </c>
      <c r="M3309" s="9" t="s">
        <v>28834</v>
      </c>
      <c r="N3309" s="9" t="s">
        <v>180</v>
      </c>
      <c r="O3309" s="9" t="s">
        <v>28835</v>
      </c>
      <c r="P3309" s="9" t="s">
        <v>28836</v>
      </c>
      <c r="Q3309" s="9" t="s">
        <v>234</v>
      </c>
      <c r="R3309" s="9" t="s">
        <v>27390</v>
      </c>
      <c r="S3309" s="9" t="s">
        <v>16</v>
      </c>
      <c r="T3309" s="9" t="s">
        <v>8595</v>
      </c>
      <c r="U3309" s="9" t="s">
        <v>222</v>
      </c>
      <c r="V3309" s="9"/>
    </row>
    <row r="3310" customFormat="false" ht="15" hidden="false" customHeight="false" outlineLevel="0" collapsed="false">
      <c r="A3310" s="9" t="s">
        <v>28837</v>
      </c>
      <c r="B3310" s="9" t="s">
        <v>28838</v>
      </c>
      <c r="C3310" s="9" t="s">
        <v>28839</v>
      </c>
      <c r="D3310" s="9" t="s">
        <v>20</v>
      </c>
      <c r="E3310" s="9" t="s">
        <v>27277</v>
      </c>
      <c r="F3310" s="9" t="s">
        <v>163</v>
      </c>
      <c r="G3310" s="9" t="s">
        <v>103</v>
      </c>
      <c r="H3310" s="9" t="n">
        <v>-18000</v>
      </c>
      <c r="I3310" s="9" t="n">
        <v>-15000</v>
      </c>
      <c r="J3310" s="9" t="s">
        <v>28840</v>
      </c>
      <c r="K3310" s="9" t="s">
        <v>28841</v>
      </c>
      <c r="L3310" s="9" t="s">
        <v>28842</v>
      </c>
      <c r="M3310" s="9" t="s">
        <v>28843</v>
      </c>
      <c r="N3310" s="9" t="s">
        <v>175</v>
      </c>
      <c r="O3310" s="9" t="s">
        <v>28844</v>
      </c>
      <c r="P3310" s="9"/>
      <c r="Q3310" s="9" t="s">
        <v>234</v>
      </c>
      <c r="R3310" s="9" t="s">
        <v>5625</v>
      </c>
      <c r="S3310" s="9" t="s">
        <v>16</v>
      </c>
      <c r="T3310" s="9" t="s">
        <v>3239</v>
      </c>
      <c r="U3310" s="9" t="s">
        <v>222</v>
      </c>
      <c r="V3310" s="9" t="s">
        <v>28845</v>
      </c>
    </row>
    <row r="3311" customFormat="false" ht="15" hidden="false" customHeight="false" outlineLevel="0" collapsed="false">
      <c r="A3311" s="9" t="s">
        <v>28846</v>
      </c>
      <c r="B3311" s="9" t="s">
        <v>6596</v>
      </c>
      <c r="C3311" s="9" t="s">
        <v>28847</v>
      </c>
      <c r="D3311" s="9" t="s">
        <v>20</v>
      </c>
      <c r="E3311" s="9" t="s">
        <v>27277</v>
      </c>
      <c r="F3311" s="9" t="s">
        <v>163</v>
      </c>
      <c r="G3311" s="9" t="s">
        <v>103</v>
      </c>
      <c r="H3311" s="9" t="n">
        <v>-3300</v>
      </c>
      <c r="I3311" s="9" t="n">
        <v>-2300</v>
      </c>
      <c r="J3311" s="9" t="s">
        <v>240</v>
      </c>
      <c r="K3311" s="9" t="s">
        <v>28848</v>
      </c>
      <c r="L3311" s="9" t="s">
        <v>28849</v>
      </c>
      <c r="M3311" s="9" t="s">
        <v>28850</v>
      </c>
      <c r="N3311" s="9" t="s">
        <v>231</v>
      </c>
      <c r="O3311" s="9" t="s">
        <v>27877</v>
      </c>
      <c r="P3311" s="9"/>
      <c r="Q3311" s="9" t="s">
        <v>219</v>
      </c>
      <c r="R3311" s="9" t="s">
        <v>28851</v>
      </c>
      <c r="S3311" s="9" t="s">
        <v>17</v>
      </c>
      <c r="T3311" s="9" t="s">
        <v>3239</v>
      </c>
      <c r="U3311" s="9" t="s">
        <v>222</v>
      </c>
      <c r="V3311" s="9" t="s">
        <v>28852</v>
      </c>
    </row>
    <row r="3312" customFormat="false" ht="15" hidden="false" customHeight="false" outlineLevel="0" collapsed="false">
      <c r="A3312" s="9" t="s">
        <v>28853</v>
      </c>
      <c r="B3312" s="9" t="s">
        <v>28854</v>
      </c>
      <c r="C3312" s="9" t="s">
        <v>28855</v>
      </c>
      <c r="D3312" s="9" t="s">
        <v>20</v>
      </c>
      <c r="E3312" s="9" t="s">
        <v>27277</v>
      </c>
      <c r="F3312" s="9" t="s">
        <v>163</v>
      </c>
      <c r="G3312" s="9" t="s">
        <v>103</v>
      </c>
      <c r="H3312" s="9" t="n">
        <v>-1250</v>
      </c>
      <c r="I3312" s="9" t="n">
        <v>-1046</v>
      </c>
      <c r="J3312" s="9" t="s">
        <v>28856</v>
      </c>
      <c r="K3312" s="9" t="s">
        <v>28857</v>
      </c>
      <c r="L3312" s="9" t="s">
        <v>28858</v>
      </c>
      <c r="M3312" s="9" t="s">
        <v>28859</v>
      </c>
      <c r="N3312" s="9" t="s">
        <v>1223</v>
      </c>
      <c r="O3312" s="9" t="s">
        <v>28860</v>
      </c>
      <c r="P3312" s="9" t="s">
        <v>28861</v>
      </c>
      <c r="Q3312" s="9" t="s">
        <v>219</v>
      </c>
      <c r="R3312" s="9" t="s">
        <v>5706</v>
      </c>
      <c r="S3312" s="9" t="s">
        <v>16</v>
      </c>
      <c r="T3312" s="9" t="s">
        <v>3272</v>
      </c>
      <c r="U3312" s="9" t="s">
        <v>222</v>
      </c>
      <c r="V3312" s="9" t="s">
        <v>28862</v>
      </c>
    </row>
    <row r="3313" customFormat="false" ht="15" hidden="false" customHeight="false" outlineLevel="0" collapsed="false">
      <c r="A3313" s="9" t="s">
        <v>28863</v>
      </c>
      <c r="B3313" s="9" t="s">
        <v>28864</v>
      </c>
      <c r="C3313" s="9" t="s">
        <v>28865</v>
      </c>
      <c r="D3313" s="9" t="s">
        <v>20</v>
      </c>
      <c r="E3313" s="9" t="s">
        <v>27277</v>
      </c>
      <c r="F3313" s="9" t="s">
        <v>163</v>
      </c>
      <c r="G3313" s="9" t="s">
        <v>103</v>
      </c>
      <c r="H3313" s="9" t="n">
        <v>-246</v>
      </c>
      <c r="I3313" s="9" t="n">
        <v>-208</v>
      </c>
      <c r="J3313" s="9" t="s">
        <v>240</v>
      </c>
      <c r="K3313" s="9" t="s">
        <v>28866</v>
      </c>
      <c r="L3313" s="9" t="s">
        <v>28867</v>
      </c>
      <c r="M3313" s="9" t="s">
        <v>28868</v>
      </c>
      <c r="N3313" s="9" t="s">
        <v>28869</v>
      </c>
      <c r="O3313" s="9" t="s">
        <v>27877</v>
      </c>
      <c r="P3313" s="9" t="s">
        <v>28870</v>
      </c>
      <c r="Q3313" s="9" t="s">
        <v>1919</v>
      </c>
      <c r="R3313" s="9" t="s">
        <v>1806</v>
      </c>
      <c r="S3313" s="9" t="s">
        <v>15</v>
      </c>
      <c r="T3313" s="9" t="s">
        <v>21715</v>
      </c>
      <c r="U3313" s="9" t="s">
        <v>222</v>
      </c>
      <c r="V3313" s="9" t="s">
        <v>28871</v>
      </c>
    </row>
    <row r="3314" customFormat="false" ht="15" hidden="false" customHeight="false" outlineLevel="0" collapsed="false">
      <c r="A3314" s="9" t="s">
        <v>28872</v>
      </c>
      <c r="B3314" s="9" t="s">
        <v>28873</v>
      </c>
      <c r="C3314" s="9" t="s">
        <v>28874</v>
      </c>
      <c r="D3314" s="9" t="s">
        <v>20</v>
      </c>
      <c r="E3314" s="9" t="s">
        <v>27277</v>
      </c>
      <c r="F3314" s="9" t="s">
        <v>8659</v>
      </c>
      <c r="G3314" s="9" t="s">
        <v>4258</v>
      </c>
      <c r="H3314" s="9" t="n">
        <v>366</v>
      </c>
      <c r="I3314" s="9" t="n">
        <v>1400</v>
      </c>
      <c r="J3314" s="9" t="s">
        <v>28875</v>
      </c>
      <c r="K3314" s="9" t="s">
        <v>28876</v>
      </c>
      <c r="L3314" s="9" t="s">
        <v>28877</v>
      </c>
      <c r="M3314" s="9" t="s">
        <v>28878</v>
      </c>
      <c r="N3314" s="9" t="s">
        <v>477</v>
      </c>
      <c r="O3314" s="9" t="s">
        <v>28879</v>
      </c>
      <c r="P3314" s="9" t="s">
        <v>28880</v>
      </c>
      <c r="Q3314" s="9" t="s">
        <v>1358</v>
      </c>
      <c r="R3314" s="9" t="s">
        <v>28881</v>
      </c>
      <c r="S3314" s="9" t="s">
        <v>15</v>
      </c>
      <c r="T3314" s="9" t="s">
        <v>28882</v>
      </c>
      <c r="U3314" s="9" t="s">
        <v>222</v>
      </c>
      <c r="V3314" s="9" t="s">
        <v>28883</v>
      </c>
    </row>
    <row r="3315" customFormat="false" ht="15" hidden="false" customHeight="false" outlineLevel="0" collapsed="false">
      <c r="A3315" s="9" t="s">
        <v>28884</v>
      </c>
      <c r="B3315" s="9" t="s">
        <v>28885</v>
      </c>
      <c r="C3315" s="9" t="s">
        <v>28886</v>
      </c>
      <c r="D3315" s="9" t="s">
        <v>20</v>
      </c>
      <c r="E3315" s="9" t="s">
        <v>27277</v>
      </c>
      <c r="F3315" s="9" t="s">
        <v>263</v>
      </c>
      <c r="G3315" s="9" t="s">
        <v>103</v>
      </c>
      <c r="H3315" s="9" t="n">
        <v>582</v>
      </c>
      <c r="I3315" s="9" t="n">
        <v>904</v>
      </c>
      <c r="J3315" s="9" t="s">
        <v>28887</v>
      </c>
      <c r="K3315" s="9" t="s">
        <v>28888</v>
      </c>
      <c r="L3315" s="9" t="s">
        <v>28889</v>
      </c>
      <c r="M3315" s="9" t="s">
        <v>28890</v>
      </c>
      <c r="N3315" s="9" t="s">
        <v>178</v>
      </c>
      <c r="O3315" s="9" t="s">
        <v>18532</v>
      </c>
      <c r="P3315" s="9"/>
      <c r="Q3315" s="9" t="s">
        <v>234</v>
      </c>
      <c r="R3315" s="9" t="s">
        <v>799</v>
      </c>
      <c r="S3315" s="9" t="s">
        <v>16</v>
      </c>
      <c r="T3315" s="9" t="s">
        <v>170</v>
      </c>
      <c r="U3315" s="9" t="s">
        <v>222</v>
      </c>
      <c r="V3315" s="9" t="s">
        <v>28891</v>
      </c>
    </row>
    <row r="3316" customFormat="false" ht="15" hidden="false" customHeight="false" outlineLevel="0" collapsed="false">
      <c r="A3316" s="9" t="s">
        <v>28892</v>
      </c>
      <c r="B3316" s="9" t="s">
        <v>28893</v>
      </c>
      <c r="C3316" s="9" t="s">
        <v>28894</v>
      </c>
      <c r="D3316" s="9" t="s">
        <v>20</v>
      </c>
      <c r="E3316" s="9" t="s">
        <v>27277</v>
      </c>
      <c r="F3316" s="9" t="s">
        <v>263</v>
      </c>
      <c r="G3316" s="9" t="s">
        <v>103</v>
      </c>
      <c r="H3316" s="9" t="n">
        <v>900</v>
      </c>
      <c r="I3316" s="9" t="n">
        <v>1400</v>
      </c>
      <c r="J3316" s="9" t="s">
        <v>28895</v>
      </c>
      <c r="K3316" s="9" t="s">
        <v>28896</v>
      </c>
      <c r="L3316" s="9" t="s">
        <v>28897</v>
      </c>
      <c r="M3316" s="9" t="s">
        <v>28898</v>
      </c>
      <c r="N3316" s="9" t="s">
        <v>8531</v>
      </c>
      <c r="O3316" s="9" t="s">
        <v>28564</v>
      </c>
      <c r="P3316" s="9"/>
      <c r="Q3316" s="9" t="s">
        <v>234</v>
      </c>
      <c r="R3316" s="9" t="s">
        <v>1806</v>
      </c>
      <c r="S3316" s="9" t="s">
        <v>16</v>
      </c>
      <c r="T3316" s="9" t="s">
        <v>170</v>
      </c>
      <c r="U3316" s="9" t="s">
        <v>222</v>
      </c>
      <c r="V3316" s="9" t="s">
        <v>28899</v>
      </c>
    </row>
    <row r="3317" customFormat="false" ht="15" hidden="false" customHeight="false" outlineLevel="0" collapsed="false">
      <c r="A3317" s="9" t="s">
        <v>28900</v>
      </c>
      <c r="B3317" s="9" t="s">
        <v>28901</v>
      </c>
      <c r="C3317" s="9" t="s">
        <v>28902</v>
      </c>
      <c r="D3317" s="9" t="s">
        <v>20</v>
      </c>
      <c r="E3317" s="9" t="s">
        <v>27277</v>
      </c>
      <c r="F3317" s="9" t="s">
        <v>263</v>
      </c>
      <c r="G3317" s="9" t="s">
        <v>103</v>
      </c>
      <c r="H3317" s="9" t="n">
        <v>-200</v>
      </c>
      <c r="I3317" s="9"/>
      <c r="J3317" s="9" t="s">
        <v>17208</v>
      </c>
      <c r="K3317" s="9" t="s">
        <v>28903</v>
      </c>
      <c r="L3317" s="9" t="s">
        <v>28904</v>
      </c>
      <c r="M3317" s="9" t="s">
        <v>28905</v>
      </c>
      <c r="N3317" s="9" t="s">
        <v>178</v>
      </c>
      <c r="O3317" s="9" t="s">
        <v>27788</v>
      </c>
      <c r="P3317" s="9" t="s">
        <v>28906</v>
      </c>
      <c r="Q3317" s="9" t="s">
        <v>234</v>
      </c>
      <c r="R3317" s="9" t="s">
        <v>28907</v>
      </c>
      <c r="S3317" s="9" t="s">
        <v>16</v>
      </c>
      <c r="T3317" s="9" t="s">
        <v>271</v>
      </c>
      <c r="U3317" s="9" t="s">
        <v>222</v>
      </c>
      <c r="V3317" s="9" t="s">
        <v>28908</v>
      </c>
    </row>
    <row r="3318" customFormat="false" ht="15" hidden="false" customHeight="false" outlineLevel="0" collapsed="false">
      <c r="A3318" s="9" t="s">
        <v>28909</v>
      </c>
      <c r="B3318" s="9" t="s">
        <v>28910</v>
      </c>
      <c r="C3318" s="9" t="s">
        <v>28911</v>
      </c>
      <c r="D3318" s="9" t="s">
        <v>20</v>
      </c>
      <c r="E3318" s="9" t="s">
        <v>27277</v>
      </c>
      <c r="F3318" s="9" t="s">
        <v>263</v>
      </c>
      <c r="G3318" s="9" t="s">
        <v>103</v>
      </c>
      <c r="H3318" s="9" t="n">
        <v>1004</v>
      </c>
      <c r="I3318" s="9"/>
      <c r="J3318" s="9" t="s">
        <v>28912</v>
      </c>
      <c r="K3318" s="9" t="s">
        <v>28913</v>
      </c>
      <c r="L3318" s="9" t="s">
        <v>28914</v>
      </c>
      <c r="M3318" s="9" t="s">
        <v>28915</v>
      </c>
      <c r="N3318" s="9" t="s">
        <v>19012</v>
      </c>
      <c r="O3318" s="9" t="s">
        <v>28916</v>
      </c>
      <c r="P3318" s="9" t="s">
        <v>28917</v>
      </c>
      <c r="Q3318" s="9" t="s">
        <v>1267</v>
      </c>
      <c r="R3318" s="9" t="s">
        <v>28918</v>
      </c>
      <c r="S3318" s="9" t="s">
        <v>15</v>
      </c>
      <c r="T3318" s="9" t="s">
        <v>19016</v>
      </c>
      <c r="U3318" s="9" t="s">
        <v>222</v>
      </c>
      <c r="V3318" s="9" t="s">
        <v>28919</v>
      </c>
    </row>
    <row r="3319" customFormat="false" ht="15" hidden="false" customHeight="false" outlineLevel="0" collapsed="false">
      <c r="A3319" s="9" t="s">
        <v>28920</v>
      </c>
      <c r="B3319" s="9" t="s">
        <v>28921</v>
      </c>
      <c r="C3319" s="9" t="s">
        <v>28922</v>
      </c>
      <c r="D3319" s="9" t="s">
        <v>20</v>
      </c>
      <c r="E3319" s="9" t="s">
        <v>27277</v>
      </c>
      <c r="F3319" s="9" t="s">
        <v>163</v>
      </c>
      <c r="G3319" s="9" t="s">
        <v>103</v>
      </c>
      <c r="H3319" s="9" t="n">
        <v>950</v>
      </c>
      <c r="I3319" s="9" t="n">
        <v>1650</v>
      </c>
      <c r="J3319" s="9" t="s">
        <v>240</v>
      </c>
      <c r="K3319" s="9" t="s">
        <v>28923</v>
      </c>
      <c r="L3319" s="9" t="s">
        <v>28924</v>
      </c>
      <c r="M3319" s="9" t="s">
        <v>28925</v>
      </c>
      <c r="N3319" s="9" t="s">
        <v>976</v>
      </c>
      <c r="O3319" s="9" t="s">
        <v>28926</v>
      </c>
      <c r="P3319" s="9"/>
      <c r="Q3319" s="9" t="s">
        <v>1267</v>
      </c>
      <c r="R3319" s="9" t="s">
        <v>1348</v>
      </c>
      <c r="S3319" s="9" t="s">
        <v>16</v>
      </c>
      <c r="T3319" s="9" t="s">
        <v>170</v>
      </c>
      <c r="U3319" s="9" t="s">
        <v>222</v>
      </c>
      <c r="V3319" s="9" t="s">
        <v>28927</v>
      </c>
    </row>
    <row r="3320" customFormat="false" ht="15" hidden="false" customHeight="false" outlineLevel="0" collapsed="false">
      <c r="A3320" s="9" t="s">
        <v>28928</v>
      </c>
      <c r="B3320" s="9" t="s">
        <v>28929</v>
      </c>
      <c r="C3320" s="9" t="s">
        <v>28930</v>
      </c>
      <c r="D3320" s="9" t="s">
        <v>20</v>
      </c>
      <c r="E3320" s="9" t="s">
        <v>27277</v>
      </c>
      <c r="F3320" s="9" t="s">
        <v>163</v>
      </c>
      <c r="G3320" s="9" t="s">
        <v>103</v>
      </c>
      <c r="H3320" s="9" t="n">
        <v>800</v>
      </c>
      <c r="I3320" s="9" t="n">
        <v>1300</v>
      </c>
      <c r="J3320" s="9" t="s">
        <v>240</v>
      </c>
      <c r="K3320" s="9" t="s">
        <v>28931</v>
      </c>
      <c r="L3320" s="9" t="s">
        <v>28932</v>
      </c>
      <c r="M3320" s="9" t="s">
        <v>28933</v>
      </c>
      <c r="N3320" s="9" t="s">
        <v>175</v>
      </c>
      <c r="O3320" s="9" t="s">
        <v>5662</v>
      </c>
      <c r="P3320" s="9"/>
      <c r="Q3320" s="9" t="s">
        <v>234</v>
      </c>
      <c r="R3320" s="9" t="s">
        <v>1348</v>
      </c>
      <c r="S3320" s="9" t="s">
        <v>17</v>
      </c>
      <c r="T3320" s="9" t="s">
        <v>3239</v>
      </c>
      <c r="U3320" s="9" t="s">
        <v>222</v>
      </c>
      <c r="V3320" s="9"/>
    </row>
    <row r="3321" customFormat="false" ht="15" hidden="false" customHeight="false" outlineLevel="0" collapsed="false">
      <c r="A3321" s="9" t="s">
        <v>28934</v>
      </c>
      <c r="B3321" s="9" t="s">
        <v>28935</v>
      </c>
      <c r="C3321" s="9" t="s">
        <v>28936</v>
      </c>
      <c r="D3321" s="9" t="s">
        <v>20</v>
      </c>
      <c r="E3321" s="9" t="s">
        <v>27277</v>
      </c>
      <c r="F3321" s="9" t="s">
        <v>163</v>
      </c>
      <c r="G3321" s="9" t="s">
        <v>103</v>
      </c>
      <c r="H3321" s="9" t="n">
        <v>618</v>
      </c>
      <c r="I3321" s="9" t="n">
        <v>1368</v>
      </c>
      <c r="J3321" s="9" t="s">
        <v>240</v>
      </c>
      <c r="K3321" s="9" t="s">
        <v>28937</v>
      </c>
      <c r="L3321" s="9" t="s">
        <v>28938</v>
      </c>
      <c r="M3321" s="9" t="s">
        <v>28939</v>
      </c>
      <c r="N3321" s="9" t="s">
        <v>175</v>
      </c>
      <c r="O3321" s="9" t="s">
        <v>5662</v>
      </c>
      <c r="P3321" s="9"/>
      <c r="Q3321" s="9" t="s">
        <v>234</v>
      </c>
      <c r="R3321" s="9" t="s">
        <v>1348</v>
      </c>
      <c r="S3321" s="9" t="s">
        <v>17</v>
      </c>
      <c r="T3321" s="9"/>
      <c r="U3321" s="9" t="s">
        <v>222</v>
      </c>
      <c r="V3321" s="9"/>
    </row>
    <row r="3322" customFormat="false" ht="15" hidden="false" customHeight="false" outlineLevel="0" collapsed="false">
      <c r="A3322" s="9" t="s">
        <v>28940</v>
      </c>
      <c r="B3322" s="9" t="s">
        <v>28941</v>
      </c>
      <c r="C3322" s="9" t="s">
        <v>28942</v>
      </c>
      <c r="D3322" s="9" t="s">
        <v>20</v>
      </c>
      <c r="E3322" s="9" t="s">
        <v>27277</v>
      </c>
      <c r="F3322" s="9" t="s">
        <v>163</v>
      </c>
      <c r="G3322" s="9" t="s">
        <v>103</v>
      </c>
      <c r="H3322" s="9" t="n">
        <v>1709</v>
      </c>
      <c r="I3322" s="9" t="n">
        <v>1860</v>
      </c>
      <c r="J3322" s="9" t="s">
        <v>28943</v>
      </c>
      <c r="K3322" s="9" t="s">
        <v>28944</v>
      </c>
      <c r="L3322" s="9" t="s">
        <v>28945</v>
      </c>
      <c r="M3322" s="9" t="s">
        <v>28946</v>
      </c>
      <c r="N3322" s="9" t="s">
        <v>180</v>
      </c>
      <c r="O3322" s="9" t="s">
        <v>28947</v>
      </c>
      <c r="P3322" s="9"/>
      <c r="Q3322" s="9" t="s">
        <v>2391</v>
      </c>
      <c r="R3322" s="9" t="s">
        <v>27810</v>
      </c>
      <c r="S3322" s="9" t="s">
        <v>16</v>
      </c>
      <c r="T3322" s="9" t="s">
        <v>1546</v>
      </c>
      <c r="U3322" s="9" t="s">
        <v>222</v>
      </c>
      <c r="V3322" s="9" t="s">
        <v>9374</v>
      </c>
    </row>
    <row r="3323" customFormat="false" ht="15" hidden="false" customHeight="false" outlineLevel="0" collapsed="false">
      <c r="A3323" s="9" t="s">
        <v>28948</v>
      </c>
      <c r="B3323" s="9" t="s">
        <v>28949</v>
      </c>
      <c r="C3323" s="9" t="s">
        <v>28950</v>
      </c>
      <c r="D3323" s="9" t="s">
        <v>20</v>
      </c>
      <c r="E3323" s="9" t="s">
        <v>27277</v>
      </c>
      <c r="F3323" s="9" t="s">
        <v>163</v>
      </c>
      <c r="G3323" s="9" t="s">
        <v>103</v>
      </c>
      <c r="H3323" s="9" t="n">
        <v>1989</v>
      </c>
      <c r="I3323" s="9"/>
      <c r="J3323" s="9" t="s">
        <v>28951</v>
      </c>
      <c r="K3323" s="9" t="s">
        <v>28952</v>
      </c>
      <c r="L3323" s="9" t="s">
        <v>28953</v>
      </c>
      <c r="M3323" s="9" t="s">
        <v>28954</v>
      </c>
      <c r="N3323" s="9" t="s">
        <v>178</v>
      </c>
      <c r="O3323" s="9" t="s">
        <v>28955</v>
      </c>
      <c r="P3323" s="9" t="s">
        <v>28956</v>
      </c>
      <c r="Q3323" s="9" t="s">
        <v>1267</v>
      </c>
      <c r="R3323" s="9" t="s">
        <v>628</v>
      </c>
      <c r="S3323" s="9" t="s">
        <v>17</v>
      </c>
      <c r="T3323" s="9" t="s">
        <v>11194</v>
      </c>
      <c r="U3323" s="9" t="s">
        <v>222</v>
      </c>
      <c r="V3323" s="9"/>
    </row>
    <row r="3324" customFormat="false" ht="15" hidden="false" customHeight="false" outlineLevel="0" collapsed="false">
      <c r="A3324" s="9" t="s">
        <v>28957</v>
      </c>
      <c r="B3324" s="9" t="s">
        <v>28958</v>
      </c>
      <c r="C3324" s="9" t="s">
        <v>28959</v>
      </c>
      <c r="D3324" s="9" t="s">
        <v>20</v>
      </c>
      <c r="E3324" s="9" t="s">
        <v>27277</v>
      </c>
      <c r="F3324" s="9" t="s">
        <v>163</v>
      </c>
      <c r="G3324" s="9" t="s">
        <v>105</v>
      </c>
      <c r="H3324" s="9" t="n">
        <v>900</v>
      </c>
      <c r="I3324" s="9" t="n">
        <v>1400</v>
      </c>
      <c r="J3324" s="9" t="s">
        <v>240</v>
      </c>
      <c r="K3324" s="9" t="s">
        <v>28960</v>
      </c>
      <c r="L3324" s="9" t="s">
        <v>28961</v>
      </c>
      <c r="M3324" s="9" t="s">
        <v>28962</v>
      </c>
      <c r="N3324" s="9" t="s">
        <v>572</v>
      </c>
      <c r="O3324" s="9" t="s">
        <v>28963</v>
      </c>
      <c r="P3324" s="9"/>
      <c r="Q3324" s="9" t="s">
        <v>234</v>
      </c>
      <c r="R3324" s="9" t="s">
        <v>28964</v>
      </c>
      <c r="S3324" s="9" t="s">
        <v>16</v>
      </c>
      <c r="T3324" s="9" t="s">
        <v>3239</v>
      </c>
      <c r="U3324" s="9" t="s">
        <v>222</v>
      </c>
      <c r="V3324" s="9" t="s">
        <v>28965</v>
      </c>
    </row>
    <row r="3325" customFormat="false" ht="15" hidden="false" customHeight="false" outlineLevel="0" collapsed="false">
      <c r="A3325" s="9" t="s">
        <v>28966</v>
      </c>
      <c r="B3325" s="9" t="s">
        <v>28967</v>
      </c>
      <c r="C3325" s="9" t="s">
        <v>28968</v>
      </c>
      <c r="D3325" s="9" t="s">
        <v>20</v>
      </c>
      <c r="E3325" s="9" t="s">
        <v>27277</v>
      </c>
      <c r="F3325" s="9" t="s">
        <v>163</v>
      </c>
      <c r="G3325" s="9" t="s">
        <v>105</v>
      </c>
      <c r="H3325" s="9" t="n">
        <v>1237</v>
      </c>
      <c r="I3325" s="9"/>
      <c r="J3325" s="9" t="s">
        <v>28969</v>
      </c>
      <c r="K3325" s="9" t="s">
        <v>28970</v>
      </c>
      <c r="L3325" s="9" t="s">
        <v>28971</v>
      </c>
      <c r="M3325" s="9" t="s">
        <v>28972</v>
      </c>
      <c r="N3325" s="9" t="s">
        <v>477</v>
      </c>
      <c r="O3325" s="9" t="s">
        <v>28973</v>
      </c>
      <c r="P3325" s="9" t="s">
        <v>28974</v>
      </c>
      <c r="Q3325" s="9" t="s">
        <v>670</v>
      </c>
      <c r="R3325" s="9" t="s">
        <v>1474</v>
      </c>
      <c r="S3325" s="9" t="s">
        <v>17</v>
      </c>
      <c r="T3325" s="9" t="s">
        <v>28975</v>
      </c>
      <c r="U3325" s="9" t="s">
        <v>222</v>
      </c>
      <c r="V3325" s="9" t="s">
        <v>10380</v>
      </c>
    </row>
    <row r="3326" customFormat="false" ht="15" hidden="false" customHeight="false" outlineLevel="0" collapsed="false">
      <c r="A3326" s="9" t="s">
        <v>28976</v>
      </c>
      <c r="B3326" s="9" t="s">
        <v>28977</v>
      </c>
      <c r="C3326" s="9" t="s">
        <v>28978</v>
      </c>
      <c r="D3326" s="9" t="s">
        <v>20</v>
      </c>
      <c r="E3326" s="9" t="s">
        <v>27277</v>
      </c>
      <c r="F3326" s="9" t="s">
        <v>163</v>
      </c>
      <c r="G3326" s="9" t="s">
        <v>105</v>
      </c>
      <c r="H3326" s="9" t="n">
        <v>1377</v>
      </c>
      <c r="I3326" s="9"/>
      <c r="J3326" s="9" t="s">
        <v>28979</v>
      </c>
      <c r="K3326" s="9" t="s">
        <v>28980</v>
      </c>
      <c r="L3326" s="9" t="s">
        <v>28981</v>
      </c>
      <c r="M3326" s="9" t="s">
        <v>28982</v>
      </c>
      <c r="N3326" s="9" t="s">
        <v>177</v>
      </c>
      <c r="O3326" s="9" t="s">
        <v>28983</v>
      </c>
      <c r="P3326" s="9"/>
      <c r="Q3326" s="9" t="s">
        <v>670</v>
      </c>
      <c r="R3326" s="9" t="s">
        <v>28984</v>
      </c>
      <c r="S3326" s="9" t="s">
        <v>17</v>
      </c>
      <c r="T3326" s="9" t="s">
        <v>6874</v>
      </c>
      <c r="U3326" s="9" t="s">
        <v>222</v>
      </c>
      <c r="V3326" s="9" t="s">
        <v>28985</v>
      </c>
    </row>
    <row r="3327" customFormat="false" ht="15" hidden="false" customHeight="false" outlineLevel="0" collapsed="false">
      <c r="A3327" s="9" t="s">
        <v>28986</v>
      </c>
      <c r="B3327" s="9" t="s">
        <v>28987</v>
      </c>
      <c r="C3327" s="9" t="s">
        <v>28988</v>
      </c>
      <c r="D3327" s="9" t="s">
        <v>20</v>
      </c>
      <c r="E3327" s="9" t="s">
        <v>27277</v>
      </c>
      <c r="F3327" s="9" t="s">
        <v>163</v>
      </c>
      <c r="G3327" s="9" t="s">
        <v>105</v>
      </c>
      <c r="H3327" s="9" t="n">
        <v>-57</v>
      </c>
      <c r="I3327" s="9" t="n">
        <v>935</v>
      </c>
      <c r="J3327" s="9" t="s">
        <v>28989</v>
      </c>
      <c r="K3327" s="9" t="s">
        <v>28990</v>
      </c>
      <c r="L3327" s="9" t="s">
        <v>28991</v>
      </c>
      <c r="M3327" s="9" t="s">
        <v>28992</v>
      </c>
      <c r="N3327" s="9" t="s">
        <v>613</v>
      </c>
      <c r="O3327" s="9" t="s">
        <v>27877</v>
      </c>
      <c r="P3327" s="9"/>
      <c r="Q3327" s="9" t="s">
        <v>219</v>
      </c>
      <c r="R3327" s="9" t="s">
        <v>1474</v>
      </c>
      <c r="S3327" s="9" t="s">
        <v>17</v>
      </c>
      <c r="T3327" s="9" t="s">
        <v>170</v>
      </c>
      <c r="U3327" s="9" t="s">
        <v>222</v>
      </c>
      <c r="V3327" s="9" t="s">
        <v>26559</v>
      </c>
    </row>
    <row r="3328" customFormat="false" ht="15" hidden="false" customHeight="false" outlineLevel="0" collapsed="false">
      <c r="A3328" s="9" t="s">
        <v>28993</v>
      </c>
      <c r="B3328" s="9" t="s">
        <v>28994</v>
      </c>
      <c r="C3328" s="9" t="s">
        <v>28995</v>
      </c>
      <c r="D3328" s="9" t="s">
        <v>20</v>
      </c>
      <c r="E3328" s="9" t="s">
        <v>27277</v>
      </c>
      <c r="F3328" s="9" t="s">
        <v>11494</v>
      </c>
      <c r="G3328" s="9" t="s">
        <v>105</v>
      </c>
      <c r="H3328" s="9" t="n">
        <v>2005</v>
      </c>
      <c r="I3328" s="9"/>
      <c r="J3328" s="9" t="s">
        <v>28996</v>
      </c>
      <c r="K3328" s="9" t="s">
        <v>28997</v>
      </c>
      <c r="L3328" s="9" t="s">
        <v>27386</v>
      </c>
      <c r="M3328" s="9" t="s">
        <v>28998</v>
      </c>
      <c r="N3328" s="9" t="s">
        <v>180</v>
      </c>
      <c r="O3328" s="9" t="s">
        <v>28999</v>
      </c>
      <c r="P3328" s="9" t="s">
        <v>29000</v>
      </c>
      <c r="Q3328" s="9" t="s">
        <v>234</v>
      </c>
      <c r="R3328" s="9" t="s">
        <v>29001</v>
      </c>
      <c r="S3328" s="9" t="s">
        <v>16</v>
      </c>
      <c r="T3328" s="9" t="s">
        <v>3429</v>
      </c>
      <c r="U3328" s="9" t="s">
        <v>222</v>
      </c>
      <c r="V3328" s="9"/>
    </row>
    <row r="3329" customFormat="false" ht="15" hidden="false" customHeight="false" outlineLevel="0" collapsed="false">
      <c r="A3329" s="9" t="s">
        <v>29002</v>
      </c>
      <c r="B3329" s="9" t="s">
        <v>29003</v>
      </c>
      <c r="C3329" s="9" t="s">
        <v>29004</v>
      </c>
      <c r="D3329" s="9" t="s">
        <v>20</v>
      </c>
      <c r="E3329" s="9" t="s">
        <v>27277</v>
      </c>
      <c r="F3329" s="9" t="s">
        <v>263</v>
      </c>
      <c r="G3329" s="9" t="s">
        <v>107</v>
      </c>
      <c r="H3329" s="9" t="n">
        <v>1616</v>
      </c>
      <c r="I3329" s="9"/>
      <c r="J3329" s="9" t="s">
        <v>29005</v>
      </c>
      <c r="K3329" s="9" t="s">
        <v>29006</v>
      </c>
      <c r="L3329" s="9" t="s">
        <v>29007</v>
      </c>
      <c r="M3329" s="9" t="s">
        <v>29008</v>
      </c>
      <c r="N3329" s="9" t="s">
        <v>976</v>
      </c>
      <c r="O3329" s="9" t="s">
        <v>29009</v>
      </c>
      <c r="P3329" s="9" t="s">
        <v>29010</v>
      </c>
      <c r="Q3329" s="9" t="s">
        <v>950</v>
      </c>
      <c r="R3329" s="9" t="s">
        <v>29011</v>
      </c>
      <c r="S3329" s="9" t="s">
        <v>15</v>
      </c>
      <c r="T3329" s="9" t="s">
        <v>271</v>
      </c>
      <c r="U3329" s="9" t="s">
        <v>222</v>
      </c>
      <c r="V3329" s="9" t="s">
        <v>29012</v>
      </c>
    </row>
    <row r="3330" customFormat="false" ht="15" hidden="false" customHeight="false" outlineLevel="0" collapsed="false">
      <c r="A3330" s="9" t="s">
        <v>29013</v>
      </c>
      <c r="B3330" s="9" t="s">
        <v>29014</v>
      </c>
      <c r="C3330" s="9" t="s">
        <v>29015</v>
      </c>
      <c r="D3330" s="9" t="s">
        <v>20</v>
      </c>
      <c r="E3330" s="9" t="s">
        <v>27277</v>
      </c>
      <c r="F3330" s="9" t="s">
        <v>163</v>
      </c>
      <c r="G3330" s="9" t="s">
        <v>107</v>
      </c>
      <c r="H3330" s="9" t="n">
        <v>1200</v>
      </c>
      <c r="I3330" s="9"/>
      <c r="J3330" s="9" t="s">
        <v>17208</v>
      </c>
      <c r="K3330" s="9" t="s">
        <v>29016</v>
      </c>
      <c r="L3330" s="9" t="s">
        <v>29017</v>
      </c>
      <c r="M3330" s="9" t="s">
        <v>29018</v>
      </c>
      <c r="N3330" s="9" t="s">
        <v>175</v>
      </c>
      <c r="O3330" s="9" t="s">
        <v>29019</v>
      </c>
      <c r="P3330" s="9"/>
      <c r="Q3330" s="9" t="s">
        <v>1267</v>
      </c>
      <c r="R3330" s="9" t="s">
        <v>29020</v>
      </c>
      <c r="S3330" s="9" t="s">
        <v>17</v>
      </c>
      <c r="T3330" s="9" t="s">
        <v>3239</v>
      </c>
      <c r="U3330" s="9" t="s">
        <v>222</v>
      </c>
      <c r="V3330" s="9"/>
    </row>
    <row r="3331" customFormat="false" ht="15" hidden="false" customHeight="false" outlineLevel="0" collapsed="false">
      <c r="A3331" s="9" t="s">
        <v>29021</v>
      </c>
      <c r="B3331" s="9" t="s">
        <v>29022</v>
      </c>
      <c r="C3331" s="9" t="s">
        <v>29023</v>
      </c>
      <c r="D3331" s="9" t="s">
        <v>20</v>
      </c>
      <c r="E3331" s="9" t="s">
        <v>27277</v>
      </c>
      <c r="F3331" s="9" t="s">
        <v>163</v>
      </c>
      <c r="G3331" s="9" t="s">
        <v>107</v>
      </c>
      <c r="H3331" s="9" t="n">
        <v>1200</v>
      </c>
      <c r="I3331" s="9"/>
      <c r="J3331" s="9" t="s">
        <v>17208</v>
      </c>
      <c r="K3331" s="9" t="s">
        <v>29024</v>
      </c>
      <c r="L3331" s="9" t="s">
        <v>29025</v>
      </c>
      <c r="M3331" s="9" t="s">
        <v>29026</v>
      </c>
      <c r="N3331" s="9" t="s">
        <v>5729</v>
      </c>
      <c r="O3331" s="9" t="s">
        <v>29019</v>
      </c>
      <c r="P3331" s="9"/>
      <c r="Q3331" s="9" t="s">
        <v>1267</v>
      </c>
      <c r="R3331" s="9" t="s">
        <v>29020</v>
      </c>
      <c r="S3331" s="9" t="s">
        <v>17</v>
      </c>
      <c r="T3331" s="9"/>
      <c r="U3331" s="9" t="s">
        <v>222</v>
      </c>
      <c r="V3331" s="9"/>
    </row>
    <row r="3332" customFormat="false" ht="15" hidden="false" customHeight="false" outlineLevel="0" collapsed="false">
      <c r="A3332" s="9" t="s">
        <v>29027</v>
      </c>
      <c r="B3332" s="9" t="s">
        <v>29028</v>
      </c>
      <c r="C3332" s="9" t="s">
        <v>29029</v>
      </c>
      <c r="D3332" s="9" t="s">
        <v>20</v>
      </c>
      <c r="E3332" s="9" t="s">
        <v>27277</v>
      </c>
      <c r="F3332" s="9" t="s">
        <v>163</v>
      </c>
      <c r="G3332" s="9" t="s">
        <v>107</v>
      </c>
      <c r="H3332" s="9" t="n">
        <v>1467</v>
      </c>
      <c r="I3332" s="9"/>
      <c r="J3332" s="9" t="s">
        <v>29030</v>
      </c>
      <c r="K3332" s="9" t="s">
        <v>29031</v>
      </c>
      <c r="L3332" s="9" t="s">
        <v>29032</v>
      </c>
      <c r="M3332" s="9" t="s">
        <v>29033</v>
      </c>
      <c r="N3332" s="9" t="s">
        <v>174</v>
      </c>
      <c r="O3332" s="9" t="s">
        <v>29034</v>
      </c>
      <c r="P3332" s="9" t="s">
        <v>29035</v>
      </c>
      <c r="Q3332" s="9" t="s">
        <v>1267</v>
      </c>
      <c r="R3332" s="9" t="s">
        <v>29020</v>
      </c>
      <c r="S3332" s="9" t="s">
        <v>16</v>
      </c>
      <c r="T3332" s="9" t="s">
        <v>12856</v>
      </c>
      <c r="U3332" s="9" t="s">
        <v>222</v>
      </c>
      <c r="V3332" s="9" t="s">
        <v>29036</v>
      </c>
    </row>
    <row r="3333" customFormat="false" ht="15" hidden="false" customHeight="false" outlineLevel="0" collapsed="false">
      <c r="A3333" s="9" t="s">
        <v>29037</v>
      </c>
      <c r="B3333" s="9" t="s">
        <v>29038</v>
      </c>
      <c r="C3333" s="9" t="s">
        <v>29039</v>
      </c>
      <c r="D3333" s="9" t="s">
        <v>20</v>
      </c>
      <c r="E3333" s="9" t="s">
        <v>27277</v>
      </c>
      <c r="F3333" s="9" t="s">
        <v>263</v>
      </c>
      <c r="G3333" s="9" t="s">
        <v>107</v>
      </c>
      <c r="H3333" s="9" t="n">
        <v>1571</v>
      </c>
      <c r="I3333" s="9" t="n">
        <v>1859</v>
      </c>
      <c r="J3333" s="9" t="s">
        <v>29040</v>
      </c>
      <c r="K3333" s="9" t="s">
        <v>29041</v>
      </c>
      <c r="L3333" s="9" t="s">
        <v>29042</v>
      </c>
      <c r="M3333" s="9" t="s">
        <v>29043</v>
      </c>
      <c r="N3333" s="9" t="s">
        <v>178</v>
      </c>
      <c r="O3333" s="9" t="s">
        <v>29044</v>
      </c>
      <c r="P3333" s="9" t="s">
        <v>29045</v>
      </c>
      <c r="Q3333" s="9" t="s">
        <v>234</v>
      </c>
      <c r="R3333" s="9" t="s">
        <v>29046</v>
      </c>
      <c r="S3333" s="9" t="s">
        <v>16</v>
      </c>
      <c r="T3333" s="9" t="s">
        <v>170</v>
      </c>
      <c r="U3333" s="9" t="s">
        <v>222</v>
      </c>
      <c r="V3333" s="9" t="s">
        <v>29047</v>
      </c>
    </row>
    <row r="3334" customFormat="false" ht="15" hidden="false" customHeight="false" outlineLevel="0" collapsed="false">
      <c r="A3334" s="9" t="s">
        <v>29048</v>
      </c>
      <c r="B3334" s="9" t="s">
        <v>29049</v>
      </c>
      <c r="C3334" s="9" t="s">
        <v>29050</v>
      </c>
      <c r="D3334" s="9" t="s">
        <v>20</v>
      </c>
      <c r="E3334" s="9" t="s">
        <v>27277</v>
      </c>
      <c r="F3334" s="9" t="s">
        <v>11494</v>
      </c>
      <c r="G3334" s="9" t="s">
        <v>107</v>
      </c>
      <c r="H3334" s="9" t="n">
        <v>1872</v>
      </c>
      <c r="I3334" s="9"/>
      <c r="J3334" s="9" t="s">
        <v>29051</v>
      </c>
      <c r="K3334" s="9" t="s">
        <v>29052</v>
      </c>
      <c r="L3334" s="9" t="s">
        <v>27386</v>
      </c>
      <c r="M3334" s="9" t="s">
        <v>29053</v>
      </c>
      <c r="N3334" s="9" t="s">
        <v>180</v>
      </c>
      <c r="O3334" s="9" t="s">
        <v>1077</v>
      </c>
      <c r="P3334" s="9"/>
      <c r="Q3334" s="9" t="s">
        <v>234</v>
      </c>
      <c r="R3334" s="9" t="s">
        <v>10342</v>
      </c>
      <c r="S3334" s="9" t="s">
        <v>16</v>
      </c>
      <c r="T3334" s="9" t="s">
        <v>8595</v>
      </c>
      <c r="U3334" s="9" t="s">
        <v>222</v>
      </c>
      <c r="V3334" s="9" t="s">
        <v>29054</v>
      </c>
    </row>
    <row r="3335" customFormat="false" ht="15" hidden="false" customHeight="false" outlineLevel="0" collapsed="false">
      <c r="A3335" s="9" t="s">
        <v>29055</v>
      </c>
      <c r="B3335" s="9" t="s">
        <v>29056</v>
      </c>
      <c r="C3335" s="9" t="s">
        <v>29057</v>
      </c>
      <c r="D3335" s="9" t="s">
        <v>20</v>
      </c>
      <c r="E3335" s="9" t="s">
        <v>27277</v>
      </c>
      <c r="F3335" s="9" t="s">
        <v>163</v>
      </c>
      <c r="G3335" s="9" t="s">
        <v>107</v>
      </c>
      <c r="H3335" s="9" t="n">
        <v>-3900</v>
      </c>
      <c r="I3335" s="9" t="n">
        <v>-2200</v>
      </c>
      <c r="J3335" s="9" t="s">
        <v>240</v>
      </c>
      <c r="K3335" s="9" t="s">
        <v>29058</v>
      </c>
      <c r="L3335" s="9" t="s">
        <v>29059</v>
      </c>
      <c r="M3335" s="9" t="s">
        <v>29060</v>
      </c>
      <c r="N3335" s="9" t="s">
        <v>5729</v>
      </c>
      <c r="O3335" s="9" t="s">
        <v>27877</v>
      </c>
      <c r="P3335" s="9"/>
      <c r="Q3335" s="9" t="s">
        <v>234</v>
      </c>
      <c r="R3335" s="9" t="s">
        <v>29061</v>
      </c>
      <c r="S3335" s="9" t="s">
        <v>17</v>
      </c>
      <c r="T3335" s="9" t="s">
        <v>3239</v>
      </c>
      <c r="U3335" s="9" t="s">
        <v>222</v>
      </c>
      <c r="V3335" s="9" t="s">
        <v>26349</v>
      </c>
    </row>
    <row r="3336" customFormat="false" ht="15" hidden="false" customHeight="false" outlineLevel="0" collapsed="false">
      <c r="A3336" s="9" t="s">
        <v>29062</v>
      </c>
      <c r="B3336" s="9" t="s">
        <v>29063</v>
      </c>
      <c r="C3336" s="9" t="s">
        <v>29064</v>
      </c>
      <c r="D3336" s="9" t="s">
        <v>20</v>
      </c>
      <c r="E3336" s="9" t="s">
        <v>27277</v>
      </c>
      <c r="F3336" s="9" t="s">
        <v>263</v>
      </c>
      <c r="G3336" s="9" t="s">
        <v>107</v>
      </c>
      <c r="H3336" s="9" t="n">
        <v>756</v>
      </c>
      <c r="I3336" s="9"/>
      <c r="J3336" s="9" t="s">
        <v>29065</v>
      </c>
      <c r="K3336" s="9" t="s">
        <v>29066</v>
      </c>
      <c r="L3336" s="9" t="s">
        <v>29067</v>
      </c>
      <c r="M3336" s="9" t="s">
        <v>29068</v>
      </c>
      <c r="N3336" s="9" t="s">
        <v>15453</v>
      </c>
      <c r="O3336" s="9" t="s">
        <v>29069</v>
      </c>
      <c r="P3336" s="9"/>
      <c r="Q3336" s="9" t="s">
        <v>670</v>
      </c>
      <c r="R3336" s="9" t="s">
        <v>29070</v>
      </c>
      <c r="S3336" s="9" t="s">
        <v>16</v>
      </c>
      <c r="T3336" s="9" t="s">
        <v>5952</v>
      </c>
      <c r="U3336" s="9" t="s">
        <v>222</v>
      </c>
      <c r="V3336" s="9"/>
    </row>
    <row r="3337" customFormat="false" ht="15" hidden="false" customHeight="false" outlineLevel="0" collapsed="false">
      <c r="A3337" s="9" t="s">
        <v>29071</v>
      </c>
      <c r="B3337" s="9" t="s">
        <v>29072</v>
      </c>
      <c r="C3337" s="9" t="s">
        <v>29073</v>
      </c>
      <c r="D3337" s="9" t="s">
        <v>20</v>
      </c>
      <c r="E3337" s="9" t="s">
        <v>27277</v>
      </c>
      <c r="F3337" s="9" t="s">
        <v>263</v>
      </c>
      <c r="G3337" s="9" t="s">
        <v>107</v>
      </c>
      <c r="H3337" s="9" t="n">
        <v>1526</v>
      </c>
      <c r="I3337" s="9" t="n">
        <v>1923</v>
      </c>
      <c r="J3337" s="9" t="s">
        <v>240</v>
      </c>
      <c r="K3337" s="9" t="s">
        <v>29074</v>
      </c>
      <c r="L3337" s="9" t="s">
        <v>29075</v>
      </c>
      <c r="M3337" s="9" t="s">
        <v>29076</v>
      </c>
      <c r="N3337" s="9" t="s">
        <v>178</v>
      </c>
      <c r="O3337" s="9" t="s">
        <v>28564</v>
      </c>
      <c r="P3337" s="9" t="s">
        <v>29077</v>
      </c>
      <c r="Q3337" s="9" t="s">
        <v>234</v>
      </c>
      <c r="R3337" s="9" t="s">
        <v>628</v>
      </c>
      <c r="S3337" s="9" t="s">
        <v>17</v>
      </c>
      <c r="T3337" s="9" t="s">
        <v>388</v>
      </c>
      <c r="U3337" s="9" t="s">
        <v>222</v>
      </c>
      <c r="V3337" s="9"/>
    </row>
    <row r="3338" customFormat="false" ht="15" hidden="false" customHeight="false" outlineLevel="0" collapsed="false">
      <c r="A3338" s="9" t="s">
        <v>29078</v>
      </c>
      <c r="B3338" s="9" t="s">
        <v>29079</v>
      </c>
      <c r="C3338" s="9" t="s">
        <v>29080</v>
      </c>
      <c r="D3338" s="9" t="s">
        <v>20</v>
      </c>
      <c r="E3338" s="9" t="s">
        <v>27277</v>
      </c>
      <c r="F3338" s="9" t="s">
        <v>163</v>
      </c>
      <c r="G3338" s="9" t="s">
        <v>107</v>
      </c>
      <c r="H3338" s="9" t="n">
        <v>1601</v>
      </c>
      <c r="I3338" s="9" t="n">
        <v>1989</v>
      </c>
      <c r="J3338" s="9" t="s">
        <v>240</v>
      </c>
      <c r="K3338" s="9" t="s">
        <v>29081</v>
      </c>
      <c r="L3338" s="9" t="s">
        <v>29082</v>
      </c>
      <c r="M3338" s="9" t="s">
        <v>29083</v>
      </c>
      <c r="N3338" s="9" t="s">
        <v>178</v>
      </c>
      <c r="O3338" s="9" t="s">
        <v>28564</v>
      </c>
      <c r="P3338" s="9" t="s">
        <v>29084</v>
      </c>
      <c r="Q3338" s="9" t="s">
        <v>246</v>
      </c>
      <c r="R3338" s="9" t="s">
        <v>628</v>
      </c>
      <c r="S3338" s="9" t="s">
        <v>17</v>
      </c>
      <c r="T3338" s="9" t="s">
        <v>9203</v>
      </c>
      <c r="U3338" s="9" t="s">
        <v>222</v>
      </c>
      <c r="V3338" s="9" t="s">
        <v>29085</v>
      </c>
    </row>
    <row r="3339" customFormat="false" ht="15" hidden="false" customHeight="false" outlineLevel="0" collapsed="false">
      <c r="A3339" s="9" t="s">
        <v>29086</v>
      </c>
      <c r="B3339" s="9" t="s">
        <v>29087</v>
      </c>
      <c r="C3339" s="9" t="s">
        <v>29088</v>
      </c>
      <c r="D3339" s="9" t="s">
        <v>20</v>
      </c>
      <c r="E3339" s="9" t="s">
        <v>27277</v>
      </c>
      <c r="F3339" s="9" t="s">
        <v>163</v>
      </c>
      <c r="G3339" s="9" t="s">
        <v>107</v>
      </c>
      <c r="H3339" s="9" t="n">
        <v>1872</v>
      </c>
      <c r="I3339" s="9" t="n">
        <v>1987</v>
      </c>
      <c r="J3339" s="9" t="s">
        <v>240</v>
      </c>
      <c r="K3339" s="9" t="s">
        <v>29089</v>
      </c>
      <c r="L3339" s="9" t="s">
        <v>29090</v>
      </c>
      <c r="M3339" s="9" t="s">
        <v>29091</v>
      </c>
      <c r="N3339" s="9" t="s">
        <v>174</v>
      </c>
      <c r="O3339" s="9" t="s">
        <v>29092</v>
      </c>
      <c r="P3339" s="9" t="s">
        <v>29093</v>
      </c>
      <c r="Q3339" s="9" t="s">
        <v>234</v>
      </c>
      <c r="R3339" s="9" t="s">
        <v>628</v>
      </c>
      <c r="S3339" s="9" t="s">
        <v>17</v>
      </c>
      <c r="T3339" s="9" t="s">
        <v>28373</v>
      </c>
      <c r="U3339" s="9" t="s">
        <v>222</v>
      </c>
      <c r="V3339" s="9"/>
    </row>
    <row r="3340" customFormat="false" ht="15" hidden="false" customHeight="false" outlineLevel="0" collapsed="false">
      <c r="A3340" s="9" t="s">
        <v>29094</v>
      </c>
      <c r="B3340" s="9" t="s">
        <v>11970</v>
      </c>
      <c r="C3340" s="9" t="s">
        <v>29095</v>
      </c>
      <c r="D3340" s="9" t="s">
        <v>20</v>
      </c>
      <c r="E3340" s="9" t="s">
        <v>27277</v>
      </c>
      <c r="F3340" s="9" t="s">
        <v>164</v>
      </c>
      <c r="G3340" s="9" t="s">
        <v>109</v>
      </c>
      <c r="H3340" s="9" t="n">
        <v>-7000</v>
      </c>
      <c r="I3340" s="9" t="n">
        <v>-2500</v>
      </c>
      <c r="J3340" s="9" t="s">
        <v>240</v>
      </c>
      <c r="K3340" s="9" t="s">
        <v>29096</v>
      </c>
      <c r="L3340" s="9" t="s">
        <v>29097</v>
      </c>
      <c r="M3340" s="9" t="s">
        <v>29098</v>
      </c>
      <c r="N3340" s="9" t="s">
        <v>5687</v>
      </c>
      <c r="O3340" s="9" t="s">
        <v>29099</v>
      </c>
      <c r="P3340" s="9"/>
      <c r="Q3340" s="9" t="s">
        <v>219</v>
      </c>
      <c r="R3340" s="9" t="s">
        <v>5625</v>
      </c>
      <c r="S3340" s="9" t="s">
        <v>16</v>
      </c>
      <c r="T3340" s="9" t="s">
        <v>3239</v>
      </c>
      <c r="U3340" s="9" t="s">
        <v>222</v>
      </c>
      <c r="V3340" s="9" t="s">
        <v>29100</v>
      </c>
    </row>
    <row r="3341" customFormat="false" ht="15" hidden="false" customHeight="false" outlineLevel="0" collapsed="false">
      <c r="A3341" s="9" t="s">
        <v>29101</v>
      </c>
      <c r="B3341" s="9" t="s">
        <v>29102</v>
      </c>
      <c r="C3341" s="9" t="s">
        <v>29103</v>
      </c>
      <c r="D3341" s="9" t="s">
        <v>20</v>
      </c>
      <c r="E3341" s="9" t="s">
        <v>27277</v>
      </c>
      <c r="F3341" s="9" t="s">
        <v>164</v>
      </c>
      <c r="G3341" s="9" t="s">
        <v>109</v>
      </c>
      <c r="H3341" s="9" t="n">
        <v>-3300</v>
      </c>
      <c r="I3341" s="9" t="n">
        <v>-1300</v>
      </c>
      <c r="J3341" s="9" t="s">
        <v>240</v>
      </c>
      <c r="K3341" s="9" t="s">
        <v>29104</v>
      </c>
      <c r="L3341" s="9" t="s">
        <v>29105</v>
      </c>
      <c r="M3341" s="9" t="s">
        <v>29106</v>
      </c>
      <c r="N3341" s="9" t="s">
        <v>29107</v>
      </c>
      <c r="O3341" s="9" t="s">
        <v>29108</v>
      </c>
      <c r="P3341" s="9"/>
      <c r="Q3341" s="9" t="s">
        <v>234</v>
      </c>
      <c r="R3341" s="9" t="s">
        <v>2184</v>
      </c>
      <c r="S3341" s="9" t="s">
        <v>16</v>
      </c>
      <c r="T3341" s="9" t="s">
        <v>3239</v>
      </c>
      <c r="U3341" s="9" t="s">
        <v>222</v>
      </c>
      <c r="V3341" s="9" t="s">
        <v>29109</v>
      </c>
    </row>
    <row r="3342" customFormat="false" ht="15" hidden="false" customHeight="false" outlineLevel="0" collapsed="false">
      <c r="A3342" s="9" t="s">
        <v>29110</v>
      </c>
      <c r="B3342" s="9" t="s">
        <v>29111</v>
      </c>
      <c r="C3342" s="9" t="s">
        <v>29112</v>
      </c>
      <c r="D3342" s="9" t="s">
        <v>20</v>
      </c>
      <c r="E3342" s="9" t="s">
        <v>27277</v>
      </c>
      <c r="F3342" s="9" t="s">
        <v>164</v>
      </c>
      <c r="G3342" s="9" t="s">
        <v>109</v>
      </c>
      <c r="H3342" s="9" t="n">
        <v>-2400</v>
      </c>
      <c r="I3342" s="9" t="n">
        <v>-1900</v>
      </c>
      <c r="J3342" s="9" t="s">
        <v>240</v>
      </c>
      <c r="K3342" s="9" t="s">
        <v>29113</v>
      </c>
      <c r="L3342" s="9" t="s">
        <v>29114</v>
      </c>
      <c r="M3342" s="9" t="s">
        <v>29115</v>
      </c>
      <c r="N3342" s="9" t="s">
        <v>8531</v>
      </c>
      <c r="O3342" s="9" t="s">
        <v>29116</v>
      </c>
      <c r="P3342" s="9"/>
      <c r="Q3342" s="9" t="s">
        <v>234</v>
      </c>
      <c r="R3342" s="9" t="s">
        <v>1806</v>
      </c>
      <c r="S3342" s="9" t="s">
        <v>17</v>
      </c>
      <c r="T3342" s="9" t="s">
        <v>170</v>
      </c>
      <c r="U3342" s="9" t="s">
        <v>378</v>
      </c>
      <c r="V3342" s="9" t="s">
        <v>29117</v>
      </c>
    </row>
    <row r="3343" customFormat="false" ht="15" hidden="false" customHeight="false" outlineLevel="0" collapsed="false">
      <c r="A3343" s="9" t="s">
        <v>29118</v>
      </c>
      <c r="B3343" s="9" t="s">
        <v>29119</v>
      </c>
      <c r="C3343" s="9" t="s">
        <v>29120</v>
      </c>
      <c r="D3343" s="9" t="s">
        <v>20</v>
      </c>
      <c r="E3343" s="9" t="s">
        <v>27277</v>
      </c>
      <c r="F3343" s="9" t="s">
        <v>164</v>
      </c>
      <c r="G3343" s="9" t="s">
        <v>109</v>
      </c>
      <c r="H3343" s="9" t="n">
        <v>-500</v>
      </c>
      <c r="I3343" s="9" t="n">
        <v>1800</v>
      </c>
      <c r="J3343" s="9" t="s">
        <v>29121</v>
      </c>
      <c r="K3343" s="9" t="s">
        <v>29122</v>
      </c>
      <c r="L3343" s="9" t="s">
        <v>29123</v>
      </c>
      <c r="M3343" s="9" t="s">
        <v>29124</v>
      </c>
      <c r="N3343" s="9" t="s">
        <v>178</v>
      </c>
      <c r="O3343" s="9" t="s">
        <v>29125</v>
      </c>
      <c r="P3343" s="9"/>
      <c r="Q3343" s="9" t="s">
        <v>234</v>
      </c>
      <c r="R3343" s="9" t="s">
        <v>5625</v>
      </c>
      <c r="S3343" s="9" t="s">
        <v>17</v>
      </c>
      <c r="T3343" s="9" t="s">
        <v>11768</v>
      </c>
      <c r="U3343" s="9" t="s">
        <v>378</v>
      </c>
      <c r="V3343" s="9" t="s">
        <v>29126</v>
      </c>
    </row>
    <row r="3344" customFormat="false" ht="15" hidden="false" customHeight="false" outlineLevel="0" collapsed="false">
      <c r="A3344" s="9" t="s">
        <v>29127</v>
      </c>
      <c r="B3344" s="9" t="s">
        <v>29128</v>
      </c>
      <c r="C3344" s="9" t="s">
        <v>29129</v>
      </c>
      <c r="D3344" s="9" t="s">
        <v>20</v>
      </c>
      <c r="E3344" s="9" t="s">
        <v>27277</v>
      </c>
      <c r="F3344" s="9" t="s">
        <v>10205</v>
      </c>
      <c r="G3344" s="9" t="s">
        <v>109</v>
      </c>
      <c r="H3344" s="9" t="n">
        <v>-200</v>
      </c>
      <c r="I3344" s="9" t="n">
        <v>200</v>
      </c>
      <c r="J3344" s="9" t="s">
        <v>240</v>
      </c>
      <c r="K3344" s="9" t="s">
        <v>29130</v>
      </c>
      <c r="L3344" s="9" t="s">
        <v>29131</v>
      </c>
      <c r="M3344" s="9" t="s">
        <v>29132</v>
      </c>
      <c r="N3344" s="9" t="s">
        <v>178</v>
      </c>
      <c r="O3344" s="9" t="s">
        <v>29133</v>
      </c>
      <c r="P3344" s="9"/>
      <c r="Q3344" s="9" t="s">
        <v>234</v>
      </c>
      <c r="R3344" s="9" t="s">
        <v>5625</v>
      </c>
      <c r="S3344" s="9" t="s">
        <v>17</v>
      </c>
      <c r="T3344" s="9" t="s">
        <v>170</v>
      </c>
      <c r="U3344" s="9" t="s">
        <v>222</v>
      </c>
      <c r="V3344" s="9"/>
    </row>
    <row r="3345" customFormat="false" ht="15" hidden="false" customHeight="false" outlineLevel="0" collapsed="false">
      <c r="A3345" s="9" t="s">
        <v>29134</v>
      </c>
      <c r="B3345" s="9" t="s">
        <v>29135</v>
      </c>
      <c r="C3345" s="9" t="s">
        <v>29136</v>
      </c>
      <c r="D3345" s="9" t="s">
        <v>20</v>
      </c>
      <c r="E3345" s="9" t="s">
        <v>27277</v>
      </c>
      <c r="F3345" s="9" t="s">
        <v>10205</v>
      </c>
      <c r="G3345" s="9" t="s">
        <v>109</v>
      </c>
      <c r="H3345" s="9" t="n">
        <v>-100</v>
      </c>
      <c r="I3345" s="9" t="n">
        <v>400</v>
      </c>
      <c r="J3345" s="9" t="s">
        <v>240</v>
      </c>
      <c r="K3345" s="9" t="s">
        <v>29137</v>
      </c>
      <c r="L3345" s="9" t="s">
        <v>29138</v>
      </c>
      <c r="M3345" s="9" t="s">
        <v>29139</v>
      </c>
      <c r="N3345" s="9" t="s">
        <v>178</v>
      </c>
      <c r="O3345" s="9" t="s">
        <v>29140</v>
      </c>
      <c r="P3345" s="9"/>
      <c r="Q3345" s="9" t="s">
        <v>234</v>
      </c>
      <c r="R3345" s="9" t="s">
        <v>5625</v>
      </c>
      <c r="S3345" s="9" t="s">
        <v>17</v>
      </c>
      <c r="T3345" s="9" t="s">
        <v>170</v>
      </c>
      <c r="U3345" s="9" t="s">
        <v>378</v>
      </c>
      <c r="V3345" s="9" t="s">
        <v>29141</v>
      </c>
    </row>
    <row r="3346" customFormat="false" ht="15" hidden="false" customHeight="false" outlineLevel="0" collapsed="false">
      <c r="A3346" s="9" t="s">
        <v>29142</v>
      </c>
      <c r="B3346" s="9" t="s">
        <v>29143</v>
      </c>
      <c r="C3346" s="9" t="s">
        <v>29144</v>
      </c>
      <c r="D3346" s="9" t="s">
        <v>20</v>
      </c>
      <c r="E3346" s="9" t="s">
        <v>27277</v>
      </c>
      <c r="F3346" s="9" t="s">
        <v>10205</v>
      </c>
      <c r="G3346" s="9" t="s">
        <v>109</v>
      </c>
      <c r="H3346" s="9" t="n">
        <v>-100</v>
      </c>
      <c r="I3346" s="9" t="n">
        <v>300</v>
      </c>
      <c r="J3346" s="9" t="s">
        <v>240</v>
      </c>
      <c r="K3346" s="9" t="s">
        <v>29145</v>
      </c>
      <c r="L3346" s="9" t="s">
        <v>29146</v>
      </c>
      <c r="M3346" s="9" t="s">
        <v>29147</v>
      </c>
      <c r="N3346" s="9" t="s">
        <v>178</v>
      </c>
      <c r="O3346" s="9" t="s">
        <v>29148</v>
      </c>
      <c r="P3346" s="9"/>
      <c r="Q3346" s="9" t="s">
        <v>234</v>
      </c>
      <c r="R3346" s="9" t="s">
        <v>628</v>
      </c>
      <c r="S3346" s="9" t="s">
        <v>17</v>
      </c>
      <c r="T3346" s="9" t="s">
        <v>170</v>
      </c>
      <c r="U3346" s="9" t="s">
        <v>378</v>
      </c>
      <c r="V3346" s="9"/>
    </row>
    <row r="3347" customFormat="false" ht="15" hidden="false" customHeight="false" outlineLevel="0" collapsed="false">
      <c r="A3347" s="9" t="s">
        <v>29149</v>
      </c>
      <c r="B3347" s="9" t="s">
        <v>29150</v>
      </c>
      <c r="C3347" s="9" t="s">
        <v>29151</v>
      </c>
      <c r="D3347" s="9" t="s">
        <v>20</v>
      </c>
      <c r="E3347" s="9" t="s">
        <v>27277</v>
      </c>
      <c r="F3347" s="9" t="s">
        <v>10205</v>
      </c>
      <c r="G3347" s="9" t="s">
        <v>109</v>
      </c>
      <c r="H3347" s="9" t="n">
        <v>1300</v>
      </c>
      <c r="I3347" s="9"/>
      <c r="J3347" s="9" t="s">
        <v>17208</v>
      </c>
      <c r="K3347" s="9" t="s">
        <v>29152</v>
      </c>
      <c r="L3347" s="9" t="s">
        <v>29153</v>
      </c>
      <c r="M3347" s="9" t="s">
        <v>29154</v>
      </c>
      <c r="N3347" s="9" t="s">
        <v>178</v>
      </c>
      <c r="O3347" s="9" t="s">
        <v>354</v>
      </c>
      <c r="P3347" s="9"/>
      <c r="Q3347" s="9" t="s">
        <v>234</v>
      </c>
      <c r="R3347" s="9" t="s">
        <v>628</v>
      </c>
      <c r="S3347" s="9" t="s">
        <v>17</v>
      </c>
      <c r="T3347" s="9" t="s">
        <v>10874</v>
      </c>
      <c r="U3347" s="9" t="s">
        <v>222</v>
      </c>
      <c r="V3347" s="9"/>
    </row>
    <row r="3348" customFormat="false" ht="15" hidden="false" customHeight="false" outlineLevel="0" collapsed="false">
      <c r="A3348" s="9" t="s">
        <v>29155</v>
      </c>
      <c r="B3348" s="9" t="s">
        <v>29156</v>
      </c>
      <c r="C3348" s="9" t="s">
        <v>29157</v>
      </c>
      <c r="D3348" s="9" t="s">
        <v>20</v>
      </c>
      <c r="E3348" s="9" t="s">
        <v>27277</v>
      </c>
      <c r="F3348" s="9" t="s">
        <v>8841</v>
      </c>
      <c r="G3348" s="9" t="s">
        <v>109</v>
      </c>
      <c r="H3348" s="9" t="n">
        <v>1650</v>
      </c>
      <c r="I3348" s="9"/>
      <c r="J3348" s="9" t="s">
        <v>17208</v>
      </c>
      <c r="K3348" s="9" t="s">
        <v>29158</v>
      </c>
      <c r="L3348" s="9" t="s">
        <v>29159</v>
      </c>
      <c r="M3348" s="9" t="s">
        <v>29160</v>
      </c>
      <c r="N3348" s="9" t="s">
        <v>2536</v>
      </c>
      <c r="O3348" s="9" t="s">
        <v>29161</v>
      </c>
      <c r="P3348" s="9"/>
      <c r="Q3348" s="9" t="s">
        <v>1267</v>
      </c>
      <c r="R3348" s="9" t="s">
        <v>628</v>
      </c>
      <c r="S3348" s="9" t="s">
        <v>17</v>
      </c>
      <c r="T3348" s="9" t="s">
        <v>247</v>
      </c>
      <c r="U3348" s="9" t="s">
        <v>378</v>
      </c>
      <c r="V3348" s="9" t="s">
        <v>29162</v>
      </c>
    </row>
    <row r="3349" customFormat="false" ht="15" hidden="false" customHeight="false" outlineLevel="0" collapsed="false">
      <c r="A3349" s="9" t="s">
        <v>29163</v>
      </c>
      <c r="B3349" s="9" t="s">
        <v>29164</v>
      </c>
      <c r="C3349" s="9" t="s">
        <v>29165</v>
      </c>
      <c r="D3349" s="9" t="s">
        <v>20</v>
      </c>
      <c r="E3349" s="9" t="s">
        <v>27277</v>
      </c>
      <c r="F3349" s="9" t="s">
        <v>164</v>
      </c>
      <c r="G3349" s="9" t="s">
        <v>109</v>
      </c>
      <c r="H3349" s="9" t="n">
        <v>1600</v>
      </c>
      <c r="I3349" s="9"/>
      <c r="J3349" s="9" t="s">
        <v>17208</v>
      </c>
      <c r="K3349" s="9" t="s">
        <v>29166</v>
      </c>
      <c r="L3349" s="9" t="s">
        <v>29167</v>
      </c>
      <c r="M3349" s="9" t="s">
        <v>29168</v>
      </c>
      <c r="N3349" s="9" t="s">
        <v>174</v>
      </c>
      <c r="O3349" s="9" t="s">
        <v>29169</v>
      </c>
      <c r="P3349" s="9" t="s">
        <v>29170</v>
      </c>
      <c r="Q3349" s="9" t="s">
        <v>1267</v>
      </c>
      <c r="R3349" s="9" t="s">
        <v>799</v>
      </c>
      <c r="S3349" s="9" t="s">
        <v>17</v>
      </c>
      <c r="T3349" s="9" t="s">
        <v>2848</v>
      </c>
      <c r="U3349" s="9" t="s">
        <v>378</v>
      </c>
      <c r="V3349" s="9" t="s">
        <v>29171</v>
      </c>
    </row>
    <row r="3350" customFormat="false" ht="15" hidden="false" customHeight="false" outlineLevel="0" collapsed="false">
      <c r="A3350" s="9" t="s">
        <v>29172</v>
      </c>
      <c r="B3350" s="9" t="s">
        <v>29173</v>
      </c>
      <c r="C3350" s="9" t="s">
        <v>29174</v>
      </c>
      <c r="D3350" s="9" t="s">
        <v>20</v>
      </c>
      <c r="E3350" s="9" t="s">
        <v>27277</v>
      </c>
      <c r="F3350" s="9" t="s">
        <v>164</v>
      </c>
      <c r="G3350" s="9" t="s">
        <v>109</v>
      </c>
      <c r="H3350" s="9" t="n">
        <v>1700</v>
      </c>
      <c r="I3350" s="9"/>
      <c r="J3350" s="9" t="s">
        <v>17208</v>
      </c>
      <c r="K3350" s="9" t="s">
        <v>29175</v>
      </c>
      <c r="L3350" s="9" t="s">
        <v>29176</v>
      </c>
      <c r="M3350" s="9" t="s">
        <v>29177</v>
      </c>
      <c r="N3350" s="9" t="s">
        <v>174</v>
      </c>
      <c r="O3350" s="9" t="s">
        <v>29178</v>
      </c>
      <c r="P3350" s="9" t="s">
        <v>29179</v>
      </c>
      <c r="Q3350" s="9" t="s">
        <v>1267</v>
      </c>
      <c r="R3350" s="9" t="s">
        <v>799</v>
      </c>
      <c r="S3350" s="9" t="s">
        <v>17</v>
      </c>
      <c r="T3350" s="9" t="s">
        <v>2848</v>
      </c>
      <c r="U3350" s="9" t="s">
        <v>378</v>
      </c>
      <c r="V3350" s="9" t="s">
        <v>29180</v>
      </c>
    </row>
    <row r="3351" customFormat="false" ht="15" hidden="false" customHeight="false" outlineLevel="0" collapsed="false">
      <c r="A3351" s="9" t="s">
        <v>29181</v>
      </c>
      <c r="B3351" s="9" t="s">
        <v>29182</v>
      </c>
      <c r="C3351" s="9" t="s">
        <v>29183</v>
      </c>
      <c r="D3351" s="9" t="s">
        <v>20</v>
      </c>
      <c r="E3351" s="9" t="s">
        <v>27277</v>
      </c>
      <c r="F3351" s="9" t="s">
        <v>164</v>
      </c>
      <c r="G3351" s="9" t="s">
        <v>109</v>
      </c>
      <c r="H3351" s="9" t="n">
        <v>1100</v>
      </c>
      <c r="I3351" s="9"/>
      <c r="J3351" s="9" t="s">
        <v>17208</v>
      </c>
      <c r="K3351" s="9" t="s">
        <v>29184</v>
      </c>
      <c r="L3351" s="9" t="s">
        <v>13463</v>
      </c>
      <c r="M3351" s="9" t="s">
        <v>29185</v>
      </c>
      <c r="N3351" s="9" t="s">
        <v>174</v>
      </c>
      <c r="O3351" s="9" t="s">
        <v>29186</v>
      </c>
      <c r="P3351" s="9"/>
      <c r="Q3351" s="9" t="s">
        <v>1267</v>
      </c>
      <c r="R3351" s="9" t="s">
        <v>799</v>
      </c>
      <c r="S3351" s="9" t="s">
        <v>17</v>
      </c>
      <c r="T3351" s="9" t="s">
        <v>2848</v>
      </c>
      <c r="U3351" s="9" t="s">
        <v>378</v>
      </c>
      <c r="V3351" s="9" t="s">
        <v>29187</v>
      </c>
    </row>
    <row r="3352" customFormat="false" ht="15" hidden="false" customHeight="false" outlineLevel="0" collapsed="false">
      <c r="A3352" s="9" t="s">
        <v>29188</v>
      </c>
      <c r="B3352" s="9" t="s">
        <v>29189</v>
      </c>
      <c r="C3352" s="9" t="s">
        <v>29190</v>
      </c>
      <c r="D3352" s="9" t="s">
        <v>20</v>
      </c>
      <c r="E3352" s="9" t="s">
        <v>27277</v>
      </c>
      <c r="F3352" s="9" t="s">
        <v>10205</v>
      </c>
      <c r="G3352" s="9" t="s">
        <v>109</v>
      </c>
      <c r="H3352" s="9" t="n">
        <v>1600</v>
      </c>
      <c r="I3352" s="9"/>
      <c r="J3352" s="9" t="s">
        <v>17208</v>
      </c>
      <c r="K3352" s="9" t="s">
        <v>29191</v>
      </c>
      <c r="L3352" s="9" t="s">
        <v>29192</v>
      </c>
      <c r="M3352" s="9" t="s">
        <v>29193</v>
      </c>
      <c r="N3352" s="9" t="s">
        <v>452</v>
      </c>
      <c r="O3352" s="9" t="s">
        <v>29194</v>
      </c>
      <c r="P3352" s="9"/>
      <c r="Q3352" s="9" t="s">
        <v>1267</v>
      </c>
      <c r="R3352" s="9" t="s">
        <v>8433</v>
      </c>
      <c r="S3352" s="9" t="s">
        <v>16</v>
      </c>
      <c r="T3352" s="9" t="s">
        <v>850</v>
      </c>
      <c r="U3352" s="9" t="s">
        <v>222</v>
      </c>
      <c r="V3352" s="9" t="s">
        <v>29195</v>
      </c>
    </row>
    <row r="3353" customFormat="false" ht="15" hidden="false" customHeight="false" outlineLevel="0" collapsed="false">
      <c r="A3353" s="9" t="s">
        <v>29196</v>
      </c>
      <c r="B3353" s="9" t="s">
        <v>29197</v>
      </c>
      <c r="C3353" s="9" t="s">
        <v>29198</v>
      </c>
      <c r="D3353" s="9" t="s">
        <v>20</v>
      </c>
      <c r="E3353" s="9" t="s">
        <v>27277</v>
      </c>
      <c r="F3353" s="9" t="s">
        <v>10205</v>
      </c>
      <c r="G3353" s="9" t="s">
        <v>109</v>
      </c>
      <c r="H3353" s="9" t="n">
        <v>1613</v>
      </c>
      <c r="I3353" s="9" t="n">
        <v>1825</v>
      </c>
      <c r="J3353" s="9" t="s">
        <v>240</v>
      </c>
      <c r="K3353" s="9" t="s">
        <v>29199</v>
      </c>
      <c r="L3353" s="9" t="s">
        <v>29200</v>
      </c>
      <c r="M3353" s="9" t="s">
        <v>29201</v>
      </c>
      <c r="N3353" s="9" t="s">
        <v>178</v>
      </c>
      <c r="O3353" s="9" t="s">
        <v>29202</v>
      </c>
      <c r="P3353" s="9" t="s">
        <v>29203</v>
      </c>
      <c r="Q3353" s="9" t="s">
        <v>246</v>
      </c>
      <c r="R3353" s="9" t="s">
        <v>17768</v>
      </c>
      <c r="S3353" s="9" t="s">
        <v>17</v>
      </c>
      <c r="T3353" s="9" t="s">
        <v>10874</v>
      </c>
      <c r="U3353" s="9" t="s">
        <v>378</v>
      </c>
      <c r="V3353" s="9" t="s">
        <v>28091</v>
      </c>
    </row>
    <row r="3354" customFormat="false" ht="15" hidden="false" customHeight="false" outlineLevel="0" collapsed="false">
      <c r="A3354" s="9" t="s">
        <v>29204</v>
      </c>
      <c r="B3354" s="9" t="s">
        <v>17692</v>
      </c>
      <c r="C3354" s="9" t="s">
        <v>29205</v>
      </c>
      <c r="D3354" s="9" t="s">
        <v>20</v>
      </c>
      <c r="E3354" s="9" t="s">
        <v>27277</v>
      </c>
      <c r="F3354" s="9" t="s">
        <v>164</v>
      </c>
      <c r="G3354" s="9" t="s">
        <v>109</v>
      </c>
      <c r="H3354" s="9" t="n">
        <v>1919</v>
      </c>
      <c r="I3354" s="9"/>
      <c r="J3354" s="9" t="s">
        <v>29206</v>
      </c>
      <c r="K3354" s="9" t="s">
        <v>29207</v>
      </c>
      <c r="L3354" s="9" t="s">
        <v>29208</v>
      </c>
      <c r="M3354" s="9" t="s">
        <v>29209</v>
      </c>
      <c r="N3354" s="9" t="s">
        <v>477</v>
      </c>
      <c r="O3354" s="9" t="s">
        <v>29210</v>
      </c>
      <c r="P3354" s="9" t="s">
        <v>29211</v>
      </c>
      <c r="Q3354" s="9" t="s">
        <v>234</v>
      </c>
      <c r="R3354" s="9" t="s">
        <v>628</v>
      </c>
      <c r="S3354" s="9" t="s">
        <v>17</v>
      </c>
      <c r="T3354" s="9" t="s">
        <v>313</v>
      </c>
      <c r="U3354" s="9" t="s">
        <v>222</v>
      </c>
      <c r="V3354" s="9" t="s">
        <v>29212</v>
      </c>
    </row>
    <row r="3355" customFormat="false" ht="15" hidden="false" customHeight="false" outlineLevel="0" collapsed="false">
      <c r="A3355" s="9" t="s">
        <v>29213</v>
      </c>
      <c r="B3355" s="9" t="s">
        <v>29214</v>
      </c>
      <c r="C3355" s="9" t="s">
        <v>29215</v>
      </c>
      <c r="D3355" s="9" t="s">
        <v>20</v>
      </c>
      <c r="E3355" s="9" t="s">
        <v>27277</v>
      </c>
      <c r="F3355" s="9" t="s">
        <v>164</v>
      </c>
      <c r="G3355" s="9" t="s">
        <v>109</v>
      </c>
      <c r="H3355" s="9" t="n">
        <v>1961</v>
      </c>
      <c r="I3355" s="9"/>
      <c r="J3355" s="9" t="s">
        <v>29216</v>
      </c>
      <c r="K3355" s="9" t="s">
        <v>29217</v>
      </c>
      <c r="L3355" s="9" t="s">
        <v>13537</v>
      </c>
      <c r="M3355" s="9" t="s">
        <v>29218</v>
      </c>
      <c r="N3355" s="9" t="s">
        <v>176</v>
      </c>
      <c r="O3355" s="9" t="s">
        <v>29219</v>
      </c>
      <c r="P3355" s="9"/>
      <c r="Q3355" s="9" t="s">
        <v>234</v>
      </c>
      <c r="R3355" s="9" t="s">
        <v>628</v>
      </c>
      <c r="S3355" s="9" t="s">
        <v>17</v>
      </c>
      <c r="T3355" s="9" t="s">
        <v>313</v>
      </c>
      <c r="U3355" s="9" t="s">
        <v>222</v>
      </c>
      <c r="V3355" s="9" t="s">
        <v>11046</v>
      </c>
    </row>
    <row r="3356" customFormat="false" ht="15" hidden="false" customHeight="false" outlineLevel="0" collapsed="false">
      <c r="A3356" s="9" t="s">
        <v>29220</v>
      </c>
      <c r="B3356" s="9" t="s">
        <v>29221</v>
      </c>
      <c r="C3356" s="9" t="s">
        <v>29222</v>
      </c>
      <c r="D3356" s="9" t="s">
        <v>20</v>
      </c>
      <c r="E3356" s="9" t="s">
        <v>27277</v>
      </c>
      <c r="F3356" s="9" t="s">
        <v>163</v>
      </c>
      <c r="G3356" s="9" t="s">
        <v>111</v>
      </c>
      <c r="H3356" s="9" t="n">
        <v>647</v>
      </c>
      <c r="I3356" s="9"/>
      <c r="J3356" s="9" t="s">
        <v>29223</v>
      </c>
      <c r="K3356" s="9" t="s">
        <v>29224</v>
      </c>
      <c r="L3356" s="9" t="s">
        <v>29225</v>
      </c>
      <c r="M3356" s="9" t="s">
        <v>29226</v>
      </c>
      <c r="N3356" s="9" t="s">
        <v>268</v>
      </c>
      <c r="O3356" s="9" t="s">
        <v>29227</v>
      </c>
      <c r="P3356" s="9"/>
      <c r="Q3356" s="9" t="s">
        <v>840</v>
      </c>
      <c r="R3356" s="9" t="s">
        <v>628</v>
      </c>
      <c r="S3356" s="9" t="s">
        <v>17</v>
      </c>
      <c r="T3356" s="9" t="s">
        <v>672</v>
      </c>
      <c r="U3356" s="9" t="s">
        <v>222</v>
      </c>
      <c r="V3356" s="9"/>
    </row>
    <row r="3357" customFormat="false" ht="15" hidden="false" customHeight="false" outlineLevel="0" collapsed="false">
      <c r="A3357" s="9" t="s">
        <v>29228</v>
      </c>
      <c r="B3357" s="9" t="s">
        <v>29229</v>
      </c>
      <c r="C3357" s="9" t="s">
        <v>29230</v>
      </c>
      <c r="D3357" s="9" t="s">
        <v>20</v>
      </c>
      <c r="E3357" s="9" t="s">
        <v>27277</v>
      </c>
      <c r="F3357" s="9" t="s">
        <v>163</v>
      </c>
      <c r="G3357" s="9" t="s">
        <v>111</v>
      </c>
      <c r="H3357" s="9" t="n">
        <v>996</v>
      </c>
      <c r="I3357" s="9"/>
      <c r="J3357" s="9" t="s">
        <v>29231</v>
      </c>
      <c r="K3357" s="9" t="s">
        <v>29232</v>
      </c>
      <c r="L3357" s="9" t="s">
        <v>29233</v>
      </c>
      <c r="M3357" s="9" t="s">
        <v>29234</v>
      </c>
      <c r="N3357" s="9" t="s">
        <v>179</v>
      </c>
      <c r="O3357" s="9" t="s">
        <v>29235</v>
      </c>
      <c r="P3357" s="9"/>
      <c r="Q3357" s="9" t="s">
        <v>840</v>
      </c>
      <c r="R3357" s="9" t="s">
        <v>628</v>
      </c>
      <c r="S3357" s="9" t="s">
        <v>17</v>
      </c>
      <c r="T3357" s="9" t="s">
        <v>672</v>
      </c>
      <c r="U3357" s="9" t="s">
        <v>222</v>
      </c>
      <c r="V3357" s="9" t="s">
        <v>29236</v>
      </c>
    </row>
    <row r="3358" customFormat="false" ht="15" hidden="false" customHeight="false" outlineLevel="0" collapsed="false">
      <c r="A3358" s="9" t="s">
        <v>29237</v>
      </c>
      <c r="B3358" s="9" t="s">
        <v>29238</v>
      </c>
      <c r="C3358" s="9" t="s">
        <v>29239</v>
      </c>
      <c r="D3358" s="9" t="s">
        <v>20</v>
      </c>
      <c r="E3358" s="9" t="s">
        <v>27277</v>
      </c>
      <c r="F3358" s="9" t="s">
        <v>164</v>
      </c>
      <c r="G3358" s="9" t="s">
        <v>111</v>
      </c>
      <c r="H3358" s="9" t="n">
        <v>1400</v>
      </c>
      <c r="I3358" s="9"/>
      <c r="J3358" s="9" t="s">
        <v>17208</v>
      </c>
      <c r="K3358" s="9" t="s">
        <v>29240</v>
      </c>
      <c r="L3358" s="9" t="s">
        <v>29241</v>
      </c>
      <c r="M3358" s="9" t="s">
        <v>29242</v>
      </c>
      <c r="N3358" s="9" t="s">
        <v>179</v>
      </c>
      <c r="O3358" s="9" t="s">
        <v>29243</v>
      </c>
      <c r="P3358" s="9"/>
      <c r="Q3358" s="9" t="s">
        <v>840</v>
      </c>
      <c r="R3358" s="9" t="s">
        <v>799</v>
      </c>
      <c r="S3358" s="9" t="s">
        <v>17</v>
      </c>
      <c r="T3358" s="9" t="s">
        <v>170</v>
      </c>
      <c r="U3358" s="9" t="s">
        <v>378</v>
      </c>
      <c r="V3358" s="9"/>
    </row>
    <row r="3359" customFormat="false" ht="15" hidden="false" customHeight="false" outlineLevel="0" collapsed="false">
      <c r="A3359" s="9" t="s">
        <v>29244</v>
      </c>
      <c r="B3359" s="9" t="s">
        <v>29245</v>
      </c>
      <c r="C3359" s="9" t="s">
        <v>29246</v>
      </c>
      <c r="D3359" s="9" t="s">
        <v>20</v>
      </c>
      <c r="E3359" s="9" t="s">
        <v>27277</v>
      </c>
      <c r="F3359" s="9" t="s">
        <v>163</v>
      </c>
      <c r="G3359" s="9" t="s">
        <v>111</v>
      </c>
      <c r="H3359" s="9" t="n">
        <v>200</v>
      </c>
      <c r="I3359" s="9" t="n">
        <v>650</v>
      </c>
      <c r="J3359" s="9" t="s">
        <v>240</v>
      </c>
      <c r="K3359" s="9" t="s">
        <v>29247</v>
      </c>
      <c r="L3359" s="9" t="s">
        <v>29248</v>
      </c>
      <c r="M3359" s="9" t="s">
        <v>29249</v>
      </c>
      <c r="N3359" s="9" t="s">
        <v>268</v>
      </c>
      <c r="O3359" s="9" t="s">
        <v>29250</v>
      </c>
      <c r="P3359" s="9"/>
      <c r="Q3359" s="9" t="s">
        <v>219</v>
      </c>
      <c r="R3359" s="9" t="s">
        <v>5625</v>
      </c>
      <c r="S3359" s="9" t="s">
        <v>17</v>
      </c>
      <c r="T3359" s="9" t="s">
        <v>170</v>
      </c>
      <c r="U3359" s="9" t="s">
        <v>378</v>
      </c>
      <c r="V3359" s="9" t="s">
        <v>29251</v>
      </c>
    </row>
    <row r="3360" customFormat="false" ht="15" hidden="false" customHeight="false" outlineLevel="0" collapsed="false">
      <c r="A3360" s="9" t="s">
        <v>29252</v>
      </c>
      <c r="B3360" s="9" t="s">
        <v>29253</v>
      </c>
      <c r="C3360" s="9" t="s">
        <v>29254</v>
      </c>
      <c r="D3360" s="9" t="s">
        <v>20</v>
      </c>
      <c r="E3360" s="9" t="s">
        <v>27277</v>
      </c>
      <c r="F3360" s="9" t="s">
        <v>164</v>
      </c>
      <c r="G3360" s="9" t="s">
        <v>6824</v>
      </c>
      <c r="H3360" s="9" t="n">
        <v>1500</v>
      </c>
      <c r="I3360" s="9"/>
      <c r="J3360" s="9" t="s">
        <v>17208</v>
      </c>
      <c r="K3360" s="9" t="s">
        <v>29255</v>
      </c>
      <c r="L3360" s="9" t="s">
        <v>29256</v>
      </c>
      <c r="M3360" s="9" t="s">
        <v>29257</v>
      </c>
      <c r="N3360" s="9" t="s">
        <v>452</v>
      </c>
      <c r="O3360" s="9" t="s">
        <v>29258</v>
      </c>
      <c r="P3360" s="9"/>
      <c r="Q3360" s="9" t="s">
        <v>1267</v>
      </c>
      <c r="R3360" s="9" t="s">
        <v>29259</v>
      </c>
      <c r="S3360" s="9" t="s">
        <v>17</v>
      </c>
      <c r="T3360" s="9" t="s">
        <v>7813</v>
      </c>
      <c r="U3360" s="9" t="s">
        <v>378</v>
      </c>
      <c r="V3360" s="9" t="s">
        <v>29260</v>
      </c>
    </row>
    <row r="3361" customFormat="false" ht="15" hidden="false" customHeight="false" outlineLevel="0" collapsed="false">
      <c r="A3361" s="9" t="s">
        <v>29261</v>
      </c>
      <c r="B3361" s="9" t="s">
        <v>6867</v>
      </c>
      <c r="C3361" s="9" t="s">
        <v>29262</v>
      </c>
      <c r="D3361" s="9" t="s">
        <v>20</v>
      </c>
      <c r="E3361" s="9" t="s">
        <v>27277</v>
      </c>
      <c r="F3361" s="9" t="s">
        <v>164</v>
      </c>
      <c r="G3361" s="9" t="s">
        <v>114</v>
      </c>
      <c r="H3361" s="9" t="n">
        <v>-2000</v>
      </c>
      <c r="I3361" s="9" t="n">
        <v>200</v>
      </c>
      <c r="J3361" s="9" t="s">
        <v>29263</v>
      </c>
      <c r="K3361" s="9" t="s">
        <v>29264</v>
      </c>
      <c r="L3361" s="9" t="s">
        <v>29265</v>
      </c>
      <c r="M3361" s="9" t="s">
        <v>29266</v>
      </c>
      <c r="N3361" s="9" t="s">
        <v>1175</v>
      </c>
      <c r="O3361" s="9" t="s">
        <v>29267</v>
      </c>
      <c r="P3361" s="9"/>
      <c r="Q3361" s="9" t="s">
        <v>2380</v>
      </c>
      <c r="R3361" s="9" t="s">
        <v>27696</v>
      </c>
      <c r="S3361" s="9" t="s">
        <v>17</v>
      </c>
      <c r="T3361" s="9" t="s">
        <v>3429</v>
      </c>
      <c r="U3361" s="9" t="s">
        <v>222</v>
      </c>
      <c r="V3361" s="9" t="s">
        <v>29268</v>
      </c>
    </row>
    <row r="3362" customFormat="false" ht="15" hidden="false" customHeight="false" outlineLevel="0" collapsed="false">
      <c r="A3362" s="9" t="s">
        <v>29269</v>
      </c>
      <c r="B3362" s="9" t="s">
        <v>6907</v>
      </c>
      <c r="C3362" s="9" t="s">
        <v>29270</v>
      </c>
      <c r="D3362" s="9" t="s">
        <v>20</v>
      </c>
      <c r="E3362" s="9" t="s">
        <v>27277</v>
      </c>
      <c r="F3362" s="9" t="s">
        <v>10205</v>
      </c>
      <c r="G3362" s="9" t="s">
        <v>114</v>
      </c>
      <c r="H3362" s="9" t="n">
        <v>100</v>
      </c>
      <c r="I3362" s="9" t="n">
        <v>700</v>
      </c>
      <c r="J3362" s="9" t="s">
        <v>240</v>
      </c>
      <c r="K3362" s="9" t="s">
        <v>29271</v>
      </c>
      <c r="L3362" s="9" t="s">
        <v>29272</v>
      </c>
      <c r="M3362" s="9" t="s">
        <v>29273</v>
      </c>
      <c r="N3362" s="9" t="s">
        <v>178</v>
      </c>
      <c r="O3362" s="9" t="s">
        <v>29274</v>
      </c>
      <c r="P3362" s="9"/>
      <c r="Q3362" s="9" t="s">
        <v>234</v>
      </c>
      <c r="R3362" s="9" t="s">
        <v>5625</v>
      </c>
      <c r="S3362" s="9" t="s">
        <v>17</v>
      </c>
      <c r="T3362" s="9" t="s">
        <v>170</v>
      </c>
      <c r="U3362" s="9" t="s">
        <v>222</v>
      </c>
      <c r="V3362" s="9" t="s">
        <v>29275</v>
      </c>
    </row>
    <row r="3363" customFormat="false" ht="15" hidden="false" customHeight="false" outlineLevel="0" collapsed="false">
      <c r="A3363" s="9" t="s">
        <v>29276</v>
      </c>
      <c r="B3363" s="9" t="s">
        <v>26741</v>
      </c>
      <c r="C3363" s="9" t="s">
        <v>29277</v>
      </c>
      <c r="D3363" s="9" t="s">
        <v>20</v>
      </c>
      <c r="E3363" s="9" t="s">
        <v>27277</v>
      </c>
      <c r="F3363" s="9" t="s">
        <v>164</v>
      </c>
      <c r="G3363" s="9" t="s">
        <v>114</v>
      </c>
      <c r="H3363" s="9" t="n">
        <v>802</v>
      </c>
      <c r="I3363" s="9" t="n">
        <v>1431</v>
      </c>
      <c r="J3363" s="9" t="s">
        <v>240</v>
      </c>
      <c r="K3363" s="9" t="s">
        <v>29278</v>
      </c>
      <c r="L3363" s="9" t="s">
        <v>29279</v>
      </c>
      <c r="M3363" s="9" t="s">
        <v>29280</v>
      </c>
      <c r="N3363" s="9" t="s">
        <v>231</v>
      </c>
      <c r="O3363" s="9" t="s">
        <v>29281</v>
      </c>
      <c r="P3363" s="9"/>
      <c r="Q3363" s="9" t="s">
        <v>670</v>
      </c>
      <c r="R3363" s="9" t="s">
        <v>683</v>
      </c>
      <c r="S3363" s="9" t="s">
        <v>16</v>
      </c>
      <c r="T3363" s="9" t="s">
        <v>672</v>
      </c>
      <c r="U3363" s="9" t="s">
        <v>378</v>
      </c>
      <c r="V3363" s="9" t="s">
        <v>29282</v>
      </c>
    </row>
    <row r="3364" customFormat="false" ht="15" hidden="false" customHeight="false" outlineLevel="0" collapsed="false">
      <c r="A3364" s="9" t="s">
        <v>29283</v>
      </c>
      <c r="B3364" s="9" t="s">
        <v>29284</v>
      </c>
      <c r="C3364" s="9" t="s">
        <v>29285</v>
      </c>
      <c r="D3364" s="9" t="s">
        <v>20</v>
      </c>
      <c r="E3364" s="9" t="s">
        <v>27277</v>
      </c>
      <c r="F3364" s="9" t="s">
        <v>164</v>
      </c>
      <c r="G3364" s="9" t="s">
        <v>114</v>
      </c>
      <c r="H3364" s="9" t="n">
        <v>1300</v>
      </c>
      <c r="I3364" s="9" t="n">
        <v>1600</v>
      </c>
      <c r="J3364" s="9" t="s">
        <v>240</v>
      </c>
      <c r="K3364" s="9" t="s">
        <v>29286</v>
      </c>
      <c r="L3364" s="9" t="s">
        <v>29287</v>
      </c>
      <c r="M3364" s="9" t="s">
        <v>29288</v>
      </c>
      <c r="N3364" s="9" t="s">
        <v>976</v>
      </c>
      <c r="O3364" s="9" t="s">
        <v>5662</v>
      </c>
      <c r="P3364" s="9"/>
      <c r="Q3364" s="9" t="s">
        <v>234</v>
      </c>
      <c r="R3364" s="9" t="s">
        <v>799</v>
      </c>
      <c r="S3364" s="9" t="s">
        <v>17</v>
      </c>
      <c r="T3364" s="9" t="s">
        <v>170</v>
      </c>
      <c r="U3364" s="9" t="s">
        <v>378</v>
      </c>
      <c r="V3364" s="9" t="s">
        <v>29289</v>
      </c>
    </row>
    <row r="3365" customFormat="false" ht="15" hidden="false" customHeight="false" outlineLevel="0" collapsed="false">
      <c r="A3365" s="9" t="s">
        <v>29290</v>
      </c>
      <c r="B3365" s="9" t="s">
        <v>29291</v>
      </c>
      <c r="C3365" s="9" t="s">
        <v>29292</v>
      </c>
      <c r="D3365" s="9" t="s">
        <v>20</v>
      </c>
      <c r="E3365" s="9" t="s">
        <v>27277</v>
      </c>
      <c r="F3365" s="9" t="s">
        <v>164</v>
      </c>
      <c r="G3365" s="9" t="s">
        <v>114</v>
      </c>
      <c r="H3365" s="9" t="n">
        <v>1044</v>
      </c>
      <c r="I3365" s="9" t="n">
        <v>1287</v>
      </c>
      <c r="J3365" s="9" t="s">
        <v>29293</v>
      </c>
      <c r="K3365" s="9" t="s">
        <v>29294</v>
      </c>
      <c r="L3365" s="9" t="s">
        <v>29295</v>
      </c>
      <c r="M3365" s="9" t="s">
        <v>29296</v>
      </c>
      <c r="N3365" s="9" t="s">
        <v>179</v>
      </c>
      <c r="O3365" s="9" t="s">
        <v>29297</v>
      </c>
      <c r="P3365" s="9"/>
      <c r="Q3365" s="9" t="s">
        <v>840</v>
      </c>
      <c r="R3365" s="9" t="s">
        <v>628</v>
      </c>
      <c r="S3365" s="9" t="s">
        <v>17</v>
      </c>
      <c r="T3365" s="9" t="s">
        <v>672</v>
      </c>
      <c r="U3365" s="9" t="s">
        <v>222</v>
      </c>
      <c r="V3365" s="9" t="s">
        <v>29298</v>
      </c>
    </row>
    <row r="3366" customFormat="false" ht="15" hidden="false" customHeight="false" outlineLevel="0" collapsed="false">
      <c r="A3366" s="9" t="s">
        <v>29299</v>
      </c>
      <c r="B3366" s="9" t="s">
        <v>29300</v>
      </c>
      <c r="C3366" s="9" t="s">
        <v>29301</v>
      </c>
      <c r="D3366" s="9" t="s">
        <v>20</v>
      </c>
      <c r="E3366" s="9" t="s">
        <v>27277</v>
      </c>
      <c r="F3366" s="9" t="s">
        <v>10205</v>
      </c>
      <c r="G3366" s="9" t="s">
        <v>114</v>
      </c>
      <c r="H3366" s="9" t="n">
        <v>1500</v>
      </c>
      <c r="I3366" s="9" t="n">
        <v>1800</v>
      </c>
      <c r="J3366" s="9" t="s">
        <v>240</v>
      </c>
      <c r="K3366" s="9" t="s">
        <v>29302</v>
      </c>
      <c r="L3366" s="9" t="s">
        <v>29303</v>
      </c>
      <c r="M3366" s="9" t="s">
        <v>29304</v>
      </c>
      <c r="N3366" s="9" t="s">
        <v>178</v>
      </c>
      <c r="O3366" s="9" t="s">
        <v>28564</v>
      </c>
      <c r="P3366" s="9"/>
      <c r="Q3366" s="9" t="s">
        <v>234</v>
      </c>
      <c r="R3366" s="9" t="s">
        <v>628</v>
      </c>
      <c r="S3366" s="9" t="s">
        <v>17</v>
      </c>
      <c r="T3366" s="9" t="s">
        <v>170</v>
      </c>
      <c r="U3366" s="9" t="s">
        <v>222</v>
      </c>
      <c r="V3366" s="9"/>
    </row>
    <row r="3367" customFormat="false" ht="15" hidden="false" customHeight="false" outlineLevel="0" collapsed="false">
      <c r="A3367" s="9" t="s">
        <v>29305</v>
      </c>
      <c r="B3367" s="9" t="s">
        <v>29306</v>
      </c>
      <c r="C3367" s="9" t="s">
        <v>29307</v>
      </c>
      <c r="D3367" s="9" t="s">
        <v>20</v>
      </c>
      <c r="E3367" s="9" t="s">
        <v>27277</v>
      </c>
      <c r="F3367" s="9" t="s">
        <v>10205</v>
      </c>
      <c r="G3367" s="9" t="s">
        <v>114</v>
      </c>
      <c r="H3367" s="9" t="n">
        <v>-400</v>
      </c>
      <c r="I3367" s="9" t="n">
        <v>-100</v>
      </c>
      <c r="J3367" s="9" t="s">
        <v>240</v>
      </c>
      <c r="K3367" s="9" t="s">
        <v>29308</v>
      </c>
      <c r="L3367" s="9" t="s">
        <v>29309</v>
      </c>
      <c r="M3367" s="9" t="s">
        <v>29310</v>
      </c>
      <c r="N3367" s="9" t="s">
        <v>452</v>
      </c>
      <c r="O3367" s="9" t="s">
        <v>29311</v>
      </c>
      <c r="P3367" s="9"/>
      <c r="Q3367" s="9" t="s">
        <v>234</v>
      </c>
      <c r="R3367" s="9" t="s">
        <v>5625</v>
      </c>
      <c r="S3367" s="9" t="s">
        <v>17</v>
      </c>
      <c r="T3367" s="9" t="s">
        <v>170</v>
      </c>
      <c r="U3367" s="9" t="s">
        <v>378</v>
      </c>
      <c r="V3367" s="9" t="s">
        <v>29312</v>
      </c>
    </row>
    <row r="3368" customFormat="false" ht="15" hidden="false" customHeight="false" outlineLevel="0" collapsed="false">
      <c r="A3368" s="9" t="s">
        <v>29313</v>
      </c>
      <c r="B3368" s="9" t="s">
        <v>29314</v>
      </c>
      <c r="C3368" s="9" t="s">
        <v>29315</v>
      </c>
      <c r="D3368" s="9" t="s">
        <v>20</v>
      </c>
      <c r="E3368" s="9" t="s">
        <v>27277</v>
      </c>
      <c r="F3368" s="9" t="s">
        <v>164</v>
      </c>
      <c r="G3368" s="9" t="s">
        <v>116</v>
      </c>
      <c r="H3368" s="9" t="n">
        <v>-43500</v>
      </c>
      <c r="I3368" s="9"/>
      <c r="J3368" s="9" t="s">
        <v>29316</v>
      </c>
      <c r="K3368" s="9" t="s">
        <v>29317</v>
      </c>
      <c r="L3368" s="9" t="s">
        <v>29318</v>
      </c>
      <c r="M3368" s="9" t="s">
        <v>29319</v>
      </c>
      <c r="N3368" s="9" t="s">
        <v>179</v>
      </c>
      <c r="O3368" s="9" t="s">
        <v>29320</v>
      </c>
      <c r="P3368" s="9"/>
      <c r="Q3368" s="9" t="s">
        <v>234</v>
      </c>
      <c r="R3368" s="9" t="s">
        <v>5625</v>
      </c>
      <c r="S3368" s="9" t="s">
        <v>16</v>
      </c>
      <c r="T3368" s="9" t="s">
        <v>3239</v>
      </c>
      <c r="U3368" s="9" t="s">
        <v>222</v>
      </c>
      <c r="V3368" s="9" t="s">
        <v>29321</v>
      </c>
    </row>
    <row r="3369" customFormat="false" ht="15" hidden="false" customHeight="false" outlineLevel="0" collapsed="false">
      <c r="A3369" s="9" t="s">
        <v>29322</v>
      </c>
      <c r="B3369" s="9" t="s">
        <v>29323</v>
      </c>
      <c r="C3369" s="9" t="s">
        <v>29324</v>
      </c>
      <c r="D3369" s="9" t="s">
        <v>20</v>
      </c>
      <c r="E3369" s="9" t="s">
        <v>27277</v>
      </c>
      <c r="F3369" s="9" t="s">
        <v>164</v>
      </c>
      <c r="G3369" s="9" t="s">
        <v>116</v>
      </c>
      <c r="H3369" s="9" t="n">
        <v>-890</v>
      </c>
      <c r="I3369" s="9" t="n">
        <v>-710</v>
      </c>
      <c r="J3369" s="9" t="s">
        <v>29325</v>
      </c>
      <c r="K3369" s="9" t="s">
        <v>29326</v>
      </c>
      <c r="L3369" s="9" t="s">
        <v>29327</v>
      </c>
      <c r="M3369" s="9" t="s">
        <v>29328</v>
      </c>
      <c r="N3369" s="9" t="s">
        <v>179</v>
      </c>
      <c r="O3369" s="9" t="s">
        <v>29329</v>
      </c>
      <c r="P3369" s="9"/>
      <c r="Q3369" s="9" t="s">
        <v>219</v>
      </c>
      <c r="R3369" s="9" t="s">
        <v>628</v>
      </c>
      <c r="S3369" s="9" t="s">
        <v>17</v>
      </c>
      <c r="T3369" s="9" t="s">
        <v>672</v>
      </c>
      <c r="U3369" s="9" t="s">
        <v>378</v>
      </c>
      <c r="V3369" s="9"/>
    </row>
    <row r="3370" customFormat="false" ht="15" hidden="false" customHeight="false" outlineLevel="0" collapsed="false">
      <c r="A3370" s="9" t="s">
        <v>29330</v>
      </c>
      <c r="B3370" s="9" t="s">
        <v>29331</v>
      </c>
      <c r="C3370" s="9" t="s">
        <v>29332</v>
      </c>
      <c r="D3370" s="9" t="s">
        <v>20</v>
      </c>
      <c r="E3370" s="9" t="s">
        <v>27277</v>
      </c>
      <c r="F3370" s="9" t="s">
        <v>10205</v>
      </c>
      <c r="G3370" s="9" t="s">
        <v>116</v>
      </c>
      <c r="H3370" s="9" t="n">
        <v>1571</v>
      </c>
      <c r="I3370" s="9" t="n">
        <v>1815</v>
      </c>
      <c r="J3370" s="9" t="s">
        <v>29333</v>
      </c>
      <c r="K3370" s="9" t="s">
        <v>29334</v>
      </c>
      <c r="L3370" s="9" t="s">
        <v>27786</v>
      </c>
      <c r="M3370" s="9" t="s">
        <v>29335</v>
      </c>
      <c r="N3370" s="9" t="s">
        <v>178</v>
      </c>
      <c r="O3370" s="9" t="s">
        <v>354</v>
      </c>
      <c r="P3370" s="9" t="s">
        <v>29336</v>
      </c>
      <c r="Q3370" s="9" t="s">
        <v>246</v>
      </c>
      <c r="R3370" s="9" t="s">
        <v>683</v>
      </c>
      <c r="S3370" s="9" t="s">
        <v>16</v>
      </c>
      <c r="T3370" s="9" t="s">
        <v>170</v>
      </c>
      <c r="U3370" s="9" t="s">
        <v>222</v>
      </c>
      <c r="V3370" s="9" t="s">
        <v>29337</v>
      </c>
    </row>
    <row r="3371" customFormat="false" ht="15" hidden="false" customHeight="false" outlineLevel="0" collapsed="false">
      <c r="A3371" s="9" t="s">
        <v>29338</v>
      </c>
      <c r="B3371" s="9" t="s">
        <v>29339</v>
      </c>
      <c r="C3371" s="9" t="s">
        <v>29340</v>
      </c>
      <c r="D3371" s="9" t="s">
        <v>20</v>
      </c>
      <c r="E3371" s="9" t="s">
        <v>27277</v>
      </c>
      <c r="F3371" s="9" t="s">
        <v>10205</v>
      </c>
      <c r="G3371" s="9" t="s">
        <v>116</v>
      </c>
      <c r="H3371" s="9" t="n">
        <v>1400</v>
      </c>
      <c r="I3371" s="9"/>
      <c r="J3371" s="9" t="s">
        <v>17208</v>
      </c>
      <c r="K3371" s="9" t="s">
        <v>29341</v>
      </c>
      <c r="L3371" s="9" t="s">
        <v>29342</v>
      </c>
      <c r="M3371" s="9" t="s">
        <v>29343</v>
      </c>
      <c r="N3371" s="9" t="s">
        <v>178</v>
      </c>
      <c r="O3371" s="9" t="s">
        <v>29344</v>
      </c>
      <c r="P3371" s="9"/>
      <c r="Q3371" s="9" t="s">
        <v>234</v>
      </c>
      <c r="R3371" s="9" t="s">
        <v>628</v>
      </c>
      <c r="S3371" s="9" t="s">
        <v>17</v>
      </c>
      <c r="T3371" s="9" t="s">
        <v>170</v>
      </c>
      <c r="U3371" s="9" t="s">
        <v>222</v>
      </c>
      <c r="V3371" s="9"/>
    </row>
    <row r="3372" customFormat="false" ht="15" hidden="false" customHeight="false" outlineLevel="0" collapsed="false">
      <c r="A3372" s="9" t="s">
        <v>29345</v>
      </c>
      <c r="B3372" s="9" t="s">
        <v>29346</v>
      </c>
      <c r="C3372" s="9" t="s">
        <v>29347</v>
      </c>
      <c r="D3372" s="9" t="s">
        <v>20</v>
      </c>
      <c r="E3372" s="9" t="s">
        <v>27277</v>
      </c>
      <c r="F3372" s="9" t="s">
        <v>10205</v>
      </c>
      <c r="G3372" s="9" t="s">
        <v>116</v>
      </c>
      <c r="H3372" s="9" t="n">
        <v>1400</v>
      </c>
      <c r="I3372" s="9" t="n">
        <v>1860</v>
      </c>
      <c r="J3372" s="9" t="s">
        <v>240</v>
      </c>
      <c r="K3372" s="9" t="s">
        <v>29348</v>
      </c>
      <c r="L3372" s="9" t="s">
        <v>29349</v>
      </c>
      <c r="M3372" s="9" t="s">
        <v>29350</v>
      </c>
      <c r="N3372" s="9" t="s">
        <v>9309</v>
      </c>
      <c r="O3372" s="9" t="s">
        <v>354</v>
      </c>
      <c r="P3372" s="9" t="s">
        <v>29351</v>
      </c>
      <c r="Q3372" s="9" t="s">
        <v>246</v>
      </c>
      <c r="R3372" s="9" t="s">
        <v>17768</v>
      </c>
      <c r="S3372" s="9" t="s">
        <v>16</v>
      </c>
      <c r="T3372" s="9" t="s">
        <v>9203</v>
      </c>
      <c r="U3372" s="9" t="s">
        <v>222</v>
      </c>
      <c r="V3372" s="9" t="s">
        <v>28091</v>
      </c>
    </row>
    <row r="3373" customFormat="false" ht="15" hidden="false" customHeight="false" outlineLevel="0" collapsed="false">
      <c r="A3373" s="9" t="s">
        <v>29352</v>
      </c>
      <c r="B3373" s="9" t="s">
        <v>29353</v>
      </c>
      <c r="C3373" s="9" t="s">
        <v>29354</v>
      </c>
      <c r="D3373" s="9" t="s">
        <v>20</v>
      </c>
      <c r="E3373" s="9" t="s">
        <v>27277</v>
      </c>
      <c r="F3373" s="9" t="s">
        <v>164</v>
      </c>
      <c r="G3373" s="9" t="s">
        <v>116</v>
      </c>
      <c r="H3373" s="9" t="n">
        <v>1293</v>
      </c>
      <c r="I3373" s="9" t="n">
        <v>1500</v>
      </c>
      <c r="J3373" s="9" t="s">
        <v>240</v>
      </c>
      <c r="K3373" s="9" t="s">
        <v>29355</v>
      </c>
      <c r="L3373" s="9" t="s">
        <v>29356</v>
      </c>
      <c r="M3373" s="9" t="s">
        <v>29357</v>
      </c>
      <c r="N3373" s="9" t="s">
        <v>180</v>
      </c>
      <c r="O3373" s="9" t="s">
        <v>5662</v>
      </c>
      <c r="P3373" s="9"/>
      <c r="Q3373" s="9" t="s">
        <v>234</v>
      </c>
      <c r="R3373" s="9" t="s">
        <v>2184</v>
      </c>
      <c r="S3373" s="9" t="s">
        <v>17</v>
      </c>
      <c r="T3373" s="9"/>
      <c r="U3373" s="9" t="s">
        <v>378</v>
      </c>
      <c r="V3373" s="9" t="s">
        <v>29358</v>
      </c>
    </row>
    <row r="3374" customFormat="false" ht="15" hidden="false" customHeight="false" outlineLevel="0" collapsed="false">
      <c r="A3374" s="9" t="s">
        <v>29359</v>
      </c>
      <c r="B3374" s="9" t="s">
        <v>29360</v>
      </c>
      <c r="C3374" s="9" t="s">
        <v>29361</v>
      </c>
      <c r="D3374" s="9" t="s">
        <v>20</v>
      </c>
      <c r="E3374" s="9" t="s">
        <v>27277</v>
      </c>
      <c r="F3374" s="9" t="s">
        <v>10205</v>
      </c>
      <c r="G3374" s="9" t="s">
        <v>29362</v>
      </c>
      <c r="H3374" s="9" t="n">
        <v>826</v>
      </c>
      <c r="I3374" s="9" t="n">
        <v>850</v>
      </c>
      <c r="J3374" s="9" t="s">
        <v>29363</v>
      </c>
      <c r="K3374" s="9" t="s">
        <v>29364</v>
      </c>
      <c r="L3374" s="9" t="s">
        <v>29365</v>
      </c>
      <c r="M3374" s="9" t="s">
        <v>29366</v>
      </c>
      <c r="N3374" s="9" t="s">
        <v>9254</v>
      </c>
      <c r="O3374" s="9" t="s">
        <v>29367</v>
      </c>
      <c r="P3374" s="9"/>
      <c r="Q3374" s="9" t="s">
        <v>2391</v>
      </c>
      <c r="R3374" s="9" t="s">
        <v>8924</v>
      </c>
      <c r="S3374" s="9" t="s">
        <v>16</v>
      </c>
      <c r="T3374" s="9" t="s">
        <v>5952</v>
      </c>
      <c r="U3374" s="9" t="s">
        <v>222</v>
      </c>
      <c r="V3374" s="9" t="s">
        <v>29368</v>
      </c>
    </row>
    <row r="3375" customFormat="false" ht="15" hidden="false" customHeight="false" outlineLevel="0" collapsed="false">
      <c r="A3375" s="9" t="s">
        <v>29369</v>
      </c>
      <c r="B3375" s="9" t="s">
        <v>29370</v>
      </c>
      <c r="C3375" s="9" t="s">
        <v>29371</v>
      </c>
      <c r="D3375" s="9" t="s">
        <v>20</v>
      </c>
      <c r="E3375" s="9" t="s">
        <v>27277</v>
      </c>
      <c r="F3375" s="9" t="s">
        <v>8290</v>
      </c>
      <c r="G3375" s="9" t="s">
        <v>118</v>
      </c>
      <c r="H3375" s="9" t="n">
        <v>-500</v>
      </c>
      <c r="I3375" s="9"/>
      <c r="J3375" s="9" t="s">
        <v>17208</v>
      </c>
      <c r="K3375" s="9" t="s">
        <v>29372</v>
      </c>
      <c r="L3375" s="9" t="s">
        <v>29373</v>
      </c>
      <c r="M3375" s="9" t="s">
        <v>29374</v>
      </c>
      <c r="N3375" s="9" t="s">
        <v>7598</v>
      </c>
      <c r="O3375" s="9" t="s">
        <v>27877</v>
      </c>
      <c r="P3375" s="9"/>
      <c r="Q3375" s="9" t="s">
        <v>234</v>
      </c>
      <c r="R3375" s="9" t="s">
        <v>683</v>
      </c>
      <c r="S3375" s="9" t="s">
        <v>16</v>
      </c>
      <c r="T3375" s="9" t="s">
        <v>170</v>
      </c>
      <c r="U3375" s="9" t="s">
        <v>222</v>
      </c>
      <c r="V3375" s="9" t="s">
        <v>29375</v>
      </c>
    </row>
    <row r="3376" customFormat="false" ht="15" hidden="false" customHeight="false" outlineLevel="0" collapsed="false">
      <c r="A3376" s="9" t="s">
        <v>29376</v>
      </c>
      <c r="B3376" s="9" t="s">
        <v>29377</v>
      </c>
      <c r="C3376" s="9" t="s">
        <v>29378</v>
      </c>
      <c r="D3376" s="9" t="s">
        <v>20</v>
      </c>
      <c r="E3376" s="9" t="s">
        <v>27277</v>
      </c>
      <c r="F3376" s="9" t="s">
        <v>8301</v>
      </c>
      <c r="G3376" s="9" t="s">
        <v>118</v>
      </c>
      <c r="H3376" s="9" t="n">
        <v>800</v>
      </c>
      <c r="I3376" s="9"/>
      <c r="J3376" s="9" t="s">
        <v>17208</v>
      </c>
      <c r="K3376" s="9" t="s">
        <v>29379</v>
      </c>
      <c r="L3376" s="9" t="s">
        <v>29380</v>
      </c>
      <c r="M3376" s="9" t="s">
        <v>29381</v>
      </c>
      <c r="N3376" s="9" t="s">
        <v>2536</v>
      </c>
      <c r="O3376" s="9" t="s">
        <v>28564</v>
      </c>
      <c r="P3376" s="9"/>
      <c r="Q3376" s="9" t="s">
        <v>1267</v>
      </c>
      <c r="R3376" s="9" t="s">
        <v>799</v>
      </c>
      <c r="S3376" s="9" t="s">
        <v>17</v>
      </c>
      <c r="T3376" s="9" t="s">
        <v>170</v>
      </c>
      <c r="U3376" s="9" t="s">
        <v>222</v>
      </c>
      <c r="V3376" s="9" t="s">
        <v>29382</v>
      </c>
    </row>
    <row r="3377" customFormat="false" ht="15" hidden="false" customHeight="false" outlineLevel="0" collapsed="false">
      <c r="A3377" s="9" t="s">
        <v>29383</v>
      </c>
      <c r="B3377" s="9" t="s">
        <v>29384</v>
      </c>
      <c r="C3377" s="9" t="s">
        <v>29385</v>
      </c>
      <c r="D3377" s="9" t="s">
        <v>20</v>
      </c>
      <c r="E3377" s="9" t="s">
        <v>27277</v>
      </c>
      <c r="F3377" s="9" t="s">
        <v>8290</v>
      </c>
      <c r="G3377" s="9" t="s">
        <v>2743</v>
      </c>
      <c r="H3377" s="9" t="n">
        <v>-100</v>
      </c>
      <c r="I3377" s="9"/>
      <c r="J3377" s="9" t="s">
        <v>17208</v>
      </c>
      <c r="K3377" s="9" t="s">
        <v>29386</v>
      </c>
      <c r="L3377" s="9" t="s">
        <v>28064</v>
      </c>
      <c r="M3377" s="9" t="s">
        <v>29387</v>
      </c>
      <c r="N3377" s="9" t="s">
        <v>178</v>
      </c>
      <c r="O3377" s="9" t="s">
        <v>354</v>
      </c>
      <c r="P3377" s="9"/>
      <c r="Q3377" s="9" t="s">
        <v>1267</v>
      </c>
      <c r="R3377" s="9" t="s">
        <v>628</v>
      </c>
      <c r="S3377" s="9" t="s">
        <v>17</v>
      </c>
      <c r="T3377" s="9" t="s">
        <v>170</v>
      </c>
      <c r="U3377" s="9" t="s">
        <v>378</v>
      </c>
      <c r="V3377" s="9" t="s">
        <v>29388</v>
      </c>
    </row>
    <row r="3378" customFormat="false" ht="15" hidden="false" customHeight="false" outlineLevel="0" collapsed="false">
      <c r="A3378" s="9" t="s">
        <v>29389</v>
      </c>
      <c r="B3378" s="9" t="s">
        <v>29390</v>
      </c>
      <c r="C3378" s="9" t="s">
        <v>29391</v>
      </c>
      <c r="D3378" s="9" t="s">
        <v>20</v>
      </c>
      <c r="E3378" s="9" t="s">
        <v>27277</v>
      </c>
      <c r="F3378" s="9" t="s">
        <v>2742</v>
      </c>
      <c r="G3378" s="9" t="s">
        <v>2743</v>
      </c>
      <c r="H3378" s="9" t="n">
        <v>-1200</v>
      </c>
      <c r="I3378" s="9"/>
      <c r="J3378" s="9" t="s">
        <v>17208</v>
      </c>
      <c r="K3378" s="9" t="s">
        <v>29392</v>
      </c>
      <c r="L3378" s="9" t="s">
        <v>29393</v>
      </c>
      <c r="M3378" s="9" t="s">
        <v>29394</v>
      </c>
      <c r="N3378" s="9" t="s">
        <v>268</v>
      </c>
      <c r="O3378" s="9" t="s">
        <v>29395</v>
      </c>
      <c r="P3378" s="9"/>
      <c r="Q3378" s="9" t="s">
        <v>234</v>
      </c>
      <c r="R3378" s="9" t="s">
        <v>29396</v>
      </c>
      <c r="S3378" s="9" t="s">
        <v>17</v>
      </c>
      <c r="T3378" s="9" t="s">
        <v>15483</v>
      </c>
      <c r="U3378" s="9" t="s">
        <v>378</v>
      </c>
      <c r="V3378" s="9" t="s">
        <v>29397</v>
      </c>
    </row>
    <row r="3379" customFormat="false" ht="15" hidden="false" customHeight="false" outlineLevel="0" collapsed="false">
      <c r="A3379" s="9" t="s">
        <v>29398</v>
      </c>
      <c r="B3379" s="9" t="s">
        <v>29399</v>
      </c>
      <c r="C3379" s="9" t="s">
        <v>29400</v>
      </c>
      <c r="D3379" s="9" t="s">
        <v>20</v>
      </c>
      <c r="E3379" s="9" t="s">
        <v>27277</v>
      </c>
      <c r="F3379" s="9" t="s">
        <v>8290</v>
      </c>
      <c r="G3379" s="9" t="s">
        <v>2743</v>
      </c>
      <c r="H3379" s="9" t="n">
        <v>300</v>
      </c>
      <c r="I3379" s="9" t="n">
        <v>1300</v>
      </c>
      <c r="J3379" s="9" t="s">
        <v>240</v>
      </c>
      <c r="K3379" s="9" t="s">
        <v>29401</v>
      </c>
      <c r="L3379" s="9" t="s">
        <v>29402</v>
      </c>
      <c r="M3379" s="9" t="s">
        <v>29403</v>
      </c>
      <c r="N3379" s="9" t="s">
        <v>477</v>
      </c>
      <c r="O3379" s="9" t="s">
        <v>29404</v>
      </c>
      <c r="P3379" s="9"/>
      <c r="Q3379" s="9" t="s">
        <v>1723</v>
      </c>
      <c r="R3379" s="9" t="s">
        <v>29405</v>
      </c>
      <c r="S3379" s="9" t="s">
        <v>16</v>
      </c>
      <c r="T3379" s="9" t="s">
        <v>5464</v>
      </c>
      <c r="U3379" s="9" t="s">
        <v>222</v>
      </c>
      <c r="V3379" s="9" t="s">
        <v>29406</v>
      </c>
    </row>
    <row r="3380" customFormat="false" ht="15" hidden="false" customHeight="false" outlineLevel="0" collapsed="false">
      <c r="A3380" s="9" t="s">
        <v>29407</v>
      </c>
      <c r="B3380" s="9" t="s">
        <v>29408</v>
      </c>
      <c r="C3380" s="9" t="s">
        <v>29409</v>
      </c>
      <c r="D3380" s="9" t="s">
        <v>20</v>
      </c>
      <c r="E3380" s="9" t="s">
        <v>27277</v>
      </c>
      <c r="F3380" s="9" t="s">
        <v>8290</v>
      </c>
      <c r="G3380" s="9" t="s">
        <v>118</v>
      </c>
      <c r="H3380" s="9" t="n">
        <v>-6000</v>
      </c>
      <c r="I3380" s="9"/>
      <c r="J3380" s="9" t="s">
        <v>17208</v>
      </c>
      <c r="K3380" s="9" t="s">
        <v>29410</v>
      </c>
      <c r="L3380" s="9" t="s">
        <v>29411</v>
      </c>
      <c r="M3380" s="9" t="s">
        <v>29412</v>
      </c>
      <c r="N3380" s="9" t="s">
        <v>452</v>
      </c>
      <c r="O3380" s="9" t="s">
        <v>29413</v>
      </c>
      <c r="P3380" s="9" t="s">
        <v>29414</v>
      </c>
      <c r="Q3380" s="9" t="s">
        <v>1267</v>
      </c>
      <c r="R3380" s="9" t="s">
        <v>5625</v>
      </c>
      <c r="S3380" s="9" t="s">
        <v>16</v>
      </c>
      <c r="T3380" s="9" t="s">
        <v>15483</v>
      </c>
      <c r="U3380" s="9" t="s">
        <v>222</v>
      </c>
      <c r="V3380" s="9" t="s">
        <v>29415</v>
      </c>
    </row>
    <row r="3381" customFormat="false" ht="15" hidden="false" customHeight="false" outlineLevel="0" collapsed="false">
      <c r="A3381" s="9" t="s">
        <v>29416</v>
      </c>
      <c r="B3381" s="9" t="s">
        <v>29417</v>
      </c>
      <c r="C3381" s="9" t="s">
        <v>29418</v>
      </c>
      <c r="D3381" s="9" t="s">
        <v>20</v>
      </c>
      <c r="E3381" s="9" t="s">
        <v>27277</v>
      </c>
      <c r="F3381" s="9" t="s">
        <v>169</v>
      </c>
      <c r="G3381" s="9" t="s">
        <v>118</v>
      </c>
      <c r="H3381" s="9" t="n">
        <v>-2400</v>
      </c>
      <c r="I3381" s="9" t="n">
        <v>-1600</v>
      </c>
      <c r="J3381" s="9" t="s">
        <v>240</v>
      </c>
      <c r="K3381" s="9" t="s">
        <v>29419</v>
      </c>
      <c r="L3381" s="9" t="s">
        <v>29420</v>
      </c>
      <c r="M3381" s="9" t="s">
        <v>29421</v>
      </c>
      <c r="N3381" s="9" t="s">
        <v>613</v>
      </c>
      <c r="O3381" s="9" t="s">
        <v>29422</v>
      </c>
      <c r="P3381" s="9"/>
      <c r="Q3381" s="9" t="s">
        <v>219</v>
      </c>
      <c r="R3381" s="9" t="s">
        <v>5625</v>
      </c>
      <c r="S3381" s="9" t="s">
        <v>17</v>
      </c>
      <c r="T3381" s="9"/>
      <c r="U3381" s="9" t="s">
        <v>378</v>
      </c>
      <c r="V3381" s="9" t="s">
        <v>29423</v>
      </c>
    </row>
    <row r="3382" customFormat="false" ht="15" hidden="false" customHeight="false" outlineLevel="0" collapsed="false">
      <c r="A3382" s="9" t="s">
        <v>29424</v>
      </c>
      <c r="B3382" s="9" t="s">
        <v>29425</v>
      </c>
      <c r="C3382" s="9" t="s">
        <v>29426</v>
      </c>
      <c r="D3382" s="9" t="s">
        <v>20</v>
      </c>
      <c r="E3382" s="9" t="s">
        <v>27277</v>
      </c>
      <c r="F3382" s="9" t="s">
        <v>169</v>
      </c>
      <c r="G3382" s="9" t="s">
        <v>118</v>
      </c>
      <c r="H3382" s="9" t="n">
        <v>500</v>
      </c>
      <c r="I3382" s="9" t="n">
        <v>900</v>
      </c>
      <c r="J3382" s="9" t="s">
        <v>29427</v>
      </c>
      <c r="K3382" s="9" t="s">
        <v>29428</v>
      </c>
      <c r="L3382" s="9" t="s">
        <v>29429</v>
      </c>
      <c r="M3382" s="9" t="s">
        <v>29430</v>
      </c>
      <c r="N3382" s="9" t="s">
        <v>179</v>
      </c>
      <c r="O3382" s="9" t="s">
        <v>29431</v>
      </c>
      <c r="P3382" s="9"/>
      <c r="Q3382" s="9" t="s">
        <v>1358</v>
      </c>
      <c r="R3382" s="9" t="s">
        <v>628</v>
      </c>
      <c r="S3382" s="9" t="s">
        <v>16</v>
      </c>
      <c r="T3382" s="9" t="s">
        <v>29432</v>
      </c>
      <c r="U3382" s="9" t="s">
        <v>222</v>
      </c>
      <c r="V3382" s="9" t="s">
        <v>29433</v>
      </c>
    </row>
    <row r="3383" customFormat="false" ht="15" hidden="false" customHeight="false" outlineLevel="0" collapsed="false">
      <c r="A3383" s="9" t="s">
        <v>29434</v>
      </c>
      <c r="B3383" s="9" t="s">
        <v>29435</v>
      </c>
      <c r="C3383" s="9" t="s">
        <v>29436</v>
      </c>
      <c r="D3383" s="9" t="s">
        <v>20</v>
      </c>
      <c r="E3383" s="9" t="s">
        <v>27277</v>
      </c>
      <c r="F3383" s="9" t="s">
        <v>169</v>
      </c>
      <c r="G3383" s="9" t="s">
        <v>118</v>
      </c>
      <c r="H3383" s="9" t="n">
        <v>-50</v>
      </c>
      <c r="I3383" s="9" t="n">
        <v>50</v>
      </c>
      <c r="J3383" s="9" t="s">
        <v>240</v>
      </c>
      <c r="K3383" s="9" t="s">
        <v>29437</v>
      </c>
      <c r="L3383" s="9" t="s">
        <v>29438</v>
      </c>
      <c r="M3383" s="9" t="s">
        <v>29439</v>
      </c>
      <c r="N3383" s="9" t="s">
        <v>9411</v>
      </c>
      <c r="O3383" s="9" t="s">
        <v>29422</v>
      </c>
      <c r="P3383" s="9"/>
      <c r="Q3383" s="9" t="s">
        <v>219</v>
      </c>
      <c r="R3383" s="9" t="s">
        <v>8924</v>
      </c>
      <c r="S3383" s="9" t="s">
        <v>17</v>
      </c>
      <c r="T3383" s="9" t="s">
        <v>5464</v>
      </c>
      <c r="U3383" s="9" t="s">
        <v>222</v>
      </c>
      <c r="V3383" s="9"/>
    </row>
    <row r="3384" customFormat="false" ht="15" hidden="false" customHeight="false" outlineLevel="0" collapsed="false">
      <c r="A3384" s="9" t="s">
        <v>29440</v>
      </c>
      <c r="B3384" s="9" t="s">
        <v>29441</v>
      </c>
      <c r="C3384" s="9" t="s">
        <v>29442</v>
      </c>
      <c r="D3384" s="9" t="s">
        <v>20</v>
      </c>
      <c r="E3384" s="9" t="s">
        <v>27277</v>
      </c>
      <c r="F3384" s="9" t="s">
        <v>169</v>
      </c>
      <c r="G3384" s="9" t="s">
        <v>118</v>
      </c>
      <c r="H3384" s="9" t="n">
        <v>1235</v>
      </c>
      <c r="I3384" s="9" t="n">
        <v>1388</v>
      </c>
      <c r="J3384" s="9" t="s">
        <v>240</v>
      </c>
      <c r="K3384" s="9" t="s">
        <v>29443</v>
      </c>
      <c r="L3384" s="9" t="s">
        <v>29444</v>
      </c>
      <c r="M3384" s="9" t="s">
        <v>29445</v>
      </c>
      <c r="N3384" s="9" t="s">
        <v>180</v>
      </c>
      <c r="O3384" s="9" t="s">
        <v>29446</v>
      </c>
      <c r="P3384" s="9" t="s">
        <v>9622</v>
      </c>
      <c r="Q3384" s="9" t="s">
        <v>246</v>
      </c>
      <c r="R3384" s="9" t="s">
        <v>5625</v>
      </c>
      <c r="S3384" s="9" t="s">
        <v>17</v>
      </c>
      <c r="T3384" s="9" t="s">
        <v>29447</v>
      </c>
      <c r="U3384" s="9" t="s">
        <v>222</v>
      </c>
      <c r="V3384" s="9" t="s">
        <v>29448</v>
      </c>
    </row>
    <row r="3385" customFormat="false" ht="15" hidden="false" customHeight="false" outlineLevel="0" collapsed="false">
      <c r="A3385" s="9" t="s">
        <v>29449</v>
      </c>
      <c r="B3385" s="9" t="s">
        <v>29450</v>
      </c>
      <c r="C3385" s="9" t="s">
        <v>29451</v>
      </c>
      <c r="D3385" s="9" t="s">
        <v>20</v>
      </c>
      <c r="E3385" s="9" t="s">
        <v>27277</v>
      </c>
      <c r="F3385" s="9" t="s">
        <v>169</v>
      </c>
      <c r="G3385" s="9" t="s">
        <v>120</v>
      </c>
      <c r="H3385" s="9" t="n">
        <v>-22000</v>
      </c>
      <c r="I3385" s="9"/>
      <c r="J3385" s="9" t="s">
        <v>29452</v>
      </c>
      <c r="K3385" s="9" t="s">
        <v>29453</v>
      </c>
      <c r="L3385" s="9" t="s">
        <v>29454</v>
      </c>
      <c r="M3385" s="9" t="s">
        <v>29455</v>
      </c>
      <c r="N3385" s="9" t="s">
        <v>1175</v>
      </c>
      <c r="O3385" s="9" t="s">
        <v>29456</v>
      </c>
      <c r="P3385" s="9"/>
      <c r="Q3385" s="9" t="s">
        <v>219</v>
      </c>
      <c r="R3385" s="9" t="s">
        <v>8924</v>
      </c>
      <c r="S3385" s="9" t="s">
        <v>17</v>
      </c>
      <c r="T3385" s="9" t="s">
        <v>3239</v>
      </c>
      <c r="U3385" s="9" t="s">
        <v>222</v>
      </c>
      <c r="V3385" s="9" t="s">
        <v>29457</v>
      </c>
    </row>
    <row r="3386" customFormat="false" ht="15" hidden="false" customHeight="false" outlineLevel="0" collapsed="false">
      <c r="A3386" s="9" t="s">
        <v>29458</v>
      </c>
      <c r="B3386" s="9" t="s">
        <v>29459</v>
      </c>
      <c r="C3386" s="9" t="s">
        <v>29460</v>
      </c>
      <c r="D3386" s="9" t="s">
        <v>20</v>
      </c>
      <c r="E3386" s="9" t="s">
        <v>27277</v>
      </c>
      <c r="F3386" s="9" t="s">
        <v>169</v>
      </c>
      <c r="G3386" s="9" t="s">
        <v>120</v>
      </c>
      <c r="H3386" s="9" t="n">
        <v>-14000</v>
      </c>
      <c r="I3386" s="9"/>
      <c r="J3386" s="9" t="s">
        <v>240</v>
      </c>
      <c r="K3386" s="9" t="s">
        <v>29461</v>
      </c>
      <c r="L3386" s="9" t="s">
        <v>5779</v>
      </c>
      <c r="M3386" s="9" t="s">
        <v>29462</v>
      </c>
      <c r="N3386" s="9" t="s">
        <v>175</v>
      </c>
      <c r="O3386" s="9" t="s">
        <v>5662</v>
      </c>
      <c r="P3386" s="9"/>
      <c r="Q3386" s="9" t="s">
        <v>234</v>
      </c>
      <c r="R3386" s="9" t="s">
        <v>5625</v>
      </c>
      <c r="S3386" s="9" t="s">
        <v>17</v>
      </c>
      <c r="T3386" s="9" t="s">
        <v>3239</v>
      </c>
      <c r="U3386" s="9" t="s">
        <v>378</v>
      </c>
      <c r="V3386" s="9" t="s">
        <v>29463</v>
      </c>
    </row>
    <row r="3387" customFormat="false" ht="15" hidden="false" customHeight="false" outlineLevel="0" collapsed="false">
      <c r="A3387" s="9" t="s">
        <v>29464</v>
      </c>
      <c r="B3387" s="9" t="s">
        <v>6494</v>
      </c>
      <c r="C3387" s="9" t="s">
        <v>29465</v>
      </c>
      <c r="D3387" s="9" t="s">
        <v>20</v>
      </c>
      <c r="E3387" s="9" t="s">
        <v>27277</v>
      </c>
      <c r="F3387" s="9" t="s">
        <v>169</v>
      </c>
      <c r="G3387" s="9" t="s">
        <v>5557</v>
      </c>
      <c r="H3387" s="9" t="n">
        <v>-400</v>
      </c>
      <c r="I3387" s="9" t="n">
        <v>-250</v>
      </c>
      <c r="J3387" s="9" t="s">
        <v>240</v>
      </c>
      <c r="K3387" s="9" t="s">
        <v>29466</v>
      </c>
      <c r="L3387" s="9" t="s">
        <v>29467</v>
      </c>
      <c r="M3387" s="9" t="s">
        <v>29468</v>
      </c>
      <c r="N3387" s="9" t="s">
        <v>29469</v>
      </c>
      <c r="O3387" s="9" t="s">
        <v>29470</v>
      </c>
      <c r="P3387" s="9"/>
      <c r="Q3387" s="9" t="s">
        <v>12702</v>
      </c>
      <c r="R3387" s="9" t="s">
        <v>8924</v>
      </c>
      <c r="S3387" s="9" t="s">
        <v>16</v>
      </c>
      <c r="T3387" s="9" t="s">
        <v>6185</v>
      </c>
      <c r="U3387" s="9" t="s">
        <v>222</v>
      </c>
      <c r="V3387" s="9" t="s">
        <v>29471</v>
      </c>
    </row>
    <row r="3388" customFormat="false" ht="15" hidden="false" customHeight="false" outlineLevel="0" collapsed="false">
      <c r="A3388" s="9" t="s">
        <v>29472</v>
      </c>
      <c r="B3388" s="9" t="s">
        <v>29473</v>
      </c>
      <c r="C3388" s="9" t="s">
        <v>29474</v>
      </c>
      <c r="D3388" s="9" t="s">
        <v>20</v>
      </c>
      <c r="E3388" s="9" t="s">
        <v>27277</v>
      </c>
      <c r="F3388" s="9" t="s">
        <v>8290</v>
      </c>
      <c r="G3388" s="9" t="s">
        <v>120</v>
      </c>
      <c r="H3388" s="9" t="n">
        <v>1728</v>
      </c>
      <c r="I3388" s="9" t="n">
        <v>1860</v>
      </c>
      <c r="J3388" s="9" t="s">
        <v>240</v>
      </c>
      <c r="K3388" s="9" t="s">
        <v>29475</v>
      </c>
      <c r="L3388" s="9" t="s">
        <v>28064</v>
      </c>
      <c r="M3388" s="9" t="s">
        <v>29476</v>
      </c>
      <c r="N3388" s="9" t="s">
        <v>178</v>
      </c>
      <c r="O3388" s="9" t="s">
        <v>354</v>
      </c>
      <c r="P3388" s="9"/>
      <c r="Q3388" s="9" t="s">
        <v>234</v>
      </c>
      <c r="R3388" s="9" t="s">
        <v>628</v>
      </c>
      <c r="S3388" s="9" t="s">
        <v>17</v>
      </c>
      <c r="T3388" s="9" t="s">
        <v>170</v>
      </c>
      <c r="U3388" s="9" t="s">
        <v>222</v>
      </c>
      <c r="V3388" s="9" t="s">
        <v>29477</v>
      </c>
    </row>
    <row r="3389" customFormat="false" ht="15" hidden="false" customHeight="false" outlineLevel="0" collapsed="false">
      <c r="A3389" s="9" t="s">
        <v>29478</v>
      </c>
      <c r="B3389" s="9" t="s">
        <v>29479</v>
      </c>
      <c r="C3389" s="9" t="s">
        <v>29480</v>
      </c>
      <c r="D3389" s="9" t="s">
        <v>20</v>
      </c>
      <c r="E3389" s="9" t="s">
        <v>27277</v>
      </c>
      <c r="F3389" s="9" t="s">
        <v>171</v>
      </c>
      <c r="G3389" s="9" t="s">
        <v>120</v>
      </c>
      <c r="H3389" s="9" t="n">
        <v>1935</v>
      </c>
      <c r="I3389" s="9"/>
      <c r="J3389" s="9" t="s">
        <v>29481</v>
      </c>
      <c r="K3389" s="9" t="s">
        <v>29482</v>
      </c>
      <c r="L3389" s="9" t="s">
        <v>29483</v>
      </c>
      <c r="M3389" s="9" t="s">
        <v>29484</v>
      </c>
      <c r="N3389" s="9" t="s">
        <v>178</v>
      </c>
      <c r="O3389" s="9" t="s">
        <v>29485</v>
      </c>
      <c r="P3389" s="9" t="s">
        <v>29486</v>
      </c>
      <c r="Q3389" s="9" t="s">
        <v>246</v>
      </c>
      <c r="R3389" s="9" t="s">
        <v>628</v>
      </c>
      <c r="S3389" s="9" t="s">
        <v>17</v>
      </c>
      <c r="T3389" s="9" t="s">
        <v>9203</v>
      </c>
      <c r="U3389" s="9" t="s">
        <v>222</v>
      </c>
      <c r="V3389" s="9" t="s">
        <v>29487</v>
      </c>
    </row>
    <row r="3390" customFormat="false" ht="15" hidden="false" customHeight="false" outlineLevel="0" collapsed="false">
      <c r="A3390" s="9" t="s">
        <v>29488</v>
      </c>
      <c r="B3390" s="9" t="s">
        <v>6034</v>
      </c>
      <c r="C3390" s="9" t="s">
        <v>29489</v>
      </c>
      <c r="D3390" s="9" t="s">
        <v>20</v>
      </c>
      <c r="E3390" s="9" t="s">
        <v>27277</v>
      </c>
      <c r="F3390" s="9" t="s">
        <v>165</v>
      </c>
      <c r="G3390" s="9" t="s">
        <v>122</v>
      </c>
      <c r="H3390" s="9" t="n">
        <v>-4000</v>
      </c>
      <c r="I3390" s="9" t="n">
        <v>-3000</v>
      </c>
      <c r="J3390" s="9" t="s">
        <v>29490</v>
      </c>
      <c r="K3390" s="9" t="s">
        <v>29491</v>
      </c>
      <c r="L3390" s="9" t="s">
        <v>29492</v>
      </c>
      <c r="M3390" s="9" t="s">
        <v>29493</v>
      </c>
      <c r="N3390" s="9" t="s">
        <v>29494</v>
      </c>
      <c r="O3390" s="9" t="s">
        <v>29495</v>
      </c>
      <c r="P3390" s="9" t="s">
        <v>29496</v>
      </c>
      <c r="Q3390" s="9" t="s">
        <v>670</v>
      </c>
      <c r="R3390" s="9" t="s">
        <v>29497</v>
      </c>
      <c r="S3390" s="9" t="s">
        <v>15</v>
      </c>
      <c r="T3390" s="9" t="s">
        <v>6041</v>
      </c>
      <c r="U3390" s="9" t="s">
        <v>222</v>
      </c>
      <c r="V3390" s="9" t="s">
        <v>29498</v>
      </c>
    </row>
    <row r="3391" customFormat="false" ht="15" hidden="false" customHeight="false" outlineLevel="0" collapsed="false">
      <c r="A3391" s="9" t="s">
        <v>29499</v>
      </c>
      <c r="B3391" s="9" t="s">
        <v>29500</v>
      </c>
      <c r="C3391" s="9" t="s">
        <v>29501</v>
      </c>
      <c r="D3391" s="9" t="s">
        <v>20</v>
      </c>
      <c r="E3391" s="9" t="s">
        <v>27277</v>
      </c>
      <c r="F3391" s="9" t="s">
        <v>165</v>
      </c>
      <c r="G3391" s="9" t="s">
        <v>122</v>
      </c>
      <c r="H3391" s="9" t="n">
        <v>-2600</v>
      </c>
      <c r="I3391" s="9" t="n">
        <v>-2450</v>
      </c>
      <c r="J3391" s="9" t="s">
        <v>240</v>
      </c>
      <c r="K3391" s="9" t="s">
        <v>29502</v>
      </c>
      <c r="L3391" s="9" t="s">
        <v>29503</v>
      </c>
      <c r="M3391" s="9" t="s">
        <v>29504</v>
      </c>
      <c r="N3391" s="9" t="s">
        <v>18840</v>
      </c>
      <c r="O3391" s="9" t="s">
        <v>29505</v>
      </c>
      <c r="P3391" s="9" t="s">
        <v>29506</v>
      </c>
      <c r="Q3391" s="9" t="s">
        <v>219</v>
      </c>
      <c r="R3391" s="9" t="s">
        <v>29507</v>
      </c>
      <c r="S3391" s="9" t="s">
        <v>16</v>
      </c>
      <c r="T3391" s="9" t="s">
        <v>5464</v>
      </c>
      <c r="U3391" s="9" t="s">
        <v>222</v>
      </c>
      <c r="V3391" s="9" t="s">
        <v>29508</v>
      </c>
    </row>
    <row r="3392" customFormat="false" ht="15" hidden="false" customHeight="false" outlineLevel="0" collapsed="false">
      <c r="A3392" s="9" t="s">
        <v>29509</v>
      </c>
      <c r="B3392" s="9" t="s">
        <v>29510</v>
      </c>
      <c r="C3392" s="9" t="s">
        <v>29511</v>
      </c>
      <c r="D3392" s="9" t="s">
        <v>20</v>
      </c>
      <c r="E3392" s="9" t="s">
        <v>27277</v>
      </c>
      <c r="F3392" s="9" t="s">
        <v>165</v>
      </c>
      <c r="G3392" s="9" t="s">
        <v>122</v>
      </c>
      <c r="H3392" s="9" t="n">
        <v>-879</v>
      </c>
      <c r="I3392" s="9" t="n">
        <v>-612</v>
      </c>
      <c r="J3392" s="9" t="s">
        <v>240</v>
      </c>
      <c r="K3392" s="9" t="s">
        <v>29512</v>
      </c>
      <c r="L3392" s="9" t="s">
        <v>29513</v>
      </c>
      <c r="M3392" s="9" t="s">
        <v>29514</v>
      </c>
      <c r="N3392" s="9" t="s">
        <v>180</v>
      </c>
      <c r="O3392" s="9" t="s">
        <v>29515</v>
      </c>
      <c r="P3392" s="9" t="s">
        <v>29516</v>
      </c>
      <c r="Q3392" s="9" t="s">
        <v>2391</v>
      </c>
      <c r="R3392" s="9" t="s">
        <v>29517</v>
      </c>
      <c r="S3392" s="9" t="s">
        <v>16</v>
      </c>
      <c r="T3392" s="9" t="s">
        <v>4901</v>
      </c>
      <c r="U3392" s="9" t="s">
        <v>222</v>
      </c>
      <c r="V3392" s="9" t="s">
        <v>11331</v>
      </c>
    </row>
    <row r="3393" customFormat="false" ht="15" hidden="false" customHeight="false" outlineLevel="0" collapsed="false">
      <c r="A3393" s="9" t="s">
        <v>29518</v>
      </c>
      <c r="B3393" s="9" t="s">
        <v>29519</v>
      </c>
      <c r="C3393" s="9" t="s">
        <v>29520</v>
      </c>
      <c r="D3393" s="9" t="s">
        <v>20</v>
      </c>
      <c r="E3393" s="9" t="s">
        <v>27277</v>
      </c>
      <c r="F3393" s="9" t="s">
        <v>165</v>
      </c>
      <c r="G3393" s="9" t="s">
        <v>122</v>
      </c>
      <c r="H3393" s="9" t="n">
        <v>-605</v>
      </c>
      <c r="I3393" s="9" t="n">
        <v>-539</v>
      </c>
      <c r="J3393" s="9" t="s">
        <v>29521</v>
      </c>
      <c r="K3393" s="9" t="s">
        <v>29522</v>
      </c>
      <c r="L3393" s="9" t="s">
        <v>29523</v>
      </c>
      <c r="M3393" s="9" t="s">
        <v>29524</v>
      </c>
      <c r="N3393" s="9" t="s">
        <v>613</v>
      </c>
      <c r="O3393" s="9" t="s">
        <v>29525</v>
      </c>
      <c r="P3393" s="9"/>
      <c r="Q3393" s="9" t="s">
        <v>234</v>
      </c>
      <c r="R3393" s="9" t="s">
        <v>683</v>
      </c>
      <c r="S3393" s="9" t="s">
        <v>16</v>
      </c>
      <c r="T3393" s="9" t="s">
        <v>24028</v>
      </c>
      <c r="U3393" s="9" t="s">
        <v>222</v>
      </c>
      <c r="V3393" s="9" t="s">
        <v>25669</v>
      </c>
    </row>
    <row r="3394" customFormat="false" ht="15" hidden="false" customHeight="false" outlineLevel="0" collapsed="false">
      <c r="A3394" s="9" t="s">
        <v>29526</v>
      </c>
      <c r="B3394" s="9" t="s">
        <v>29527</v>
      </c>
      <c r="C3394" s="9" t="s">
        <v>29528</v>
      </c>
      <c r="D3394" s="9" t="s">
        <v>20</v>
      </c>
      <c r="E3394" s="9" t="s">
        <v>27277</v>
      </c>
      <c r="F3394" s="9" t="s">
        <v>166</v>
      </c>
      <c r="G3394" s="9" t="s">
        <v>122</v>
      </c>
      <c r="H3394" s="9" t="n">
        <v>836</v>
      </c>
      <c r="I3394" s="9" t="n">
        <v>892</v>
      </c>
      <c r="J3394" s="9" t="s">
        <v>29529</v>
      </c>
      <c r="K3394" s="9" t="s">
        <v>29530</v>
      </c>
      <c r="L3394" s="9" t="s">
        <v>29531</v>
      </c>
      <c r="M3394" s="9" t="s">
        <v>29532</v>
      </c>
      <c r="N3394" s="9" t="s">
        <v>13270</v>
      </c>
      <c r="O3394" s="9" t="s">
        <v>29533</v>
      </c>
      <c r="P3394" s="9"/>
      <c r="Q3394" s="9" t="s">
        <v>234</v>
      </c>
      <c r="R3394" s="9" t="s">
        <v>799</v>
      </c>
      <c r="S3394" s="9" t="s">
        <v>16</v>
      </c>
      <c r="T3394" s="9" t="s">
        <v>8773</v>
      </c>
      <c r="U3394" s="9" t="s">
        <v>222</v>
      </c>
      <c r="V3394" s="9"/>
    </row>
    <row r="3395" customFormat="false" ht="15" hidden="false" customHeight="false" outlineLevel="0" collapsed="false">
      <c r="A3395" s="9" t="s">
        <v>29534</v>
      </c>
      <c r="B3395" s="9" t="s">
        <v>29535</v>
      </c>
      <c r="C3395" s="9" t="s">
        <v>29536</v>
      </c>
      <c r="D3395" s="9" t="s">
        <v>20</v>
      </c>
      <c r="E3395" s="9" t="s">
        <v>27277</v>
      </c>
      <c r="F3395" s="9" t="s">
        <v>166</v>
      </c>
      <c r="G3395" s="9" t="s">
        <v>29537</v>
      </c>
      <c r="H3395" s="9" t="n">
        <v>772</v>
      </c>
      <c r="I3395" s="9" t="n">
        <v>1259</v>
      </c>
      <c r="J3395" s="9" t="s">
        <v>240</v>
      </c>
      <c r="K3395" s="9" t="s">
        <v>29538</v>
      </c>
      <c r="L3395" s="9" t="s">
        <v>29539</v>
      </c>
      <c r="M3395" s="9" t="s">
        <v>29540</v>
      </c>
      <c r="N3395" s="9" t="s">
        <v>175</v>
      </c>
      <c r="O3395" s="9" t="s">
        <v>29541</v>
      </c>
      <c r="P3395" s="9"/>
      <c r="Q3395" s="9" t="s">
        <v>2391</v>
      </c>
      <c r="R3395" s="9" t="s">
        <v>799</v>
      </c>
      <c r="S3395" s="9" t="s">
        <v>17</v>
      </c>
      <c r="T3395" s="9" t="s">
        <v>1546</v>
      </c>
      <c r="U3395" s="9" t="s">
        <v>378</v>
      </c>
      <c r="V3395" s="9"/>
    </row>
    <row r="3396" customFormat="false" ht="15" hidden="false" customHeight="false" outlineLevel="0" collapsed="false">
      <c r="A3396" s="9" t="s">
        <v>29542</v>
      </c>
      <c r="B3396" s="9" t="s">
        <v>29543</v>
      </c>
      <c r="C3396" s="9" t="s">
        <v>29544</v>
      </c>
      <c r="D3396" s="9" t="s">
        <v>20</v>
      </c>
      <c r="E3396" s="9" t="s">
        <v>27277</v>
      </c>
      <c r="F3396" s="9" t="s">
        <v>166</v>
      </c>
      <c r="G3396" s="9" t="s">
        <v>122</v>
      </c>
      <c r="H3396" s="9" t="n">
        <v>762</v>
      </c>
      <c r="I3396" s="9" t="n">
        <v>1258</v>
      </c>
      <c r="J3396" s="9" t="s">
        <v>240</v>
      </c>
      <c r="K3396" s="9" t="s">
        <v>29545</v>
      </c>
      <c r="L3396" s="9" t="s">
        <v>29546</v>
      </c>
      <c r="M3396" s="9" t="s">
        <v>29547</v>
      </c>
      <c r="N3396" s="9" t="s">
        <v>177</v>
      </c>
      <c r="O3396" s="9" t="s">
        <v>354</v>
      </c>
      <c r="P3396" s="9"/>
      <c r="Q3396" s="9" t="s">
        <v>234</v>
      </c>
      <c r="R3396" s="9" t="s">
        <v>628</v>
      </c>
      <c r="S3396" s="9" t="s">
        <v>17</v>
      </c>
      <c r="T3396" s="9" t="s">
        <v>3239</v>
      </c>
      <c r="U3396" s="9" t="s">
        <v>378</v>
      </c>
      <c r="V3396" s="9" t="s">
        <v>29548</v>
      </c>
    </row>
    <row r="3397" customFormat="false" ht="15" hidden="false" customHeight="false" outlineLevel="0" collapsed="false">
      <c r="A3397" s="9" t="s">
        <v>29549</v>
      </c>
      <c r="B3397" s="9" t="s">
        <v>29550</v>
      </c>
      <c r="C3397" s="9" t="s">
        <v>29551</v>
      </c>
      <c r="D3397" s="9" t="s">
        <v>20</v>
      </c>
      <c r="E3397" s="9" t="s">
        <v>27277</v>
      </c>
      <c r="F3397" s="9" t="s">
        <v>171</v>
      </c>
      <c r="G3397" s="9" t="s">
        <v>122</v>
      </c>
      <c r="H3397" s="9" t="n">
        <v>1926</v>
      </c>
      <c r="I3397" s="9"/>
      <c r="J3397" s="9" t="s">
        <v>29552</v>
      </c>
      <c r="K3397" s="9" t="s">
        <v>29553</v>
      </c>
      <c r="L3397" s="9" t="s">
        <v>27386</v>
      </c>
      <c r="M3397" s="9" t="s">
        <v>29554</v>
      </c>
      <c r="N3397" s="9" t="s">
        <v>180</v>
      </c>
      <c r="O3397" s="9" t="s">
        <v>29555</v>
      </c>
      <c r="P3397" s="9" t="s">
        <v>29556</v>
      </c>
      <c r="Q3397" s="9" t="s">
        <v>2391</v>
      </c>
      <c r="R3397" s="9" t="s">
        <v>8924</v>
      </c>
      <c r="S3397" s="9" t="s">
        <v>16</v>
      </c>
      <c r="T3397" s="9" t="s">
        <v>1546</v>
      </c>
      <c r="U3397" s="9" t="s">
        <v>222</v>
      </c>
      <c r="V3397" s="9"/>
    </row>
    <row r="3398" customFormat="false" ht="15" hidden="false" customHeight="false" outlineLevel="0" collapsed="false">
      <c r="A3398" s="9" t="s">
        <v>29557</v>
      </c>
      <c r="B3398" s="9" t="s">
        <v>29558</v>
      </c>
      <c r="C3398" s="9" t="s">
        <v>29559</v>
      </c>
      <c r="D3398" s="9" t="s">
        <v>20</v>
      </c>
      <c r="E3398" s="9" t="s">
        <v>27277</v>
      </c>
      <c r="F3398" s="9" t="s">
        <v>165</v>
      </c>
      <c r="G3398" s="9" t="s">
        <v>124</v>
      </c>
      <c r="H3398" s="9" t="n">
        <v>-4200</v>
      </c>
      <c r="I3398" s="9" t="n">
        <v>-330</v>
      </c>
      <c r="J3398" s="9" t="s">
        <v>240</v>
      </c>
      <c r="K3398" s="9" t="s">
        <v>29560</v>
      </c>
      <c r="L3398" s="9" t="s">
        <v>29561</v>
      </c>
      <c r="M3398" s="9" t="s">
        <v>29562</v>
      </c>
      <c r="N3398" s="9" t="s">
        <v>13270</v>
      </c>
      <c r="O3398" s="9" t="s">
        <v>29563</v>
      </c>
      <c r="P3398" s="9" t="s">
        <v>29564</v>
      </c>
      <c r="Q3398" s="9" t="s">
        <v>234</v>
      </c>
      <c r="R3398" s="9" t="s">
        <v>683</v>
      </c>
      <c r="S3398" s="9" t="s">
        <v>16</v>
      </c>
      <c r="T3398" s="9" t="s">
        <v>3429</v>
      </c>
      <c r="U3398" s="9" t="s">
        <v>222</v>
      </c>
      <c r="V3398" s="9" t="s">
        <v>29565</v>
      </c>
    </row>
    <row r="3399" customFormat="false" ht="15" hidden="false" customHeight="false" outlineLevel="0" collapsed="false">
      <c r="A3399" s="9" t="s">
        <v>29566</v>
      </c>
      <c r="B3399" s="9" t="s">
        <v>29567</v>
      </c>
      <c r="C3399" s="9" t="s">
        <v>29568</v>
      </c>
      <c r="D3399" s="9" t="s">
        <v>20</v>
      </c>
      <c r="E3399" s="9" t="s">
        <v>27277</v>
      </c>
      <c r="F3399" s="9" t="s">
        <v>165</v>
      </c>
      <c r="G3399" s="9" t="s">
        <v>124</v>
      </c>
      <c r="H3399" s="9" t="n">
        <v>-3200</v>
      </c>
      <c r="I3399" s="9" t="n">
        <v>-2350</v>
      </c>
      <c r="J3399" s="9" t="s">
        <v>240</v>
      </c>
      <c r="K3399" s="9" t="s">
        <v>29569</v>
      </c>
      <c r="L3399" s="9" t="s">
        <v>29570</v>
      </c>
      <c r="M3399" s="9" t="s">
        <v>29571</v>
      </c>
      <c r="N3399" s="9" t="s">
        <v>452</v>
      </c>
      <c r="O3399" s="9" t="s">
        <v>29572</v>
      </c>
      <c r="P3399" s="9"/>
      <c r="Q3399" s="9" t="s">
        <v>219</v>
      </c>
      <c r="R3399" s="9" t="s">
        <v>5625</v>
      </c>
      <c r="S3399" s="9" t="s">
        <v>17</v>
      </c>
      <c r="T3399" s="9" t="s">
        <v>170</v>
      </c>
      <c r="U3399" s="9" t="s">
        <v>378</v>
      </c>
      <c r="V3399" s="9" t="s">
        <v>29573</v>
      </c>
    </row>
    <row r="3400" customFormat="false" ht="15" hidden="false" customHeight="false" outlineLevel="0" collapsed="false">
      <c r="A3400" s="9" t="s">
        <v>29574</v>
      </c>
      <c r="B3400" s="9" t="s">
        <v>29575</v>
      </c>
      <c r="C3400" s="9" t="s">
        <v>29576</v>
      </c>
      <c r="D3400" s="9" t="s">
        <v>20</v>
      </c>
      <c r="E3400" s="9" t="s">
        <v>27277</v>
      </c>
      <c r="F3400" s="9" t="s">
        <v>165</v>
      </c>
      <c r="G3400" s="9" t="s">
        <v>124</v>
      </c>
      <c r="H3400" s="9" t="n">
        <v>-2600</v>
      </c>
      <c r="I3400" s="9" t="n">
        <v>-2200</v>
      </c>
      <c r="J3400" s="9" t="s">
        <v>240</v>
      </c>
      <c r="K3400" s="9" t="s">
        <v>29577</v>
      </c>
      <c r="L3400" s="9" t="s">
        <v>29578</v>
      </c>
      <c r="M3400" s="9" t="s">
        <v>29579</v>
      </c>
      <c r="N3400" s="9" t="s">
        <v>179</v>
      </c>
      <c r="O3400" s="9" t="s">
        <v>29580</v>
      </c>
      <c r="P3400" s="9"/>
      <c r="Q3400" s="9" t="s">
        <v>2526</v>
      </c>
      <c r="R3400" s="9" t="s">
        <v>8924</v>
      </c>
      <c r="S3400" s="9" t="s">
        <v>17</v>
      </c>
      <c r="T3400" s="9" t="s">
        <v>3429</v>
      </c>
      <c r="U3400" s="9" t="s">
        <v>378</v>
      </c>
      <c r="V3400" s="9" t="s">
        <v>29581</v>
      </c>
    </row>
    <row r="3401" customFormat="false" ht="15" hidden="false" customHeight="false" outlineLevel="0" collapsed="false">
      <c r="A3401" s="9" t="s">
        <v>29582</v>
      </c>
      <c r="B3401" s="9" t="s">
        <v>29583</v>
      </c>
      <c r="C3401" s="9" t="s">
        <v>29584</v>
      </c>
      <c r="D3401" s="9" t="s">
        <v>20</v>
      </c>
      <c r="E3401" s="9" t="s">
        <v>27277</v>
      </c>
      <c r="F3401" s="9" t="s">
        <v>165</v>
      </c>
      <c r="G3401" s="9" t="s">
        <v>124</v>
      </c>
      <c r="H3401" s="9" t="n">
        <v>-518</v>
      </c>
      <c r="I3401" s="9" t="n">
        <v>-330</v>
      </c>
      <c r="J3401" s="9" t="s">
        <v>240</v>
      </c>
      <c r="K3401" s="9" t="s">
        <v>29585</v>
      </c>
      <c r="L3401" s="9" t="s">
        <v>29586</v>
      </c>
      <c r="M3401" s="9" t="s">
        <v>29587</v>
      </c>
      <c r="N3401" s="9" t="s">
        <v>7873</v>
      </c>
      <c r="O3401" s="9" t="s">
        <v>29588</v>
      </c>
      <c r="P3401" s="9" t="s">
        <v>29589</v>
      </c>
      <c r="Q3401" s="9" t="s">
        <v>246</v>
      </c>
      <c r="R3401" s="9" t="s">
        <v>29590</v>
      </c>
      <c r="S3401" s="9" t="s">
        <v>16</v>
      </c>
      <c r="T3401" s="9" t="s">
        <v>14538</v>
      </c>
      <c r="U3401" s="9" t="s">
        <v>222</v>
      </c>
      <c r="V3401" s="9" t="s">
        <v>29591</v>
      </c>
    </row>
    <row r="3402" customFormat="false" ht="15" hidden="false" customHeight="false" outlineLevel="0" collapsed="false">
      <c r="A3402" s="9" t="s">
        <v>29592</v>
      </c>
      <c r="B3402" s="9" t="s">
        <v>29593</v>
      </c>
      <c r="C3402" s="9" t="s">
        <v>29594</v>
      </c>
      <c r="D3402" s="9" t="s">
        <v>20</v>
      </c>
      <c r="E3402" s="9" t="s">
        <v>27277</v>
      </c>
      <c r="F3402" s="9" t="s">
        <v>166</v>
      </c>
      <c r="G3402" s="9" t="s">
        <v>124</v>
      </c>
      <c r="H3402" s="9" t="n">
        <v>1150</v>
      </c>
      <c r="I3402" s="9" t="n">
        <v>1350</v>
      </c>
      <c r="J3402" s="9" t="s">
        <v>240</v>
      </c>
      <c r="K3402" s="9" t="s">
        <v>29595</v>
      </c>
      <c r="L3402" s="9" t="s">
        <v>29596</v>
      </c>
      <c r="M3402" s="9" t="s">
        <v>29597</v>
      </c>
      <c r="N3402" s="9" t="s">
        <v>1483</v>
      </c>
      <c r="O3402" s="9" t="s">
        <v>29598</v>
      </c>
      <c r="P3402" s="9"/>
      <c r="Q3402" s="9" t="s">
        <v>234</v>
      </c>
      <c r="R3402" s="9" t="s">
        <v>1348</v>
      </c>
      <c r="S3402" s="9" t="s">
        <v>16</v>
      </c>
      <c r="T3402" s="9" t="s">
        <v>29599</v>
      </c>
      <c r="U3402" s="9" t="s">
        <v>222</v>
      </c>
      <c r="V3402" s="9" t="s">
        <v>29600</v>
      </c>
    </row>
    <row r="3403" customFormat="false" ht="15" hidden="false" customHeight="false" outlineLevel="0" collapsed="false">
      <c r="A3403" s="9" t="s">
        <v>29601</v>
      </c>
      <c r="B3403" s="9" t="s">
        <v>29602</v>
      </c>
      <c r="C3403" s="9" t="s">
        <v>29603</v>
      </c>
      <c r="D3403" s="9" t="s">
        <v>20</v>
      </c>
      <c r="E3403" s="9" t="s">
        <v>27277</v>
      </c>
      <c r="F3403" s="9" t="s">
        <v>9316</v>
      </c>
      <c r="G3403" s="9" t="s">
        <v>12546</v>
      </c>
      <c r="H3403" s="9" t="n">
        <v>800</v>
      </c>
      <c r="I3403" s="9" t="n">
        <v>1100</v>
      </c>
      <c r="J3403" s="9" t="s">
        <v>240</v>
      </c>
      <c r="K3403" s="9" t="s">
        <v>29604</v>
      </c>
      <c r="L3403" s="9" t="s">
        <v>28064</v>
      </c>
      <c r="M3403" s="9" t="s">
        <v>29605</v>
      </c>
      <c r="N3403" s="9" t="s">
        <v>178</v>
      </c>
      <c r="O3403" s="9" t="s">
        <v>29606</v>
      </c>
      <c r="P3403" s="9"/>
      <c r="Q3403" s="9" t="s">
        <v>234</v>
      </c>
      <c r="R3403" s="9" t="s">
        <v>5625</v>
      </c>
      <c r="S3403" s="9" t="s">
        <v>17</v>
      </c>
      <c r="T3403" s="9" t="s">
        <v>170</v>
      </c>
      <c r="U3403" s="9" t="s">
        <v>222</v>
      </c>
      <c r="V3403" s="9"/>
    </row>
    <row r="3404" customFormat="false" ht="15" hidden="false" customHeight="false" outlineLevel="0" collapsed="false">
      <c r="A3404" s="9" t="s">
        <v>29607</v>
      </c>
      <c r="B3404" s="9" t="s">
        <v>29608</v>
      </c>
      <c r="C3404" s="9" t="s">
        <v>29609</v>
      </c>
      <c r="D3404" s="9" t="s">
        <v>20</v>
      </c>
      <c r="E3404" s="9" t="s">
        <v>27277</v>
      </c>
      <c r="F3404" s="9" t="s">
        <v>9316</v>
      </c>
      <c r="G3404" s="9" t="s">
        <v>12546</v>
      </c>
      <c r="H3404" s="9" t="n">
        <v>1300</v>
      </c>
      <c r="I3404" s="9" t="n">
        <v>1622</v>
      </c>
      <c r="J3404" s="9" t="s">
        <v>240</v>
      </c>
      <c r="K3404" s="9" t="s">
        <v>29610</v>
      </c>
      <c r="L3404" s="9" t="s">
        <v>28064</v>
      </c>
      <c r="M3404" s="9" t="s">
        <v>29611</v>
      </c>
      <c r="N3404" s="9" t="s">
        <v>178</v>
      </c>
      <c r="O3404" s="9" t="s">
        <v>354</v>
      </c>
      <c r="P3404" s="9"/>
      <c r="Q3404" s="9" t="s">
        <v>234</v>
      </c>
      <c r="R3404" s="9" t="s">
        <v>628</v>
      </c>
      <c r="S3404" s="9" t="s">
        <v>17</v>
      </c>
      <c r="T3404" s="9" t="s">
        <v>170</v>
      </c>
      <c r="U3404" s="9" t="s">
        <v>222</v>
      </c>
      <c r="V3404" s="9"/>
    </row>
    <row r="3405" customFormat="false" ht="15" hidden="false" customHeight="false" outlineLevel="0" collapsed="false">
      <c r="A3405" s="9" t="s">
        <v>29612</v>
      </c>
      <c r="B3405" s="9" t="s">
        <v>29613</v>
      </c>
      <c r="C3405" s="9" t="s">
        <v>29614</v>
      </c>
      <c r="D3405" s="9" t="s">
        <v>20</v>
      </c>
      <c r="E3405" s="9" t="s">
        <v>27277</v>
      </c>
      <c r="F3405" s="9" t="s">
        <v>166</v>
      </c>
      <c r="G3405" s="9" t="s">
        <v>124</v>
      </c>
      <c r="H3405" s="9" t="n">
        <v>1598</v>
      </c>
      <c r="I3405" s="9" t="n">
        <v>1722</v>
      </c>
      <c r="J3405" s="9" t="s">
        <v>29615</v>
      </c>
      <c r="K3405" s="9" t="s">
        <v>29616</v>
      </c>
      <c r="L3405" s="9" t="s">
        <v>29617</v>
      </c>
      <c r="M3405" s="9" t="s">
        <v>29618</v>
      </c>
      <c r="N3405" s="9" t="s">
        <v>7621</v>
      </c>
      <c r="O3405" s="9" t="s">
        <v>29619</v>
      </c>
      <c r="P3405" s="9"/>
      <c r="Q3405" s="9" t="s">
        <v>234</v>
      </c>
      <c r="R3405" s="9" t="s">
        <v>799</v>
      </c>
      <c r="S3405" s="9" t="s">
        <v>16</v>
      </c>
      <c r="T3405" s="9" t="s">
        <v>247</v>
      </c>
      <c r="U3405" s="9" t="s">
        <v>222</v>
      </c>
      <c r="V3405" s="9" t="s">
        <v>29620</v>
      </c>
    </row>
    <row r="3406" customFormat="false" ht="15" hidden="false" customHeight="false" outlineLevel="0" collapsed="false">
      <c r="A3406" s="9" t="s">
        <v>29621</v>
      </c>
      <c r="B3406" s="9" t="s">
        <v>29622</v>
      </c>
      <c r="C3406" s="9" t="s">
        <v>29623</v>
      </c>
      <c r="D3406" s="9" t="s">
        <v>20</v>
      </c>
      <c r="E3406" s="9" t="s">
        <v>27277</v>
      </c>
      <c r="F3406" s="9" t="s">
        <v>166</v>
      </c>
      <c r="G3406" s="9" t="s">
        <v>124</v>
      </c>
      <c r="H3406" s="9" t="n">
        <v>800</v>
      </c>
      <c r="I3406" s="9" t="n">
        <v>1200</v>
      </c>
      <c r="J3406" s="9" t="s">
        <v>240</v>
      </c>
      <c r="K3406" s="9" t="s">
        <v>29624</v>
      </c>
      <c r="L3406" s="9" t="s">
        <v>29625</v>
      </c>
      <c r="M3406" s="9" t="s">
        <v>29626</v>
      </c>
      <c r="N3406" s="9" t="s">
        <v>552</v>
      </c>
      <c r="O3406" s="9" t="s">
        <v>29627</v>
      </c>
      <c r="P3406" s="9"/>
      <c r="Q3406" s="9" t="s">
        <v>234</v>
      </c>
      <c r="R3406" s="9" t="s">
        <v>735</v>
      </c>
      <c r="S3406" s="9" t="s">
        <v>17</v>
      </c>
      <c r="T3406" s="9" t="s">
        <v>3429</v>
      </c>
      <c r="U3406" s="9" t="s">
        <v>222</v>
      </c>
      <c r="V3406" s="9"/>
    </row>
    <row r="3407" customFormat="false" ht="15" hidden="false" customHeight="false" outlineLevel="0" collapsed="false">
      <c r="A3407" s="9" t="s">
        <v>29628</v>
      </c>
      <c r="B3407" s="9" t="s">
        <v>29629</v>
      </c>
      <c r="C3407" s="9" t="s">
        <v>29630</v>
      </c>
      <c r="D3407" s="9" t="s">
        <v>20</v>
      </c>
      <c r="E3407" s="9" t="s">
        <v>27277</v>
      </c>
      <c r="F3407" s="9" t="s">
        <v>165</v>
      </c>
      <c r="G3407" s="9" t="s">
        <v>126</v>
      </c>
      <c r="H3407" s="9" t="n">
        <v>-9600</v>
      </c>
      <c r="I3407" s="9" t="n">
        <v>-6000</v>
      </c>
      <c r="J3407" s="9" t="s">
        <v>29631</v>
      </c>
      <c r="K3407" s="9" t="s">
        <v>29632</v>
      </c>
      <c r="L3407" s="9" t="s">
        <v>29633</v>
      </c>
      <c r="M3407" s="9" t="s">
        <v>29634</v>
      </c>
      <c r="N3407" s="9" t="s">
        <v>1327</v>
      </c>
      <c r="O3407" s="9" t="s">
        <v>29635</v>
      </c>
      <c r="P3407" s="9"/>
      <c r="Q3407" s="9" t="s">
        <v>219</v>
      </c>
      <c r="R3407" s="9" t="s">
        <v>29636</v>
      </c>
      <c r="S3407" s="9" t="s">
        <v>16</v>
      </c>
      <c r="T3407" s="9" t="s">
        <v>3239</v>
      </c>
      <c r="U3407" s="9" t="s">
        <v>222</v>
      </c>
      <c r="V3407" s="9" t="s">
        <v>29637</v>
      </c>
    </row>
    <row r="3408" customFormat="false" ht="15" hidden="false" customHeight="false" outlineLevel="0" collapsed="false">
      <c r="A3408" s="9" t="s">
        <v>29638</v>
      </c>
      <c r="B3408" s="9" t="s">
        <v>29639</v>
      </c>
      <c r="C3408" s="9" t="s">
        <v>29640</v>
      </c>
      <c r="D3408" s="9" t="s">
        <v>20</v>
      </c>
      <c r="E3408" s="9" t="s">
        <v>27277</v>
      </c>
      <c r="F3408" s="9" t="s">
        <v>165</v>
      </c>
      <c r="G3408" s="9" t="s">
        <v>126</v>
      </c>
      <c r="H3408" s="9" t="n">
        <v>-7250</v>
      </c>
      <c r="I3408" s="9" t="n">
        <v>-5000</v>
      </c>
      <c r="J3408" s="9" t="s">
        <v>240</v>
      </c>
      <c r="K3408" s="9" t="s">
        <v>29641</v>
      </c>
      <c r="L3408" s="9" t="s">
        <v>29642</v>
      </c>
      <c r="M3408" s="9" t="s">
        <v>29643</v>
      </c>
      <c r="N3408" s="9" t="s">
        <v>179</v>
      </c>
      <c r="O3408" s="9" t="s">
        <v>29644</v>
      </c>
      <c r="P3408" s="9"/>
      <c r="Q3408" s="9" t="s">
        <v>670</v>
      </c>
      <c r="R3408" s="9" t="s">
        <v>29645</v>
      </c>
      <c r="S3408" s="9" t="s">
        <v>16</v>
      </c>
      <c r="T3408" s="9" t="s">
        <v>3239</v>
      </c>
      <c r="U3408" s="9" t="s">
        <v>222</v>
      </c>
      <c r="V3408" s="9" t="s">
        <v>29646</v>
      </c>
    </row>
    <row r="3409" customFormat="false" ht="15" hidden="false" customHeight="false" outlineLevel="0" collapsed="false">
      <c r="A3409" s="9" t="s">
        <v>29647</v>
      </c>
      <c r="B3409" s="9" t="s">
        <v>29648</v>
      </c>
      <c r="C3409" s="9" t="s">
        <v>29649</v>
      </c>
      <c r="D3409" s="9" t="s">
        <v>20</v>
      </c>
      <c r="E3409" s="9" t="s">
        <v>27277</v>
      </c>
      <c r="F3409" s="9" t="s">
        <v>165</v>
      </c>
      <c r="G3409" s="9" t="s">
        <v>126</v>
      </c>
      <c r="H3409" s="9" t="n">
        <v>-80</v>
      </c>
      <c r="I3409" s="9" t="n">
        <v>-1</v>
      </c>
      <c r="J3409" s="9" t="s">
        <v>29650</v>
      </c>
      <c r="K3409" s="9" t="s">
        <v>29651</v>
      </c>
      <c r="L3409" s="9" t="s">
        <v>11700</v>
      </c>
      <c r="M3409" s="9" t="s">
        <v>29652</v>
      </c>
      <c r="N3409" s="9" t="s">
        <v>175</v>
      </c>
      <c r="O3409" s="9" t="s">
        <v>29653</v>
      </c>
      <c r="P3409" s="9"/>
      <c r="Q3409" s="9" t="s">
        <v>234</v>
      </c>
      <c r="R3409" s="9" t="s">
        <v>5625</v>
      </c>
      <c r="S3409" s="9" t="s">
        <v>17</v>
      </c>
      <c r="T3409" s="9" t="s">
        <v>3239</v>
      </c>
      <c r="U3409" s="9" t="s">
        <v>378</v>
      </c>
      <c r="V3409" s="9" t="s">
        <v>29654</v>
      </c>
    </row>
    <row r="3410" customFormat="false" ht="15" hidden="false" customHeight="false" outlineLevel="0" collapsed="false">
      <c r="A3410" s="9" t="s">
        <v>29655</v>
      </c>
      <c r="B3410" s="9" t="s">
        <v>29656</v>
      </c>
      <c r="C3410" s="9" t="s">
        <v>29657</v>
      </c>
      <c r="D3410" s="9" t="s">
        <v>20</v>
      </c>
      <c r="E3410" s="9" t="s">
        <v>27277</v>
      </c>
      <c r="F3410" s="9" t="s">
        <v>165</v>
      </c>
      <c r="G3410" s="9" t="s">
        <v>126</v>
      </c>
      <c r="H3410" s="9" t="n">
        <v>-5000</v>
      </c>
      <c r="I3410" s="9" t="n">
        <v>-900</v>
      </c>
      <c r="J3410" s="9" t="s">
        <v>29658</v>
      </c>
      <c r="K3410" s="9" t="s">
        <v>29659</v>
      </c>
      <c r="L3410" s="9" t="s">
        <v>27834</v>
      </c>
      <c r="M3410" s="9" t="s">
        <v>29660</v>
      </c>
      <c r="N3410" s="9" t="s">
        <v>9045</v>
      </c>
      <c r="O3410" s="9" t="s">
        <v>29661</v>
      </c>
      <c r="P3410" s="9"/>
      <c r="Q3410" s="9" t="s">
        <v>234</v>
      </c>
      <c r="R3410" s="9" t="s">
        <v>2184</v>
      </c>
      <c r="S3410" s="9" t="s">
        <v>16</v>
      </c>
      <c r="T3410" s="9" t="s">
        <v>388</v>
      </c>
      <c r="U3410" s="9" t="s">
        <v>222</v>
      </c>
      <c r="V3410" s="9"/>
    </row>
    <row r="3411" customFormat="false" ht="15" hidden="false" customHeight="false" outlineLevel="0" collapsed="false">
      <c r="A3411" s="9" t="s">
        <v>29662</v>
      </c>
      <c r="B3411" s="9" t="s">
        <v>29663</v>
      </c>
      <c r="C3411" s="9" t="s">
        <v>29664</v>
      </c>
      <c r="D3411" s="9" t="s">
        <v>20</v>
      </c>
      <c r="E3411" s="9" t="s">
        <v>27277</v>
      </c>
      <c r="F3411" s="9" t="s">
        <v>165</v>
      </c>
      <c r="G3411" s="9" t="s">
        <v>126</v>
      </c>
      <c r="H3411" s="9" t="n">
        <v>-4500</v>
      </c>
      <c r="I3411" s="9" t="n">
        <v>400</v>
      </c>
      <c r="J3411" s="9" t="s">
        <v>240</v>
      </c>
      <c r="K3411" s="9" t="s">
        <v>29665</v>
      </c>
      <c r="L3411" s="9" t="s">
        <v>27834</v>
      </c>
      <c r="M3411" s="9" t="s">
        <v>29666</v>
      </c>
      <c r="N3411" s="9" t="s">
        <v>9045</v>
      </c>
      <c r="O3411" s="9" t="s">
        <v>29667</v>
      </c>
      <c r="P3411" s="9" t="s">
        <v>29668</v>
      </c>
      <c r="Q3411" s="9" t="s">
        <v>246</v>
      </c>
      <c r="R3411" s="9" t="s">
        <v>5625</v>
      </c>
      <c r="S3411" s="9" t="s">
        <v>16</v>
      </c>
      <c r="T3411" s="9" t="s">
        <v>9203</v>
      </c>
      <c r="U3411" s="9" t="s">
        <v>222</v>
      </c>
      <c r="V3411" s="9" t="s">
        <v>29669</v>
      </c>
    </row>
    <row r="3412" customFormat="false" ht="15" hidden="false" customHeight="false" outlineLevel="0" collapsed="false">
      <c r="A3412" s="9" t="s">
        <v>29670</v>
      </c>
      <c r="B3412" s="9" t="s">
        <v>29671</v>
      </c>
      <c r="C3412" s="9" t="s">
        <v>29672</v>
      </c>
      <c r="D3412" s="9" t="s">
        <v>20</v>
      </c>
      <c r="E3412" s="9" t="s">
        <v>27277</v>
      </c>
      <c r="F3412" s="9" t="s">
        <v>8525</v>
      </c>
      <c r="G3412" s="9" t="s">
        <v>126</v>
      </c>
      <c r="H3412" s="9" t="n">
        <v>-1450</v>
      </c>
      <c r="I3412" s="9" t="n">
        <v>-1185</v>
      </c>
      <c r="J3412" s="9" t="s">
        <v>240</v>
      </c>
      <c r="K3412" s="9" t="s">
        <v>29673</v>
      </c>
      <c r="L3412" s="9" t="s">
        <v>29674</v>
      </c>
      <c r="M3412" s="9" t="s">
        <v>29675</v>
      </c>
      <c r="N3412" s="9" t="s">
        <v>9518</v>
      </c>
      <c r="O3412" s="9" t="s">
        <v>29676</v>
      </c>
      <c r="P3412" s="9"/>
      <c r="Q3412" s="9" t="s">
        <v>234</v>
      </c>
      <c r="R3412" s="9" t="s">
        <v>27810</v>
      </c>
      <c r="S3412" s="9" t="s">
        <v>17</v>
      </c>
      <c r="T3412" s="9" t="s">
        <v>29677</v>
      </c>
      <c r="U3412" s="9" t="s">
        <v>222</v>
      </c>
      <c r="V3412" s="9" t="s">
        <v>29678</v>
      </c>
    </row>
    <row r="3413" customFormat="false" ht="15" hidden="false" customHeight="false" outlineLevel="0" collapsed="false">
      <c r="A3413" s="9" t="s">
        <v>29679</v>
      </c>
      <c r="B3413" s="9" t="s">
        <v>29680</v>
      </c>
      <c r="C3413" s="9" t="s">
        <v>29681</v>
      </c>
      <c r="D3413" s="9" t="s">
        <v>20</v>
      </c>
      <c r="E3413" s="9" t="s">
        <v>27277</v>
      </c>
      <c r="F3413" s="9" t="s">
        <v>6126</v>
      </c>
      <c r="G3413" s="9" t="s">
        <v>126</v>
      </c>
      <c r="H3413" s="9" t="n">
        <v>-1000</v>
      </c>
      <c r="I3413" s="9" t="n">
        <v>1300</v>
      </c>
      <c r="J3413" s="9" t="s">
        <v>240</v>
      </c>
      <c r="K3413" s="9" t="s">
        <v>29682</v>
      </c>
      <c r="L3413" s="9" t="s">
        <v>29683</v>
      </c>
      <c r="M3413" s="9" t="s">
        <v>29684</v>
      </c>
      <c r="N3413" s="9" t="s">
        <v>593</v>
      </c>
      <c r="O3413" s="9" t="s">
        <v>18532</v>
      </c>
      <c r="P3413" s="9" t="s">
        <v>29685</v>
      </c>
      <c r="Q3413" s="9" t="s">
        <v>234</v>
      </c>
      <c r="R3413" s="9" t="s">
        <v>628</v>
      </c>
      <c r="S3413" s="9" t="s">
        <v>17</v>
      </c>
      <c r="T3413" s="9" t="s">
        <v>2848</v>
      </c>
      <c r="U3413" s="9" t="s">
        <v>378</v>
      </c>
      <c r="V3413" s="9" t="s">
        <v>29686</v>
      </c>
    </row>
    <row r="3414" customFormat="false" ht="15" hidden="false" customHeight="false" outlineLevel="0" collapsed="false">
      <c r="A3414" s="9" t="s">
        <v>29687</v>
      </c>
      <c r="B3414" s="9" t="s">
        <v>11307</v>
      </c>
      <c r="C3414" s="9" t="s">
        <v>29688</v>
      </c>
      <c r="D3414" s="9" t="s">
        <v>20</v>
      </c>
      <c r="E3414" s="9" t="s">
        <v>27277</v>
      </c>
      <c r="F3414" s="9" t="s">
        <v>8525</v>
      </c>
      <c r="G3414" s="9" t="s">
        <v>126</v>
      </c>
      <c r="H3414" s="9" t="n">
        <v>1</v>
      </c>
      <c r="I3414" s="9" t="n">
        <v>273</v>
      </c>
      <c r="J3414" s="9" t="s">
        <v>240</v>
      </c>
      <c r="K3414" s="9" t="s">
        <v>29689</v>
      </c>
      <c r="L3414" s="9" t="s">
        <v>29690</v>
      </c>
      <c r="M3414" s="9" t="s">
        <v>29691</v>
      </c>
      <c r="N3414" s="9" t="s">
        <v>2523</v>
      </c>
      <c r="O3414" s="9" t="s">
        <v>27877</v>
      </c>
      <c r="P3414" s="9"/>
      <c r="Q3414" s="9" t="s">
        <v>2380</v>
      </c>
      <c r="R3414" s="9" t="s">
        <v>799</v>
      </c>
      <c r="S3414" s="9" t="s">
        <v>16</v>
      </c>
      <c r="T3414" s="9" t="s">
        <v>9027</v>
      </c>
      <c r="U3414" s="9" t="s">
        <v>222</v>
      </c>
      <c r="V3414" s="9" t="s">
        <v>11313</v>
      </c>
    </row>
    <row r="3415" customFormat="false" ht="15" hidden="false" customHeight="false" outlineLevel="0" collapsed="false">
      <c r="A3415" s="9" t="s">
        <v>29692</v>
      </c>
      <c r="B3415" s="9" t="s">
        <v>29693</v>
      </c>
      <c r="C3415" s="9" t="s">
        <v>29694</v>
      </c>
      <c r="D3415" s="9" t="s">
        <v>20</v>
      </c>
      <c r="E3415" s="9" t="s">
        <v>27277</v>
      </c>
      <c r="F3415" s="9" t="s">
        <v>8525</v>
      </c>
      <c r="G3415" s="9" t="s">
        <v>128</v>
      </c>
      <c r="H3415" s="9" t="n">
        <v>-2300</v>
      </c>
      <c r="I3415" s="9" t="n">
        <v>1600</v>
      </c>
      <c r="J3415" s="9" t="s">
        <v>240</v>
      </c>
      <c r="K3415" s="9" t="s">
        <v>29695</v>
      </c>
      <c r="L3415" s="9" t="s">
        <v>29696</v>
      </c>
      <c r="M3415" s="9" t="s">
        <v>29697</v>
      </c>
      <c r="N3415" s="9" t="s">
        <v>7598</v>
      </c>
      <c r="O3415" s="9" t="s">
        <v>29698</v>
      </c>
      <c r="P3415" s="9"/>
      <c r="Q3415" s="9" t="s">
        <v>234</v>
      </c>
      <c r="R3415" s="9" t="s">
        <v>2184</v>
      </c>
      <c r="S3415" s="9" t="s">
        <v>16</v>
      </c>
      <c r="T3415" s="9" t="s">
        <v>170</v>
      </c>
      <c r="U3415" s="9" t="s">
        <v>222</v>
      </c>
      <c r="V3415" s="9" t="s">
        <v>29699</v>
      </c>
    </row>
    <row r="3416" customFormat="false" ht="15" hidden="false" customHeight="false" outlineLevel="0" collapsed="false">
      <c r="A3416" s="9" t="s">
        <v>29700</v>
      </c>
      <c r="B3416" s="9" t="s">
        <v>29701</v>
      </c>
      <c r="C3416" s="9" t="s">
        <v>29702</v>
      </c>
      <c r="D3416" s="9" t="s">
        <v>20</v>
      </c>
      <c r="E3416" s="9" t="s">
        <v>27277</v>
      </c>
      <c r="F3416" s="9" t="s">
        <v>165</v>
      </c>
      <c r="G3416" s="9" t="s">
        <v>128</v>
      </c>
      <c r="H3416" s="9" t="n">
        <v>-2200</v>
      </c>
      <c r="I3416" s="9" t="n">
        <v>-1750</v>
      </c>
      <c r="J3416" s="9" t="s">
        <v>240</v>
      </c>
      <c r="K3416" s="9" t="s">
        <v>29703</v>
      </c>
      <c r="L3416" s="9" t="s">
        <v>28141</v>
      </c>
      <c r="M3416" s="9" t="s">
        <v>29704</v>
      </c>
      <c r="N3416" s="9" t="s">
        <v>179</v>
      </c>
      <c r="O3416" s="9" t="s">
        <v>27877</v>
      </c>
      <c r="P3416" s="9"/>
      <c r="Q3416" s="9" t="s">
        <v>219</v>
      </c>
      <c r="R3416" s="9" t="s">
        <v>5625</v>
      </c>
      <c r="S3416" s="9" t="s">
        <v>17</v>
      </c>
      <c r="T3416" s="9"/>
      <c r="U3416" s="9" t="s">
        <v>222</v>
      </c>
      <c r="V3416" s="9"/>
    </row>
    <row r="3417" customFormat="false" ht="15" hidden="false" customHeight="false" outlineLevel="0" collapsed="false">
      <c r="A3417" s="9" t="s">
        <v>29705</v>
      </c>
      <c r="B3417" s="9" t="s">
        <v>29706</v>
      </c>
      <c r="C3417" s="9" t="s">
        <v>29707</v>
      </c>
      <c r="D3417" s="9" t="s">
        <v>20</v>
      </c>
      <c r="E3417" s="9" t="s">
        <v>27277</v>
      </c>
      <c r="F3417" s="9" t="s">
        <v>165</v>
      </c>
      <c r="G3417" s="9" t="s">
        <v>128</v>
      </c>
      <c r="H3417" s="9" t="n">
        <v>-2500</v>
      </c>
      <c r="I3417" s="9" t="n">
        <v>-2000</v>
      </c>
      <c r="J3417" s="9" t="s">
        <v>240</v>
      </c>
      <c r="K3417" s="9" t="s">
        <v>29708</v>
      </c>
      <c r="L3417" s="9" t="s">
        <v>29709</v>
      </c>
      <c r="M3417" s="9" t="s">
        <v>29710</v>
      </c>
      <c r="N3417" s="9" t="s">
        <v>9045</v>
      </c>
      <c r="O3417" s="9" t="s">
        <v>29711</v>
      </c>
      <c r="P3417" s="9"/>
      <c r="Q3417" s="9" t="s">
        <v>234</v>
      </c>
      <c r="R3417" s="9" t="s">
        <v>5625</v>
      </c>
      <c r="S3417" s="9" t="s">
        <v>17</v>
      </c>
      <c r="T3417" s="9" t="s">
        <v>15483</v>
      </c>
      <c r="U3417" s="9" t="s">
        <v>378</v>
      </c>
      <c r="V3417" s="9" t="s">
        <v>29712</v>
      </c>
    </row>
    <row r="3418" customFormat="false" ht="15" hidden="false" customHeight="false" outlineLevel="0" collapsed="false">
      <c r="A3418" s="9" t="s">
        <v>29713</v>
      </c>
      <c r="B3418" s="9" t="s">
        <v>6091</v>
      </c>
      <c r="C3418" s="9" t="s">
        <v>29714</v>
      </c>
      <c r="D3418" s="9" t="s">
        <v>20</v>
      </c>
      <c r="E3418" s="9" t="s">
        <v>27277</v>
      </c>
      <c r="F3418" s="9" t="s">
        <v>165</v>
      </c>
      <c r="G3418" s="9" t="s">
        <v>128</v>
      </c>
      <c r="H3418" s="9" t="n">
        <v>-2600</v>
      </c>
      <c r="I3418" s="9" t="n">
        <v>-2000</v>
      </c>
      <c r="J3418" s="9" t="s">
        <v>240</v>
      </c>
      <c r="K3418" s="9" t="s">
        <v>29715</v>
      </c>
      <c r="L3418" s="9" t="s">
        <v>28195</v>
      </c>
      <c r="M3418" s="9" t="s">
        <v>29716</v>
      </c>
      <c r="N3418" s="9" t="s">
        <v>179</v>
      </c>
      <c r="O3418" s="9" t="s">
        <v>29717</v>
      </c>
      <c r="P3418" s="9"/>
      <c r="Q3418" s="9" t="s">
        <v>219</v>
      </c>
      <c r="R3418" s="9" t="s">
        <v>5625</v>
      </c>
      <c r="S3418" s="9" t="s">
        <v>17</v>
      </c>
      <c r="T3418" s="9"/>
      <c r="U3418" s="9" t="s">
        <v>222</v>
      </c>
      <c r="V3418" s="9" t="s">
        <v>29718</v>
      </c>
    </row>
    <row r="3419" customFormat="false" ht="15" hidden="false" customHeight="false" outlineLevel="0" collapsed="false">
      <c r="A3419" s="9" t="s">
        <v>29719</v>
      </c>
      <c r="B3419" s="9" t="s">
        <v>29720</v>
      </c>
      <c r="C3419" s="9" t="s">
        <v>29721</v>
      </c>
      <c r="D3419" s="9" t="s">
        <v>20</v>
      </c>
      <c r="E3419" s="9" t="s">
        <v>27277</v>
      </c>
      <c r="F3419" s="9" t="s">
        <v>8525</v>
      </c>
      <c r="G3419" s="9" t="s">
        <v>128</v>
      </c>
      <c r="H3419" s="9" t="n">
        <v>-300</v>
      </c>
      <c r="I3419" s="9" t="n">
        <v>500</v>
      </c>
      <c r="J3419" s="9" t="s">
        <v>240</v>
      </c>
      <c r="K3419" s="9" t="s">
        <v>29722</v>
      </c>
      <c r="L3419" s="9" t="s">
        <v>29723</v>
      </c>
      <c r="M3419" s="9" t="s">
        <v>29724</v>
      </c>
      <c r="N3419" s="9" t="s">
        <v>2523</v>
      </c>
      <c r="O3419" s="9" t="s">
        <v>27877</v>
      </c>
      <c r="P3419" s="9"/>
      <c r="Q3419" s="9" t="s">
        <v>234</v>
      </c>
      <c r="R3419" s="9" t="s">
        <v>5625</v>
      </c>
      <c r="S3419" s="9" t="s">
        <v>17</v>
      </c>
      <c r="T3419" s="9" t="s">
        <v>170</v>
      </c>
      <c r="U3419" s="9" t="s">
        <v>378</v>
      </c>
      <c r="V3419" s="9" t="s">
        <v>29725</v>
      </c>
    </row>
    <row r="3420" customFormat="false" ht="15" hidden="false" customHeight="false" outlineLevel="0" collapsed="false">
      <c r="A3420" s="9" t="s">
        <v>29726</v>
      </c>
      <c r="B3420" s="9" t="s">
        <v>29727</v>
      </c>
      <c r="C3420" s="9" t="s">
        <v>29728</v>
      </c>
      <c r="D3420" s="9" t="s">
        <v>20</v>
      </c>
      <c r="E3420" s="9" t="s">
        <v>27277</v>
      </c>
      <c r="F3420" s="9" t="s">
        <v>9316</v>
      </c>
      <c r="G3420" s="9" t="s">
        <v>128</v>
      </c>
      <c r="H3420" s="9" t="n">
        <v>1</v>
      </c>
      <c r="I3420" s="9"/>
      <c r="J3420" s="9" t="s">
        <v>17208</v>
      </c>
      <c r="K3420" s="9" t="s">
        <v>29729</v>
      </c>
      <c r="L3420" s="9" t="s">
        <v>28064</v>
      </c>
      <c r="M3420" s="9" t="s">
        <v>29730</v>
      </c>
      <c r="N3420" s="9" t="s">
        <v>178</v>
      </c>
      <c r="O3420" s="9" t="s">
        <v>354</v>
      </c>
      <c r="P3420" s="9"/>
      <c r="Q3420" s="9" t="s">
        <v>234</v>
      </c>
      <c r="R3420" s="9" t="s">
        <v>628</v>
      </c>
      <c r="S3420" s="9" t="s">
        <v>17</v>
      </c>
      <c r="T3420" s="9" t="s">
        <v>170</v>
      </c>
      <c r="U3420" s="9" t="s">
        <v>378</v>
      </c>
      <c r="V3420" s="9" t="s">
        <v>29731</v>
      </c>
    </row>
    <row r="3421" customFormat="false" ht="15" hidden="false" customHeight="false" outlineLevel="0" collapsed="false">
      <c r="A3421" s="9" t="s">
        <v>29732</v>
      </c>
      <c r="B3421" s="9" t="s">
        <v>29733</v>
      </c>
      <c r="C3421" s="9" t="s">
        <v>29734</v>
      </c>
      <c r="D3421" s="9" t="s">
        <v>20</v>
      </c>
      <c r="E3421" s="9" t="s">
        <v>27277</v>
      </c>
      <c r="F3421" s="9" t="s">
        <v>9316</v>
      </c>
      <c r="G3421" s="9" t="s">
        <v>128</v>
      </c>
      <c r="H3421" s="9" t="n">
        <v>1500</v>
      </c>
      <c r="I3421" s="9" t="n">
        <v>1800</v>
      </c>
      <c r="J3421" s="9" t="s">
        <v>240</v>
      </c>
      <c r="K3421" s="9" t="s">
        <v>29735</v>
      </c>
      <c r="L3421" s="9" t="s">
        <v>29736</v>
      </c>
      <c r="M3421" s="9" t="s">
        <v>29737</v>
      </c>
      <c r="N3421" s="9" t="s">
        <v>9309</v>
      </c>
      <c r="O3421" s="9" t="s">
        <v>354</v>
      </c>
      <c r="P3421" s="9"/>
      <c r="Q3421" s="9" t="s">
        <v>234</v>
      </c>
      <c r="R3421" s="9" t="s">
        <v>628</v>
      </c>
      <c r="S3421" s="9" t="s">
        <v>17</v>
      </c>
      <c r="T3421" s="9" t="s">
        <v>170</v>
      </c>
      <c r="U3421" s="9" t="s">
        <v>222</v>
      </c>
      <c r="V3421" s="9" t="s">
        <v>29738</v>
      </c>
    </row>
    <row r="3422" customFormat="false" ht="15" hidden="false" customHeight="false" outlineLevel="0" collapsed="false">
      <c r="A3422" s="9" t="s">
        <v>29739</v>
      </c>
      <c r="B3422" s="9" t="s">
        <v>29740</v>
      </c>
      <c r="C3422" s="9" t="s">
        <v>29741</v>
      </c>
      <c r="D3422" s="9" t="s">
        <v>20</v>
      </c>
      <c r="E3422" s="9" t="s">
        <v>27277</v>
      </c>
      <c r="F3422" s="9" t="s">
        <v>166</v>
      </c>
      <c r="G3422" s="9" t="s">
        <v>128</v>
      </c>
      <c r="H3422" s="9" t="n">
        <v>1927</v>
      </c>
      <c r="I3422" s="9"/>
      <c r="J3422" s="9" t="s">
        <v>29742</v>
      </c>
      <c r="K3422" s="9" t="s">
        <v>29743</v>
      </c>
      <c r="L3422" s="9" t="s">
        <v>29744</v>
      </c>
      <c r="M3422" s="9" t="s">
        <v>29745</v>
      </c>
      <c r="N3422" s="9" t="s">
        <v>179</v>
      </c>
      <c r="O3422" s="9" t="s">
        <v>29746</v>
      </c>
      <c r="P3422" s="9"/>
      <c r="Q3422" s="9" t="s">
        <v>670</v>
      </c>
      <c r="R3422" s="9" t="s">
        <v>628</v>
      </c>
      <c r="S3422" s="9" t="s">
        <v>17</v>
      </c>
      <c r="T3422" s="9" t="s">
        <v>1214</v>
      </c>
      <c r="U3422" s="9" t="s">
        <v>222</v>
      </c>
      <c r="V3422" s="9"/>
    </row>
    <row r="3423" customFormat="false" ht="15" hidden="false" customHeight="false" outlineLevel="0" collapsed="false">
      <c r="A3423" s="9" t="s">
        <v>29747</v>
      </c>
      <c r="B3423" s="9" t="s">
        <v>29748</v>
      </c>
      <c r="C3423" s="9" t="s">
        <v>29749</v>
      </c>
      <c r="D3423" s="9" t="s">
        <v>20</v>
      </c>
      <c r="E3423" s="9" t="s">
        <v>27277</v>
      </c>
      <c r="F3423" s="9" t="s">
        <v>171</v>
      </c>
      <c r="G3423" s="9" t="s">
        <v>128</v>
      </c>
      <c r="H3423" s="9" t="n">
        <v>2017</v>
      </c>
      <c r="I3423" s="9"/>
      <c r="J3423" s="9" t="s">
        <v>29750</v>
      </c>
      <c r="K3423" s="9" t="s">
        <v>29751</v>
      </c>
      <c r="L3423" s="9" t="s">
        <v>27386</v>
      </c>
      <c r="M3423" s="9" t="s">
        <v>28416</v>
      </c>
      <c r="N3423" s="9" t="s">
        <v>180</v>
      </c>
      <c r="O3423" s="9" t="s">
        <v>29752</v>
      </c>
      <c r="P3423" s="9" t="s">
        <v>29753</v>
      </c>
      <c r="Q3423" s="9" t="s">
        <v>234</v>
      </c>
      <c r="R3423" s="9" t="s">
        <v>8924</v>
      </c>
      <c r="S3423" s="9" t="s">
        <v>17</v>
      </c>
      <c r="T3423" s="9" t="s">
        <v>8595</v>
      </c>
      <c r="U3423" s="9" t="s">
        <v>222</v>
      </c>
      <c r="V3423" s="9"/>
    </row>
    <row r="3424" customFormat="false" ht="15" hidden="false" customHeight="false" outlineLevel="0" collapsed="false">
      <c r="A3424" s="9" t="s">
        <v>29754</v>
      </c>
      <c r="B3424" s="9" t="s">
        <v>29755</v>
      </c>
      <c r="C3424" s="9" t="s">
        <v>29756</v>
      </c>
      <c r="D3424" s="9" t="s">
        <v>20</v>
      </c>
      <c r="E3424" s="9" t="s">
        <v>27277</v>
      </c>
      <c r="F3424" s="9" t="s">
        <v>166</v>
      </c>
      <c r="G3424" s="9" t="s">
        <v>128</v>
      </c>
      <c r="H3424" s="9" t="n">
        <v>1800</v>
      </c>
      <c r="I3424" s="9" t="n">
        <v>1930</v>
      </c>
      <c r="J3424" s="9" t="s">
        <v>240</v>
      </c>
      <c r="K3424" s="9" t="s">
        <v>29757</v>
      </c>
      <c r="L3424" s="9" t="s">
        <v>29758</v>
      </c>
      <c r="M3424" s="9" t="s">
        <v>29759</v>
      </c>
      <c r="N3424" s="9" t="s">
        <v>2536</v>
      </c>
      <c r="O3424" s="9" t="s">
        <v>28143</v>
      </c>
      <c r="P3424" s="9" t="s">
        <v>29760</v>
      </c>
      <c r="Q3424" s="9" t="s">
        <v>246</v>
      </c>
      <c r="R3424" s="9" t="s">
        <v>29761</v>
      </c>
      <c r="S3424" s="9" t="s">
        <v>17</v>
      </c>
      <c r="T3424" s="9" t="s">
        <v>9275</v>
      </c>
      <c r="U3424" s="9" t="s">
        <v>222</v>
      </c>
      <c r="V3424" s="9"/>
    </row>
    <row r="3425" customFormat="false" ht="15" hidden="false" customHeight="false" outlineLevel="0" collapsed="false">
      <c r="A3425" s="9" t="s">
        <v>29762</v>
      </c>
      <c r="B3425" s="9" t="s">
        <v>12476</v>
      </c>
      <c r="C3425" s="9" t="s">
        <v>29763</v>
      </c>
      <c r="D3425" s="9" t="s">
        <v>20</v>
      </c>
      <c r="E3425" s="9" t="s">
        <v>27277</v>
      </c>
      <c r="F3425" s="9" t="s">
        <v>165</v>
      </c>
      <c r="G3425" s="9" t="s">
        <v>130</v>
      </c>
      <c r="H3425" s="9" t="n">
        <v>-9600</v>
      </c>
      <c r="I3425" s="9" t="n">
        <v>-8200</v>
      </c>
      <c r="J3425" s="9" t="s">
        <v>240</v>
      </c>
      <c r="K3425" s="9" t="s">
        <v>29764</v>
      </c>
      <c r="L3425" s="9" t="s">
        <v>29765</v>
      </c>
      <c r="M3425" s="9" t="s">
        <v>29766</v>
      </c>
      <c r="N3425" s="9" t="s">
        <v>179</v>
      </c>
      <c r="O3425" s="9" t="s">
        <v>29767</v>
      </c>
      <c r="P3425" s="9"/>
      <c r="Q3425" s="9" t="s">
        <v>670</v>
      </c>
      <c r="R3425" s="9" t="s">
        <v>1806</v>
      </c>
      <c r="S3425" s="9" t="s">
        <v>15</v>
      </c>
      <c r="T3425" s="9" t="s">
        <v>3272</v>
      </c>
      <c r="U3425" s="9" t="s">
        <v>222</v>
      </c>
      <c r="V3425" s="9" t="s">
        <v>29768</v>
      </c>
    </row>
    <row r="3426" customFormat="false" ht="15" hidden="false" customHeight="false" outlineLevel="0" collapsed="false">
      <c r="A3426" s="9" t="s">
        <v>29769</v>
      </c>
      <c r="B3426" s="9" t="s">
        <v>6003</v>
      </c>
      <c r="C3426" s="9" t="s">
        <v>29770</v>
      </c>
      <c r="D3426" s="9" t="s">
        <v>20</v>
      </c>
      <c r="E3426" s="9" t="s">
        <v>27277</v>
      </c>
      <c r="F3426" s="9" t="s">
        <v>165</v>
      </c>
      <c r="G3426" s="9" t="s">
        <v>130</v>
      </c>
      <c r="H3426" s="9" t="n">
        <v>-7100</v>
      </c>
      <c r="I3426" s="9" t="n">
        <v>-5950</v>
      </c>
      <c r="J3426" s="9" t="s">
        <v>240</v>
      </c>
      <c r="K3426" s="9" t="s">
        <v>29771</v>
      </c>
      <c r="L3426" s="9" t="s">
        <v>29772</v>
      </c>
      <c r="M3426" s="9" t="s">
        <v>29773</v>
      </c>
      <c r="N3426" s="9" t="s">
        <v>6008</v>
      </c>
      <c r="O3426" s="9" t="s">
        <v>29774</v>
      </c>
      <c r="P3426" s="9"/>
      <c r="Q3426" s="9" t="s">
        <v>219</v>
      </c>
      <c r="R3426" s="9" t="s">
        <v>1806</v>
      </c>
      <c r="S3426" s="9" t="s">
        <v>15</v>
      </c>
      <c r="T3426" s="9" t="s">
        <v>3239</v>
      </c>
      <c r="U3426" s="9" t="s">
        <v>222</v>
      </c>
      <c r="V3426" s="9" t="s">
        <v>29775</v>
      </c>
    </row>
    <row r="3427" customFormat="false" ht="15" hidden="false" customHeight="false" outlineLevel="0" collapsed="false">
      <c r="A3427" s="9" t="s">
        <v>29776</v>
      </c>
      <c r="B3427" s="9" t="s">
        <v>29777</v>
      </c>
      <c r="C3427" s="9" t="s">
        <v>29778</v>
      </c>
      <c r="D3427" s="9" t="s">
        <v>20</v>
      </c>
      <c r="E3427" s="9" t="s">
        <v>27277</v>
      </c>
      <c r="F3427" s="9" t="s">
        <v>165</v>
      </c>
      <c r="G3427" s="9" t="s">
        <v>130</v>
      </c>
      <c r="H3427" s="9" t="n">
        <v>-12000</v>
      </c>
      <c r="I3427" s="9" t="n">
        <v>-5000</v>
      </c>
      <c r="J3427" s="9" t="s">
        <v>240</v>
      </c>
      <c r="K3427" s="9" t="s">
        <v>29779</v>
      </c>
      <c r="L3427" s="9" t="s">
        <v>29780</v>
      </c>
      <c r="M3427" s="9" t="s">
        <v>29781</v>
      </c>
      <c r="N3427" s="9" t="s">
        <v>9045</v>
      </c>
      <c r="O3427" s="9" t="s">
        <v>5662</v>
      </c>
      <c r="P3427" s="9"/>
      <c r="Q3427" s="9" t="s">
        <v>234</v>
      </c>
      <c r="R3427" s="9" t="s">
        <v>5625</v>
      </c>
      <c r="S3427" s="9" t="s">
        <v>17</v>
      </c>
      <c r="T3427" s="9" t="s">
        <v>170</v>
      </c>
      <c r="U3427" s="9" t="s">
        <v>222</v>
      </c>
      <c r="V3427" s="9" t="s">
        <v>29782</v>
      </c>
    </row>
    <row r="3428" customFormat="false" ht="15" hidden="false" customHeight="false" outlineLevel="0" collapsed="false">
      <c r="A3428" s="9" t="s">
        <v>29783</v>
      </c>
      <c r="B3428" s="9" t="s">
        <v>29784</v>
      </c>
      <c r="C3428" s="9" t="s">
        <v>29785</v>
      </c>
      <c r="D3428" s="9" t="s">
        <v>20</v>
      </c>
      <c r="E3428" s="9" t="s">
        <v>27277</v>
      </c>
      <c r="F3428" s="9" t="s">
        <v>8525</v>
      </c>
      <c r="G3428" s="9" t="s">
        <v>130</v>
      </c>
      <c r="H3428" s="9" t="n">
        <v>-1950</v>
      </c>
      <c r="I3428" s="9" t="n">
        <v>-1750</v>
      </c>
      <c r="J3428" s="9" t="s">
        <v>240</v>
      </c>
      <c r="K3428" s="9" t="s">
        <v>29786</v>
      </c>
      <c r="L3428" s="9" t="s">
        <v>29787</v>
      </c>
      <c r="M3428" s="9" t="s">
        <v>29788</v>
      </c>
      <c r="N3428" s="9" t="s">
        <v>7598</v>
      </c>
      <c r="O3428" s="9" t="s">
        <v>29789</v>
      </c>
      <c r="P3428" s="9" t="s">
        <v>29790</v>
      </c>
      <c r="Q3428" s="9" t="s">
        <v>234</v>
      </c>
      <c r="R3428" s="9" t="s">
        <v>29791</v>
      </c>
      <c r="S3428" s="9" t="s">
        <v>16</v>
      </c>
      <c r="T3428" s="9" t="s">
        <v>10874</v>
      </c>
      <c r="U3428" s="9" t="s">
        <v>222</v>
      </c>
      <c r="V3428" s="9" t="s">
        <v>29792</v>
      </c>
    </row>
    <row r="3429" customFormat="false" ht="15" hidden="false" customHeight="false" outlineLevel="0" collapsed="false">
      <c r="A3429" s="9" t="s">
        <v>29793</v>
      </c>
      <c r="B3429" s="9" t="s">
        <v>29794</v>
      </c>
      <c r="C3429" s="9" t="s">
        <v>29795</v>
      </c>
      <c r="D3429" s="9" t="s">
        <v>20</v>
      </c>
      <c r="E3429" s="9" t="s">
        <v>27277</v>
      </c>
      <c r="F3429" s="9" t="s">
        <v>8525</v>
      </c>
      <c r="G3429" s="9" t="s">
        <v>130</v>
      </c>
      <c r="H3429" s="9" t="n">
        <v>-1320</v>
      </c>
      <c r="I3429" s="9" t="n">
        <v>-1300</v>
      </c>
      <c r="J3429" s="9" t="s">
        <v>240</v>
      </c>
      <c r="K3429" s="9" t="s">
        <v>29796</v>
      </c>
      <c r="L3429" s="9" t="s">
        <v>29797</v>
      </c>
      <c r="M3429" s="9" t="s">
        <v>29798</v>
      </c>
      <c r="N3429" s="9" t="s">
        <v>8531</v>
      </c>
      <c r="O3429" s="9" t="s">
        <v>29799</v>
      </c>
      <c r="P3429" s="9"/>
      <c r="Q3429" s="9" t="s">
        <v>234</v>
      </c>
      <c r="R3429" s="9" t="s">
        <v>2184</v>
      </c>
      <c r="S3429" s="9" t="s">
        <v>16</v>
      </c>
      <c r="T3429" s="9" t="s">
        <v>170</v>
      </c>
      <c r="U3429" s="9" t="s">
        <v>222</v>
      </c>
      <c r="V3429" s="9" t="s">
        <v>29800</v>
      </c>
    </row>
    <row r="3430" customFormat="false" ht="15" hidden="false" customHeight="false" outlineLevel="0" collapsed="false">
      <c r="A3430" s="9" t="s">
        <v>29801</v>
      </c>
      <c r="B3430" s="9" t="s">
        <v>29802</v>
      </c>
      <c r="C3430" s="9" t="s">
        <v>29803</v>
      </c>
      <c r="D3430" s="9" t="s">
        <v>20</v>
      </c>
      <c r="E3430" s="9" t="s">
        <v>27277</v>
      </c>
      <c r="F3430" s="9" t="s">
        <v>165</v>
      </c>
      <c r="G3430" s="9" t="s">
        <v>130</v>
      </c>
      <c r="H3430" s="9" t="n">
        <v>-650</v>
      </c>
      <c r="I3430" s="9" t="n">
        <v>-546</v>
      </c>
      <c r="J3430" s="9" t="s">
        <v>240</v>
      </c>
      <c r="K3430" s="9" t="s">
        <v>29804</v>
      </c>
      <c r="L3430" s="9" t="s">
        <v>29805</v>
      </c>
      <c r="M3430" s="9" t="s">
        <v>29806</v>
      </c>
      <c r="N3430" s="9" t="s">
        <v>178</v>
      </c>
      <c r="O3430" s="9" t="s">
        <v>29807</v>
      </c>
      <c r="P3430" s="9"/>
      <c r="Q3430" s="9" t="s">
        <v>234</v>
      </c>
      <c r="R3430" s="9" t="s">
        <v>2184</v>
      </c>
      <c r="S3430" s="9" t="s">
        <v>17</v>
      </c>
      <c r="T3430" s="9" t="s">
        <v>3239</v>
      </c>
      <c r="U3430" s="9" t="s">
        <v>222</v>
      </c>
      <c r="V3430" s="9" t="s">
        <v>29808</v>
      </c>
    </row>
    <row r="3431" customFormat="false" ht="15" hidden="false" customHeight="false" outlineLevel="0" collapsed="false">
      <c r="A3431" s="9" t="s">
        <v>29809</v>
      </c>
      <c r="B3431" s="9" t="s">
        <v>13618</v>
      </c>
      <c r="C3431" s="9" t="s">
        <v>29810</v>
      </c>
      <c r="D3431" s="9" t="s">
        <v>20</v>
      </c>
      <c r="E3431" s="9" t="s">
        <v>27277</v>
      </c>
      <c r="F3431" s="9" t="s">
        <v>166</v>
      </c>
      <c r="G3431" s="9" t="s">
        <v>130</v>
      </c>
      <c r="H3431" s="9" t="n">
        <v>1470</v>
      </c>
      <c r="I3431" s="9" t="n">
        <v>1700</v>
      </c>
      <c r="J3431" s="9" t="s">
        <v>240</v>
      </c>
      <c r="K3431" s="9" t="s">
        <v>29811</v>
      </c>
      <c r="L3431" s="9" t="s">
        <v>13620</v>
      </c>
      <c r="M3431" s="9" t="s">
        <v>29812</v>
      </c>
      <c r="N3431" s="9" t="s">
        <v>1483</v>
      </c>
      <c r="O3431" s="9" t="s">
        <v>29813</v>
      </c>
      <c r="P3431" s="9"/>
      <c r="Q3431" s="9" t="s">
        <v>1267</v>
      </c>
      <c r="R3431" s="9" t="s">
        <v>1348</v>
      </c>
      <c r="S3431" s="9" t="s">
        <v>16</v>
      </c>
      <c r="T3431" s="9" t="s">
        <v>247</v>
      </c>
      <c r="U3431" s="9" t="s">
        <v>222</v>
      </c>
      <c r="V3431" s="9" t="s">
        <v>29814</v>
      </c>
    </row>
    <row r="3432" customFormat="false" ht="15" hidden="false" customHeight="false" outlineLevel="0" collapsed="false">
      <c r="A3432" s="9" t="s">
        <v>29815</v>
      </c>
      <c r="B3432" s="9" t="s">
        <v>29816</v>
      </c>
      <c r="C3432" s="9" t="s">
        <v>29817</v>
      </c>
      <c r="D3432" s="9" t="s">
        <v>20</v>
      </c>
      <c r="E3432" s="9" t="s">
        <v>27277</v>
      </c>
      <c r="F3432" s="9" t="s">
        <v>9316</v>
      </c>
      <c r="G3432" s="9" t="s">
        <v>130</v>
      </c>
      <c r="H3432" s="9" t="n">
        <v>1326</v>
      </c>
      <c r="I3432" s="9"/>
      <c r="J3432" s="9" t="s">
        <v>17208</v>
      </c>
      <c r="K3432" s="9" t="s">
        <v>29818</v>
      </c>
      <c r="L3432" s="9" t="s">
        <v>29819</v>
      </c>
      <c r="M3432" s="9" t="s">
        <v>29820</v>
      </c>
      <c r="N3432" s="9" t="s">
        <v>452</v>
      </c>
      <c r="O3432" s="9" t="s">
        <v>28564</v>
      </c>
      <c r="P3432" s="9"/>
      <c r="Q3432" s="9" t="s">
        <v>234</v>
      </c>
      <c r="R3432" s="9" t="s">
        <v>799</v>
      </c>
      <c r="S3432" s="9" t="s">
        <v>17</v>
      </c>
      <c r="T3432" s="9" t="s">
        <v>2848</v>
      </c>
      <c r="U3432" s="9" t="s">
        <v>222</v>
      </c>
      <c r="V3432" s="9"/>
    </row>
    <row r="3433" customFormat="false" ht="15" hidden="false" customHeight="false" outlineLevel="0" collapsed="false">
      <c r="A3433" s="9" t="s">
        <v>29821</v>
      </c>
      <c r="B3433" s="9" t="s">
        <v>29822</v>
      </c>
      <c r="C3433" s="9" t="s">
        <v>29823</v>
      </c>
      <c r="D3433" s="9" t="s">
        <v>20</v>
      </c>
      <c r="E3433" s="9" t="s">
        <v>27277</v>
      </c>
      <c r="F3433" s="9" t="s">
        <v>166</v>
      </c>
      <c r="G3433" s="9" t="s">
        <v>9828</v>
      </c>
      <c r="H3433" s="9" t="n">
        <v>1455</v>
      </c>
      <c r="I3433" s="9"/>
      <c r="J3433" s="9" t="s">
        <v>17208</v>
      </c>
      <c r="K3433" s="9" t="s">
        <v>29824</v>
      </c>
      <c r="L3433" s="9" t="s">
        <v>8602</v>
      </c>
      <c r="M3433" s="9" t="s">
        <v>29825</v>
      </c>
      <c r="N3433" s="9" t="s">
        <v>178</v>
      </c>
      <c r="O3433" s="9" t="s">
        <v>354</v>
      </c>
      <c r="P3433" s="9"/>
      <c r="Q3433" s="9" t="s">
        <v>1267</v>
      </c>
      <c r="R3433" s="9" t="s">
        <v>628</v>
      </c>
      <c r="S3433" s="9" t="s">
        <v>17</v>
      </c>
      <c r="T3433" s="9" t="s">
        <v>170</v>
      </c>
      <c r="U3433" s="9" t="s">
        <v>222</v>
      </c>
      <c r="V3433" s="9"/>
    </row>
    <row r="3434" customFormat="false" ht="15" hidden="false" customHeight="false" outlineLevel="0" collapsed="false">
      <c r="A3434" s="9" t="s">
        <v>29826</v>
      </c>
      <c r="B3434" s="9" t="s">
        <v>29827</v>
      </c>
      <c r="C3434" s="9" t="s">
        <v>29828</v>
      </c>
      <c r="D3434" s="9" t="s">
        <v>20</v>
      </c>
      <c r="E3434" s="9" t="s">
        <v>27277</v>
      </c>
      <c r="F3434" s="9" t="s">
        <v>169</v>
      </c>
      <c r="G3434" s="9" t="s">
        <v>132</v>
      </c>
      <c r="H3434" s="9" t="n">
        <v>-1800000</v>
      </c>
      <c r="I3434" s="9"/>
      <c r="J3434" s="9" t="s">
        <v>240</v>
      </c>
      <c r="K3434" s="9" t="s">
        <v>29829</v>
      </c>
      <c r="L3434" s="9" t="s">
        <v>25463</v>
      </c>
      <c r="M3434" s="9" t="s">
        <v>29830</v>
      </c>
      <c r="N3434" s="9" t="s">
        <v>176</v>
      </c>
      <c r="O3434" s="9" t="s">
        <v>12569</v>
      </c>
      <c r="P3434" s="9"/>
      <c r="Q3434" s="9" t="s">
        <v>234</v>
      </c>
      <c r="R3434" s="9" t="s">
        <v>5625</v>
      </c>
      <c r="S3434" s="9" t="s">
        <v>17</v>
      </c>
      <c r="T3434" s="9" t="s">
        <v>3239</v>
      </c>
      <c r="U3434" s="9" t="s">
        <v>222</v>
      </c>
      <c r="V3434" s="9" t="s">
        <v>29831</v>
      </c>
    </row>
    <row r="3435" customFormat="false" ht="15" hidden="false" customHeight="false" outlineLevel="0" collapsed="false">
      <c r="A3435" s="9" t="s">
        <v>29832</v>
      </c>
      <c r="B3435" s="9" t="s">
        <v>29833</v>
      </c>
      <c r="C3435" s="9" t="s">
        <v>29834</v>
      </c>
      <c r="D3435" s="9" t="s">
        <v>20</v>
      </c>
      <c r="E3435" s="9" t="s">
        <v>27277</v>
      </c>
      <c r="F3435" s="9" t="s">
        <v>169</v>
      </c>
      <c r="G3435" s="9" t="s">
        <v>132</v>
      </c>
      <c r="H3435" s="9" t="n">
        <v>-34000</v>
      </c>
      <c r="I3435" s="9" t="n">
        <v>-30000</v>
      </c>
      <c r="J3435" s="9" t="s">
        <v>240</v>
      </c>
      <c r="K3435" s="9" t="s">
        <v>29835</v>
      </c>
      <c r="L3435" s="9" t="s">
        <v>29836</v>
      </c>
      <c r="M3435" s="9" t="s">
        <v>29837</v>
      </c>
      <c r="N3435" s="9" t="s">
        <v>9610</v>
      </c>
      <c r="O3435" s="9" t="s">
        <v>29838</v>
      </c>
      <c r="P3435" s="9"/>
      <c r="Q3435" s="9" t="s">
        <v>234</v>
      </c>
      <c r="R3435" s="9" t="s">
        <v>5625</v>
      </c>
      <c r="S3435" s="9" t="s">
        <v>17</v>
      </c>
      <c r="T3435" s="9" t="s">
        <v>6185</v>
      </c>
      <c r="U3435" s="9" t="s">
        <v>378</v>
      </c>
      <c r="V3435" s="9" t="s">
        <v>29839</v>
      </c>
    </row>
    <row r="3436" customFormat="false" ht="15" hidden="false" customHeight="false" outlineLevel="0" collapsed="false">
      <c r="A3436" s="9" t="s">
        <v>29840</v>
      </c>
      <c r="B3436" s="9" t="s">
        <v>29841</v>
      </c>
      <c r="C3436" s="9" t="s">
        <v>29842</v>
      </c>
      <c r="D3436" s="9" t="s">
        <v>20</v>
      </c>
      <c r="E3436" s="9" t="s">
        <v>27277</v>
      </c>
      <c r="F3436" s="9" t="s">
        <v>165</v>
      </c>
      <c r="G3436" s="9" t="s">
        <v>132</v>
      </c>
      <c r="H3436" s="9" t="n">
        <v>-4100</v>
      </c>
      <c r="I3436" s="9" t="n">
        <v>-3500</v>
      </c>
      <c r="J3436" s="9" t="s">
        <v>240</v>
      </c>
      <c r="K3436" s="9" t="s">
        <v>29843</v>
      </c>
      <c r="L3436" s="9" t="s">
        <v>29844</v>
      </c>
      <c r="M3436" s="9" t="s">
        <v>29845</v>
      </c>
      <c r="N3436" s="9" t="s">
        <v>10893</v>
      </c>
      <c r="O3436" s="9" t="s">
        <v>29846</v>
      </c>
      <c r="P3436" s="9"/>
      <c r="Q3436" s="9" t="s">
        <v>234</v>
      </c>
      <c r="R3436" s="9" t="s">
        <v>5625</v>
      </c>
      <c r="S3436" s="9" t="s">
        <v>17</v>
      </c>
      <c r="T3436" s="9" t="s">
        <v>3239</v>
      </c>
      <c r="U3436" s="9" t="s">
        <v>222</v>
      </c>
      <c r="V3436" s="9" t="s">
        <v>29847</v>
      </c>
    </row>
    <row r="3437" customFormat="false" ht="15" hidden="false" customHeight="false" outlineLevel="0" collapsed="false">
      <c r="A3437" s="9" t="s">
        <v>29848</v>
      </c>
      <c r="B3437" s="9" t="s">
        <v>29849</v>
      </c>
      <c r="C3437" s="9" t="s">
        <v>29828</v>
      </c>
      <c r="D3437" s="9" t="s">
        <v>20</v>
      </c>
      <c r="E3437" s="9" t="s">
        <v>27277</v>
      </c>
      <c r="F3437" s="9" t="s">
        <v>165</v>
      </c>
      <c r="G3437" s="9" t="s">
        <v>132</v>
      </c>
      <c r="H3437" s="9" t="n">
        <v>-6000</v>
      </c>
      <c r="I3437" s="9" t="n">
        <v>-5000</v>
      </c>
      <c r="J3437" s="9" t="s">
        <v>240</v>
      </c>
      <c r="K3437" s="9" t="s">
        <v>29850</v>
      </c>
      <c r="L3437" s="9" t="s">
        <v>29851</v>
      </c>
      <c r="M3437" s="9" t="s">
        <v>29852</v>
      </c>
      <c r="N3437" s="9" t="s">
        <v>175</v>
      </c>
      <c r="O3437" s="9" t="s">
        <v>29853</v>
      </c>
      <c r="P3437" s="9"/>
      <c r="Q3437" s="9" t="s">
        <v>234</v>
      </c>
      <c r="R3437" s="9" t="s">
        <v>5625</v>
      </c>
      <c r="S3437" s="9" t="s">
        <v>17</v>
      </c>
      <c r="T3437" s="9" t="s">
        <v>3239</v>
      </c>
      <c r="U3437" s="9" t="s">
        <v>378</v>
      </c>
      <c r="V3437" s="9" t="s">
        <v>29854</v>
      </c>
    </row>
    <row r="3438" customFormat="false" ht="15" hidden="false" customHeight="false" outlineLevel="0" collapsed="false">
      <c r="A3438" s="9" t="s">
        <v>29855</v>
      </c>
      <c r="B3438" s="9" t="s">
        <v>4913</v>
      </c>
      <c r="C3438" s="9" t="s">
        <v>29856</v>
      </c>
      <c r="D3438" s="9" t="s">
        <v>20</v>
      </c>
      <c r="E3438" s="9" t="s">
        <v>27277</v>
      </c>
      <c r="F3438" s="9" t="s">
        <v>166</v>
      </c>
      <c r="G3438" s="9" t="s">
        <v>132</v>
      </c>
      <c r="H3438" s="9" t="n">
        <v>1100</v>
      </c>
      <c r="I3438" s="9"/>
      <c r="J3438" s="9" t="s">
        <v>17208</v>
      </c>
      <c r="K3438" s="9" t="s">
        <v>29857</v>
      </c>
      <c r="L3438" s="9" t="s">
        <v>29858</v>
      </c>
      <c r="M3438" s="9" t="s">
        <v>29859</v>
      </c>
      <c r="N3438" s="9" t="s">
        <v>6163</v>
      </c>
      <c r="O3438" s="9" t="s">
        <v>29860</v>
      </c>
      <c r="P3438" s="9"/>
      <c r="Q3438" s="9" t="s">
        <v>1267</v>
      </c>
      <c r="R3438" s="9" t="s">
        <v>799</v>
      </c>
      <c r="S3438" s="9" t="s">
        <v>17</v>
      </c>
      <c r="T3438" s="9" t="s">
        <v>928</v>
      </c>
      <c r="U3438" s="9" t="s">
        <v>378</v>
      </c>
      <c r="V3438" s="9"/>
    </row>
    <row r="3439" customFormat="false" ht="15" hidden="false" customHeight="false" outlineLevel="0" collapsed="false">
      <c r="A3439" s="9" t="s">
        <v>29861</v>
      </c>
      <c r="B3439" s="9" t="s">
        <v>29862</v>
      </c>
      <c r="C3439" s="9" t="s">
        <v>29863</v>
      </c>
      <c r="D3439" s="9" t="s">
        <v>20</v>
      </c>
      <c r="E3439" s="9" t="s">
        <v>27277</v>
      </c>
      <c r="F3439" s="9" t="s">
        <v>11474</v>
      </c>
      <c r="G3439" s="9" t="s">
        <v>132</v>
      </c>
      <c r="H3439" s="9" t="n">
        <v>1959</v>
      </c>
      <c r="I3439" s="9"/>
      <c r="J3439" s="9" t="s">
        <v>29864</v>
      </c>
      <c r="K3439" s="9" t="s">
        <v>29865</v>
      </c>
      <c r="L3439" s="9" t="s">
        <v>29866</v>
      </c>
      <c r="M3439" s="9" t="s">
        <v>29867</v>
      </c>
      <c r="N3439" s="9" t="s">
        <v>9212</v>
      </c>
      <c r="O3439" s="9" t="s">
        <v>29868</v>
      </c>
      <c r="P3439" s="9"/>
      <c r="Q3439" s="9" t="s">
        <v>670</v>
      </c>
      <c r="R3439" s="9" t="s">
        <v>27390</v>
      </c>
      <c r="S3439" s="9" t="s">
        <v>17</v>
      </c>
      <c r="T3439" s="9" t="s">
        <v>7901</v>
      </c>
      <c r="U3439" s="9" t="s">
        <v>222</v>
      </c>
      <c r="V3439" s="9"/>
    </row>
    <row r="3440" customFormat="false" ht="15" hidden="false" customHeight="false" outlineLevel="0" collapsed="false">
      <c r="A3440" s="9" t="s">
        <v>29869</v>
      </c>
      <c r="B3440" s="9" t="s">
        <v>29870</v>
      </c>
      <c r="C3440" s="9" t="s">
        <v>29871</v>
      </c>
      <c r="D3440" s="9" t="s">
        <v>20</v>
      </c>
      <c r="E3440" s="9" t="s">
        <v>27277</v>
      </c>
      <c r="F3440" s="9" t="s">
        <v>167</v>
      </c>
      <c r="G3440" s="9" t="s">
        <v>134</v>
      </c>
      <c r="H3440" s="9" t="n">
        <v>-1950</v>
      </c>
      <c r="I3440" s="9" t="n">
        <v>-1375</v>
      </c>
      <c r="J3440" s="9" t="s">
        <v>29872</v>
      </c>
      <c r="K3440" s="9" t="s">
        <v>29873</v>
      </c>
      <c r="L3440" s="9" t="s">
        <v>29874</v>
      </c>
      <c r="M3440" s="9" t="s">
        <v>29875</v>
      </c>
      <c r="N3440" s="9" t="s">
        <v>13270</v>
      </c>
      <c r="O3440" s="9" t="s">
        <v>29876</v>
      </c>
      <c r="P3440" s="9" t="s">
        <v>29877</v>
      </c>
      <c r="Q3440" s="9" t="s">
        <v>234</v>
      </c>
      <c r="R3440" s="9" t="s">
        <v>1806</v>
      </c>
      <c r="S3440" s="9" t="s">
        <v>16</v>
      </c>
      <c r="T3440" s="9" t="s">
        <v>29878</v>
      </c>
      <c r="U3440" s="9" t="s">
        <v>222</v>
      </c>
      <c r="V3440" s="9" t="s">
        <v>29879</v>
      </c>
    </row>
    <row r="3441" customFormat="false" ht="15" hidden="false" customHeight="false" outlineLevel="0" collapsed="false">
      <c r="A3441" s="9" t="s">
        <v>29880</v>
      </c>
      <c r="B3441" s="9" t="s">
        <v>29881</v>
      </c>
      <c r="C3441" s="9" t="s">
        <v>29882</v>
      </c>
      <c r="D3441" s="9" t="s">
        <v>20</v>
      </c>
      <c r="E3441" s="9" t="s">
        <v>27277</v>
      </c>
      <c r="F3441" s="9" t="s">
        <v>167</v>
      </c>
      <c r="G3441" s="9" t="s">
        <v>134</v>
      </c>
      <c r="H3441" s="9" t="n">
        <v>-1100</v>
      </c>
      <c r="I3441" s="9" t="n">
        <v>-86</v>
      </c>
      <c r="J3441" s="9" t="s">
        <v>240</v>
      </c>
      <c r="K3441" s="9" t="s">
        <v>29883</v>
      </c>
      <c r="L3441" s="9" t="s">
        <v>29884</v>
      </c>
      <c r="M3441" s="9" t="s">
        <v>29885</v>
      </c>
      <c r="N3441" s="9" t="s">
        <v>1483</v>
      </c>
      <c r="O3441" s="9" t="s">
        <v>12481</v>
      </c>
      <c r="P3441" s="9" t="s">
        <v>29886</v>
      </c>
      <c r="Q3441" s="9" t="s">
        <v>1919</v>
      </c>
      <c r="R3441" s="9" t="s">
        <v>799</v>
      </c>
      <c r="S3441" s="9" t="s">
        <v>16</v>
      </c>
      <c r="T3441" s="9" t="s">
        <v>2953</v>
      </c>
      <c r="U3441" s="9" t="s">
        <v>222</v>
      </c>
      <c r="V3441" s="9" t="s">
        <v>29887</v>
      </c>
    </row>
    <row r="3442" customFormat="false" ht="15" hidden="false" customHeight="false" outlineLevel="0" collapsed="false">
      <c r="A3442" s="9" t="s">
        <v>29888</v>
      </c>
      <c r="B3442" s="9" t="s">
        <v>29889</v>
      </c>
      <c r="C3442" s="9" t="s">
        <v>29890</v>
      </c>
      <c r="D3442" s="9" t="s">
        <v>20</v>
      </c>
      <c r="E3442" s="9" t="s">
        <v>27277</v>
      </c>
      <c r="F3442" s="9" t="s">
        <v>167</v>
      </c>
      <c r="G3442" s="9" t="s">
        <v>134</v>
      </c>
      <c r="H3442" s="9" t="n">
        <v>-600</v>
      </c>
      <c r="I3442" s="9" t="n">
        <v>-100</v>
      </c>
      <c r="J3442" s="9" t="s">
        <v>240</v>
      </c>
      <c r="K3442" s="9" t="s">
        <v>29891</v>
      </c>
      <c r="L3442" s="9" t="s">
        <v>29892</v>
      </c>
      <c r="M3442" s="9" t="s">
        <v>29893</v>
      </c>
      <c r="N3442" s="9" t="s">
        <v>178</v>
      </c>
      <c r="O3442" s="9" t="s">
        <v>18532</v>
      </c>
      <c r="P3442" s="9" t="s">
        <v>27590</v>
      </c>
      <c r="Q3442" s="9" t="s">
        <v>246</v>
      </c>
      <c r="R3442" s="9" t="s">
        <v>1806</v>
      </c>
      <c r="S3442" s="9" t="s">
        <v>16</v>
      </c>
      <c r="T3442" s="9" t="s">
        <v>9203</v>
      </c>
      <c r="U3442" s="9" t="s">
        <v>222</v>
      </c>
      <c r="V3442" s="9" t="s">
        <v>29887</v>
      </c>
    </row>
    <row r="3443" customFormat="false" ht="15" hidden="false" customHeight="false" outlineLevel="0" collapsed="false">
      <c r="A3443" s="9" t="s">
        <v>29894</v>
      </c>
      <c r="B3443" s="9" t="s">
        <v>29895</v>
      </c>
      <c r="C3443" s="9" t="s">
        <v>29896</v>
      </c>
      <c r="D3443" s="9" t="s">
        <v>20</v>
      </c>
      <c r="E3443" s="9" t="s">
        <v>27277</v>
      </c>
      <c r="F3443" s="9" t="s">
        <v>167</v>
      </c>
      <c r="G3443" s="9" t="s">
        <v>134</v>
      </c>
      <c r="H3443" s="9" t="n">
        <v>-440</v>
      </c>
      <c r="I3443" s="9" t="n">
        <v>-420</v>
      </c>
      <c r="J3443" s="9" t="s">
        <v>240</v>
      </c>
      <c r="K3443" s="9" t="s">
        <v>29897</v>
      </c>
      <c r="L3443" s="9" t="s">
        <v>29898</v>
      </c>
      <c r="M3443" s="9" t="s">
        <v>29899</v>
      </c>
      <c r="N3443" s="9" t="s">
        <v>179</v>
      </c>
      <c r="O3443" s="9" t="s">
        <v>29900</v>
      </c>
      <c r="P3443" s="9" t="s">
        <v>29901</v>
      </c>
      <c r="Q3443" s="9" t="s">
        <v>670</v>
      </c>
      <c r="R3443" s="9" t="s">
        <v>628</v>
      </c>
      <c r="S3443" s="9" t="s">
        <v>17</v>
      </c>
      <c r="T3443" s="9" t="s">
        <v>3205</v>
      </c>
      <c r="U3443" s="9" t="s">
        <v>222</v>
      </c>
      <c r="V3443" s="9"/>
    </row>
    <row r="3444" customFormat="false" ht="15" hidden="false" customHeight="false" outlineLevel="0" collapsed="false">
      <c r="A3444" s="9" t="s">
        <v>29902</v>
      </c>
      <c r="B3444" s="9" t="s">
        <v>29903</v>
      </c>
      <c r="C3444" s="9" t="s">
        <v>29904</v>
      </c>
      <c r="D3444" s="9" t="s">
        <v>20</v>
      </c>
      <c r="E3444" s="9" t="s">
        <v>27277</v>
      </c>
      <c r="F3444" s="9" t="s">
        <v>921</v>
      </c>
      <c r="G3444" s="9" t="s">
        <v>134</v>
      </c>
      <c r="H3444" s="9" t="n">
        <v>-166</v>
      </c>
      <c r="I3444" s="9" t="n">
        <v>-69</v>
      </c>
      <c r="J3444" s="9" t="s">
        <v>29905</v>
      </c>
      <c r="K3444" s="9" t="s">
        <v>29906</v>
      </c>
      <c r="L3444" s="9" t="s">
        <v>29907</v>
      </c>
      <c r="M3444" s="9" t="s">
        <v>29908</v>
      </c>
      <c r="N3444" s="9" t="s">
        <v>178</v>
      </c>
      <c r="O3444" s="9" t="s">
        <v>29909</v>
      </c>
      <c r="P3444" s="9"/>
      <c r="Q3444" s="9" t="s">
        <v>9079</v>
      </c>
      <c r="R3444" s="9" t="s">
        <v>628</v>
      </c>
      <c r="S3444" s="9" t="s">
        <v>17</v>
      </c>
      <c r="T3444" s="9" t="s">
        <v>170</v>
      </c>
      <c r="U3444" s="9" t="s">
        <v>222</v>
      </c>
      <c r="V3444" s="9"/>
    </row>
    <row r="3445" customFormat="false" ht="15" hidden="false" customHeight="false" outlineLevel="0" collapsed="false">
      <c r="A3445" s="9" t="s">
        <v>29910</v>
      </c>
      <c r="B3445" s="9" t="s">
        <v>29911</v>
      </c>
      <c r="C3445" s="9" t="s">
        <v>29912</v>
      </c>
      <c r="D3445" s="9" t="s">
        <v>20</v>
      </c>
      <c r="E3445" s="9" t="s">
        <v>27277</v>
      </c>
      <c r="F3445" s="9" t="s">
        <v>167</v>
      </c>
      <c r="G3445" s="9" t="s">
        <v>134</v>
      </c>
      <c r="H3445" s="9" t="n">
        <v>-30</v>
      </c>
      <c r="I3445" s="9" t="n">
        <v>100</v>
      </c>
      <c r="J3445" s="9" t="s">
        <v>240</v>
      </c>
      <c r="K3445" s="9" t="s">
        <v>29913</v>
      </c>
      <c r="L3445" s="9" t="s">
        <v>29914</v>
      </c>
      <c r="M3445" s="9" t="s">
        <v>29915</v>
      </c>
      <c r="N3445" s="9" t="s">
        <v>175</v>
      </c>
      <c r="O3445" s="9" t="s">
        <v>5662</v>
      </c>
      <c r="P3445" s="9" t="s">
        <v>29916</v>
      </c>
      <c r="Q3445" s="9" t="s">
        <v>246</v>
      </c>
      <c r="R3445" s="9" t="s">
        <v>799</v>
      </c>
      <c r="S3445" s="9" t="s">
        <v>16</v>
      </c>
      <c r="T3445" s="9" t="s">
        <v>10980</v>
      </c>
      <c r="U3445" s="9" t="s">
        <v>222</v>
      </c>
      <c r="V3445" s="9" t="s">
        <v>29917</v>
      </c>
    </row>
    <row r="3446" customFormat="false" ht="15" hidden="false" customHeight="false" outlineLevel="0" collapsed="false">
      <c r="A3446" s="9" t="s">
        <v>29918</v>
      </c>
      <c r="B3446" s="9" t="s">
        <v>29919</v>
      </c>
      <c r="C3446" s="9" t="s">
        <v>29920</v>
      </c>
      <c r="D3446" s="9" t="s">
        <v>20</v>
      </c>
      <c r="E3446" s="9" t="s">
        <v>27277</v>
      </c>
      <c r="F3446" s="9" t="s">
        <v>167</v>
      </c>
      <c r="G3446" s="9" t="s">
        <v>134</v>
      </c>
      <c r="H3446" s="9" t="n">
        <v>-80</v>
      </c>
      <c r="I3446" s="9" t="n">
        <v>79</v>
      </c>
      <c r="J3446" s="9" t="s">
        <v>29921</v>
      </c>
      <c r="K3446" s="9" t="s">
        <v>29922</v>
      </c>
      <c r="L3446" s="9" t="s">
        <v>29923</v>
      </c>
      <c r="M3446" s="9" t="s">
        <v>29924</v>
      </c>
      <c r="N3446" s="9" t="s">
        <v>5795</v>
      </c>
      <c r="O3446" s="9" t="s">
        <v>5662</v>
      </c>
      <c r="P3446" s="9" t="s">
        <v>29925</v>
      </c>
      <c r="Q3446" s="9" t="s">
        <v>1919</v>
      </c>
      <c r="R3446" s="9" t="s">
        <v>683</v>
      </c>
      <c r="S3446" s="9" t="s">
        <v>16</v>
      </c>
      <c r="T3446" s="9" t="s">
        <v>4571</v>
      </c>
      <c r="U3446" s="9" t="s">
        <v>222</v>
      </c>
      <c r="V3446" s="9"/>
    </row>
    <row r="3447" customFormat="false" ht="15" hidden="false" customHeight="false" outlineLevel="0" collapsed="false">
      <c r="A3447" s="9" t="s">
        <v>29926</v>
      </c>
      <c r="B3447" s="9" t="s">
        <v>29927</v>
      </c>
      <c r="C3447" s="9" t="s">
        <v>29928</v>
      </c>
      <c r="D3447" s="9" t="s">
        <v>20</v>
      </c>
      <c r="E3447" s="9" t="s">
        <v>27277</v>
      </c>
      <c r="F3447" s="9" t="s">
        <v>416</v>
      </c>
      <c r="G3447" s="9" t="s">
        <v>26058</v>
      </c>
      <c r="H3447" s="9" t="n">
        <v>-50</v>
      </c>
      <c r="I3447" s="9"/>
      <c r="J3447" s="9" t="s">
        <v>17208</v>
      </c>
      <c r="K3447" s="9" t="s">
        <v>29929</v>
      </c>
      <c r="L3447" s="9" t="s">
        <v>29930</v>
      </c>
      <c r="M3447" s="9" t="s">
        <v>29931</v>
      </c>
      <c r="N3447" s="9" t="s">
        <v>180</v>
      </c>
      <c r="O3447" s="9" t="s">
        <v>354</v>
      </c>
      <c r="P3447" s="9" t="s">
        <v>29932</v>
      </c>
      <c r="Q3447" s="9" t="s">
        <v>1267</v>
      </c>
      <c r="R3447" s="9" t="s">
        <v>628</v>
      </c>
      <c r="S3447" s="9" t="s">
        <v>17</v>
      </c>
      <c r="T3447" s="9" t="s">
        <v>388</v>
      </c>
      <c r="U3447" s="9" t="s">
        <v>222</v>
      </c>
      <c r="V3447" s="9"/>
    </row>
    <row r="3448" customFormat="false" ht="15" hidden="false" customHeight="false" outlineLevel="0" collapsed="false">
      <c r="A3448" s="9" t="s">
        <v>29933</v>
      </c>
      <c r="B3448" s="9" t="s">
        <v>29934</v>
      </c>
      <c r="C3448" s="9" t="s">
        <v>29935</v>
      </c>
      <c r="D3448" s="9" t="s">
        <v>20</v>
      </c>
      <c r="E3448" s="9" t="s">
        <v>27277</v>
      </c>
      <c r="F3448" s="9" t="s">
        <v>167</v>
      </c>
      <c r="G3448" s="9" t="s">
        <v>134</v>
      </c>
      <c r="H3448" s="9" t="n">
        <v>-900</v>
      </c>
      <c r="I3448" s="9" t="n">
        <v>-300</v>
      </c>
      <c r="J3448" s="9" t="s">
        <v>240</v>
      </c>
      <c r="K3448" s="9" t="s">
        <v>29936</v>
      </c>
      <c r="L3448" s="9" t="s">
        <v>29937</v>
      </c>
      <c r="M3448" s="9" t="s">
        <v>29938</v>
      </c>
      <c r="N3448" s="9" t="s">
        <v>179</v>
      </c>
      <c r="O3448" s="9" t="s">
        <v>27877</v>
      </c>
      <c r="P3448" s="9"/>
      <c r="Q3448" s="9" t="s">
        <v>2380</v>
      </c>
      <c r="R3448" s="9" t="s">
        <v>628</v>
      </c>
      <c r="S3448" s="9" t="s">
        <v>17</v>
      </c>
      <c r="T3448" s="9" t="s">
        <v>3429</v>
      </c>
      <c r="U3448" s="9" t="s">
        <v>222</v>
      </c>
      <c r="V3448" s="9" t="s">
        <v>29939</v>
      </c>
    </row>
    <row r="3449" customFormat="false" ht="15" hidden="false" customHeight="false" outlineLevel="0" collapsed="false">
      <c r="A3449" s="9" t="s">
        <v>29940</v>
      </c>
      <c r="B3449" s="9" t="s">
        <v>29941</v>
      </c>
      <c r="C3449" s="9" t="s">
        <v>29942</v>
      </c>
      <c r="D3449" s="9" t="s">
        <v>20</v>
      </c>
      <c r="E3449" s="9" t="s">
        <v>27277</v>
      </c>
      <c r="F3449" s="9" t="s">
        <v>167</v>
      </c>
      <c r="G3449" s="9" t="s">
        <v>8319</v>
      </c>
      <c r="H3449" s="9" t="n">
        <v>330</v>
      </c>
      <c r="I3449" s="9" t="n">
        <v>1453</v>
      </c>
      <c r="J3449" s="9" t="s">
        <v>29943</v>
      </c>
      <c r="K3449" s="9" t="s">
        <v>29944</v>
      </c>
      <c r="L3449" s="9" t="s">
        <v>29945</v>
      </c>
      <c r="M3449" s="9" t="s">
        <v>29946</v>
      </c>
      <c r="N3449" s="9" t="s">
        <v>7883</v>
      </c>
      <c r="O3449" s="9" t="s">
        <v>354</v>
      </c>
      <c r="P3449" s="9"/>
      <c r="Q3449" s="9" t="s">
        <v>234</v>
      </c>
      <c r="R3449" s="9" t="s">
        <v>1348</v>
      </c>
      <c r="S3449" s="9" t="s">
        <v>16</v>
      </c>
      <c r="T3449" s="9" t="s">
        <v>247</v>
      </c>
      <c r="U3449" s="9" t="s">
        <v>222</v>
      </c>
      <c r="V3449" s="9" t="s">
        <v>29947</v>
      </c>
    </row>
    <row r="3450" customFormat="false" ht="15" hidden="false" customHeight="false" outlineLevel="0" collapsed="false">
      <c r="A3450" s="9" t="s">
        <v>29948</v>
      </c>
      <c r="B3450" s="9" t="s">
        <v>29949</v>
      </c>
      <c r="C3450" s="9" t="s">
        <v>29950</v>
      </c>
      <c r="D3450" s="9" t="s">
        <v>20</v>
      </c>
      <c r="E3450" s="9" t="s">
        <v>27277</v>
      </c>
      <c r="F3450" s="9" t="s">
        <v>167</v>
      </c>
      <c r="G3450" s="9" t="s">
        <v>136</v>
      </c>
      <c r="H3450" s="9" t="n">
        <v>-4600</v>
      </c>
      <c r="I3450" s="9" t="n">
        <v>-4300</v>
      </c>
      <c r="J3450" s="9" t="s">
        <v>240</v>
      </c>
      <c r="K3450" s="9" t="s">
        <v>29951</v>
      </c>
      <c r="L3450" s="9" t="s">
        <v>29952</v>
      </c>
      <c r="M3450" s="9" t="s">
        <v>29953</v>
      </c>
      <c r="N3450" s="9" t="s">
        <v>613</v>
      </c>
      <c r="O3450" s="9" t="s">
        <v>5662</v>
      </c>
      <c r="P3450" s="9"/>
      <c r="Q3450" s="9" t="s">
        <v>219</v>
      </c>
      <c r="R3450" s="9" t="s">
        <v>1806</v>
      </c>
      <c r="S3450" s="9" t="s">
        <v>16</v>
      </c>
      <c r="T3450" s="9" t="s">
        <v>3239</v>
      </c>
      <c r="U3450" s="9" t="s">
        <v>222</v>
      </c>
      <c r="V3450" s="9" t="s">
        <v>29954</v>
      </c>
    </row>
    <row r="3451" customFormat="false" ht="15" hidden="false" customHeight="false" outlineLevel="0" collapsed="false">
      <c r="A3451" s="9" t="s">
        <v>29955</v>
      </c>
      <c r="B3451" s="9" t="s">
        <v>29956</v>
      </c>
      <c r="C3451" s="9" t="s">
        <v>29957</v>
      </c>
      <c r="D3451" s="9" t="s">
        <v>20</v>
      </c>
      <c r="E3451" s="9" t="s">
        <v>27277</v>
      </c>
      <c r="F3451" s="9" t="s">
        <v>167</v>
      </c>
      <c r="G3451" s="9" t="s">
        <v>136</v>
      </c>
      <c r="H3451" s="9" t="n">
        <v>-5000</v>
      </c>
      <c r="I3451" s="9" t="n">
        <v>-4500</v>
      </c>
      <c r="J3451" s="9" t="s">
        <v>240</v>
      </c>
      <c r="K3451" s="9" t="s">
        <v>29958</v>
      </c>
      <c r="L3451" s="9" t="s">
        <v>10987</v>
      </c>
      <c r="M3451" s="9" t="s">
        <v>29959</v>
      </c>
      <c r="N3451" s="9" t="s">
        <v>176</v>
      </c>
      <c r="O3451" s="9" t="s">
        <v>29960</v>
      </c>
      <c r="P3451" s="9"/>
      <c r="Q3451" s="9" t="s">
        <v>234</v>
      </c>
      <c r="R3451" s="9" t="s">
        <v>5625</v>
      </c>
      <c r="S3451" s="9" t="s">
        <v>17</v>
      </c>
      <c r="T3451" s="9" t="s">
        <v>29961</v>
      </c>
      <c r="U3451" s="9" t="s">
        <v>378</v>
      </c>
      <c r="V3451" s="9" t="s">
        <v>29962</v>
      </c>
    </row>
    <row r="3452" customFormat="false" ht="15" hidden="false" customHeight="false" outlineLevel="0" collapsed="false">
      <c r="A3452" s="9" t="s">
        <v>29963</v>
      </c>
      <c r="B3452" s="9" t="s">
        <v>12084</v>
      </c>
      <c r="C3452" s="9" t="s">
        <v>29964</v>
      </c>
      <c r="D3452" s="9" t="s">
        <v>20</v>
      </c>
      <c r="E3452" s="9" t="s">
        <v>27277</v>
      </c>
      <c r="F3452" s="9" t="s">
        <v>167</v>
      </c>
      <c r="G3452" s="9" t="s">
        <v>136</v>
      </c>
      <c r="H3452" s="9" t="n">
        <v>-5000</v>
      </c>
      <c r="I3452" s="9"/>
      <c r="J3452" s="9" t="s">
        <v>240</v>
      </c>
      <c r="K3452" s="9" t="s">
        <v>29965</v>
      </c>
      <c r="L3452" s="9" t="s">
        <v>29709</v>
      </c>
      <c r="M3452" s="9" t="s">
        <v>29966</v>
      </c>
      <c r="N3452" s="9" t="s">
        <v>176</v>
      </c>
      <c r="O3452" s="9" t="s">
        <v>29967</v>
      </c>
      <c r="P3452" s="9"/>
      <c r="Q3452" s="9" t="s">
        <v>234</v>
      </c>
      <c r="R3452" s="9" t="s">
        <v>5625</v>
      </c>
      <c r="S3452" s="9" t="s">
        <v>17</v>
      </c>
      <c r="T3452" s="9" t="s">
        <v>3239</v>
      </c>
      <c r="U3452" s="9" t="s">
        <v>378</v>
      </c>
      <c r="V3452" s="9" t="s">
        <v>29968</v>
      </c>
    </row>
    <row r="3453" customFormat="false" ht="15" hidden="false" customHeight="false" outlineLevel="0" collapsed="false">
      <c r="A3453" s="9" t="s">
        <v>29969</v>
      </c>
      <c r="B3453" s="9" t="s">
        <v>29970</v>
      </c>
      <c r="C3453" s="9" t="s">
        <v>29971</v>
      </c>
      <c r="D3453" s="9" t="s">
        <v>20</v>
      </c>
      <c r="E3453" s="9" t="s">
        <v>27277</v>
      </c>
      <c r="F3453" s="9" t="s">
        <v>167</v>
      </c>
      <c r="G3453" s="9" t="s">
        <v>136</v>
      </c>
      <c r="H3453" s="9" t="n">
        <v>963</v>
      </c>
      <c r="I3453" s="9"/>
      <c r="J3453" s="9" t="s">
        <v>29972</v>
      </c>
      <c r="K3453" s="9" t="s">
        <v>29973</v>
      </c>
      <c r="L3453" s="9" t="s">
        <v>29974</v>
      </c>
      <c r="M3453" s="9" t="s">
        <v>29975</v>
      </c>
      <c r="N3453" s="9" t="s">
        <v>179</v>
      </c>
      <c r="O3453" s="9" t="s">
        <v>29976</v>
      </c>
      <c r="P3453" s="9" t="s">
        <v>29977</v>
      </c>
      <c r="Q3453" s="9" t="s">
        <v>840</v>
      </c>
      <c r="R3453" s="9" t="s">
        <v>628</v>
      </c>
      <c r="S3453" s="9" t="s">
        <v>17</v>
      </c>
      <c r="T3453" s="9" t="s">
        <v>672</v>
      </c>
      <c r="U3453" s="9" t="s">
        <v>222</v>
      </c>
      <c r="V3453" s="9"/>
    </row>
    <row r="3454" customFormat="false" ht="15" hidden="false" customHeight="false" outlineLevel="0" collapsed="false">
      <c r="A3454" s="9" t="s">
        <v>29978</v>
      </c>
      <c r="B3454" s="9" t="s">
        <v>29979</v>
      </c>
      <c r="C3454" s="9" t="s">
        <v>29980</v>
      </c>
      <c r="D3454" s="9" t="s">
        <v>20</v>
      </c>
      <c r="E3454" s="9" t="s">
        <v>27277</v>
      </c>
      <c r="F3454" s="9" t="s">
        <v>167</v>
      </c>
      <c r="G3454" s="9" t="s">
        <v>138</v>
      </c>
      <c r="H3454" s="9" t="n">
        <v>-35000</v>
      </c>
      <c r="I3454" s="9" t="n">
        <v>-26000</v>
      </c>
      <c r="J3454" s="9" t="s">
        <v>29981</v>
      </c>
      <c r="K3454" s="9" t="s">
        <v>29982</v>
      </c>
      <c r="L3454" s="9" t="s">
        <v>29983</v>
      </c>
      <c r="M3454" s="9" t="s">
        <v>29984</v>
      </c>
      <c r="N3454" s="9" t="s">
        <v>179</v>
      </c>
      <c r="O3454" s="9" t="s">
        <v>29985</v>
      </c>
      <c r="P3454" s="9"/>
      <c r="Q3454" s="9" t="s">
        <v>670</v>
      </c>
      <c r="R3454" s="9" t="s">
        <v>628</v>
      </c>
      <c r="S3454" s="9" t="s">
        <v>16</v>
      </c>
      <c r="T3454" s="9" t="s">
        <v>3510</v>
      </c>
      <c r="U3454" s="9" t="s">
        <v>222</v>
      </c>
      <c r="V3454" s="9"/>
    </row>
    <row r="3455" customFormat="false" ht="15" hidden="false" customHeight="false" outlineLevel="0" collapsed="false">
      <c r="A3455" s="9" t="s">
        <v>29986</v>
      </c>
      <c r="B3455" s="9" t="s">
        <v>29987</v>
      </c>
      <c r="C3455" s="9" t="s">
        <v>29988</v>
      </c>
      <c r="D3455" s="9" t="s">
        <v>20</v>
      </c>
      <c r="E3455" s="9" t="s">
        <v>27277</v>
      </c>
      <c r="F3455" s="9" t="s">
        <v>167</v>
      </c>
      <c r="G3455" s="9" t="s">
        <v>138</v>
      </c>
      <c r="H3455" s="9" t="n">
        <v>-17000</v>
      </c>
      <c r="I3455" s="9"/>
      <c r="J3455" s="9" t="s">
        <v>240</v>
      </c>
      <c r="K3455" s="9" t="s">
        <v>29989</v>
      </c>
      <c r="L3455" s="9" t="s">
        <v>29990</v>
      </c>
      <c r="M3455" s="9" t="s">
        <v>29984</v>
      </c>
      <c r="N3455" s="9" t="s">
        <v>179</v>
      </c>
      <c r="O3455" s="9" t="s">
        <v>29991</v>
      </c>
      <c r="P3455" s="9"/>
      <c r="Q3455" s="9" t="s">
        <v>670</v>
      </c>
      <c r="R3455" s="9" t="s">
        <v>628</v>
      </c>
      <c r="S3455" s="9" t="s">
        <v>16</v>
      </c>
      <c r="T3455" s="9" t="s">
        <v>3090</v>
      </c>
      <c r="U3455" s="9" t="s">
        <v>222</v>
      </c>
      <c r="V3455" s="9" t="s">
        <v>29992</v>
      </c>
    </row>
    <row r="3456" customFormat="false" ht="15" hidden="false" customHeight="false" outlineLevel="0" collapsed="false">
      <c r="A3456" s="9" t="s">
        <v>29993</v>
      </c>
      <c r="B3456" s="9" t="s">
        <v>29994</v>
      </c>
      <c r="C3456" s="9" t="s">
        <v>29995</v>
      </c>
      <c r="D3456" s="9" t="s">
        <v>20</v>
      </c>
      <c r="E3456" s="9" t="s">
        <v>27277</v>
      </c>
      <c r="F3456" s="9" t="s">
        <v>167</v>
      </c>
      <c r="G3456" s="9" t="s">
        <v>138</v>
      </c>
      <c r="H3456" s="9" t="n">
        <v>-29000</v>
      </c>
      <c r="I3456" s="9" t="n">
        <v>-25000</v>
      </c>
      <c r="J3456" s="9" t="s">
        <v>240</v>
      </c>
      <c r="K3456" s="9" t="s">
        <v>29996</v>
      </c>
      <c r="L3456" s="9" t="s">
        <v>29997</v>
      </c>
      <c r="M3456" s="9" t="s">
        <v>29998</v>
      </c>
      <c r="N3456" s="9" t="s">
        <v>179</v>
      </c>
      <c r="O3456" s="9" t="s">
        <v>29999</v>
      </c>
      <c r="P3456" s="9"/>
      <c r="Q3456" s="9" t="s">
        <v>219</v>
      </c>
      <c r="R3456" s="9" t="s">
        <v>628</v>
      </c>
      <c r="S3456" s="9" t="s">
        <v>17</v>
      </c>
      <c r="T3456" s="9" t="s">
        <v>3239</v>
      </c>
      <c r="U3456" s="9" t="s">
        <v>222</v>
      </c>
      <c r="V3456" s="9" t="s">
        <v>30000</v>
      </c>
    </row>
    <row r="3457" customFormat="false" ht="15" hidden="false" customHeight="false" outlineLevel="0" collapsed="false">
      <c r="A3457" s="9" t="s">
        <v>30001</v>
      </c>
      <c r="B3457" s="9" t="s">
        <v>30002</v>
      </c>
      <c r="C3457" s="9" t="s">
        <v>30003</v>
      </c>
      <c r="D3457" s="9" t="s">
        <v>20</v>
      </c>
      <c r="E3457" s="9" t="s">
        <v>27277</v>
      </c>
      <c r="F3457" s="9" t="s">
        <v>167</v>
      </c>
      <c r="G3457" s="9" t="s">
        <v>138</v>
      </c>
      <c r="H3457" s="9" t="n">
        <v>-40000</v>
      </c>
      <c r="I3457" s="9" t="n">
        <v>-33000</v>
      </c>
      <c r="J3457" s="9" t="s">
        <v>240</v>
      </c>
      <c r="K3457" s="9" t="s">
        <v>30004</v>
      </c>
      <c r="L3457" s="9" t="s">
        <v>30005</v>
      </c>
      <c r="M3457" s="9" t="s">
        <v>30006</v>
      </c>
      <c r="N3457" s="9" t="s">
        <v>1380</v>
      </c>
      <c r="O3457" s="9" t="s">
        <v>30007</v>
      </c>
      <c r="P3457" s="9"/>
      <c r="Q3457" s="9" t="s">
        <v>234</v>
      </c>
      <c r="R3457" s="9" t="s">
        <v>628</v>
      </c>
      <c r="S3457" s="9" t="s">
        <v>17</v>
      </c>
      <c r="T3457" s="9" t="s">
        <v>3239</v>
      </c>
      <c r="U3457" s="9" t="s">
        <v>222</v>
      </c>
      <c r="V3457" s="9" t="s">
        <v>30008</v>
      </c>
    </row>
    <row r="3458" customFormat="false" ht="15" hidden="false" customHeight="false" outlineLevel="0" collapsed="false">
      <c r="A3458" s="9" t="s">
        <v>30009</v>
      </c>
      <c r="B3458" s="9" t="s">
        <v>30010</v>
      </c>
      <c r="C3458" s="9" t="s">
        <v>30011</v>
      </c>
      <c r="D3458" s="9" t="s">
        <v>20</v>
      </c>
      <c r="E3458" s="9" t="s">
        <v>27277</v>
      </c>
      <c r="F3458" s="9" t="s">
        <v>167</v>
      </c>
      <c r="G3458" s="9" t="s">
        <v>138</v>
      </c>
      <c r="H3458" s="9" t="n">
        <v>-1500</v>
      </c>
      <c r="I3458" s="9" t="n">
        <v>-350</v>
      </c>
      <c r="J3458" s="9" t="s">
        <v>30012</v>
      </c>
      <c r="K3458" s="9" t="s">
        <v>30013</v>
      </c>
      <c r="L3458" s="9" t="s">
        <v>30014</v>
      </c>
      <c r="M3458" s="9" t="s">
        <v>30015</v>
      </c>
      <c r="N3458" s="9" t="s">
        <v>5580</v>
      </c>
      <c r="O3458" s="9" t="s">
        <v>30016</v>
      </c>
      <c r="P3458" s="9"/>
      <c r="Q3458" s="9" t="s">
        <v>219</v>
      </c>
      <c r="R3458" s="9" t="s">
        <v>2184</v>
      </c>
      <c r="S3458" s="9" t="s">
        <v>17</v>
      </c>
      <c r="T3458" s="9" t="s">
        <v>12884</v>
      </c>
      <c r="U3458" s="9" t="s">
        <v>222</v>
      </c>
      <c r="V3458" s="9" t="s">
        <v>30017</v>
      </c>
    </row>
    <row r="3459" customFormat="false" ht="15" hidden="false" customHeight="false" outlineLevel="0" collapsed="false">
      <c r="A3459" s="9" t="s">
        <v>30018</v>
      </c>
      <c r="B3459" s="9" t="s">
        <v>30019</v>
      </c>
      <c r="C3459" s="9" t="s">
        <v>30020</v>
      </c>
      <c r="D3459" s="9" t="s">
        <v>20</v>
      </c>
      <c r="E3459" s="9" t="s">
        <v>27277</v>
      </c>
      <c r="F3459" s="9" t="s">
        <v>167</v>
      </c>
      <c r="G3459" s="9" t="s">
        <v>138</v>
      </c>
      <c r="H3459" s="9" t="n">
        <v>-10</v>
      </c>
      <c r="I3459" s="9" t="n">
        <v>120</v>
      </c>
      <c r="J3459" s="9" t="s">
        <v>240</v>
      </c>
      <c r="K3459" s="9" t="s">
        <v>30021</v>
      </c>
      <c r="L3459" s="9" t="s">
        <v>30022</v>
      </c>
      <c r="M3459" s="9" t="s">
        <v>30023</v>
      </c>
      <c r="N3459" s="9" t="s">
        <v>552</v>
      </c>
      <c r="O3459" s="9" t="s">
        <v>5662</v>
      </c>
      <c r="P3459" s="9" t="s">
        <v>30024</v>
      </c>
      <c r="Q3459" s="9" t="s">
        <v>234</v>
      </c>
      <c r="R3459" s="9" t="s">
        <v>2184</v>
      </c>
      <c r="S3459" s="9" t="s">
        <v>16</v>
      </c>
      <c r="T3459" s="9" t="s">
        <v>14538</v>
      </c>
      <c r="U3459" s="9" t="s">
        <v>222</v>
      </c>
      <c r="V3459" s="9"/>
    </row>
    <row r="3460" customFormat="false" ht="15" hidden="false" customHeight="false" outlineLevel="0" collapsed="false">
      <c r="A3460" s="9" t="s">
        <v>30025</v>
      </c>
      <c r="B3460" s="9" t="s">
        <v>30026</v>
      </c>
      <c r="C3460" s="9" t="s">
        <v>30027</v>
      </c>
      <c r="D3460" s="9" t="s">
        <v>20</v>
      </c>
      <c r="E3460" s="9" t="s">
        <v>27277</v>
      </c>
      <c r="F3460" s="9" t="s">
        <v>921</v>
      </c>
      <c r="G3460" s="9" t="s">
        <v>8351</v>
      </c>
      <c r="H3460" s="9" t="n">
        <v>1097</v>
      </c>
      <c r="I3460" s="9" t="n">
        <v>1797</v>
      </c>
      <c r="J3460" s="9" t="s">
        <v>240</v>
      </c>
      <c r="K3460" s="9" t="s">
        <v>30028</v>
      </c>
      <c r="L3460" s="9" t="s">
        <v>30029</v>
      </c>
      <c r="M3460" s="9" t="s">
        <v>30030</v>
      </c>
      <c r="N3460" s="9" t="s">
        <v>178</v>
      </c>
      <c r="O3460" s="9" t="s">
        <v>354</v>
      </c>
      <c r="P3460" s="9"/>
      <c r="Q3460" s="9" t="s">
        <v>234</v>
      </c>
      <c r="R3460" s="9" t="s">
        <v>628</v>
      </c>
      <c r="S3460" s="9" t="s">
        <v>17</v>
      </c>
      <c r="T3460" s="9" t="s">
        <v>170</v>
      </c>
      <c r="U3460" s="9" t="s">
        <v>222</v>
      </c>
      <c r="V3460" s="9" t="s">
        <v>30031</v>
      </c>
    </row>
    <row r="3461" customFormat="false" ht="15" hidden="false" customHeight="false" outlineLevel="0" collapsed="false">
      <c r="A3461" s="9" t="s">
        <v>30032</v>
      </c>
      <c r="B3461" s="9" t="s">
        <v>30033</v>
      </c>
      <c r="C3461" s="9" t="s">
        <v>30027</v>
      </c>
      <c r="D3461" s="9" t="s">
        <v>20</v>
      </c>
      <c r="E3461" s="9" t="s">
        <v>27277</v>
      </c>
      <c r="F3461" s="9" t="s">
        <v>167</v>
      </c>
      <c r="G3461" s="9" t="s">
        <v>138</v>
      </c>
      <c r="H3461" s="9" t="n">
        <v>1291</v>
      </c>
      <c r="I3461" s="9"/>
      <c r="J3461" s="9" t="s">
        <v>30034</v>
      </c>
      <c r="K3461" s="9" t="s">
        <v>30035</v>
      </c>
      <c r="L3461" s="9" t="s">
        <v>30036</v>
      </c>
      <c r="M3461" s="9" t="s">
        <v>30037</v>
      </c>
      <c r="N3461" s="9" t="s">
        <v>5687</v>
      </c>
      <c r="O3461" s="9" t="s">
        <v>30038</v>
      </c>
      <c r="P3461" s="9"/>
      <c r="Q3461" s="9" t="s">
        <v>1267</v>
      </c>
      <c r="R3461" s="9" t="s">
        <v>799</v>
      </c>
      <c r="S3461" s="9" t="s">
        <v>16</v>
      </c>
      <c r="T3461" s="9" t="s">
        <v>7813</v>
      </c>
      <c r="U3461" s="9" t="s">
        <v>222</v>
      </c>
      <c r="V3461" s="9" t="s">
        <v>30039</v>
      </c>
    </row>
    <row r="3462" customFormat="false" ht="15" hidden="false" customHeight="false" outlineLevel="0" collapsed="false">
      <c r="A3462" s="9" t="s">
        <v>30040</v>
      </c>
      <c r="B3462" s="9" t="s">
        <v>30041</v>
      </c>
      <c r="C3462" s="9" t="s">
        <v>30042</v>
      </c>
      <c r="D3462" s="9" t="s">
        <v>20</v>
      </c>
      <c r="E3462" s="9" t="s">
        <v>27277</v>
      </c>
      <c r="F3462" s="9" t="s">
        <v>921</v>
      </c>
      <c r="G3462" s="9" t="s">
        <v>8351</v>
      </c>
      <c r="H3462" s="9" t="n">
        <v>1100</v>
      </c>
      <c r="I3462" s="9" t="n">
        <v>1797</v>
      </c>
      <c r="J3462" s="9" t="s">
        <v>240</v>
      </c>
      <c r="K3462" s="9" t="s">
        <v>30043</v>
      </c>
      <c r="L3462" s="9" t="s">
        <v>30044</v>
      </c>
      <c r="M3462" s="9" t="s">
        <v>30045</v>
      </c>
      <c r="N3462" s="9" t="s">
        <v>178</v>
      </c>
      <c r="O3462" s="9" t="s">
        <v>354</v>
      </c>
      <c r="P3462" s="9" t="s">
        <v>30046</v>
      </c>
      <c r="Q3462" s="9" t="s">
        <v>246</v>
      </c>
      <c r="R3462" s="9" t="s">
        <v>628</v>
      </c>
      <c r="S3462" s="9" t="s">
        <v>17</v>
      </c>
      <c r="T3462" s="9" t="s">
        <v>170</v>
      </c>
      <c r="U3462" s="9" t="s">
        <v>222</v>
      </c>
      <c r="V3462" s="9" t="s">
        <v>30047</v>
      </c>
    </row>
    <row r="3463" customFormat="false" ht="15" hidden="false" customHeight="false" outlineLevel="0" collapsed="false">
      <c r="A3463" s="9" t="s">
        <v>30048</v>
      </c>
      <c r="B3463" s="9" t="s">
        <v>30049</v>
      </c>
      <c r="C3463" s="9" t="s">
        <v>30050</v>
      </c>
      <c r="D3463" s="9" t="s">
        <v>20</v>
      </c>
      <c r="E3463" s="9" t="s">
        <v>27277</v>
      </c>
      <c r="F3463" s="9" t="s">
        <v>167</v>
      </c>
      <c r="G3463" s="9" t="s">
        <v>138</v>
      </c>
      <c r="H3463" s="9" t="n">
        <v>1710</v>
      </c>
      <c r="I3463" s="9" t="n">
        <v>1863</v>
      </c>
      <c r="J3463" s="9" t="s">
        <v>240</v>
      </c>
      <c r="K3463" s="9" t="s">
        <v>30051</v>
      </c>
      <c r="L3463" s="9" t="s">
        <v>30052</v>
      </c>
      <c r="M3463" s="9" t="s">
        <v>30053</v>
      </c>
      <c r="N3463" s="9" t="s">
        <v>13270</v>
      </c>
      <c r="O3463" s="9" t="s">
        <v>30054</v>
      </c>
      <c r="P3463" s="9" t="s">
        <v>30055</v>
      </c>
      <c r="Q3463" s="9" t="s">
        <v>234</v>
      </c>
      <c r="R3463" s="9" t="s">
        <v>799</v>
      </c>
      <c r="S3463" s="9" t="s">
        <v>16</v>
      </c>
      <c r="T3463" s="9" t="s">
        <v>7813</v>
      </c>
      <c r="U3463" s="9" t="s">
        <v>222</v>
      </c>
      <c r="V3463" s="9" t="s">
        <v>30056</v>
      </c>
    </row>
    <row r="3464" customFormat="false" ht="15" hidden="false" customHeight="false" outlineLevel="0" collapsed="false">
      <c r="A3464" s="9" t="s">
        <v>30057</v>
      </c>
      <c r="B3464" s="9" t="s">
        <v>30058</v>
      </c>
      <c r="C3464" s="9" t="s">
        <v>30059</v>
      </c>
      <c r="D3464" s="9" t="s">
        <v>20</v>
      </c>
      <c r="E3464" s="9" t="s">
        <v>27277</v>
      </c>
      <c r="F3464" s="9" t="s">
        <v>167</v>
      </c>
      <c r="G3464" s="9" t="s">
        <v>138</v>
      </c>
      <c r="H3464" s="9" t="n">
        <v>1756</v>
      </c>
      <c r="I3464" s="9"/>
      <c r="J3464" s="9" t="s">
        <v>30060</v>
      </c>
      <c r="K3464" s="9" t="s">
        <v>30061</v>
      </c>
      <c r="L3464" s="9" t="s">
        <v>30062</v>
      </c>
      <c r="M3464" s="9" t="s">
        <v>30063</v>
      </c>
      <c r="N3464" s="9" t="s">
        <v>180</v>
      </c>
      <c r="O3464" s="9" t="s">
        <v>30064</v>
      </c>
      <c r="P3464" s="9"/>
      <c r="Q3464" s="9" t="s">
        <v>234</v>
      </c>
      <c r="R3464" s="9" t="s">
        <v>799</v>
      </c>
      <c r="S3464" s="9" t="s">
        <v>16</v>
      </c>
      <c r="T3464" s="9" t="s">
        <v>247</v>
      </c>
      <c r="U3464" s="9" t="s">
        <v>222</v>
      </c>
      <c r="V3464" s="9" t="s">
        <v>30065</v>
      </c>
    </row>
    <row r="3465" customFormat="false" ht="15" hidden="false" customHeight="false" outlineLevel="0" collapsed="false">
      <c r="A3465" s="9" t="s">
        <v>30066</v>
      </c>
      <c r="B3465" s="9" t="s">
        <v>30067</v>
      </c>
      <c r="C3465" s="9" t="s">
        <v>30068</v>
      </c>
      <c r="D3465" s="9" t="s">
        <v>20</v>
      </c>
      <c r="E3465" s="9" t="s">
        <v>27277</v>
      </c>
      <c r="F3465" s="9" t="s">
        <v>167</v>
      </c>
      <c r="G3465" s="9" t="s">
        <v>138</v>
      </c>
      <c r="H3465" s="9" t="n">
        <v>1662</v>
      </c>
      <c r="I3465" s="9"/>
      <c r="J3465" s="9" t="s">
        <v>30069</v>
      </c>
      <c r="K3465" s="9" t="s">
        <v>30070</v>
      </c>
      <c r="L3465" s="9" t="s">
        <v>30071</v>
      </c>
      <c r="M3465" s="9" t="s">
        <v>30072</v>
      </c>
      <c r="N3465" s="9" t="s">
        <v>180</v>
      </c>
      <c r="O3465" s="9" t="s">
        <v>30073</v>
      </c>
      <c r="P3465" s="9" t="s">
        <v>30074</v>
      </c>
      <c r="Q3465" s="9" t="s">
        <v>234</v>
      </c>
      <c r="R3465" s="9" t="s">
        <v>628</v>
      </c>
      <c r="S3465" s="9" t="s">
        <v>16</v>
      </c>
      <c r="T3465" s="9" t="s">
        <v>247</v>
      </c>
      <c r="U3465" s="9" t="s">
        <v>222</v>
      </c>
      <c r="V3465" s="9" t="s">
        <v>30075</v>
      </c>
    </row>
    <row r="3466" customFormat="false" ht="15" hidden="false" customHeight="false" outlineLevel="0" collapsed="false">
      <c r="A3466" s="9" t="s">
        <v>30076</v>
      </c>
      <c r="B3466" s="9" t="s">
        <v>30077</v>
      </c>
      <c r="C3466" s="9" t="s">
        <v>30078</v>
      </c>
      <c r="D3466" s="9" t="s">
        <v>20</v>
      </c>
      <c r="E3466" s="9" t="s">
        <v>27277</v>
      </c>
      <c r="F3466" s="9" t="s">
        <v>167</v>
      </c>
      <c r="G3466" s="9" t="s">
        <v>138</v>
      </c>
      <c r="H3466" s="9" t="n">
        <v>1500</v>
      </c>
      <c r="I3466" s="9"/>
      <c r="J3466" s="9" t="s">
        <v>17208</v>
      </c>
      <c r="K3466" s="9" t="s">
        <v>30079</v>
      </c>
      <c r="L3466" s="9" t="s">
        <v>30080</v>
      </c>
      <c r="M3466" s="9" t="s">
        <v>30081</v>
      </c>
      <c r="N3466" s="9" t="s">
        <v>180</v>
      </c>
      <c r="O3466" s="9" t="s">
        <v>30082</v>
      </c>
      <c r="P3466" s="9" t="s">
        <v>30083</v>
      </c>
      <c r="Q3466" s="9" t="s">
        <v>1267</v>
      </c>
      <c r="R3466" s="9" t="s">
        <v>628</v>
      </c>
      <c r="S3466" s="9" t="s">
        <v>17</v>
      </c>
      <c r="T3466" s="9" t="s">
        <v>2848</v>
      </c>
      <c r="U3466" s="9" t="s">
        <v>378</v>
      </c>
      <c r="V3466" s="9" t="s">
        <v>30084</v>
      </c>
    </row>
    <row r="3467" customFormat="false" ht="15" hidden="false" customHeight="false" outlineLevel="0" collapsed="false">
      <c r="A3467" s="9" t="s">
        <v>30085</v>
      </c>
      <c r="B3467" s="9" t="s">
        <v>30086</v>
      </c>
      <c r="C3467" s="9" t="s">
        <v>30087</v>
      </c>
      <c r="D3467" s="9" t="s">
        <v>20</v>
      </c>
      <c r="E3467" s="9" t="s">
        <v>27277</v>
      </c>
      <c r="F3467" s="9" t="s">
        <v>167</v>
      </c>
      <c r="G3467" s="9" t="s">
        <v>138</v>
      </c>
      <c r="H3467" s="9" t="n">
        <v>1925</v>
      </c>
      <c r="I3467" s="9" t="n">
        <v>1932</v>
      </c>
      <c r="J3467" s="9" t="s">
        <v>30088</v>
      </c>
      <c r="K3467" s="9" t="s">
        <v>30089</v>
      </c>
      <c r="L3467" s="9" t="s">
        <v>30090</v>
      </c>
      <c r="M3467" s="9" t="s">
        <v>30091</v>
      </c>
      <c r="N3467" s="9" t="s">
        <v>173</v>
      </c>
      <c r="O3467" s="9" t="s">
        <v>30092</v>
      </c>
      <c r="P3467" s="9" t="s">
        <v>30093</v>
      </c>
      <c r="Q3467" s="9" t="s">
        <v>234</v>
      </c>
      <c r="R3467" s="9" t="s">
        <v>628</v>
      </c>
      <c r="S3467" s="9" t="s">
        <v>16</v>
      </c>
      <c r="T3467" s="9" t="s">
        <v>313</v>
      </c>
      <c r="U3467" s="9" t="s">
        <v>222</v>
      </c>
      <c r="V3467" s="9" t="s">
        <v>30094</v>
      </c>
    </row>
    <row r="3468" customFormat="false" ht="15" hidden="false" customHeight="false" outlineLevel="0" collapsed="false">
      <c r="A3468" s="9" t="s">
        <v>30095</v>
      </c>
      <c r="B3468" s="9" t="s">
        <v>30096</v>
      </c>
      <c r="C3468" s="9" t="s">
        <v>30097</v>
      </c>
      <c r="D3468" s="9" t="s">
        <v>20</v>
      </c>
      <c r="E3468" s="9" t="s">
        <v>27277</v>
      </c>
      <c r="F3468" s="9" t="s">
        <v>167</v>
      </c>
      <c r="G3468" s="9" t="s">
        <v>138</v>
      </c>
      <c r="H3468" s="9" t="n">
        <v>1919</v>
      </c>
      <c r="I3468" s="9" t="n">
        <v>1925</v>
      </c>
      <c r="J3468" s="9" t="s">
        <v>240</v>
      </c>
      <c r="K3468" s="9" t="s">
        <v>30098</v>
      </c>
      <c r="L3468" s="9" t="s">
        <v>30099</v>
      </c>
      <c r="M3468" s="9" t="s">
        <v>30100</v>
      </c>
      <c r="N3468" s="9" t="s">
        <v>173</v>
      </c>
      <c r="O3468" s="9" t="s">
        <v>25004</v>
      </c>
      <c r="P3468" s="9"/>
      <c r="Q3468" s="9" t="s">
        <v>234</v>
      </c>
      <c r="R3468" s="9" t="s">
        <v>628</v>
      </c>
      <c r="S3468" s="9" t="s">
        <v>17</v>
      </c>
      <c r="T3468" s="9" t="s">
        <v>313</v>
      </c>
      <c r="U3468" s="9" t="s">
        <v>222</v>
      </c>
      <c r="V3468" s="9" t="s">
        <v>30094</v>
      </c>
    </row>
    <row r="3469" customFormat="false" ht="15" hidden="false" customHeight="false" outlineLevel="0" collapsed="false">
      <c r="A3469" s="9" t="s">
        <v>30101</v>
      </c>
      <c r="B3469" s="9" t="s">
        <v>30102</v>
      </c>
      <c r="C3469" s="9" t="s">
        <v>30103</v>
      </c>
      <c r="D3469" s="9" t="s">
        <v>20</v>
      </c>
      <c r="E3469" s="9" t="s">
        <v>27277</v>
      </c>
      <c r="F3469" s="9" t="s">
        <v>167</v>
      </c>
      <c r="G3469" s="9" t="s">
        <v>138</v>
      </c>
      <c r="H3469" s="9" t="n">
        <v>1953</v>
      </c>
      <c r="I3469" s="9" t="n">
        <v>1968</v>
      </c>
      <c r="J3469" s="9" t="s">
        <v>240</v>
      </c>
      <c r="K3469" s="9" t="s">
        <v>30104</v>
      </c>
      <c r="L3469" s="9" t="s">
        <v>30105</v>
      </c>
      <c r="M3469" s="9" t="s">
        <v>30106</v>
      </c>
      <c r="N3469" s="9" t="s">
        <v>176</v>
      </c>
      <c r="O3469" s="9" t="s">
        <v>30107</v>
      </c>
      <c r="P3469" s="9"/>
      <c r="Q3469" s="9" t="s">
        <v>234</v>
      </c>
      <c r="R3469" s="9" t="s">
        <v>628</v>
      </c>
      <c r="S3469" s="9" t="s">
        <v>17</v>
      </c>
      <c r="T3469" s="9" t="s">
        <v>313</v>
      </c>
      <c r="U3469" s="9" t="s">
        <v>222</v>
      </c>
      <c r="V3469" s="9" t="s">
        <v>30108</v>
      </c>
    </row>
    <row r="3470" customFormat="false" ht="15" hidden="false" customHeight="false" outlineLevel="0" collapsed="false">
      <c r="A3470" s="9" t="s">
        <v>30109</v>
      </c>
      <c r="B3470" s="9" t="s">
        <v>30110</v>
      </c>
      <c r="C3470" s="9" t="s">
        <v>30068</v>
      </c>
      <c r="D3470" s="9" t="s">
        <v>20</v>
      </c>
      <c r="E3470" s="9" t="s">
        <v>27277</v>
      </c>
      <c r="F3470" s="9" t="s">
        <v>167</v>
      </c>
      <c r="G3470" s="9" t="s">
        <v>417</v>
      </c>
      <c r="H3470" s="9" t="n">
        <v>1867</v>
      </c>
      <c r="I3470" s="9" t="n">
        <v>1937</v>
      </c>
      <c r="J3470" s="9" t="s">
        <v>30111</v>
      </c>
      <c r="K3470" s="9" t="s">
        <v>30112</v>
      </c>
      <c r="L3470" s="9" t="s">
        <v>30113</v>
      </c>
      <c r="M3470" s="9" t="s">
        <v>30114</v>
      </c>
      <c r="N3470" s="9" t="s">
        <v>180</v>
      </c>
      <c r="O3470" s="9" t="s">
        <v>30115</v>
      </c>
      <c r="P3470" s="9" t="s">
        <v>30116</v>
      </c>
      <c r="Q3470" s="9" t="s">
        <v>234</v>
      </c>
      <c r="R3470" s="9" t="s">
        <v>30117</v>
      </c>
      <c r="S3470" s="9" t="s">
        <v>16</v>
      </c>
      <c r="T3470" s="9" t="s">
        <v>24888</v>
      </c>
      <c r="U3470" s="9" t="s">
        <v>222</v>
      </c>
      <c r="V3470" s="9" t="s">
        <v>30118</v>
      </c>
    </row>
    <row r="3471" customFormat="false" ht="15" hidden="false" customHeight="false" outlineLevel="0" collapsed="false">
      <c r="A3471" s="9" t="s">
        <v>30119</v>
      </c>
      <c r="B3471" s="9" t="s">
        <v>30120</v>
      </c>
      <c r="C3471" s="9" t="s">
        <v>30068</v>
      </c>
      <c r="D3471" s="9" t="s">
        <v>20</v>
      </c>
      <c r="E3471" s="9" t="s">
        <v>27277</v>
      </c>
      <c r="F3471" s="9" t="s">
        <v>416</v>
      </c>
      <c r="G3471" s="9" t="s">
        <v>138</v>
      </c>
      <c r="H3471" s="9" t="n">
        <v>1793</v>
      </c>
      <c r="I3471" s="9"/>
      <c r="J3471" s="9" t="s">
        <v>30121</v>
      </c>
      <c r="K3471" s="9" t="s">
        <v>30122</v>
      </c>
      <c r="L3471" s="9" t="s">
        <v>27386</v>
      </c>
      <c r="M3471" s="9" t="s">
        <v>30123</v>
      </c>
      <c r="N3471" s="9" t="s">
        <v>180</v>
      </c>
      <c r="O3471" s="9" t="s">
        <v>30115</v>
      </c>
      <c r="P3471" s="9"/>
      <c r="Q3471" s="9" t="s">
        <v>2391</v>
      </c>
      <c r="R3471" s="9" t="s">
        <v>27390</v>
      </c>
      <c r="S3471" s="9" t="s">
        <v>16</v>
      </c>
      <c r="T3471" s="9" t="s">
        <v>3429</v>
      </c>
      <c r="U3471" s="9" t="s">
        <v>222</v>
      </c>
      <c r="V3471" s="9"/>
    </row>
    <row r="3472" customFormat="false" ht="15" hidden="false" customHeight="false" outlineLevel="0" collapsed="false">
      <c r="A3472" s="9" t="s">
        <v>30124</v>
      </c>
      <c r="B3472" s="9" t="s">
        <v>30125</v>
      </c>
      <c r="C3472" s="9" t="s">
        <v>30126</v>
      </c>
      <c r="D3472" s="9" t="s">
        <v>20</v>
      </c>
      <c r="E3472" s="9" t="s">
        <v>27277</v>
      </c>
      <c r="F3472" s="9" t="s">
        <v>416</v>
      </c>
      <c r="G3472" s="9" t="s">
        <v>138</v>
      </c>
      <c r="H3472" s="9" t="n">
        <v>2006</v>
      </c>
      <c r="I3472" s="9"/>
      <c r="J3472" s="9" t="s">
        <v>30127</v>
      </c>
      <c r="K3472" s="9" t="s">
        <v>30128</v>
      </c>
      <c r="L3472" s="9" t="s">
        <v>27386</v>
      </c>
      <c r="M3472" s="9" t="s">
        <v>30129</v>
      </c>
      <c r="N3472" s="9" t="s">
        <v>180</v>
      </c>
      <c r="O3472" s="9" t="s">
        <v>30115</v>
      </c>
      <c r="P3472" s="9"/>
      <c r="Q3472" s="9" t="s">
        <v>2391</v>
      </c>
      <c r="R3472" s="9" t="s">
        <v>8924</v>
      </c>
      <c r="S3472" s="9" t="s">
        <v>16</v>
      </c>
      <c r="T3472" s="9" t="s">
        <v>3429</v>
      </c>
      <c r="U3472" s="9" t="s">
        <v>222</v>
      </c>
      <c r="V3472" s="9"/>
    </row>
    <row r="3473" customFormat="false" ht="15" hidden="false" customHeight="false" outlineLevel="0" collapsed="false">
      <c r="A3473" s="9" t="s">
        <v>30130</v>
      </c>
      <c r="B3473" s="9" t="s">
        <v>30131</v>
      </c>
      <c r="C3473" s="9" t="s">
        <v>30132</v>
      </c>
      <c r="D3473" s="9" t="s">
        <v>20</v>
      </c>
      <c r="E3473" s="9" t="s">
        <v>27277</v>
      </c>
      <c r="F3473" s="9" t="s">
        <v>416</v>
      </c>
      <c r="G3473" s="9" t="s">
        <v>138</v>
      </c>
      <c r="H3473" s="9" t="n">
        <v>2021</v>
      </c>
      <c r="I3473" s="9"/>
      <c r="J3473" s="9" t="s">
        <v>30133</v>
      </c>
      <c r="K3473" s="9" t="s">
        <v>30134</v>
      </c>
      <c r="L3473" s="9" t="s">
        <v>27386</v>
      </c>
      <c r="M3473" s="9" t="s">
        <v>30135</v>
      </c>
      <c r="N3473" s="9" t="s">
        <v>180</v>
      </c>
      <c r="O3473" s="9" t="s">
        <v>30136</v>
      </c>
      <c r="P3473" s="9"/>
      <c r="Q3473" s="9" t="s">
        <v>2391</v>
      </c>
      <c r="R3473" s="9" t="s">
        <v>8924</v>
      </c>
      <c r="S3473" s="9" t="s">
        <v>16</v>
      </c>
      <c r="T3473" s="9" t="s">
        <v>3429</v>
      </c>
      <c r="U3473" s="9" t="s">
        <v>222</v>
      </c>
      <c r="V3473" s="9" t="s">
        <v>30137</v>
      </c>
    </row>
    <row r="3474" customFormat="false" ht="15" hidden="false" customHeight="false" outlineLevel="0" collapsed="false">
      <c r="A3474" s="9" t="s">
        <v>30138</v>
      </c>
      <c r="B3474" s="9" t="s">
        <v>30139</v>
      </c>
      <c r="C3474" s="9" t="s">
        <v>30140</v>
      </c>
      <c r="D3474" s="9" t="s">
        <v>20</v>
      </c>
      <c r="E3474" s="9" t="s">
        <v>27277</v>
      </c>
      <c r="F3474" s="9" t="s">
        <v>167</v>
      </c>
      <c r="G3474" s="9" t="s">
        <v>140</v>
      </c>
      <c r="H3474" s="9" t="n">
        <v>-1800</v>
      </c>
      <c r="I3474" s="9" t="n">
        <v>-600</v>
      </c>
      <c r="J3474" s="9" t="s">
        <v>240</v>
      </c>
      <c r="K3474" s="9" t="s">
        <v>30141</v>
      </c>
      <c r="L3474" s="9" t="s">
        <v>30142</v>
      </c>
      <c r="M3474" s="9" t="s">
        <v>30143</v>
      </c>
      <c r="N3474" s="9" t="s">
        <v>176</v>
      </c>
      <c r="O3474" s="9" t="s">
        <v>5662</v>
      </c>
      <c r="P3474" s="9"/>
      <c r="Q3474" s="9" t="s">
        <v>234</v>
      </c>
      <c r="R3474" s="9" t="s">
        <v>30144</v>
      </c>
      <c r="S3474" s="9" t="s">
        <v>16</v>
      </c>
      <c r="T3474" s="9" t="s">
        <v>388</v>
      </c>
      <c r="U3474" s="9" t="s">
        <v>222</v>
      </c>
      <c r="V3474" s="9"/>
    </row>
    <row r="3475" customFormat="false" ht="15" hidden="false" customHeight="false" outlineLevel="0" collapsed="false">
      <c r="A3475" s="9" t="s">
        <v>30145</v>
      </c>
      <c r="B3475" s="9" t="s">
        <v>30146</v>
      </c>
      <c r="C3475" s="9" t="s">
        <v>30147</v>
      </c>
      <c r="D3475" s="9" t="s">
        <v>20</v>
      </c>
      <c r="E3475" s="9" t="s">
        <v>27277</v>
      </c>
      <c r="F3475" s="9" t="s">
        <v>167</v>
      </c>
      <c r="G3475" s="9" t="s">
        <v>140</v>
      </c>
      <c r="H3475" s="9" t="n">
        <v>-2600</v>
      </c>
      <c r="I3475" s="9" t="n">
        <v>-2300</v>
      </c>
      <c r="J3475" s="9" t="s">
        <v>240</v>
      </c>
      <c r="K3475" s="9" t="s">
        <v>30148</v>
      </c>
      <c r="L3475" s="9" t="s">
        <v>30149</v>
      </c>
      <c r="M3475" s="9" t="s">
        <v>30150</v>
      </c>
      <c r="N3475" s="9" t="s">
        <v>176</v>
      </c>
      <c r="O3475" s="9" t="s">
        <v>5662</v>
      </c>
      <c r="P3475" s="9"/>
      <c r="Q3475" s="9" t="s">
        <v>234</v>
      </c>
      <c r="R3475" s="9" t="s">
        <v>30144</v>
      </c>
      <c r="S3475" s="9" t="s">
        <v>17</v>
      </c>
      <c r="T3475" s="9" t="s">
        <v>388</v>
      </c>
      <c r="U3475" s="9" t="s">
        <v>222</v>
      </c>
      <c r="V3475" s="9"/>
    </row>
    <row r="3476" customFormat="false" ht="15" hidden="false" customHeight="false" outlineLevel="0" collapsed="false">
      <c r="A3476" s="9" t="s">
        <v>30151</v>
      </c>
      <c r="B3476" s="9" t="s">
        <v>30152</v>
      </c>
      <c r="C3476" s="9" t="s">
        <v>30153</v>
      </c>
      <c r="D3476" s="9" t="s">
        <v>20</v>
      </c>
      <c r="E3476" s="9" t="s">
        <v>27277</v>
      </c>
      <c r="F3476" s="9" t="s">
        <v>167</v>
      </c>
      <c r="G3476" s="9" t="s">
        <v>140</v>
      </c>
      <c r="H3476" s="9" t="n">
        <v>600</v>
      </c>
      <c r="I3476" s="9" t="n">
        <v>650</v>
      </c>
      <c r="J3476" s="9" t="s">
        <v>240</v>
      </c>
      <c r="K3476" s="9" t="s">
        <v>30154</v>
      </c>
      <c r="L3476" s="9" t="s">
        <v>30155</v>
      </c>
      <c r="M3476" s="9" t="s">
        <v>30156</v>
      </c>
      <c r="N3476" s="9" t="s">
        <v>7804</v>
      </c>
      <c r="O3476" s="9" t="s">
        <v>30157</v>
      </c>
      <c r="P3476" s="9"/>
      <c r="Q3476" s="9" t="s">
        <v>219</v>
      </c>
      <c r="R3476" s="9" t="s">
        <v>29636</v>
      </c>
      <c r="S3476" s="9" t="s">
        <v>16</v>
      </c>
      <c r="T3476" s="9" t="s">
        <v>170</v>
      </c>
      <c r="U3476" s="9" t="s">
        <v>222</v>
      </c>
      <c r="V3476" s="9" t="s">
        <v>30158</v>
      </c>
    </row>
    <row r="3477" customFormat="false" ht="15" hidden="false" customHeight="false" outlineLevel="0" collapsed="false">
      <c r="A3477" s="9" t="s">
        <v>30159</v>
      </c>
      <c r="B3477" s="9" t="s">
        <v>30160</v>
      </c>
      <c r="C3477" s="9" t="s">
        <v>30161</v>
      </c>
      <c r="D3477" s="9" t="s">
        <v>20</v>
      </c>
      <c r="E3477" s="9" t="s">
        <v>27277</v>
      </c>
      <c r="F3477" s="9" t="s">
        <v>921</v>
      </c>
      <c r="G3477" s="9" t="s">
        <v>140</v>
      </c>
      <c r="H3477" s="9" t="n">
        <v>1200</v>
      </c>
      <c r="I3477" s="9" t="n">
        <v>1500</v>
      </c>
      <c r="J3477" s="9" t="s">
        <v>240</v>
      </c>
      <c r="K3477" s="9" t="s">
        <v>30162</v>
      </c>
      <c r="L3477" s="9" t="s">
        <v>30163</v>
      </c>
      <c r="M3477" s="9" t="s">
        <v>30164</v>
      </c>
      <c r="N3477" s="9" t="s">
        <v>178</v>
      </c>
      <c r="O3477" s="9" t="s">
        <v>28564</v>
      </c>
      <c r="P3477" s="9"/>
      <c r="Q3477" s="9" t="s">
        <v>234</v>
      </c>
      <c r="R3477" s="9" t="s">
        <v>24784</v>
      </c>
      <c r="S3477" s="9" t="s">
        <v>17</v>
      </c>
      <c r="T3477" s="9" t="s">
        <v>170</v>
      </c>
      <c r="U3477" s="9" t="s">
        <v>222</v>
      </c>
      <c r="V3477" s="9" t="s">
        <v>30165</v>
      </c>
    </row>
    <row r="3478" customFormat="false" ht="15" hidden="false" customHeight="false" outlineLevel="0" collapsed="false">
      <c r="A3478" s="9" t="s">
        <v>30166</v>
      </c>
      <c r="B3478" s="9" t="s">
        <v>30167</v>
      </c>
      <c r="C3478" s="9" t="s">
        <v>30168</v>
      </c>
      <c r="D3478" s="9" t="s">
        <v>20</v>
      </c>
      <c r="E3478" s="9" t="s">
        <v>27277</v>
      </c>
      <c r="F3478" s="9" t="s">
        <v>921</v>
      </c>
      <c r="G3478" s="9" t="s">
        <v>140</v>
      </c>
      <c r="H3478" s="9" t="n">
        <v>1500</v>
      </c>
      <c r="I3478" s="9" t="n">
        <v>1585</v>
      </c>
      <c r="J3478" s="9" t="s">
        <v>240</v>
      </c>
      <c r="K3478" s="9" t="s">
        <v>30169</v>
      </c>
      <c r="L3478" s="9" t="s">
        <v>30170</v>
      </c>
      <c r="M3478" s="9" t="s">
        <v>30171</v>
      </c>
      <c r="N3478" s="9" t="s">
        <v>178</v>
      </c>
      <c r="O3478" s="9" t="s">
        <v>354</v>
      </c>
      <c r="P3478" s="9"/>
      <c r="Q3478" s="9" t="s">
        <v>234</v>
      </c>
      <c r="R3478" s="9" t="s">
        <v>17768</v>
      </c>
      <c r="S3478" s="9" t="s">
        <v>17</v>
      </c>
      <c r="T3478" s="9" t="s">
        <v>170</v>
      </c>
      <c r="U3478" s="9" t="s">
        <v>222</v>
      </c>
      <c r="V3478" s="9" t="s">
        <v>30172</v>
      </c>
    </row>
    <row r="3479" customFormat="false" ht="15" hidden="false" customHeight="false" outlineLevel="0" collapsed="false">
      <c r="A3479" s="9" t="s">
        <v>30173</v>
      </c>
      <c r="B3479" s="9" t="s">
        <v>30174</v>
      </c>
      <c r="C3479" s="9" t="s">
        <v>30175</v>
      </c>
      <c r="D3479" s="9" t="s">
        <v>20</v>
      </c>
      <c r="E3479" s="9" t="s">
        <v>27277</v>
      </c>
      <c r="F3479" s="9" t="s">
        <v>921</v>
      </c>
      <c r="G3479" s="9" t="s">
        <v>140</v>
      </c>
      <c r="H3479" s="9" t="n">
        <v>1600</v>
      </c>
      <c r="I3479" s="9" t="n">
        <v>1800</v>
      </c>
      <c r="J3479" s="9" t="s">
        <v>240</v>
      </c>
      <c r="K3479" s="9" t="s">
        <v>30176</v>
      </c>
      <c r="L3479" s="9" t="s">
        <v>30177</v>
      </c>
      <c r="M3479" s="9" t="s">
        <v>30178</v>
      </c>
      <c r="N3479" s="9" t="s">
        <v>178</v>
      </c>
      <c r="O3479" s="9" t="s">
        <v>354</v>
      </c>
      <c r="P3479" s="9"/>
      <c r="Q3479" s="9" t="s">
        <v>246</v>
      </c>
      <c r="R3479" s="9" t="s">
        <v>17768</v>
      </c>
      <c r="S3479" s="9" t="s">
        <v>16</v>
      </c>
      <c r="T3479" s="9" t="s">
        <v>170</v>
      </c>
      <c r="U3479" s="9" t="s">
        <v>222</v>
      </c>
      <c r="V3479" s="9" t="s">
        <v>30179</v>
      </c>
    </row>
    <row r="3480" customFormat="false" ht="15" hidden="false" customHeight="false" outlineLevel="0" collapsed="false">
      <c r="A3480" s="9" t="s">
        <v>30180</v>
      </c>
      <c r="B3480" s="9" t="s">
        <v>13786</v>
      </c>
      <c r="C3480" s="9" t="s">
        <v>30181</v>
      </c>
      <c r="D3480" s="9" t="s">
        <v>20</v>
      </c>
      <c r="E3480" s="9" t="s">
        <v>27277</v>
      </c>
      <c r="F3480" s="9" t="s">
        <v>167</v>
      </c>
      <c r="G3480" s="9" t="s">
        <v>140</v>
      </c>
      <c r="H3480" s="9" t="n">
        <v>1640</v>
      </c>
      <c r="I3480" s="9"/>
      <c r="J3480" s="9" t="s">
        <v>30182</v>
      </c>
      <c r="K3480" s="9" t="s">
        <v>30183</v>
      </c>
      <c r="L3480" s="9" t="s">
        <v>28771</v>
      </c>
      <c r="M3480" s="9" t="s">
        <v>29812</v>
      </c>
      <c r="N3480" s="9" t="s">
        <v>5787</v>
      </c>
      <c r="O3480" s="9" t="s">
        <v>30184</v>
      </c>
      <c r="P3480" s="9"/>
      <c r="Q3480" s="9" t="s">
        <v>234</v>
      </c>
      <c r="R3480" s="9" t="s">
        <v>13793</v>
      </c>
      <c r="S3480" s="9" t="s">
        <v>16</v>
      </c>
      <c r="T3480" s="9" t="s">
        <v>7813</v>
      </c>
      <c r="U3480" s="9" t="s">
        <v>222</v>
      </c>
      <c r="V3480" s="9" t="s">
        <v>30185</v>
      </c>
    </row>
    <row r="3481" customFormat="false" ht="15" hidden="false" customHeight="false" outlineLevel="0" collapsed="false">
      <c r="A3481" s="9" t="s">
        <v>30186</v>
      </c>
      <c r="B3481" s="9" t="s">
        <v>30187</v>
      </c>
      <c r="C3481" s="9" t="s">
        <v>30188</v>
      </c>
      <c r="D3481" s="9" t="s">
        <v>20</v>
      </c>
      <c r="E3481" s="9" t="s">
        <v>27277</v>
      </c>
      <c r="F3481" s="9" t="s">
        <v>167</v>
      </c>
      <c r="G3481" s="9" t="s">
        <v>140</v>
      </c>
      <c r="H3481" s="9" t="n">
        <v>1700</v>
      </c>
      <c r="I3481" s="9"/>
      <c r="J3481" s="9" t="s">
        <v>17208</v>
      </c>
      <c r="K3481" s="9" t="s">
        <v>30189</v>
      </c>
      <c r="L3481" s="9" t="s">
        <v>30190</v>
      </c>
      <c r="M3481" s="9" t="s">
        <v>30191</v>
      </c>
      <c r="N3481" s="9" t="s">
        <v>175</v>
      </c>
      <c r="O3481" s="9" t="s">
        <v>30192</v>
      </c>
      <c r="P3481" s="9" t="s">
        <v>30193</v>
      </c>
      <c r="Q3481" s="9" t="s">
        <v>234</v>
      </c>
      <c r="R3481" s="9" t="s">
        <v>628</v>
      </c>
      <c r="S3481" s="9" t="s">
        <v>16</v>
      </c>
      <c r="T3481" s="9" t="s">
        <v>9646</v>
      </c>
      <c r="U3481" s="9" t="s">
        <v>222</v>
      </c>
      <c r="V3481" s="9"/>
    </row>
    <row r="3482" customFormat="false" ht="15" hidden="false" customHeight="false" outlineLevel="0" collapsed="false">
      <c r="A3482" s="9" t="s">
        <v>30194</v>
      </c>
      <c r="B3482" s="9" t="s">
        <v>30195</v>
      </c>
      <c r="C3482" s="9" t="s">
        <v>30196</v>
      </c>
      <c r="D3482" s="9" t="s">
        <v>20</v>
      </c>
      <c r="E3482" s="9" t="s">
        <v>27277</v>
      </c>
      <c r="F3482" s="9" t="s">
        <v>167</v>
      </c>
      <c r="G3482" s="9" t="s">
        <v>140</v>
      </c>
      <c r="H3482" s="9" t="n">
        <v>1769</v>
      </c>
      <c r="I3482" s="9" t="n">
        <v>1950</v>
      </c>
      <c r="J3482" s="9" t="s">
        <v>240</v>
      </c>
      <c r="K3482" s="9" t="s">
        <v>30197</v>
      </c>
      <c r="L3482" s="9" t="s">
        <v>30198</v>
      </c>
      <c r="M3482" s="9" t="s">
        <v>30199</v>
      </c>
      <c r="N3482" s="9" t="s">
        <v>572</v>
      </c>
      <c r="O3482" s="9" t="s">
        <v>24863</v>
      </c>
      <c r="P3482" s="9" t="s">
        <v>30200</v>
      </c>
      <c r="Q3482" s="9" t="s">
        <v>234</v>
      </c>
      <c r="R3482" s="9" t="s">
        <v>799</v>
      </c>
      <c r="S3482" s="9" t="s">
        <v>15</v>
      </c>
      <c r="T3482" s="9" t="s">
        <v>9646</v>
      </c>
      <c r="U3482" s="9" t="s">
        <v>222</v>
      </c>
      <c r="V3482" s="9" t="s">
        <v>30201</v>
      </c>
    </row>
    <row r="3483" customFormat="false" ht="15" hidden="false" customHeight="false" outlineLevel="0" collapsed="false">
      <c r="A3483" s="9" t="s">
        <v>30202</v>
      </c>
      <c r="B3483" s="9" t="s">
        <v>13806</v>
      </c>
      <c r="C3483" s="9" t="s">
        <v>30203</v>
      </c>
      <c r="D3483" s="9" t="s">
        <v>20</v>
      </c>
      <c r="E3483" s="9" t="s">
        <v>27277</v>
      </c>
      <c r="F3483" s="9" t="s">
        <v>167</v>
      </c>
      <c r="G3483" s="9" t="s">
        <v>140</v>
      </c>
      <c r="H3483" s="9" t="n">
        <v>1709</v>
      </c>
      <c r="I3483" s="9"/>
      <c r="J3483" s="9" t="s">
        <v>240</v>
      </c>
      <c r="K3483" s="9" t="s">
        <v>30204</v>
      </c>
      <c r="L3483" s="9" t="s">
        <v>30205</v>
      </c>
      <c r="M3483" s="9" t="s">
        <v>30206</v>
      </c>
      <c r="N3483" s="9" t="s">
        <v>10264</v>
      </c>
      <c r="O3483" s="9" t="s">
        <v>30207</v>
      </c>
      <c r="P3483" s="9"/>
      <c r="Q3483" s="9" t="s">
        <v>234</v>
      </c>
      <c r="R3483" s="9" t="s">
        <v>628</v>
      </c>
      <c r="S3483" s="9" t="s">
        <v>16</v>
      </c>
      <c r="T3483" s="9" t="s">
        <v>357</v>
      </c>
      <c r="U3483" s="9" t="s">
        <v>222</v>
      </c>
      <c r="V3483" s="9" t="s">
        <v>30208</v>
      </c>
    </row>
    <row r="3484" customFormat="false" ht="15" hidden="false" customHeight="false" outlineLevel="0" collapsed="false">
      <c r="A3484" s="9" t="s">
        <v>30209</v>
      </c>
      <c r="B3484" s="9" t="s">
        <v>30210</v>
      </c>
      <c r="C3484" s="9" t="s">
        <v>30211</v>
      </c>
      <c r="D3484" s="9" t="s">
        <v>20</v>
      </c>
      <c r="E3484" s="9" t="s">
        <v>27277</v>
      </c>
      <c r="F3484" s="9" t="s">
        <v>167</v>
      </c>
      <c r="G3484" s="9" t="s">
        <v>140</v>
      </c>
      <c r="H3484" s="9" t="n">
        <v>1766</v>
      </c>
      <c r="I3484" s="9" t="n">
        <v>1863</v>
      </c>
      <c r="J3484" s="9" t="s">
        <v>240</v>
      </c>
      <c r="K3484" s="9" t="s">
        <v>30212</v>
      </c>
      <c r="L3484" s="9" t="s">
        <v>30213</v>
      </c>
      <c r="M3484" s="9" t="s">
        <v>30214</v>
      </c>
      <c r="N3484" s="9" t="s">
        <v>593</v>
      </c>
      <c r="O3484" s="9" t="s">
        <v>24871</v>
      </c>
      <c r="P3484" s="9"/>
      <c r="Q3484" s="9" t="s">
        <v>234</v>
      </c>
      <c r="R3484" s="9" t="s">
        <v>628</v>
      </c>
      <c r="S3484" s="9" t="s">
        <v>17</v>
      </c>
      <c r="T3484" s="9" t="s">
        <v>357</v>
      </c>
      <c r="U3484" s="9" t="s">
        <v>222</v>
      </c>
      <c r="V3484" s="9"/>
    </row>
    <row r="3485" customFormat="false" ht="15" hidden="false" customHeight="false" outlineLevel="0" collapsed="false">
      <c r="A3485" s="9" t="s">
        <v>30215</v>
      </c>
      <c r="B3485" s="9" t="s">
        <v>30216</v>
      </c>
      <c r="C3485" s="9" t="s">
        <v>30217</v>
      </c>
      <c r="D3485" s="9" t="s">
        <v>20</v>
      </c>
      <c r="E3485" s="9" t="s">
        <v>27277</v>
      </c>
      <c r="F3485" s="9" t="s">
        <v>167</v>
      </c>
      <c r="G3485" s="9" t="s">
        <v>140</v>
      </c>
      <c r="H3485" s="9" t="n">
        <v>1790</v>
      </c>
      <c r="I3485" s="9" t="n">
        <v>1900</v>
      </c>
      <c r="J3485" s="9" t="s">
        <v>240</v>
      </c>
      <c r="K3485" s="9" t="s">
        <v>30218</v>
      </c>
      <c r="L3485" s="9" t="s">
        <v>30219</v>
      </c>
      <c r="M3485" s="9" t="s">
        <v>30220</v>
      </c>
      <c r="N3485" s="9" t="s">
        <v>174</v>
      </c>
      <c r="O3485" s="9" t="s">
        <v>354</v>
      </c>
      <c r="P3485" s="9" t="s">
        <v>30221</v>
      </c>
      <c r="Q3485" s="9" t="s">
        <v>246</v>
      </c>
      <c r="R3485" s="9" t="s">
        <v>628</v>
      </c>
      <c r="S3485" s="9" t="s">
        <v>16</v>
      </c>
      <c r="T3485" s="9" t="s">
        <v>9646</v>
      </c>
      <c r="U3485" s="9" t="s">
        <v>222</v>
      </c>
      <c r="V3485" s="9" t="s">
        <v>9723</v>
      </c>
    </row>
    <row r="3486" customFormat="false" ht="15" hidden="false" customHeight="false" outlineLevel="0" collapsed="false">
      <c r="A3486" s="9" t="s">
        <v>30222</v>
      </c>
      <c r="B3486" s="9" t="s">
        <v>30223</v>
      </c>
      <c r="C3486" s="9" t="s">
        <v>30224</v>
      </c>
      <c r="D3486" s="9" t="s">
        <v>20</v>
      </c>
      <c r="E3486" s="9" t="s">
        <v>27277</v>
      </c>
      <c r="F3486" s="9" t="s">
        <v>921</v>
      </c>
      <c r="G3486" s="9" t="s">
        <v>140</v>
      </c>
      <c r="H3486" s="9" t="n">
        <v>1700</v>
      </c>
      <c r="I3486" s="9" t="n">
        <v>1807</v>
      </c>
      <c r="J3486" s="9" t="s">
        <v>240</v>
      </c>
      <c r="K3486" s="9" t="s">
        <v>30225</v>
      </c>
      <c r="L3486" s="9" t="s">
        <v>28064</v>
      </c>
      <c r="M3486" s="9" t="s">
        <v>30226</v>
      </c>
      <c r="N3486" s="9" t="s">
        <v>178</v>
      </c>
      <c r="O3486" s="9" t="s">
        <v>30227</v>
      </c>
      <c r="P3486" s="9"/>
      <c r="Q3486" s="9" t="s">
        <v>246</v>
      </c>
      <c r="R3486" s="9" t="s">
        <v>628</v>
      </c>
      <c r="S3486" s="9" t="s">
        <v>16</v>
      </c>
      <c r="T3486" s="9" t="s">
        <v>5952</v>
      </c>
      <c r="U3486" s="9" t="s">
        <v>222</v>
      </c>
      <c r="V3486" s="9" t="s">
        <v>27617</v>
      </c>
    </row>
    <row r="3487" customFormat="false" ht="15" hidden="false" customHeight="false" outlineLevel="0" collapsed="false">
      <c r="A3487" s="9" t="s">
        <v>30228</v>
      </c>
      <c r="B3487" s="9" t="s">
        <v>30229</v>
      </c>
      <c r="C3487" s="9" t="s">
        <v>30230</v>
      </c>
      <c r="D3487" s="9" t="s">
        <v>20</v>
      </c>
      <c r="E3487" s="9" t="s">
        <v>27277</v>
      </c>
      <c r="F3487" s="9" t="s">
        <v>167</v>
      </c>
      <c r="G3487" s="9" t="s">
        <v>10483</v>
      </c>
      <c r="H3487" s="9" t="n">
        <v>1851</v>
      </c>
      <c r="I3487" s="9" t="n">
        <v>1851</v>
      </c>
      <c r="J3487" s="9" t="s">
        <v>30231</v>
      </c>
      <c r="K3487" s="9" t="s">
        <v>30232</v>
      </c>
      <c r="L3487" s="9" t="s">
        <v>30233</v>
      </c>
      <c r="M3487" s="9" t="s">
        <v>30234</v>
      </c>
      <c r="N3487" s="9" t="s">
        <v>180</v>
      </c>
      <c r="O3487" s="9" t="s">
        <v>30235</v>
      </c>
      <c r="P3487" s="9" t="s">
        <v>30236</v>
      </c>
      <c r="Q3487" s="9" t="s">
        <v>234</v>
      </c>
      <c r="R3487" s="9" t="s">
        <v>30237</v>
      </c>
      <c r="S3487" s="9" t="s">
        <v>15</v>
      </c>
      <c r="T3487" s="9" t="s">
        <v>24888</v>
      </c>
      <c r="U3487" s="9" t="s">
        <v>222</v>
      </c>
      <c r="V3487" s="9" t="s">
        <v>30238</v>
      </c>
    </row>
    <row r="3488" customFormat="false" ht="15" hidden="false" customHeight="false" outlineLevel="0" collapsed="false">
      <c r="A3488" s="9" t="s">
        <v>30239</v>
      </c>
      <c r="B3488" s="9" t="s">
        <v>13841</v>
      </c>
      <c r="C3488" s="9" t="s">
        <v>30240</v>
      </c>
      <c r="D3488" s="9" t="s">
        <v>20</v>
      </c>
      <c r="E3488" s="9" t="s">
        <v>27277</v>
      </c>
      <c r="F3488" s="9" t="s">
        <v>416</v>
      </c>
      <c r="G3488" s="9" t="s">
        <v>140</v>
      </c>
      <c r="H3488" s="9" t="n">
        <v>1759</v>
      </c>
      <c r="I3488" s="9"/>
      <c r="J3488" s="9" t="s">
        <v>30241</v>
      </c>
      <c r="K3488" s="9" t="s">
        <v>30242</v>
      </c>
      <c r="L3488" s="9" t="s">
        <v>27386</v>
      </c>
      <c r="M3488" s="9" t="s">
        <v>28416</v>
      </c>
      <c r="N3488" s="9" t="s">
        <v>180</v>
      </c>
      <c r="O3488" s="9" t="s">
        <v>30243</v>
      </c>
      <c r="P3488" s="9"/>
      <c r="Q3488" s="9" t="s">
        <v>2391</v>
      </c>
      <c r="R3488" s="9" t="s">
        <v>30244</v>
      </c>
      <c r="S3488" s="9" t="s">
        <v>16</v>
      </c>
      <c r="T3488" s="9" t="s">
        <v>8595</v>
      </c>
      <c r="U3488" s="9" t="s">
        <v>222</v>
      </c>
      <c r="V3488" s="9" t="s">
        <v>9773</v>
      </c>
    </row>
    <row r="3489" customFormat="false" ht="15" hidden="false" customHeight="false" outlineLevel="0" collapsed="false">
      <c r="A3489" s="9" t="s">
        <v>30245</v>
      </c>
      <c r="B3489" s="9" t="s">
        <v>13849</v>
      </c>
      <c r="C3489" s="9" t="s">
        <v>30246</v>
      </c>
      <c r="D3489" s="9" t="s">
        <v>20</v>
      </c>
      <c r="E3489" s="9" t="s">
        <v>27277</v>
      </c>
      <c r="F3489" s="9" t="s">
        <v>416</v>
      </c>
      <c r="G3489" s="9" t="s">
        <v>140</v>
      </c>
      <c r="H3489" s="9" t="n">
        <v>1857</v>
      </c>
      <c r="I3489" s="9"/>
      <c r="J3489" s="9" t="s">
        <v>30247</v>
      </c>
      <c r="K3489" s="9" t="s">
        <v>30248</v>
      </c>
      <c r="L3489" s="9" t="s">
        <v>27386</v>
      </c>
      <c r="M3489" s="9" t="s">
        <v>30249</v>
      </c>
      <c r="N3489" s="9" t="s">
        <v>180</v>
      </c>
      <c r="O3489" s="9" t="s">
        <v>30250</v>
      </c>
      <c r="P3489" s="9"/>
      <c r="Q3489" s="9" t="s">
        <v>2391</v>
      </c>
      <c r="R3489" s="9" t="s">
        <v>30251</v>
      </c>
      <c r="S3489" s="9" t="s">
        <v>16</v>
      </c>
      <c r="T3489" s="9" t="s">
        <v>30252</v>
      </c>
      <c r="U3489" s="9" t="s">
        <v>222</v>
      </c>
      <c r="V3489" s="9" t="s">
        <v>30253</v>
      </c>
    </row>
    <row r="3490" customFormat="false" ht="15" hidden="false" customHeight="false" outlineLevel="0" collapsed="false">
      <c r="A3490" s="9" t="s">
        <v>30254</v>
      </c>
      <c r="B3490" s="9" t="s">
        <v>13860</v>
      </c>
      <c r="C3490" s="9" t="s">
        <v>30255</v>
      </c>
      <c r="D3490" s="9" t="s">
        <v>20</v>
      </c>
      <c r="E3490" s="9" t="s">
        <v>27277</v>
      </c>
      <c r="F3490" s="9" t="s">
        <v>416</v>
      </c>
      <c r="G3490" s="9" t="s">
        <v>140</v>
      </c>
      <c r="H3490" s="9" t="n">
        <v>1884</v>
      </c>
      <c r="I3490" s="9"/>
      <c r="J3490" s="9" t="s">
        <v>30256</v>
      </c>
      <c r="K3490" s="9" t="s">
        <v>30257</v>
      </c>
      <c r="L3490" s="9" t="s">
        <v>27386</v>
      </c>
      <c r="M3490" s="9" t="s">
        <v>28416</v>
      </c>
      <c r="N3490" s="9" t="s">
        <v>180</v>
      </c>
      <c r="O3490" s="9" t="s">
        <v>30258</v>
      </c>
      <c r="P3490" s="9"/>
      <c r="Q3490" s="9" t="s">
        <v>2526</v>
      </c>
      <c r="R3490" s="9" t="s">
        <v>8924</v>
      </c>
      <c r="S3490" s="9" t="s">
        <v>16</v>
      </c>
      <c r="T3490" s="9" t="s">
        <v>8595</v>
      </c>
      <c r="U3490" s="9" t="s">
        <v>222</v>
      </c>
      <c r="V3490" s="9" t="s">
        <v>10191</v>
      </c>
    </row>
    <row r="3491" customFormat="false" ht="15" hidden="false" customHeight="false" outlineLevel="0" collapsed="false">
      <c r="A3491" s="9" t="s">
        <v>30259</v>
      </c>
      <c r="B3491" s="9" t="s">
        <v>30260</v>
      </c>
      <c r="C3491" s="9" t="s">
        <v>30261</v>
      </c>
      <c r="D3491" s="9" t="s">
        <v>20</v>
      </c>
      <c r="E3491" s="9" t="s">
        <v>27277</v>
      </c>
      <c r="F3491" s="9" t="s">
        <v>167</v>
      </c>
      <c r="G3491" s="9" t="s">
        <v>142</v>
      </c>
      <c r="H3491" s="9" t="n">
        <v>-34000</v>
      </c>
      <c r="I3491" s="9" t="n">
        <v>-11000</v>
      </c>
      <c r="J3491" s="9" t="s">
        <v>240</v>
      </c>
      <c r="K3491" s="9" t="s">
        <v>30262</v>
      </c>
      <c r="L3491" s="9" t="s">
        <v>30263</v>
      </c>
      <c r="M3491" s="9" t="s">
        <v>29984</v>
      </c>
      <c r="N3491" s="9" t="s">
        <v>179</v>
      </c>
      <c r="O3491" s="9" t="s">
        <v>30264</v>
      </c>
      <c r="P3491" s="9" t="s">
        <v>30265</v>
      </c>
      <c r="Q3491" s="9" t="s">
        <v>670</v>
      </c>
      <c r="R3491" s="9" t="s">
        <v>628</v>
      </c>
      <c r="S3491" s="9" t="s">
        <v>16</v>
      </c>
      <c r="T3491" s="9" t="s">
        <v>25214</v>
      </c>
      <c r="U3491" s="9" t="s">
        <v>222</v>
      </c>
      <c r="V3491" s="9" t="s">
        <v>29992</v>
      </c>
    </row>
    <row r="3492" customFormat="false" ht="15" hidden="false" customHeight="false" outlineLevel="0" collapsed="false">
      <c r="A3492" s="9" t="s">
        <v>30266</v>
      </c>
      <c r="B3492" s="9" t="s">
        <v>30267</v>
      </c>
      <c r="C3492" s="9" t="s">
        <v>30268</v>
      </c>
      <c r="D3492" s="9" t="s">
        <v>20</v>
      </c>
      <c r="E3492" s="9" t="s">
        <v>27277</v>
      </c>
      <c r="F3492" s="9" t="s">
        <v>167</v>
      </c>
      <c r="G3492" s="9" t="s">
        <v>142</v>
      </c>
      <c r="H3492" s="9" t="n">
        <v>-27000</v>
      </c>
      <c r="I3492" s="9"/>
      <c r="J3492" s="9" t="s">
        <v>30269</v>
      </c>
      <c r="K3492" s="9" t="s">
        <v>30270</v>
      </c>
      <c r="L3492" s="9" t="s">
        <v>30271</v>
      </c>
      <c r="M3492" s="9" t="s">
        <v>30272</v>
      </c>
      <c r="N3492" s="9" t="s">
        <v>179</v>
      </c>
      <c r="O3492" s="9" t="s">
        <v>30273</v>
      </c>
      <c r="P3492" s="9"/>
      <c r="Q3492" s="9" t="s">
        <v>219</v>
      </c>
      <c r="R3492" s="9" t="s">
        <v>5625</v>
      </c>
      <c r="S3492" s="9" t="s">
        <v>17</v>
      </c>
      <c r="T3492" s="9"/>
      <c r="U3492" s="9" t="s">
        <v>378</v>
      </c>
      <c r="V3492" s="9" t="s">
        <v>30274</v>
      </c>
    </row>
    <row r="3493" customFormat="false" ht="15" hidden="false" customHeight="false" outlineLevel="0" collapsed="false">
      <c r="A3493" s="9" t="s">
        <v>30275</v>
      </c>
      <c r="B3493" s="9" t="s">
        <v>30276</v>
      </c>
      <c r="C3493" s="9" t="s">
        <v>30277</v>
      </c>
      <c r="D3493" s="9" t="s">
        <v>20</v>
      </c>
      <c r="E3493" s="9" t="s">
        <v>27277</v>
      </c>
      <c r="F3493" s="9" t="s">
        <v>167</v>
      </c>
      <c r="G3493" s="9" t="s">
        <v>142</v>
      </c>
      <c r="H3493" s="9" t="n">
        <v>-3000</v>
      </c>
      <c r="I3493" s="9"/>
      <c r="J3493" s="9" t="s">
        <v>17208</v>
      </c>
      <c r="K3493" s="9" t="s">
        <v>30278</v>
      </c>
      <c r="L3493" s="9" t="s">
        <v>30279</v>
      </c>
      <c r="M3493" s="9" t="s">
        <v>30280</v>
      </c>
      <c r="N3493" s="9" t="s">
        <v>178</v>
      </c>
      <c r="O3493" s="9" t="s">
        <v>30281</v>
      </c>
      <c r="P3493" s="9" t="s">
        <v>30282</v>
      </c>
      <c r="Q3493" s="9" t="s">
        <v>234</v>
      </c>
      <c r="R3493" s="9" t="s">
        <v>628</v>
      </c>
      <c r="S3493" s="9" t="s">
        <v>17</v>
      </c>
      <c r="T3493" s="9" t="s">
        <v>388</v>
      </c>
      <c r="U3493" s="9" t="s">
        <v>222</v>
      </c>
      <c r="V3493" s="9"/>
    </row>
    <row r="3494" customFormat="false" ht="15" hidden="false" customHeight="false" outlineLevel="0" collapsed="false">
      <c r="A3494" s="9" t="s">
        <v>30283</v>
      </c>
      <c r="B3494" s="9" t="s">
        <v>30284</v>
      </c>
      <c r="C3494" s="9" t="s">
        <v>30285</v>
      </c>
      <c r="D3494" s="9" t="s">
        <v>20</v>
      </c>
      <c r="E3494" s="9" t="s">
        <v>27277</v>
      </c>
      <c r="F3494" s="9" t="s">
        <v>167</v>
      </c>
      <c r="G3494" s="9" t="s">
        <v>142</v>
      </c>
      <c r="H3494" s="9" t="n">
        <v>1550</v>
      </c>
      <c r="I3494" s="9" t="n">
        <v>2003</v>
      </c>
      <c r="J3494" s="9" t="s">
        <v>30286</v>
      </c>
      <c r="K3494" s="9" t="s">
        <v>30287</v>
      </c>
      <c r="L3494" s="9" t="s">
        <v>30288</v>
      </c>
      <c r="M3494" s="9" t="s">
        <v>30289</v>
      </c>
      <c r="N3494" s="9" t="s">
        <v>178</v>
      </c>
      <c r="O3494" s="9" t="s">
        <v>28564</v>
      </c>
      <c r="P3494" s="9" t="s">
        <v>30290</v>
      </c>
      <c r="Q3494" s="9" t="s">
        <v>246</v>
      </c>
      <c r="R3494" s="9" t="s">
        <v>628</v>
      </c>
      <c r="S3494" s="9" t="s">
        <v>17</v>
      </c>
      <c r="T3494" s="9" t="s">
        <v>9203</v>
      </c>
      <c r="U3494" s="9" t="s">
        <v>222</v>
      </c>
      <c r="V3494" s="9"/>
    </row>
    <row r="3495" customFormat="false" ht="15" hidden="false" customHeight="false" outlineLevel="0" collapsed="false">
      <c r="A3495" s="9" t="s">
        <v>30291</v>
      </c>
      <c r="B3495" s="9" t="s">
        <v>30292</v>
      </c>
      <c r="C3495" s="9" t="s">
        <v>30293</v>
      </c>
      <c r="D3495" s="9" t="s">
        <v>20</v>
      </c>
      <c r="E3495" s="9" t="s">
        <v>27277</v>
      </c>
      <c r="F3495" s="9" t="s">
        <v>166</v>
      </c>
      <c r="G3495" s="9" t="s">
        <v>142</v>
      </c>
      <c r="H3495" s="9" t="n">
        <v>936</v>
      </c>
      <c r="I3495" s="9" t="n">
        <v>1010</v>
      </c>
      <c r="J3495" s="9" t="s">
        <v>240</v>
      </c>
      <c r="K3495" s="9" t="s">
        <v>30294</v>
      </c>
      <c r="L3495" s="9" t="s">
        <v>30295</v>
      </c>
      <c r="M3495" s="9" t="s">
        <v>30296</v>
      </c>
      <c r="N3495" s="9" t="s">
        <v>180</v>
      </c>
      <c r="O3495" s="9" t="s">
        <v>30297</v>
      </c>
      <c r="P3495" s="9"/>
      <c r="Q3495" s="9" t="s">
        <v>234</v>
      </c>
      <c r="R3495" s="9" t="s">
        <v>799</v>
      </c>
      <c r="S3495" s="9" t="s">
        <v>17</v>
      </c>
      <c r="T3495" s="9" t="s">
        <v>247</v>
      </c>
      <c r="U3495" s="9" t="s">
        <v>222</v>
      </c>
      <c r="V3495" s="9" t="s">
        <v>30298</v>
      </c>
    </row>
    <row r="3496" customFormat="false" ht="15" hidden="false" customHeight="false" outlineLevel="0" collapsed="false">
      <c r="A3496" s="9" t="s">
        <v>30299</v>
      </c>
      <c r="B3496" s="9" t="s">
        <v>30300</v>
      </c>
      <c r="C3496" s="9" t="s">
        <v>30301</v>
      </c>
      <c r="D3496" s="9" t="s">
        <v>20</v>
      </c>
      <c r="E3496" s="9" t="s">
        <v>27277</v>
      </c>
      <c r="F3496" s="9" t="s">
        <v>921</v>
      </c>
      <c r="G3496" s="9" t="s">
        <v>142</v>
      </c>
      <c r="H3496" s="9" t="n">
        <v>1503</v>
      </c>
      <c r="I3496" s="9" t="n">
        <v>1717</v>
      </c>
      <c r="J3496" s="9" t="s">
        <v>240</v>
      </c>
      <c r="K3496" s="9" t="s">
        <v>30302</v>
      </c>
      <c r="L3496" s="9" t="s">
        <v>30303</v>
      </c>
      <c r="M3496" s="9" t="s">
        <v>30304</v>
      </c>
      <c r="N3496" s="9" t="s">
        <v>178</v>
      </c>
      <c r="O3496" s="9" t="s">
        <v>354</v>
      </c>
      <c r="P3496" s="9" t="s">
        <v>30305</v>
      </c>
      <c r="Q3496" s="9" t="s">
        <v>246</v>
      </c>
      <c r="R3496" s="9" t="s">
        <v>628</v>
      </c>
      <c r="S3496" s="9" t="s">
        <v>16</v>
      </c>
      <c r="T3496" s="9" t="s">
        <v>170</v>
      </c>
      <c r="U3496" s="9" t="s">
        <v>222</v>
      </c>
      <c r="V3496" s="9" t="s">
        <v>30306</v>
      </c>
    </row>
    <row r="3497" customFormat="false" ht="15" hidden="false" customHeight="false" outlineLevel="0" collapsed="false">
      <c r="A3497" s="9" t="s">
        <v>30307</v>
      </c>
      <c r="B3497" s="9" t="s">
        <v>30308</v>
      </c>
      <c r="C3497" s="9" t="s">
        <v>30309</v>
      </c>
      <c r="D3497" s="9" t="s">
        <v>20</v>
      </c>
      <c r="E3497" s="9" t="s">
        <v>27277</v>
      </c>
      <c r="F3497" s="9" t="s">
        <v>921</v>
      </c>
      <c r="G3497" s="9" t="s">
        <v>142</v>
      </c>
      <c r="H3497" s="9" t="n">
        <v>1500</v>
      </c>
      <c r="I3497" s="9" t="n">
        <v>1755</v>
      </c>
      <c r="J3497" s="9" t="s">
        <v>240</v>
      </c>
      <c r="K3497" s="9" t="s">
        <v>30310</v>
      </c>
      <c r="L3497" s="9" t="s">
        <v>30311</v>
      </c>
      <c r="M3497" s="9" t="s">
        <v>30312</v>
      </c>
      <c r="N3497" s="9" t="s">
        <v>178</v>
      </c>
      <c r="O3497" s="9" t="s">
        <v>354</v>
      </c>
      <c r="P3497" s="9"/>
      <c r="Q3497" s="9" t="s">
        <v>246</v>
      </c>
      <c r="R3497" s="9" t="s">
        <v>628</v>
      </c>
      <c r="S3497" s="9" t="s">
        <v>17</v>
      </c>
      <c r="T3497" s="9" t="s">
        <v>170</v>
      </c>
      <c r="U3497" s="9" t="s">
        <v>222</v>
      </c>
      <c r="V3497" s="9" t="s">
        <v>30313</v>
      </c>
    </row>
    <row r="3498" customFormat="false" ht="15" hidden="false" customHeight="false" outlineLevel="0" collapsed="false">
      <c r="A3498" s="9" t="s">
        <v>30314</v>
      </c>
      <c r="B3498" s="9" t="s">
        <v>30315</v>
      </c>
      <c r="C3498" s="9" t="s">
        <v>30316</v>
      </c>
      <c r="D3498" s="9" t="s">
        <v>20</v>
      </c>
      <c r="E3498" s="9" t="s">
        <v>27277</v>
      </c>
      <c r="F3498" s="9" t="s">
        <v>167</v>
      </c>
      <c r="G3498" s="9" t="s">
        <v>142</v>
      </c>
      <c r="H3498" s="9" t="n">
        <v>1500</v>
      </c>
      <c r="I3498" s="9"/>
      <c r="J3498" s="9" t="s">
        <v>17208</v>
      </c>
      <c r="K3498" s="9" t="s">
        <v>30317</v>
      </c>
      <c r="L3498" s="9" t="s">
        <v>30318</v>
      </c>
      <c r="M3498" s="9" t="s">
        <v>30319</v>
      </c>
      <c r="N3498" s="9" t="s">
        <v>5787</v>
      </c>
      <c r="O3498" s="9" t="s">
        <v>13622</v>
      </c>
      <c r="P3498" s="9"/>
      <c r="Q3498" s="9" t="s">
        <v>1267</v>
      </c>
      <c r="R3498" s="9" t="s">
        <v>628</v>
      </c>
      <c r="S3498" s="9" t="s">
        <v>17</v>
      </c>
      <c r="T3498" s="9" t="s">
        <v>7813</v>
      </c>
      <c r="U3498" s="9" t="s">
        <v>222</v>
      </c>
      <c r="V3498" s="9" t="s">
        <v>28775</v>
      </c>
    </row>
    <row r="3499" customFormat="false" ht="15" hidden="false" customHeight="false" outlineLevel="0" collapsed="false">
      <c r="A3499" s="9" t="s">
        <v>30320</v>
      </c>
      <c r="B3499" s="9" t="s">
        <v>30321</v>
      </c>
      <c r="C3499" s="9" t="s">
        <v>30322</v>
      </c>
      <c r="D3499" s="9" t="s">
        <v>20</v>
      </c>
      <c r="E3499" s="9" t="s">
        <v>27277</v>
      </c>
      <c r="F3499" s="9" t="s">
        <v>10472</v>
      </c>
      <c r="G3499" s="9" t="s">
        <v>142</v>
      </c>
      <c r="H3499" s="9" t="n">
        <v>1300</v>
      </c>
      <c r="I3499" s="9" t="n">
        <v>1500</v>
      </c>
      <c r="J3499" s="9" t="s">
        <v>240</v>
      </c>
      <c r="K3499" s="9" t="s">
        <v>30323</v>
      </c>
      <c r="L3499" s="9" t="s">
        <v>30324</v>
      </c>
      <c r="M3499" s="9" t="s">
        <v>30325</v>
      </c>
      <c r="N3499" s="9" t="s">
        <v>572</v>
      </c>
      <c r="O3499" s="9" t="s">
        <v>354</v>
      </c>
      <c r="P3499" s="9"/>
      <c r="Q3499" s="9" t="s">
        <v>234</v>
      </c>
      <c r="R3499" s="9" t="s">
        <v>799</v>
      </c>
      <c r="S3499" s="9" t="s">
        <v>17</v>
      </c>
      <c r="T3499" s="9" t="s">
        <v>7813</v>
      </c>
      <c r="U3499" s="9" t="s">
        <v>222</v>
      </c>
      <c r="V3499" s="9"/>
    </row>
    <row r="3500" customFormat="false" ht="15" hidden="false" customHeight="false" outlineLevel="0" collapsed="false">
      <c r="A3500" s="9" t="s">
        <v>30326</v>
      </c>
      <c r="B3500" s="9" t="s">
        <v>30327</v>
      </c>
      <c r="C3500" s="9" t="s">
        <v>30328</v>
      </c>
      <c r="D3500" s="9" t="s">
        <v>20</v>
      </c>
      <c r="E3500" s="9" t="s">
        <v>27277</v>
      </c>
      <c r="F3500" s="9" t="s">
        <v>167</v>
      </c>
      <c r="G3500" s="9" t="s">
        <v>144</v>
      </c>
      <c r="H3500" s="9" t="n">
        <v>-32000</v>
      </c>
      <c r="I3500" s="9"/>
      <c r="J3500" s="9" t="s">
        <v>240</v>
      </c>
      <c r="K3500" s="9" t="s">
        <v>30329</v>
      </c>
      <c r="L3500" s="9" t="s">
        <v>30330</v>
      </c>
      <c r="M3500" s="9" t="s">
        <v>30331</v>
      </c>
      <c r="N3500" s="9" t="s">
        <v>9411</v>
      </c>
      <c r="O3500" s="9" t="s">
        <v>30332</v>
      </c>
      <c r="P3500" s="9"/>
      <c r="Q3500" s="9" t="s">
        <v>219</v>
      </c>
      <c r="R3500" s="9" t="s">
        <v>5625</v>
      </c>
      <c r="S3500" s="9" t="s">
        <v>17</v>
      </c>
      <c r="T3500" s="9" t="s">
        <v>3239</v>
      </c>
      <c r="U3500" s="9" t="s">
        <v>222</v>
      </c>
      <c r="V3500" s="9"/>
    </row>
    <row r="3501" customFormat="false" ht="15" hidden="false" customHeight="false" outlineLevel="0" collapsed="false">
      <c r="A3501" s="9" t="s">
        <v>30333</v>
      </c>
      <c r="B3501" s="9" t="s">
        <v>30334</v>
      </c>
      <c r="C3501" s="9" t="s">
        <v>30335</v>
      </c>
      <c r="D3501" s="9" t="s">
        <v>20</v>
      </c>
      <c r="E3501" s="9" t="s">
        <v>27277</v>
      </c>
      <c r="F3501" s="9" t="s">
        <v>167</v>
      </c>
      <c r="G3501" s="9" t="s">
        <v>144</v>
      </c>
      <c r="H3501" s="9" t="n">
        <v>950</v>
      </c>
      <c r="I3501" s="9" t="n">
        <v>1500</v>
      </c>
      <c r="J3501" s="9" t="s">
        <v>240</v>
      </c>
      <c r="K3501" s="9" t="s">
        <v>30336</v>
      </c>
      <c r="L3501" s="9" t="s">
        <v>30337</v>
      </c>
      <c r="M3501" s="9" t="s">
        <v>30338</v>
      </c>
      <c r="N3501" s="9" t="s">
        <v>177</v>
      </c>
      <c r="O3501" s="9" t="s">
        <v>30339</v>
      </c>
      <c r="P3501" s="9"/>
      <c r="Q3501" s="9" t="s">
        <v>234</v>
      </c>
      <c r="R3501" s="9" t="s">
        <v>628</v>
      </c>
      <c r="S3501" s="9" t="s">
        <v>17</v>
      </c>
      <c r="T3501" s="9" t="s">
        <v>7901</v>
      </c>
      <c r="U3501" s="9" t="s">
        <v>222</v>
      </c>
      <c r="V3501" s="9" t="s">
        <v>30340</v>
      </c>
    </row>
    <row r="3502" customFormat="false" ht="15" hidden="false" customHeight="false" outlineLevel="0" collapsed="false">
      <c r="A3502" s="9" t="s">
        <v>30341</v>
      </c>
      <c r="B3502" s="9" t="s">
        <v>30342</v>
      </c>
      <c r="C3502" s="9" t="s">
        <v>30343</v>
      </c>
      <c r="D3502" s="9" t="s">
        <v>20</v>
      </c>
      <c r="E3502" s="9" t="s">
        <v>27277</v>
      </c>
      <c r="F3502" s="9" t="s">
        <v>167</v>
      </c>
      <c r="G3502" s="9" t="s">
        <v>144</v>
      </c>
      <c r="H3502" s="9" t="n">
        <v>1500</v>
      </c>
      <c r="I3502" s="9" t="n">
        <v>1700</v>
      </c>
      <c r="J3502" s="9" t="s">
        <v>240</v>
      </c>
      <c r="K3502" s="9" t="s">
        <v>30344</v>
      </c>
      <c r="L3502" s="9" t="s">
        <v>30345</v>
      </c>
      <c r="M3502" s="9" t="s">
        <v>30346</v>
      </c>
      <c r="N3502" s="9" t="s">
        <v>7804</v>
      </c>
      <c r="O3502" s="9" t="s">
        <v>30347</v>
      </c>
      <c r="P3502" s="9"/>
      <c r="Q3502" s="9" t="s">
        <v>234</v>
      </c>
      <c r="R3502" s="9" t="s">
        <v>628</v>
      </c>
      <c r="S3502" s="9" t="s">
        <v>17</v>
      </c>
      <c r="T3502" s="9" t="s">
        <v>247</v>
      </c>
      <c r="U3502" s="9" t="s">
        <v>378</v>
      </c>
      <c r="V3502" s="9" t="s">
        <v>30348</v>
      </c>
    </row>
    <row r="3503" customFormat="false" ht="15" hidden="false" customHeight="false" outlineLevel="0" collapsed="false">
      <c r="A3503" s="9" t="s">
        <v>30349</v>
      </c>
      <c r="B3503" s="9" t="s">
        <v>30350</v>
      </c>
      <c r="C3503" s="9" t="s">
        <v>30351</v>
      </c>
      <c r="D3503" s="9" t="s">
        <v>20</v>
      </c>
      <c r="E3503" s="9" t="s">
        <v>27277</v>
      </c>
      <c r="F3503" s="9" t="s">
        <v>167</v>
      </c>
      <c r="G3503" s="9" t="s">
        <v>144</v>
      </c>
      <c r="H3503" s="9" t="n">
        <v>1744</v>
      </c>
      <c r="I3503" s="9"/>
      <c r="J3503" s="9" t="s">
        <v>30352</v>
      </c>
      <c r="K3503" s="9" t="s">
        <v>30353</v>
      </c>
      <c r="L3503" s="9" t="s">
        <v>30354</v>
      </c>
      <c r="M3503" s="9" t="s">
        <v>30355</v>
      </c>
      <c r="N3503" s="9" t="s">
        <v>180</v>
      </c>
      <c r="O3503" s="9" t="s">
        <v>30356</v>
      </c>
      <c r="P3503" s="9"/>
      <c r="Q3503" s="9" t="s">
        <v>234</v>
      </c>
      <c r="R3503" s="9" t="s">
        <v>628</v>
      </c>
      <c r="S3503" s="9" t="s">
        <v>17</v>
      </c>
      <c r="T3503" s="9" t="s">
        <v>313</v>
      </c>
      <c r="U3503" s="9" t="s">
        <v>222</v>
      </c>
      <c r="V3503" s="9"/>
    </row>
    <row r="3504" customFormat="false" ht="15" hidden="false" customHeight="false" outlineLevel="0" collapsed="false">
      <c r="A3504" s="9" t="s">
        <v>30357</v>
      </c>
      <c r="B3504" s="9" t="s">
        <v>30358</v>
      </c>
      <c r="C3504" s="9" t="s">
        <v>30359</v>
      </c>
      <c r="D3504" s="9" t="s">
        <v>20</v>
      </c>
      <c r="E3504" s="9" t="s">
        <v>27277</v>
      </c>
      <c r="F3504" s="9" t="s">
        <v>167</v>
      </c>
      <c r="G3504" s="9" t="s">
        <v>144</v>
      </c>
      <c r="H3504" s="9" t="n">
        <v>1920</v>
      </c>
      <c r="I3504" s="9" t="n">
        <v>1930</v>
      </c>
      <c r="J3504" s="9" t="s">
        <v>240</v>
      </c>
      <c r="K3504" s="9" t="s">
        <v>30360</v>
      </c>
      <c r="L3504" s="9" t="s">
        <v>30361</v>
      </c>
      <c r="M3504" s="9" t="s">
        <v>30362</v>
      </c>
      <c r="N3504" s="9" t="s">
        <v>176</v>
      </c>
      <c r="O3504" s="9" t="s">
        <v>30363</v>
      </c>
      <c r="P3504" s="9"/>
      <c r="Q3504" s="9" t="s">
        <v>234</v>
      </c>
      <c r="R3504" s="9" t="s">
        <v>628</v>
      </c>
      <c r="S3504" s="9" t="s">
        <v>17</v>
      </c>
      <c r="T3504" s="9" t="s">
        <v>313</v>
      </c>
      <c r="U3504" s="9" t="s">
        <v>378</v>
      </c>
      <c r="V3504" s="9" t="s">
        <v>30364</v>
      </c>
    </row>
    <row r="3505" customFormat="false" ht="15" hidden="false" customHeight="false" outlineLevel="0" collapsed="false">
      <c r="A3505" s="9" t="s">
        <v>30365</v>
      </c>
      <c r="B3505" s="9" t="s">
        <v>30366</v>
      </c>
      <c r="C3505" s="9" t="s">
        <v>30367</v>
      </c>
      <c r="D3505" s="9" t="s">
        <v>20</v>
      </c>
      <c r="E3505" s="9" t="s">
        <v>27277</v>
      </c>
      <c r="F3505" s="9" t="s">
        <v>167</v>
      </c>
      <c r="G3505" s="9" t="s">
        <v>144</v>
      </c>
      <c r="H3505" s="9" t="n">
        <v>1250</v>
      </c>
      <c r="I3505" s="9" t="n">
        <v>1996</v>
      </c>
      <c r="J3505" s="9" t="s">
        <v>240</v>
      </c>
      <c r="K3505" s="9" t="s">
        <v>30368</v>
      </c>
      <c r="L3505" s="9" t="s">
        <v>30369</v>
      </c>
      <c r="M3505" s="9" t="s">
        <v>30370</v>
      </c>
      <c r="N3505" s="9" t="s">
        <v>1483</v>
      </c>
      <c r="O3505" s="9" t="s">
        <v>28564</v>
      </c>
      <c r="P3505" s="9"/>
      <c r="Q3505" s="9" t="s">
        <v>670</v>
      </c>
      <c r="R3505" s="9" t="s">
        <v>628</v>
      </c>
      <c r="S3505" s="9" t="s">
        <v>17</v>
      </c>
      <c r="T3505" s="9" t="s">
        <v>388</v>
      </c>
      <c r="U3505" s="9" t="s">
        <v>222</v>
      </c>
      <c r="V3505" s="9"/>
    </row>
    <row r="3506" customFormat="false" ht="15" hidden="false" customHeight="false" outlineLevel="0" collapsed="false">
      <c r="A3506" s="9" t="s">
        <v>30371</v>
      </c>
      <c r="B3506" s="9" t="s">
        <v>30372</v>
      </c>
      <c r="C3506" s="9" t="s">
        <v>30373</v>
      </c>
      <c r="D3506" s="9" t="s">
        <v>20</v>
      </c>
      <c r="E3506" s="9" t="s">
        <v>27277</v>
      </c>
      <c r="F3506" s="9" t="s">
        <v>167</v>
      </c>
      <c r="G3506" s="9" t="s">
        <v>8437</v>
      </c>
      <c r="H3506" s="9" t="n">
        <v>1929</v>
      </c>
      <c r="I3506" s="9"/>
      <c r="J3506" s="9" t="s">
        <v>17208</v>
      </c>
      <c r="K3506" s="9" t="s">
        <v>30374</v>
      </c>
      <c r="L3506" s="9" t="s">
        <v>30375</v>
      </c>
      <c r="M3506" s="9" t="s">
        <v>30376</v>
      </c>
      <c r="N3506" s="9" t="s">
        <v>176</v>
      </c>
      <c r="O3506" s="9" t="s">
        <v>1060</v>
      </c>
      <c r="P3506" s="9" t="s">
        <v>30377</v>
      </c>
      <c r="Q3506" s="9" t="s">
        <v>246</v>
      </c>
      <c r="R3506" s="9" t="s">
        <v>628</v>
      </c>
      <c r="S3506" s="9" t="s">
        <v>17</v>
      </c>
      <c r="T3506" s="9" t="s">
        <v>30378</v>
      </c>
      <c r="U3506" s="9" t="s">
        <v>222</v>
      </c>
      <c r="V3506" s="9" t="s">
        <v>29487</v>
      </c>
    </row>
    <row r="3507" customFormat="false" ht="15" hidden="false" customHeight="false" outlineLevel="0" collapsed="false">
      <c r="A3507" s="9" t="s">
        <v>30379</v>
      </c>
      <c r="B3507" s="9" t="s">
        <v>30380</v>
      </c>
      <c r="C3507" s="9" t="s">
        <v>30381</v>
      </c>
      <c r="D3507" s="9" t="s">
        <v>20</v>
      </c>
      <c r="E3507" s="9" t="s">
        <v>27277</v>
      </c>
      <c r="F3507" s="9" t="s">
        <v>921</v>
      </c>
      <c r="G3507" s="9" t="s">
        <v>146</v>
      </c>
      <c r="H3507" s="9" t="n">
        <v>750</v>
      </c>
      <c r="I3507" s="9" t="n">
        <v>975</v>
      </c>
      <c r="J3507" s="9" t="s">
        <v>240</v>
      </c>
      <c r="K3507" s="9" t="s">
        <v>30382</v>
      </c>
      <c r="L3507" s="9" t="s">
        <v>30383</v>
      </c>
      <c r="M3507" s="9" t="s">
        <v>30384</v>
      </c>
      <c r="N3507" s="9" t="s">
        <v>2536</v>
      </c>
      <c r="O3507" s="9" t="s">
        <v>30385</v>
      </c>
      <c r="P3507" s="9"/>
      <c r="Q3507" s="9" t="s">
        <v>219</v>
      </c>
      <c r="R3507" s="9" t="s">
        <v>628</v>
      </c>
      <c r="S3507" s="9" t="s">
        <v>17</v>
      </c>
      <c r="T3507" s="9" t="s">
        <v>170</v>
      </c>
      <c r="U3507" s="9" t="s">
        <v>222</v>
      </c>
      <c r="V3507" s="9" t="s">
        <v>30386</v>
      </c>
    </row>
    <row r="3508" customFormat="false" ht="15" hidden="false" customHeight="false" outlineLevel="0" collapsed="false">
      <c r="A3508" s="9" t="s">
        <v>30387</v>
      </c>
      <c r="B3508" s="9" t="s">
        <v>30388</v>
      </c>
      <c r="C3508" s="9" t="s">
        <v>30389</v>
      </c>
      <c r="D3508" s="9" t="s">
        <v>20</v>
      </c>
      <c r="E3508" s="9" t="s">
        <v>27277</v>
      </c>
      <c r="F3508" s="9" t="s">
        <v>921</v>
      </c>
      <c r="G3508" s="9" t="s">
        <v>146</v>
      </c>
      <c r="H3508" s="9" t="n">
        <v>800</v>
      </c>
      <c r="I3508" s="9" t="n">
        <v>1066</v>
      </c>
      <c r="J3508" s="9" t="s">
        <v>240</v>
      </c>
      <c r="K3508" s="9" t="s">
        <v>30390</v>
      </c>
      <c r="L3508" s="9" t="s">
        <v>30391</v>
      </c>
      <c r="M3508" s="9" t="s">
        <v>30392</v>
      </c>
      <c r="N3508" s="9" t="s">
        <v>178</v>
      </c>
      <c r="O3508" s="9" t="s">
        <v>27877</v>
      </c>
      <c r="P3508" s="9"/>
      <c r="Q3508" s="9" t="s">
        <v>234</v>
      </c>
      <c r="R3508" s="9" t="s">
        <v>628</v>
      </c>
      <c r="S3508" s="9" t="s">
        <v>17</v>
      </c>
      <c r="T3508" s="9" t="s">
        <v>170</v>
      </c>
      <c r="U3508" s="9" t="s">
        <v>222</v>
      </c>
      <c r="V3508" s="9"/>
    </row>
    <row r="3509" customFormat="false" ht="15" hidden="false" customHeight="false" outlineLevel="0" collapsed="false">
      <c r="A3509" s="9" t="s">
        <v>30393</v>
      </c>
      <c r="B3509" s="9" t="s">
        <v>30394</v>
      </c>
      <c r="C3509" s="9" t="s">
        <v>30395</v>
      </c>
      <c r="D3509" s="9" t="s">
        <v>20</v>
      </c>
      <c r="E3509" s="9" t="s">
        <v>27277</v>
      </c>
      <c r="F3509" s="9" t="s">
        <v>167</v>
      </c>
      <c r="G3509" s="9" t="s">
        <v>146</v>
      </c>
      <c r="H3509" s="9" t="n">
        <v>834</v>
      </c>
      <c r="I3509" s="9"/>
      <c r="J3509" s="9" t="s">
        <v>30396</v>
      </c>
      <c r="K3509" s="9" t="s">
        <v>30397</v>
      </c>
      <c r="L3509" s="9" t="s">
        <v>3754</v>
      </c>
      <c r="M3509" s="9" t="s">
        <v>30398</v>
      </c>
      <c r="N3509" s="9" t="s">
        <v>14463</v>
      </c>
      <c r="O3509" s="9" t="s">
        <v>5662</v>
      </c>
      <c r="P3509" s="9"/>
      <c r="Q3509" s="9" t="s">
        <v>219</v>
      </c>
      <c r="R3509" s="9" t="s">
        <v>628</v>
      </c>
      <c r="S3509" s="9" t="s">
        <v>17</v>
      </c>
      <c r="T3509" s="9" t="s">
        <v>2848</v>
      </c>
      <c r="U3509" s="9" t="s">
        <v>222</v>
      </c>
      <c r="V3509" s="9" t="s">
        <v>30399</v>
      </c>
    </row>
    <row r="3510" customFormat="false" ht="15" hidden="false" customHeight="false" outlineLevel="0" collapsed="false">
      <c r="A3510" s="9" t="s">
        <v>30400</v>
      </c>
      <c r="B3510" s="9" t="s">
        <v>30401</v>
      </c>
      <c r="C3510" s="9" t="s">
        <v>30402</v>
      </c>
      <c r="D3510" s="9" t="s">
        <v>20</v>
      </c>
      <c r="E3510" s="9" t="s">
        <v>27277</v>
      </c>
      <c r="F3510" s="9" t="s">
        <v>167</v>
      </c>
      <c r="G3510" s="9" t="s">
        <v>146</v>
      </c>
      <c r="H3510" s="9" t="n">
        <v>1000</v>
      </c>
      <c r="I3510" s="9" t="n">
        <v>1992</v>
      </c>
      <c r="J3510" s="9" t="s">
        <v>240</v>
      </c>
      <c r="K3510" s="9" t="s">
        <v>30403</v>
      </c>
      <c r="L3510" s="9" t="s">
        <v>30404</v>
      </c>
      <c r="M3510" s="9" t="s">
        <v>30405</v>
      </c>
      <c r="N3510" s="9" t="s">
        <v>19155</v>
      </c>
      <c r="O3510" s="9" t="s">
        <v>28564</v>
      </c>
      <c r="P3510" s="9"/>
      <c r="Q3510" s="9" t="s">
        <v>234</v>
      </c>
      <c r="R3510" s="9" t="s">
        <v>628</v>
      </c>
      <c r="S3510" s="9" t="s">
        <v>17</v>
      </c>
      <c r="T3510" s="9" t="s">
        <v>388</v>
      </c>
      <c r="U3510" s="9" t="s">
        <v>222</v>
      </c>
      <c r="V3510" s="9" t="s">
        <v>30406</v>
      </c>
    </row>
    <row r="3511" customFormat="false" ht="15" hidden="false" customHeight="false" outlineLevel="0" collapsed="false">
      <c r="A3511" s="9" t="s">
        <v>30407</v>
      </c>
      <c r="B3511" s="9" t="s">
        <v>30408</v>
      </c>
      <c r="C3511" s="9" t="s">
        <v>30409</v>
      </c>
      <c r="D3511" s="9" t="s">
        <v>20</v>
      </c>
      <c r="E3511" s="9" t="s">
        <v>27277</v>
      </c>
      <c r="F3511" s="9" t="s">
        <v>921</v>
      </c>
      <c r="G3511" s="9" t="s">
        <v>146</v>
      </c>
      <c r="H3511" s="9" t="n">
        <v>1360</v>
      </c>
      <c r="I3511" s="9" t="n">
        <v>1754</v>
      </c>
      <c r="J3511" s="9" t="s">
        <v>30410</v>
      </c>
      <c r="K3511" s="9" t="s">
        <v>30411</v>
      </c>
      <c r="L3511" s="9" t="s">
        <v>30412</v>
      </c>
      <c r="M3511" s="9" t="s">
        <v>30413</v>
      </c>
      <c r="N3511" s="9" t="s">
        <v>7598</v>
      </c>
      <c r="O3511" s="9" t="s">
        <v>28564</v>
      </c>
      <c r="P3511" s="9"/>
      <c r="Q3511" s="9" t="s">
        <v>234</v>
      </c>
      <c r="R3511" s="9" t="s">
        <v>628</v>
      </c>
      <c r="S3511" s="9" t="s">
        <v>17</v>
      </c>
      <c r="T3511" s="9" t="s">
        <v>170</v>
      </c>
      <c r="U3511" s="9" t="s">
        <v>222</v>
      </c>
      <c r="V3511" s="9" t="s">
        <v>30414</v>
      </c>
    </row>
    <row r="3512" customFormat="false" ht="15" hidden="false" customHeight="false" outlineLevel="0" collapsed="false">
      <c r="A3512" s="9" t="s">
        <v>30415</v>
      </c>
      <c r="B3512" s="9" t="s">
        <v>30416</v>
      </c>
      <c r="C3512" s="9" t="s">
        <v>30417</v>
      </c>
      <c r="D3512" s="9" t="s">
        <v>20</v>
      </c>
      <c r="E3512" s="9" t="s">
        <v>27277</v>
      </c>
      <c r="F3512" s="9" t="s">
        <v>167</v>
      </c>
      <c r="G3512" s="9" t="s">
        <v>146</v>
      </c>
      <c r="H3512" s="9" t="n">
        <v>1605</v>
      </c>
      <c r="I3512" s="9"/>
      <c r="J3512" s="9" t="s">
        <v>30418</v>
      </c>
      <c r="K3512" s="9" t="s">
        <v>30419</v>
      </c>
      <c r="L3512" s="9" t="s">
        <v>30420</v>
      </c>
      <c r="M3512" s="9" t="s">
        <v>30421</v>
      </c>
      <c r="N3512" s="9" t="s">
        <v>178</v>
      </c>
      <c r="O3512" s="9" t="s">
        <v>30422</v>
      </c>
      <c r="P3512" s="9"/>
      <c r="Q3512" s="9" t="s">
        <v>2073</v>
      </c>
      <c r="R3512" s="9" t="s">
        <v>628</v>
      </c>
      <c r="S3512" s="9" t="s">
        <v>17</v>
      </c>
      <c r="T3512" s="9" t="s">
        <v>3391</v>
      </c>
      <c r="U3512" s="9" t="s">
        <v>222</v>
      </c>
      <c r="V3512" s="9"/>
    </row>
    <row r="3513" customFormat="false" ht="15" hidden="false" customHeight="false" outlineLevel="0" collapsed="false">
      <c r="A3513" s="9" t="s">
        <v>30423</v>
      </c>
      <c r="B3513" s="9" t="s">
        <v>30424</v>
      </c>
      <c r="C3513" s="9" t="s">
        <v>30425</v>
      </c>
      <c r="D3513" s="9" t="s">
        <v>20</v>
      </c>
      <c r="E3513" s="9" t="s">
        <v>27277</v>
      </c>
      <c r="F3513" s="9" t="s">
        <v>171</v>
      </c>
      <c r="G3513" s="9" t="s">
        <v>146</v>
      </c>
      <c r="H3513" s="9" t="n">
        <v>1900</v>
      </c>
      <c r="I3513" s="9"/>
      <c r="J3513" s="9" t="s">
        <v>17208</v>
      </c>
      <c r="K3513" s="9" t="s">
        <v>30426</v>
      </c>
      <c r="L3513" s="9" t="s">
        <v>30427</v>
      </c>
      <c r="M3513" s="9" t="s">
        <v>30428</v>
      </c>
      <c r="N3513" s="9" t="s">
        <v>176</v>
      </c>
      <c r="O3513" s="9" t="s">
        <v>30429</v>
      </c>
      <c r="P3513" s="9" t="s">
        <v>30430</v>
      </c>
      <c r="Q3513" s="9" t="s">
        <v>454</v>
      </c>
      <c r="R3513" s="9" t="s">
        <v>628</v>
      </c>
      <c r="S3513" s="9" t="s">
        <v>17</v>
      </c>
      <c r="T3513" s="9" t="s">
        <v>388</v>
      </c>
      <c r="U3513" s="9" t="s">
        <v>222</v>
      </c>
      <c r="V3513" s="9"/>
    </row>
    <row r="3514" customFormat="false" ht="15" hidden="false" customHeight="false" outlineLevel="0" collapsed="false">
      <c r="A3514" s="9" t="s">
        <v>30431</v>
      </c>
      <c r="B3514" s="9" t="s">
        <v>30432</v>
      </c>
      <c r="C3514" s="9" t="s">
        <v>30433</v>
      </c>
      <c r="D3514" s="9" t="s">
        <v>20</v>
      </c>
      <c r="E3514" s="9" t="s">
        <v>27277</v>
      </c>
      <c r="F3514" s="9" t="s">
        <v>168</v>
      </c>
      <c r="G3514" s="9" t="s">
        <v>148</v>
      </c>
      <c r="H3514" s="9" t="n">
        <v>-63000</v>
      </c>
      <c r="I3514" s="9"/>
      <c r="J3514" s="9" t="s">
        <v>30434</v>
      </c>
      <c r="K3514" s="9" t="s">
        <v>30435</v>
      </c>
      <c r="L3514" s="9" t="s">
        <v>30436</v>
      </c>
      <c r="M3514" s="9" t="s">
        <v>30437</v>
      </c>
      <c r="N3514" s="9" t="s">
        <v>5661</v>
      </c>
      <c r="O3514" s="9" t="s">
        <v>30438</v>
      </c>
      <c r="P3514" s="9"/>
      <c r="Q3514" s="9" t="s">
        <v>1654</v>
      </c>
      <c r="R3514" s="9" t="s">
        <v>14169</v>
      </c>
      <c r="S3514" s="9" t="s">
        <v>16</v>
      </c>
      <c r="T3514" s="9" t="s">
        <v>3239</v>
      </c>
      <c r="U3514" s="9" t="s">
        <v>378</v>
      </c>
      <c r="V3514" s="9" t="s">
        <v>26329</v>
      </c>
    </row>
    <row r="3515" customFormat="false" ht="15" hidden="false" customHeight="false" outlineLevel="0" collapsed="false">
      <c r="A3515" s="9" t="s">
        <v>30439</v>
      </c>
      <c r="B3515" s="9" t="s">
        <v>30440</v>
      </c>
      <c r="C3515" s="9" t="s">
        <v>30441</v>
      </c>
      <c r="D3515" s="9" t="s">
        <v>20</v>
      </c>
      <c r="E3515" s="9" t="s">
        <v>27277</v>
      </c>
      <c r="F3515" s="9" t="s">
        <v>168</v>
      </c>
      <c r="G3515" s="9" t="s">
        <v>148</v>
      </c>
      <c r="H3515" s="9" t="n">
        <v>-47000</v>
      </c>
      <c r="I3515" s="9"/>
      <c r="J3515" s="9" t="s">
        <v>240</v>
      </c>
      <c r="K3515" s="9" t="s">
        <v>30442</v>
      </c>
      <c r="L3515" s="9" t="s">
        <v>30443</v>
      </c>
      <c r="M3515" s="9" t="s">
        <v>30444</v>
      </c>
      <c r="N3515" s="9" t="s">
        <v>176</v>
      </c>
      <c r="O3515" s="9" t="s">
        <v>30445</v>
      </c>
      <c r="P3515" s="9"/>
      <c r="Q3515" s="9" t="s">
        <v>454</v>
      </c>
      <c r="R3515" s="9" t="s">
        <v>5625</v>
      </c>
      <c r="S3515" s="9" t="s">
        <v>17</v>
      </c>
      <c r="T3515" s="9" t="s">
        <v>3239</v>
      </c>
      <c r="U3515" s="9" t="s">
        <v>378</v>
      </c>
      <c r="V3515" s="9" t="s">
        <v>26329</v>
      </c>
    </row>
    <row r="3516" customFormat="false" ht="15" hidden="false" customHeight="false" outlineLevel="0" collapsed="false">
      <c r="A3516" s="9" t="s">
        <v>30446</v>
      </c>
      <c r="B3516" s="9" t="s">
        <v>30447</v>
      </c>
      <c r="C3516" s="9" t="s">
        <v>30448</v>
      </c>
      <c r="D3516" s="9" t="s">
        <v>20</v>
      </c>
      <c r="E3516" s="9" t="s">
        <v>27277</v>
      </c>
      <c r="F3516" s="9" t="s">
        <v>168</v>
      </c>
      <c r="G3516" s="9" t="s">
        <v>148</v>
      </c>
      <c r="H3516" s="9" t="n">
        <v>-44000</v>
      </c>
      <c r="I3516" s="9"/>
      <c r="J3516" s="9" t="s">
        <v>240</v>
      </c>
      <c r="K3516" s="9" t="s">
        <v>30449</v>
      </c>
      <c r="L3516" s="9" t="s">
        <v>30450</v>
      </c>
      <c r="M3516" s="9" t="s">
        <v>30451</v>
      </c>
      <c r="N3516" s="9" t="s">
        <v>6105</v>
      </c>
      <c r="O3516" s="9" t="s">
        <v>30452</v>
      </c>
      <c r="P3516" s="9"/>
      <c r="Q3516" s="9" t="s">
        <v>869</v>
      </c>
      <c r="R3516" s="9" t="s">
        <v>5625</v>
      </c>
      <c r="S3516" s="9" t="s">
        <v>17</v>
      </c>
      <c r="T3516" s="9" t="s">
        <v>3239</v>
      </c>
      <c r="U3516" s="9" t="s">
        <v>378</v>
      </c>
      <c r="V3516" s="9"/>
    </row>
    <row r="3517" customFormat="false" ht="15" hidden="false" customHeight="false" outlineLevel="0" collapsed="false">
      <c r="A3517" s="9" t="s">
        <v>30453</v>
      </c>
      <c r="B3517" s="9" t="s">
        <v>30454</v>
      </c>
      <c r="C3517" s="9" t="s">
        <v>30455</v>
      </c>
      <c r="D3517" s="9" t="s">
        <v>20</v>
      </c>
      <c r="E3517" s="9" t="s">
        <v>27277</v>
      </c>
      <c r="F3517" s="9" t="s">
        <v>168</v>
      </c>
      <c r="G3517" s="9" t="s">
        <v>148</v>
      </c>
      <c r="H3517" s="9" t="n">
        <v>-4600</v>
      </c>
      <c r="I3517" s="9"/>
      <c r="J3517" s="9" t="s">
        <v>30456</v>
      </c>
      <c r="K3517" s="9" t="s">
        <v>30457</v>
      </c>
      <c r="L3517" s="9" t="s">
        <v>30458</v>
      </c>
      <c r="M3517" s="9" t="s">
        <v>30459</v>
      </c>
      <c r="N3517" s="9" t="s">
        <v>175</v>
      </c>
      <c r="O3517" s="9" t="s">
        <v>30460</v>
      </c>
      <c r="P3517" s="9"/>
      <c r="Q3517" s="9" t="s">
        <v>1654</v>
      </c>
      <c r="R3517" s="9" t="s">
        <v>14169</v>
      </c>
      <c r="S3517" s="9" t="s">
        <v>15</v>
      </c>
      <c r="T3517" s="9" t="s">
        <v>11768</v>
      </c>
      <c r="U3517" s="9" t="s">
        <v>222</v>
      </c>
      <c r="V3517" s="9" t="s">
        <v>30461</v>
      </c>
    </row>
    <row r="3518" customFormat="false" ht="15" hidden="false" customHeight="false" outlineLevel="0" collapsed="false">
      <c r="A3518" s="9" t="s">
        <v>30462</v>
      </c>
      <c r="B3518" s="9" t="s">
        <v>30463</v>
      </c>
      <c r="C3518" s="9" t="s">
        <v>30464</v>
      </c>
      <c r="D3518" s="9" t="s">
        <v>20</v>
      </c>
      <c r="E3518" s="9" t="s">
        <v>27277</v>
      </c>
      <c r="F3518" s="9" t="s">
        <v>168</v>
      </c>
      <c r="G3518" s="9" t="s">
        <v>148</v>
      </c>
      <c r="H3518" s="9" t="n">
        <v>-40000</v>
      </c>
      <c r="I3518" s="9"/>
      <c r="J3518" s="9" t="s">
        <v>240</v>
      </c>
      <c r="K3518" s="9" t="s">
        <v>30465</v>
      </c>
      <c r="L3518" s="9" t="s">
        <v>30466</v>
      </c>
      <c r="M3518" s="9" t="s">
        <v>30467</v>
      </c>
      <c r="N3518" s="9" t="s">
        <v>179</v>
      </c>
      <c r="O3518" s="9" t="s">
        <v>30468</v>
      </c>
      <c r="P3518" s="9"/>
      <c r="Q3518" s="9" t="s">
        <v>6943</v>
      </c>
      <c r="R3518" s="9" t="s">
        <v>14169</v>
      </c>
      <c r="S3518" s="9" t="s">
        <v>17</v>
      </c>
      <c r="T3518" s="9" t="s">
        <v>3429</v>
      </c>
      <c r="U3518" s="9" t="s">
        <v>222</v>
      </c>
      <c r="V3518" s="9"/>
    </row>
    <row r="3519" customFormat="false" ht="15" hidden="false" customHeight="false" outlineLevel="0" collapsed="false">
      <c r="A3519" s="9" t="s">
        <v>30469</v>
      </c>
      <c r="B3519" s="9" t="s">
        <v>30470</v>
      </c>
      <c r="C3519" s="9" t="s">
        <v>30471</v>
      </c>
      <c r="D3519" s="9" t="s">
        <v>20</v>
      </c>
      <c r="E3519" s="9" t="s">
        <v>27277</v>
      </c>
      <c r="F3519" s="9" t="s">
        <v>168</v>
      </c>
      <c r="G3519" s="9" t="s">
        <v>148</v>
      </c>
      <c r="H3519" s="9" t="n">
        <v>-40000</v>
      </c>
      <c r="I3519" s="9"/>
      <c r="J3519" s="9" t="s">
        <v>17208</v>
      </c>
      <c r="K3519" s="9" t="s">
        <v>30472</v>
      </c>
      <c r="L3519" s="9" t="s">
        <v>30473</v>
      </c>
      <c r="M3519" s="9" t="s">
        <v>30474</v>
      </c>
      <c r="N3519" s="9" t="s">
        <v>179</v>
      </c>
      <c r="O3519" s="9" t="s">
        <v>30475</v>
      </c>
      <c r="P3519" s="9"/>
      <c r="Q3519" s="9" t="s">
        <v>869</v>
      </c>
      <c r="R3519" s="9" t="s">
        <v>14169</v>
      </c>
      <c r="S3519" s="9" t="s">
        <v>17</v>
      </c>
      <c r="T3519" s="9" t="s">
        <v>388</v>
      </c>
      <c r="U3519" s="9" t="s">
        <v>222</v>
      </c>
      <c r="V3519" s="9"/>
    </row>
    <row r="3520" customFormat="false" ht="15" hidden="false" customHeight="false" outlineLevel="0" collapsed="false">
      <c r="A3520" s="9" t="s">
        <v>30476</v>
      </c>
      <c r="B3520" s="9" t="s">
        <v>30477</v>
      </c>
      <c r="C3520" s="9" t="s">
        <v>30478</v>
      </c>
      <c r="D3520" s="9" t="s">
        <v>20</v>
      </c>
      <c r="E3520" s="9" t="s">
        <v>27277</v>
      </c>
      <c r="F3520" s="9" t="s">
        <v>168</v>
      </c>
      <c r="G3520" s="9" t="s">
        <v>148</v>
      </c>
      <c r="H3520" s="9" t="n">
        <v>-28000</v>
      </c>
      <c r="I3520" s="9"/>
      <c r="J3520" s="9" t="s">
        <v>30479</v>
      </c>
      <c r="K3520" s="9" t="s">
        <v>30480</v>
      </c>
      <c r="L3520" s="9" t="s">
        <v>30481</v>
      </c>
      <c r="M3520" s="9" t="s">
        <v>30482</v>
      </c>
      <c r="N3520" s="9" t="s">
        <v>268</v>
      </c>
      <c r="O3520" s="9" t="s">
        <v>30483</v>
      </c>
      <c r="P3520" s="9"/>
      <c r="Q3520" s="9" t="s">
        <v>869</v>
      </c>
      <c r="R3520" s="9" t="s">
        <v>14169</v>
      </c>
      <c r="S3520" s="9" t="s">
        <v>17</v>
      </c>
      <c r="T3520" s="9" t="s">
        <v>15483</v>
      </c>
      <c r="U3520" s="9" t="s">
        <v>443</v>
      </c>
      <c r="V3520" s="9" t="s">
        <v>30484</v>
      </c>
    </row>
    <row r="3521" customFormat="false" ht="15" hidden="false" customHeight="false" outlineLevel="0" collapsed="false">
      <c r="A3521" s="9" t="s">
        <v>30485</v>
      </c>
      <c r="B3521" s="9" t="s">
        <v>30486</v>
      </c>
      <c r="C3521" s="9" t="s">
        <v>30487</v>
      </c>
      <c r="D3521" s="9" t="s">
        <v>20</v>
      </c>
      <c r="E3521" s="9" t="s">
        <v>27277</v>
      </c>
      <c r="F3521" s="9" t="s">
        <v>168</v>
      </c>
      <c r="G3521" s="9" t="s">
        <v>148</v>
      </c>
      <c r="H3521" s="9" t="n">
        <v>-1000</v>
      </c>
      <c r="I3521" s="9" t="n">
        <v>1840</v>
      </c>
      <c r="J3521" s="9" t="s">
        <v>240</v>
      </c>
      <c r="K3521" s="9" t="s">
        <v>30488</v>
      </c>
      <c r="L3521" s="9" t="s">
        <v>30489</v>
      </c>
      <c r="M3521" s="9" t="s">
        <v>30490</v>
      </c>
      <c r="N3521" s="9" t="s">
        <v>9045</v>
      </c>
      <c r="O3521" s="9" t="s">
        <v>30491</v>
      </c>
      <c r="P3521" s="9"/>
      <c r="Q3521" s="9" t="s">
        <v>869</v>
      </c>
      <c r="R3521" s="9" t="s">
        <v>14169</v>
      </c>
      <c r="S3521" s="9" t="s">
        <v>17</v>
      </c>
      <c r="T3521" s="9" t="s">
        <v>170</v>
      </c>
      <c r="U3521" s="9" t="s">
        <v>378</v>
      </c>
      <c r="V3521" s="9" t="s">
        <v>30492</v>
      </c>
    </row>
    <row r="3522" customFormat="false" ht="15" hidden="false" customHeight="false" outlineLevel="0" collapsed="false">
      <c r="A3522" s="9" t="s">
        <v>30493</v>
      </c>
      <c r="B3522" s="9" t="s">
        <v>30494</v>
      </c>
      <c r="C3522" s="9" t="s">
        <v>30495</v>
      </c>
      <c r="D3522" s="9" t="s">
        <v>20</v>
      </c>
      <c r="E3522" s="9" t="s">
        <v>27277</v>
      </c>
      <c r="F3522" s="9" t="s">
        <v>168</v>
      </c>
      <c r="G3522" s="9" t="s">
        <v>148</v>
      </c>
      <c r="H3522" s="9" t="n">
        <v>-46000</v>
      </c>
      <c r="I3522" s="9" t="n">
        <v>2020</v>
      </c>
      <c r="J3522" s="9" t="s">
        <v>30496</v>
      </c>
      <c r="K3522" s="9" t="s">
        <v>30497</v>
      </c>
      <c r="L3522" s="9"/>
      <c r="M3522" s="9" t="s">
        <v>30498</v>
      </c>
      <c r="N3522" s="9" t="s">
        <v>179</v>
      </c>
      <c r="O3522" s="9" t="s">
        <v>30499</v>
      </c>
      <c r="P3522" s="9"/>
      <c r="Q3522" s="9" t="s">
        <v>9215</v>
      </c>
      <c r="R3522" s="9" t="s">
        <v>14169</v>
      </c>
      <c r="S3522" s="9" t="s">
        <v>16</v>
      </c>
      <c r="T3522" s="9" t="s">
        <v>2834</v>
      </c>
      <c r="U3522" s="9" t="s">
        <v>222</v>
      </c>
      <c r="V3522" s="9"/>
    </row>
    <row r="3523" customFormat="false" ht="15" hidden="false" customHeight="false" outlineLevel="0" collapsed="false">
      <c r="A3523" s="9" t="s">
        <v>30500</v>
      </c>
      <c r="B3523" s="9" t="s">
        <v>30501</v>
      </c>
      <c r="C3523" s="9" t="s">
        <v>30502</v>
      </c>
      <c r="D3523" s="9" t="s">
        <v>20</v>
      </c>
      <c r="E3523" s="9" t="s">
        <v>27277</v>
      </c>
      <c r="F3523" s="9" t="s">
        <v>168</v>
      </c>
      <c r="G3523" s="9" t="s">
        <v>148</v>
      </c>
      <c r="H3523" s="9" t="n">
        <v>1830</v>
      </c>
      <c r="I3523" s="9" t="n">
        <v>1877</v>
      </c>
      <c r="J3523" s="9" t="s">
        <v>240</v>
      </c>
      <c r="K3523" s="9" t="s">
        <v>30503</v>
      </c>
      <c r="L3523" s="9" t="s">
        <v>30504</v>
      </c>
      <c r="M3523" s="9" t="s">
        <v>30505</v>
      </c>
      <c r="N3523" s="9" t="s">
        <v>176</v>
      </c>
      <c r="O3523" s="9" t="s">
        <v>30506</v>
      </c>
      <c r="P3523" s="9"/>
      <c r="Q3523" s="9" t="s">
        <v>246</v>
      </c>
      <c r="R3523" s="9" t="s">
        <v>628</v>
      </c>
      <c r="S3523" s="9" t="s">
        <v>17</v>
      </c>
      <c r="T3523" s="9" t="s">
        <v>2953</v>
      </c>
      <c r="U3523" s="9" t="s">
        <v>222</v>
      </c>
      <c r="V3523" s="9"/>
    </row>
    <row r="3524" customFormat="false" ht="15" hidden="false" customHeight="false" outlineLevel="0" collapsed="false">
      <c r="A3524" s="9" t="s">
        <v>30507</v>
      </c>
      <c r="B3524" s="9" t="s">
        <v>11936</v>
      </c>
      <c r="C3524" s="9" t="s">
        <v>30508</v>
      </c>
      <c r="D3524" s="9" t="s">
        <v>20</v>
      </c>
      <c r="E3524" s="9" t="s">
        <v>27277</v>
      </c>
      <c r="F3524" s="9" t="s">
        <v>168</v>
      </c>
      <c r="G3524" s="9" t="s">
        <v>150</v>
      </c>
      <c r="H3524" s="9" t="n">
        <v>-8000</v>
      </c>
      <c r="I3524" s="9"/>
      <c r="J3524" s="9" t="s">
        <v>240</v>
      </c>
      <c r="K3524" s="9" t="s">
        <v>30509</v>
      </c>
      <c r="L3524" s="9" t="s">
        <v>30510</v>
      </c>
      <c r="M3524" s="9" t="s">
        <v>30511</v>
      </c>
      <c r="N3524" s="9" t="s">
        <v>175</v>
      </c>
      <c r="O3524" s="9" t="s">
        <v>30512</v>
      </c>
      <c r="P3524" s="9"/>
      <c r="Q3524" s="9" t="s">
        <v>454</v>
      </c>
      <c r="R3524" s="9" t="s">
        <v>5625</v>
      </c>
      <c r="S3524" s="9" t="s">
        <v>17</v>
      </c>
      <c r="T3524" s="9" t="s">
        <v>3239</v>
      </c>
      <c r="U3524" s="9" t="s">
        <v>222</v>
      </c>
      <c r="V3524" s="9" t="s">
        <v>30513</v>
      </c>
    </row>
    <row r="3525" customFormat="false" ht="15" hidden="false" customHeight="false" outlineLevel="0" collapsed="false">
      <c r="A3525" s="9" t="s">
        <v>30514</v>
      </c>
      <c r="B3525" s="9" t="s">
        <v>30515</v>
      </c>
      <c r="C3525" s="9" t="s">
        <v>30516</v>
      </c>
      <c r="D3525" s="9" t="s">
        <v>20</v>
      </c>
      <c r="E3525" s="9" t="s">
        <v>27277</v>
      </c>
      <c r="F3525" s="9" t="s">
        <v>168</v>
      </c>
      <c r="G3525" s="9" t="s">
        <v>150</v>
      </c>
      <c r="H3525" s="9" t="n">
        <v>-20000</v>
      </c>
      <c r="I3525" s="9"/>
      <c r="J3525" s="9" t="s">
        <v>240</v>
      </c>
      <c r="K3525" s="9" t="s">
        <v>30517</v>
      </c>
      <c r="L3525" s="9" t="s">
        <v>30518</v>
      </c>
      <c r="M3525" s="9" t="s">
        <v>30519</v>
      </c>
      <c r="N3525" s="9" t="s">
        <v>9045</v>
      </c>
      <c r="O3525" s="9" t="s">
        <v>5662</v>
      </c>
      <c r="P3525" s="9"/>
      <c r="Q3525" s="9" t="s">
        <v>234</v>
      </c>
      <c r="R3525" s="9" t="s">
        <v>5625</v>
      </c>
      <c r="S3525" s="9" t="s">
        <v>17</v>
      </c>
      <c r="T3525" s="9" t="s">
        <v>170</v>
      </c>
      <c r="U3525" s="9" t="s">
        <v>378</v>
      </c>
      <c r="V3525" s="9" t="s">
        <v>30520</v>
      </c>
    </row>
    <row r="3526" customFormat="false" ht="15" hidden="false" customHeight="false" outlineLevel="0" collapsed="false">
      <c r="A3526" s="9" t="s">
        <v>30521</v>
      </c>
      <c r="B3526" s="9" t="s">
        <v>30522</v>
      </c>
      <c r="C3526" s="9" t="s">
        <v>30523</v>
      </c>
      <c r="D3526" s="9" t="s">
        <v>20</v>
      </c>
      <c r="E3526" s="9" t="s">
        <v>27277</v>
      </c>
      <c r="F3526" s="9" t="s">
        <v>168</v>
      </c>
      <c r="G3526" s="9" t="s">
        <v>150</v>
      </c>
      <c r="H3526" s="9" t="n">
        <v>-1100</v>
      </c>
      <c r="I3526" s="9" t="n">
        <v>-800</v>
      </c>
      <c r="J3526" s="9" t="s">
        <v>240</v>
      </c>
      <c r="K3526" s="9" t="s">
        <v>30524</v>
      </c>
      <c r="L3526" s="9" t="s">
        <v>30525</v>
      </c>
      <c r="M3526" s="9" t="s">
        <v>30526</v>
      </c>
      <c r="N3526" s="9" t="s">
        <v>5729</v>
      </c>
      <c r="O3526" s="9" t="s">
        <v>30527</v>
      </c>
      <c r="P3526" s="9"/>
      <c r="Q3526" s="9" t="s">
        <v>234</v>
      </c>
      <c r="R3526" s="9" t="s">
        <v>5625</v>
      </c>
      <c r="S3526" s="9" t="s">
        <v>16</v>
      </c>
      <c r="T3526" s="9" t="s">
        <v>170</v>
      </c>
      <c r="U3526" s="9" t="s">
        <v>222</v>
      </c>
      <c r="V3526" s="9" t="s">
        <v>30528</v>
      </c>
    </row>
    <row r="3527" customFormat="false" ht="15" hidden="false" customHeight="false" outlineLevel="0" collapsed="false">
      <c r="A3527" s="9" t="s">
        <v>30529</v>
      </c>
      <c r="B3527" s="9" t="s">
        <v>30530</v>
      </c>
      <c r="C3527" s="9" t="s">
        <v>30531</v>
      </c>
      <c r="D3527" s="9" t="s">
        <v>20</v>
      </c>
      <c r="E3527" s="9" t="s">
        <v>27277</v>
      </c>
      <c r="F3527" s="9" t="s">
        <v>168</v>
      </c>
      <c r="G3527" s="9" t="s">
        <v>150</v>
      </c>
      <c r="H3527" s="9" t="n">
        <v>-1000</v>
      </c>
      <c r="I3527" s="9" t="n">
        <v>-800</v>
      </c>
      <c r="J3527" s="9" t="s">
        <v>30532</v>
      </c>
      <c r="K3527" s="9" t="s">
        <v>30533</v>
      </c>
      <c r="L3527" s="9" t="s">
        <v>30534</v>
      </c>
      <c r="M3527" s="9" t="s">
        <v>30535</v>
      </c>
      <c r="N3527" s="9" t="s">
        <v>179</v>
      </c>
      <c r="O3527" s="9" t="s">
        <v>30536</v>
      </c>
      <c r="P3527" s="9"/>
      <c r="Q3527" s="9" t="s">
        <v>12702</v>
      </c>
      <c r="R3527" s="9" t="s">
        <v>5625</v>
      </c>
      <c r="S3527" s="9" t="s">
        <v>17</v>
      </c>
      <c r="T3527" s="9" t="s">
        <v>672</v>
      </c>
      <c r="U3527" s="9" t="s">
        <v>222</v>
      </c>
      <c r="V3527" s="9" t="s">
        <v>30537</v>
      </c>
    </row>
    <row r="3528" customFormat="false" ht="15" hidden="false" customHeight="false" outlineLevel="0" collapsed="false">
      <c r="A3528" s="9" t="s">
        <v>30538</v>
      </c>
      <c r="B3528" s="9" t="s">
        <v>30539</v>
      </c>
      <c r="C3528" s="9" t="s">
        <v>30540</v>
      </c>
      <c r="D3528" s="9" t="s">
        <v>20</v>
      </c>
      <c r="E3528" s="9" t="s">
        <v>27277</v>
      </c>
      <c r="F3528" s="9" t="s">
        <v>168</v>
      </c>
      <c r="G3528" s="9" t="s">
        <v>150</v>
      </c>
      <c r="H3528" s="9" t="n">
        <v>1600</v>
      </c>
      <c r="I3528" s="9"/>
      <c r="J3528" s="9" t="s">
        <v>30541</v>
      </c>
      <c r="K3528" s="9" t="s">
        <v>30542</v>
      </c>
      <c r="L3528" s="9" t="s">
        <v>30543</v>
      </c>
      <c r="M3528" s="9" t="s">
        <v>30544</v>
      </c>
      <c r="N3528" s="9" t="s">
        <v>2523</v>
      </c>
      <c r="O3528" s="9" t="s">
        <v>30545</v>
      </c>
      <c r="P3528" s="9"/>
      <c r="Q3528" s="9" t="s">
        <v>18874</v>
      </c>
      <c r="R3528" s="9" t="s">
        <v>14169</v>
      </c>
      <c r="S3528" s="9" t="s">
        <v>17</v>
      </c>
      <c r="T3528" s="9" t="s">
        <v>3391</v>
      </c>
      <c r="U3528" s="9" t="s">
        <v>378</v>
      </c>
      <c r="V3528" s="9" t="s">
        <v>30546</v>
      </c>
    </row>
    <row r="3529" customFormat="false" ht="15" hidden="false" customHeight="false" outlineLevel="0" collapsed="false">
      <c r="A3529" s="9" t="s">
        <v>30547</v>
      </c>
      <c r="B3529" s="9" t="s">
        <v>30548</v>
      </c>
      <c r="C3529" s="9" t="s">
        <v>30549</v>
      </c>
      <c r="D3529" s="9" t="s">
        <v>20</v>
      </c>
      <c r="E3529" s="9" t="s">
        <v>27277</v>
      </c>
      <c r="F3529" s="9" t="s">
        <v>168</v>
      </c>
      <c r="G3529" s="9" t="s">
        <v>150</v>
      </c>
      <c r="H3529" s="9" t="n">
        <v>1600</v>
      </c>
      <c r="I3529" s="9"/>
      <c r="J3529" s="9" t="s">
        <v>30550</v>
      </c>
      <c r="K3529" s="9" t="s">
        <v>30551</v>
      </c>
      <c r="L3529" s="9" t="s">
        <v>30552</v>
      </c>
      <c r="M3529" s="9" t="s">
        <v>30553</v>
      </c>
      <c r="N3529" s="9" t="s">
        <v>179</v>
      </c>
      <c r="O3529" s="9" t="s">
        <v>30554</v>
      </c>
      <c r="P3529" s="9"/>
      <c r="Q3529" s="9" t="s">
        <v>2332</v>
      </c>
      <c r="R3529" s="9" t="s">
        <v>628</v>
      </c>
      <c r="S3529" s="9" t="s">
        <v>17</v>
      </c>
      <c r="T3529" s="9" t="s">
        <v>1475</v>
      </c>
      <c r="U3529" s="9" t="s">
        <v>378</v>
      </c>
      <c r="V3529" s="9"/>
    </row>
    <row r="3530" customFormat="false" ht="15" hidden="false" customHeight="false" outlineLevel="0" collapsed="false">
      <c r="A3530" s="9" t="s">
        <v>30555</v>
      </c>
      <c r="B3530" s="9" t="s">
        <v>30556</v>
      </c>
      <c r="C3530" s="9" t="s">
        <v>30557</v>
      </c>
      <c r="D3530" s="9" t="s">
        <v>20</v>
      </c>
      <c r="E3530" s="9" t="s">
        <v>27277</v>
      </c>
      <c r="F3530" s="9" t="s">
        <v>168</v>
      </c>
      <c r="G3530" s="9" t="s">
        <v>150</v>
      </c>
      <c r="H3530" s="9" t="n">
        <v>1800</v>
      </c>
      <c r="I3530" s="9"/>
      <c r="J3530" s="9" t="s">
        <v>17208</v>
      </c>
      <c r="K3530" s="9" t="s">
        <v>30558</v>
      </c>
      <c r="L3530" s="9" t="s">
        <v>30559</v>
      </c>
      <c r="M3530" s="9" t="s">
        <v>30560</v>
      </c>
      <c r="N3530" s="9" t="s">
        <v>8531</v>
      </c>
      <c r="O3530" s="9" t="s">
        <v>30561</v>
      </c>
      <c r="P3530" s="9"/>
      <c r="Q3530" s="9" t="s">
        <v>18874</v>
      </c>
      <c r="R3530" s="9" t="s">
        <v>27635</v>
      </c>
      <c r="S3530" s="9" t="s">
        <v>17</v>
      </c>
      <c r="T3530" s="9" t="s">
        <v>170</v>
      </c>
      <c r="U3530" s="9" t="s">
        <v>378</v>
      </c>
      <c r="V3530" s="9" t="s">
        <v>30562</v>
      </c>
    </row>
    <row r="3531" customFormat="false" ht="15" hidden="false" customHeight="false" outlineLevel="0" collapsed="false">
      <c r="A3531" s="9" t="s">
        <v>30563</v>
      </c>
      <c r="B3531" s="9" t="s">
        <v>30564</v>
      </c>
      <c r="C3531" s="9" t="s">
        <v>30565</v>
      </c>
      <c r="D3531" s="9" t="s">
        <v>20</v>
      </c>
      <c r="E3531" s="9" t="s">
        <v>27277</v>
      </c>
      <c r="F3531" s="9" t="s">
        <v>168</v>
      </c>
      <c r="G3531" s="9" t="s">
        <v>152</v>
      </c>
      <c r="H3531" s="9" t="n">
        <v>1180</v>
      </c>
      <c r="I3531" s="9" t="n">
        <v>1628</v>
      </c>
      <c r="J3531" s="9" t="s">
        <v>30566</v>
      </c>
      <c r="K3531" s="9" t="s">
        <v>30567</v>
      </c>
      <c r="L3531" s="9" t="s">
        <v>30568</v>
      </c>
      <c r="M3531" s="9" t="s">
        <v>30569</v>
      </c>
      <c r="N3531" s="9" t="s">
        <v>231</v>
      </c>
      <c r="O3531" s="9" t="s">
        <v>30570</v>
      </c>
      <c r="P3531" s="9" t="s">
        <v>30571</v>
      </c>
      <c r="Q3531" s="9" t="s">
        <v>1128</v>
      </c>
      <c r="R3531" s="9" t="s">
        <v>1806</v>
      </c>
      <c r="S3531" s="9" t="s">
        <v>16</v>
      </c>
      <c r="T3531" s="9" t="s">
        <v>3090</v>
      </c>
      <c r="U3531" s="9" t="s">
        <v>222</v>
      </c>
      <c r="V3531" s="9" t="s">
        <v>30572</v>
      </c>
    </row>
    <row r="3532" customFormat="false" ht="15" hidden="false" customHeight="false" outlineLevel="0" collapsed="false">
      <c r="A3532" s="9" t="s">
        <v>30573</v>
      </c>
      <c r="B3532" s="9" t="s">
        <v>30574</v>
      </c>
      <c r="C3532" s="9" t="s">
        <v>30575</v>
      </c>
      <c r="D3532" s="9" t="s">
        <v>20</v>
      </c>
      <c r="E3532" s="9" t="s">
        <v>27277</v>
      </c>
      <c r="F3532" s="9" t="s">
        <v>168</v>
      </c>
      <c r="G3532" s="9" t="s">
        <v>152</v>
      </c>
      <c r="H3532" s="9" t="n">
        <v>1250</v>
      </c>
      <c r="I3532" s="9" t="n">
        <v>1850</v>
      </c>
      <c r="J3532" s="9" t="s">
        <v>240</v>
      </c>
      <c r="K3532" s="9" t="s">
        <v>30576</v>
      </c>
      <c r="L3532" s="9" t="s">
        <v>30577</v>
      </c>
      <c r="M3532" s="9" t="s">
        <v>30578</v>
      </c>
      <c r="N3532" s="9" t="s">
        <v>5917</v>
      </c>
      <c r="O3532" s="9" t="s">
        <v>5662</v>
      </c>
      <c r="P3532" s="9"/>
      <c r="Q3532" s="9" t="s">
        <v>1128</v>
      </c>
      <c r="R3532" s="9" t="s">
        <v>1806</v>
      </c>
      <c r="S3532" s="9" t="s">
        <v>17</v>
      </c>
      <c r="T3532" s="9"/>
      <c r="U3532" s="9" t="s">
        <v>378</v>
      </c>
      <c r="V3532" s="9"/>
    </row>
    <row r="3533" customFormat="false" ht="15" hidden="false" customHeight="false" outlineLevel="0" collapsed="false">
      <c r="A3533" s="9" t="s">
        <v>30579</v>
      </c>
      <c r="B3533" s="9" t="s">
        <v>30580</v>
      </c>
      <c r="C3533" s="9" t="s">
        <v>30581</v>
      </c>
      <c r="D3533" s="9" t="s">
        <v>20</v>
      </c>
      <c r="E3533" s="9" t="s">
        <v>27277</v>
      </c>
      <c r="F3533" s="9" t="s">
        <v>168</v>
      </c>
      <c r="G3533" s="9" t="s">
        <v>152</v>
      </c>
      <c r="H3533" s="9" t="n">
        <v>1600</v>
      </c>
      <c r="I3533" s="9"/>
      <c r="J3533" s="9" t="s">
        <v>17208</v>
      </c>
      <c r="K3533" s="9" t="s">
        <v>30582</v>
      </c>
      <c r="L3533" s="9" t="s">
        <v>30583</v>
      </c>
      <c r="M3533" s="9" t="s">
        <v>30584</v>
      </c>
      <c r="N3533" s="9" t="s">
        <v>178</v>
      </c>
      <c r="O3533" s="9" t="s">
        <v>30585</v>
      </c>
      <c r="P3533" s="9"/>
      <c r="Q3533" s="9" t="s">
        <v>18874</v>
      </c>
      <c r="R3533" s="9" t="s">
        <v>628</v>
      </c>
      <c r="S3533" s="9" t="s">
        <v>17</v>
      </c>
      <c r="T3533" s="9" t="s">
        <v>18875</v>
      </c>
      <c r="U3533" s="9" t="s">
        <v>378</v>
      </c>
      <c r="V3533" s="9"/>
    </row>
    <row r="3534" customFormat="false" ht="15" hidden="false" customHeight="false" outlineLevel="0" collapsed="false">
      <c r="A3534" s="9" t="s">
        <v>30586</v>
      </c>
      <c r="B3534" s="9" t="s">
        <v>30587</v>
      </c>
      <c r="C3534" s="9" t="s">
        <v>30588</v>
      </c>
      <c r="D3534" s="9" t="s">
        <v>20</v>
      </c>
      <c r="E3534" s="9" t="s">
        <v>27277</v>
      </c>
      <c r="F3534" s="9" t="s">
        <v>168</v>
      </c>
      <c r="G3534" s="9" t="s">
        <v>152</v>
      </c>
      <c r="H3534" s="9" t="n">
        <v>1300</v>
      </c>
      <c r="I3534" s="9" t="n">
        <v>1700</v>
      </c>
      <c r="J3534" s="9" t="s">
        <v>240</v>
      </c>
      <c r="K3534" s="9" t="s">
        <v>30589</v>
      </c>
      <c r="L3534" s="9" t="s">
        <v>30590</v>
      </c>
      <c r="M3534" s="9" t="s">
        <v>30591</v>
      </c>
      <c r="N3534" s="9" t="s">
        <v>173</v>
      </c>
      <c r="O3534" s="9" t="s">
        <v>30592</v>
      </c>
      <c r="P3534" s="9"/>
      <c r="Q3534" s="9" t="s">
        <v>810</v>
      </c>
      <c r="R3534" s="9" t="s">
        <v>628</v>
      </c>
      <c r="S3534" s="9" t="s">
        <v>17</v>
      </c>
      <c r="T3534" s="9"/>
      <c r="U3534" s="9" t="s">
        <v>378</v>
      </c>
      <c r="V3534" s="9" t="s">
        <v>27273</v>
      </c>
    </row>
    <row r="3535" customFormat="false" ht="15" hidden="false" customHeight="false" outlineLevel="0" collapsed="false">
      <c r="A3535" s="9" t="s">
        <v>30593</v>
      </c>
      <c r="B3535" s="9" t="s">
        <v>30594</v>
      </c>
      <c r="C3535" s="9" t="s">
        <v>30595</v>
      </c>
      <c r="D3535" s="9" t="s">
        <v>20</v>
      </c>
      <c r="E3535" s="9" t="s">
        <v>27277</v>
      </c>
      <c r="F3535" s="9" t="s">
        <v>171</v>
      </c>
      <c r="G3535" s="9" t="s">
        <v>152</v>
      </c>
      <c r="H3535" s="9" t="n">
        <v>1946</v>
      </c>
      <c r="I3535" s="9" t="n">
        <v>1958</v>
      </c>
      <c r="J3535" s="9" t="s">
        <v>30596</v>
      </c>
      <c r="K3535" s="9" t="s">
        <v>30597</v>
      </c>
      <c r="L3535" s="9"/>
      <c r="M3535" s="9" t="s">
        <v>30598</v>
      </c>
      <c r="N3535" s="9" t="s">
        <v>181</v>
      </c>
      <c r="O3535" s="9" t="s">
        <v>30599</v>
      </c>
      <c r="P3535" s="9" t="s">
        <v>30600</v>
      </c>
      <c r="Q3535" s="9" t="s">
        <v>1267</v>
      </c>
      <c r="R3535" s="9" t="s">
        <v>628</v>
      </c>
      <c r="S3535" s="9" t="s">
        <v>17</v>
      </c>
      <c r="T3535" s="9" t="s">
        <v>17551</v>
      </c>
      <c r="U3535" s="9" t="s">
        <v>222</v>
      </c>
      <c r="V3535" s="9" t="s">
        <v>30601</v>
      </c>
    </row>
    <row r="3536" customFormat="false" ht="15" hidden="false" customHeight="false" outlineLevel="0" collapsed="false">
      <c r="A3536" s="9" t="s">
        <v>30602</v>
      </c>
      <c r="B3536" s="9" t="s">
        <v>30603</v>
      </c>
      <c r="C3536" s="9" t="s">
        <v>30604</v>
      </c>
      <c r="D3536" s="9" t="s">
        <v>20</v>
      </c>
      <c r="E3536" s="9" t="s">
        <v>27277</v>
      </c>
      <c r="F3536" s="9" t="s">
        <v>171</v>
      </c>
      <c r="G3536" s="9" t="s">
        <v>152</v>
      </c>
      <c r="H3536" s="9" t="n">
        <v>1906</v>
      </c>
      <c r="I3536" s="9"/>
      <c r="J3536" s="9" t="s">
        <v>17208</v>
      </c>
      <c r="K3536" s="9" t="s">
        <v>30605</v>
      </c>
      <c r="L3536" s="9" t="s">
        <v>10386</v>
      </c>
      <c r="M3536" s="9" t="s">
        <v>30606</v>
      </c>
      <c r="N3536" s="9" t="s">
        <v>178</v>
      </c>
      <c r="O3536" s="9" t="s">
        <v>30607</v>
      </c>
      <c r="P3536" s="9" t="s">
        <v>30608</v>
      </c>
      <c r="Q3536" s="9" t="s">
        <v>246</v>
      </c>
      <c r="R3536" s="9" t="s">
        <v>628</v>
      </c>
      <c r="S3536" s="9" t="s">
        <v>17</v>
      </c>
      <c r="T3536" s="9" t="s">
        <v>9203</v>
      </c>
      <c r="U3536" s="9" t="s">
        <v>222</v>
      </c>
      <c r="V3536" s="9"/>
    </row>
    <row r="3537" customFormat="false" ht="15" hidden="false" customHeight="false" outlineLevel="0" collapsed="false">
      <c r="A3537" s="9" t="s">
        <v>30609</v>
      </c>
      <c r="B3537" s="9" t="s">
        <v>30610</v>
      </c>
      <c r="C3537" s="9" t="s">
        <v>30611</v>
      </c>
      <c r="D3537" s="9" t="s">
        <v>20</v>
      </c>
      <c r="E3537" s="9" t="s">
        <v>27277</v>
      </c>
      <c r="F3537" s="9" t="s">
        <v>168</v>
      </c>
      <c r="G3537" s="9" t="s">
        <v>155</v>
      </c>
      <c r="H3537" s="9" t="n">
        <v>1000</v>
      </c>
      <c r="I3537" s="9"/>
      <c r="J3537" s="9" t="s">
        <v>17208</v>
      </c>
      <c r="K3537" s="9" t="s">
        <v>30612</v>
      </c>
      <c r="L3537" s="9" t="s">
        <v>30613</v>
      </c>
      <c r="M3537" s="9" t="s">
        <v>30614</v>
      </c>
      <c r="N3537" s="9" t="s">
        <v>14463</v>
      </c>
      <c r="O3537" s="9" t="s">
        <v>30615</v>
      </c>
      <c r="P3537" s="9"/>
      <c r="Q3537" s="9" t="s">
        <v>869</v>
      </c>
      <c r="R3537" s="9" t="s">
        <v>628</v>
      </c>
      <c r="S3537" s="9" t="s">
        <v>16</v>
      </c>
      <c r="T3537" s="9" t="s">
        <v>8750</v>
      </c>
      <c r="U3537" s="9" t="s">
        <v>222</v>
      </c>
      <c r="V3537" s="9" t="s">
        <v>30616</v>
      </c>
    </row>
    <row r="3538" customFormat="false" ht="15" hidden="false" customHeight="false" outlineLevel="0" collapsed="false">
      <c r="A3538" s="9" t="s">
        <v>30617</v>
      </c>
      <c r="B3538" s="9" t="s">
        <v>30618</v>
      </c>
      <c r="C3538" s="9" t="s">
        <v>2787</v>
      </c>
      <c r="D3538" s="9" t="s">
        <v>20</v>
      </c>
      <c r="E3538" s="9" t="s">
        <v>27277</v>
      </c>
      <c r="F3538" s="9" t="s">
        <v>168</v>
      </c>
      <c r="G3538" s="9" t="s">
        <v>155</v>
      </c>
      <c r="H3538" s="9" t="n">
        <v>1100</v>
      </c>
      <c r="I3538" s="9" t="n">
        <v>1680</v>
      </c>
      <c r="J3538" s="9" t="s">
        <v>240</v>
      </c>
      <c r="K3538" s="9" t="s">
        <v>30619</v>
      </c>
      <c r="L3538" s="9" t="s">
        <v>30620</v>
      </c>
      <c r="M3538" s="9" t="s">
        <v>30621</v>
      </c>
      <c r="N3538" s="9" t="s">
        <v>179</v>
      </c>
      <c r="O3538" s="9" t="s">
        <v>30622</v>
      </c>
      <c r="P3538" s="9"/>
      <c r="Q3538" s="9" t="s">
        <v>9342</v>
      </c>
      <c r="R3538" s="9" t="s">
        <v>628</v>
      </c>
      <c r="S3538" s="9" t="s">
        <v>16</v>
      </c>
      <c r="T3538" s="9" t="s">
        <v>3090</v>
      </c>
      <c r="U3538" s="9" t="s">
        <v>222</v>
      </c>
      <c r="V3538" s="9" t="s">
        <v>10099</v>
      </c>
    </row>
    <row r="3539" customFormat="false" ht="15" hidden="false" customHeight="false" outlineLevel="0" collapsed="false">
      <c r="A3539" s="9" t="s">
        <v>30623</v>
      </c>
      <c r="B3539" s="9" t="s">
        <v>30624</v>
      </c>
      <c r="C3539" s="9" t="s">
        <v>2787</v>
      </c>
      <c r="D3539" s="9" t="s">
        <v>20</v>
      </c>
      <c r="E3539" s="9" t="s">
        <v>27277</v>
      </c>
      <c r="F3539" s="9" t="s">
        <v>168</v>
      </c>
      <c r="G3539" s="9" t="s">
        <v>155</v>
      </c>
      <c r="H3539" s="9" t="n">
        <v>1500</v>
      </c>
      <c r="I3539" s="9" t="n">
        <v>1868</v>
      </c>
      <c r="J3539" s="9" t="s">
        <v>240</v>
      </c>
      <c r="K3539" s="9" t="s">
        <v>30625</v>
      </c>
      <c r="L3539" s="9" t="s">
        <v>30626</v>
      </c>
      <c r="M3539" s="9" t="s">
        <v>30627</v>
      </c>
      <c r="N3539" s="9" t="s">
        <v>179</v>
      </c>
      <c r="O3539" s="9" t="s">
        <v>30628</v>
      </c>
      <c r="P3539" s="9"/>
      <c r="Q3539" s="9" t="s">
        <v>9215</v>
      </c>
      <c r="R3539" s="9" t="s">
        <v>29636</v>
      </c>
      <c r="S3539" s="9" t="s">
        <v>17</v>
      </c>
      <c r="T3539" s="9" t="s">
        <v>3429</v>
      </c>
      <c r="U3539" s="9" t="s">
        <v>222</v>
      </c>
      <c r="V3539" s="9" t="s">
        <v>30629</v>
      </c>
    </row>
    <row r="3540" customFormat="false" ht="15" hidden="false" customHeight="false" outlineLevel="0" collapsed="false">
      <c r="A3540" s="9" t="s">
        <v>30630</v>
      </c>
      <c r="B3540" s="9" t="s">
        <v>14228</v>
      </c>
      <c r="C3540" s="9" t="s">
        <v>30631</v>
      </c>
      <c r="D3540" s="9" t="s">
        <v>20</v>
      </c>
      <c r="E3540" s="9" t="s">
        <v>27277</v>
      </c>
      <c r="F3540" s="9" t="s">
        <v>171</v>
      </c>
      <c r="G3540" s="9" t="s">
        <v>155</v>
      </c>
      <c r="H3540" s="9" t="n">
        <v>1998</v>
      </c>
      <c r="I3540" s="9"/>
      <c r="J3540" s="9" t="s">
        <v>30632</v>
      </c>
      <c r="K3540" s="9" t="s">
        <v>30633</v>
      </c>
      <c r="L3540" s="9" t="s">
        <v>27386</v>
      </c>
      <c r="M3540" s="9" t="s">
        <v>30634</v>
      </c>
      <c r="N3540" s="9" t="s">
        <v>180</v>
      </c>
      <c r="O3540" s="9" t="s">
        <v>30635</v>
      </c>
      <c r="P3540" s="9"/>
      <c r="Q3540" s="9" t="s">
        <v>2783</v>
      </c>
      <c r="R3540" s="9" t="s">
        <v>30636</v>
      </c>
      <c r="S3540" s="9" t="s">
        <v>16</v>
      </c>
      <c r="T3540" s="9" t="s">
        <v>3429</v>
      </c>
      <c r="U3540" s="9" t="s">
        <v>222</v>
      </c>
      <c r="V3540" s="9" t="s">
        <v>11213</v>
      </c>
    </row>
    <row r="3541" customFormat="false" ht="15" hidden="false" customHeight="false" outlineLevel="0" collapsed="false">
      <c r="A3541" s="9" t="s">
        <v>30637</v>
      </c>
      <c r="B3541" s="9" t="s">
        <v>30638</v>
      </c>
      <c r="C3541" s="9" t="s">
        <v>30639</v>
      </c>
      <c r="D3541" s="9" t="s">
        <v>20</v>
      </c>
      <c r="E3541" s="9" t="s">
        <v>27277</v>
      </c>
      <c r="F3541" s="9" t="s">
        <v>171</v>
      </c>
      <c r="G3541" s="9" t="s">
        <v>155</v>
      </c>
      <c r="H3541" s="9" t="n">
        <v>1889</v>
      </c>
      <c r="I3541" s="9"/>
      <c r="J3541" s="9" t="s">
        <v>30640</v>
      </c>
      <c r="K3541" s="9" t="s">
        <v>30641</v>
      </c>
      <c r="L3541" s="9" t="s">
        <v>27386</v>
      </c>
      <c r="M3541" s="9" t="s">
        <v>30642</v>
      </c>
      <c r="N3541" s="9" t="s">
        <v>180</v>
      </c>
      <c r="O3541" s="9" t="s">
        <v>30643</v>
      </c>
      <c r="P3541" s="9"/>
      <c r="Q3541" s="9" t="s">
        <v>454</v>
      </c>
      <c r="R3541" s="9" t="s">
        <v>8924</v>
      </c>
      <c r="S3541" s="9" t="s">
        <v>17</v>
      </c>
      <c r="T3541" s="9" t="s">
        <v>3429</v>
      </c>
      <c r="U3541" s="9" t="s">
        <v>222</v>
      </c>
      <c r="V3541" s="9"/>
    </row>
    <row r="3542" customFormat="false" ht="15" hidden="false" customHeight="false" outlineLevel="0" collapsed="false">
      <c r="A3542" s="9" t="s">
        <v>30644</v>
      </c>
      <c r="B3542" s="9" t="s">
        <v>30645</v>
      </c>
      <c r="C3542" s="9" t="s">
        <v>30646</v>
      </c>
      <c r="D3542" s="9" t="s">
        <v>20</v>
      </c>
      <c r="E3542" s="9" t="s">
        <v>27277</v>
      </c>
      <c r="F3542" s="9" t="s">
        <v>168</v>
      </c>
      <c r="G3542" s="9" t="s">
        <v>155</v>
      </c>
      <c r="H3542" s="9" t="n">
        <v>1280</v>
      </c>
      <c r="I3542" s="9" t="n">
        <v>1350</v>
      </c>
      <c r="J3542" s="9" t="s">
        <v>240</v>
      </c>
      <c r="K3542" s="9" t="s">
        <v>30647</v>
      </c>
      <c r="L3542" s="9" t="s">
        <v>30648</v>
      </c>
      <c r="M3542" s="9" t="s">
        <v>30649</v>
      </c>
      <c r="N3542" s="9" t="s">
        <v>5661</v>
      </c>
      <c r="O3542" s="9" t="s">
        <v>30650</v>
      </c>
      <c r="P3542" s="9"/>
      <c r="Q3542" s="9" t="s">
        <v>7272</v>
      </c>
      <c r="R3542" s="9" t="s">
        <v>5625</v>
      </c>
      <c r="S3542" s="9" t="s">
        <v>17</v>
      </c>
      <c r="T3542" s="9" t="s">
        <v>3429</v>
      </c>
      <c r="U3542" s="9" t="s">
        <v>222</v>
      </c>
      <c r="V3542" s="9"/>
    </row>
    <row r="3543" customFormat="false" ht="15" hidden="false" customHeight="false" outlineLevel="0" collapsed="false">
      <c r="A3543" s="9" t="s">
        <v>30651</v>
      </c>
      <c r="B3543" s="9" t="s">
        <v>30652</v>
      </c>
      <c r="C3543" s="9" t="s">
        <v>30653</v>
      </c>
      <c r="D3543" s="9" t="s">
        <v>20</v>
      </c>
      <c r="E3543" s="9" t="s">
        <v>27277</v>
      </c>
      <c r="F3543" s="9" t="s">
        <v>168</v>
      </c>
      <c r="G3543" s="9" t="s">
        <v>155</v>
      </c>
      <c r="H3543" s="9" t="n">
        <v>1300</v>
      </c>
      <c r="I3543" s="9"/>
      <c r="J3543" s="9" t="s">
        <v>17208</v>
      </c>
      <c r="K3543" s="9" t="s">
        <v>30654</v>
      </c>
      <c r="L3543" s="9" t="s">
        <v>30655</v>
      </c>
      <c r="M3543" s="9" t="s">
        <v>30656</v>
      </c>
      <c r="N3543" s="9" t="s">
        <v>6105</v>
      </c>
      <c r="O3543" s="9" t="s">
        <v>30657</v>
      </c>
      <c r="P3543" s="9"/>
      <c r="Q3543" s="9" t="s">
        <v>869</v>
      </c>
      <c r="R3543" s="9" t="s">
        <v>30658</v>
      </c>
      <c r="S3543" s="9" t="s">
        <v>17</v>
      </c>
      <c r="T3543" s="9" t="s">
        <v>388</v>
      </c>
      <c r="U3543" s="9" t="s">
        <v>222</v>
      </c>
      <c r="V3543" s="9"/>
    </row>
    <row r="3544" customFormat="false" ht="15" hidden="false" customHeight="false" outlineLevel="0" collapsed="false">
      <c r="A3544" s="9" t="s">
        <v>30659</v>
      </c>
      <c r="B3544" s="9" t="s">
        <v>30660</v>
      </c>
      <c r="C3544" s="9" t="s">
        <v>30661</v>
      </c>
      <c r="D3544" s="9" t="s">
        <v>20</v>
      </c>
      <c r="E3544" s="9" t="s">
        <v>27277</v>
      </c>
      <c r="F3544" s="9" t="s">
        <v>168</v>
      </c>
      <c r="G3544" s="9" t="s">
        <v>155</v>
      </c>
      <c r="H3544" s="9" t="n">
        <v>1100</v>
      </c>
      <c r="I3544" s="9" t="n">
        <v>1800</v>
      </c>
      <c r="J3544" s="9" t="s">
        <v>240</v>
      </c>
      <c r="K3544" s="9" t="s">
        <v>30662</v>
      </c>
      <c r="L3544" s="9" t="s">
        <v>30663</v>
      </c>
      <c r="M3544" s="9" t="s">
        <v>30664</v>
      </c>
      <c r="N3544" s="9" t="s">
        <v>176</v>
      </c>
      <c r="O3544" s="9" t="s">
        <v>30665</v>
      </c>
      <c r="P3544" s="9"/>
      <c r="Q3544" s="9" t="s">
        <v>869</v>
      </c>
      <c r="R3544" s="9" t="s">
        <v>5625</v>
      </c>
      <c r="S3544" s="9" t="s">
        <v>17</v>
      </c>
      <c r="T3544" s="9" t="s">
        <v>388</v>
      </c>
      <c r="U3544" s="9" t="s">
        <v>378</v>
      </c>
      <c r="V3544" s="9"/>
    </row>
    <row r="3545" customFormat="false" ht="15" hidden="false" customHeight="false" outlineLevel="0" collapsed="false">
      <c r="A3545" s="9" t="s">
        <v>30666</v>
      </c>
      <c r="B3545" s="9" t="s">
        <v>30667</v>
      </c>
      <c r="C3545" s="9" t="s">
        <v>30668</v>
      </c>
      <c r="D3545" s="9" t="s">
        <v>20</v>
      </c>
      <c r="E3545" s="9" t="s">
        <v>27277</v>
      </c>
      <c r="F3545" s="9" t="s">
        <v>168</v>
      </c>
      <c r="G3545" s="9" t="s">
        <v>155</v>
      </c>
      <c r="H3545" s="9" t="n">
        <v>-900</v>
      </c>
      <c r="I3545" s="9" t="n">
        <v>-700</v>
      </c>
      <c r="J3545" s="9" t="s">
        <v>240</v>
      </c>
      <c r="K3545" s="9" t="s">
        <v>30669</v>
      </c>
      <c r="L3545" s="9" t="s">
        <v>30525</v>
      </c>
      <c r="M3545" s="9" t="s">
        <v>30670</v>
      </c>
      <c r="N3545" s="9" t="s">
        <v>175</v>
      </c>
      <c r="O3545" s="9" t="s">
        <v>30671</v>
      </c>
      <c r="P3545" s="9"/>
      <c r="Q3545" s="9" t="s">
        <v>234</v>
      </c>
      <c r="R3545" s="9" t="s">
        <v>5625</v>
      </c>
      <c r="S3545" s="9" t="s">
        <v>17</v>
      </c>
      <c r="T3545" s="9" t="s">
        <v>170</v>
      </c>
      <c r="U3545" s="9" t="s">
        <v>378</v>
      </c>
      <c r="V3545" s="9" t="s">
        <v>30672</v>
      </c>
    </row>
    <row r="3546" customFormat="false" ht="15" hidden="false" customHeight="false" outlineLevel="0" collapsed="false">
      <c r="A3546" s="9" t="s">
        <v>30673</v>
      </c>
      <c r="B3546" s="9" t="s">
        <v>30674</v>
      </c>
      <c r="C3546" s="9" t="s">
        <v>30675</v>
      </c>
      <c r="D3546" s="9" t="s">
        <v>24</v>
      </c>
      <c r="E3546" s="9" t="s">
        <v>943</v>
      </c>
      <c r="F3546" s="9" t="s">
        <v>161</v>
      </c>
      <c r="G3546" s="9" t="s">
        <v>1120</v>
      </c>
      <c r="H3546" s="9" t="n">
        <v>-3100</v>
      </c>
      <c r="I3546" s="9" t="n">
        <v>-332</v>
      </c>
      <c r="J3546" s="9" t="s">
        <v>30676</v>
      </c>
      <c r="K3546" s="9" t="s">
        <v>30677</v>
      </c>
      <c r="L3546" s="9" t="s">
        <v>30678</v>
      </c>
      <c r="M3546" s="9" t="s">
        <v>30679</v>
      </c>
      <c r="N3546" s="9" t="s">
        <v>2501</v>
      </c>
      <c r="O3546" s="9" t="s">
        <v>30680</v>
      </c>
      <c r="P3546" s="9" t="s">
        <v>30681</v>
      </c>
      <c r="Q3546" s="9" t="s">
        <v>1723</v>
      </c>
      <c r="R3546" s="9" t="s">
        <v>30682</v>
      </c>
      <c r="S3546" s="9" t="s">
        <v>15</v>
      </c>
      <c r="T3546" s="9" t="s">
        <v>30683</v>
      </c>
      <c r="U3546" s="9" t="s">
        <v>222</v>
      </c>
      <c r="V3546" s="9" t="s">
        <v>30684</v>
      </c>
    </row>
    <row r="3547" customFormat="false" ht="15" hidden="false" customHeight="false" outlineLevel="0" collapsed="false">
      <c r="A3547" s="9" t="s">
        <v>30685</v>
      </c>
      <c r="B3547" s="9" t="s">
        <v>30686</v>
      </c>
      <c r="C3547" s="9" t="s">
        <v>30687</v>
      </c>
      <c r="D3547" s="9" t="s">
        <v>24</v>
      </c>
      <c r="E3547" s="9" t="s">
        <v>943</v>
      </c>
      <c r="F3547" s="9" t="s">
        <v>161</v>
      </c>
      <c r="G3547" s="9" t="s">
        <v>63</v>
      </c>
      <c r="H3547" s="9" t="n">
        <v>-2500</v>
      </c>
      <c r="I3547" s="9" t="n">
        <v>-1500</v>
      </c>
      <c r="J3547" s="9" t="s">
        <v>30688</v>
      </c>
      <c r="K3547" s="9" t="s">
        <v>30689</v>
      </c>
      <c r="L3547" s="9" t="s">
        <v>30690</v>
      </c>
      <c r="M3547" s="9" t="s">
        <v>30691</v>
      </c>
      <c r="N3547" s="9" t="s">
        <v>30692</v>
      </c>
      <c r="O3547" s="9" t="s">
        <v>30693</v>
      </c>
      <c r="P3547" s="9" t="s">
        <v>30694</v>
      </c>
      <c r="Q3547" s="9" t="s">
        <v>219</v>
      </c>
      <c r="R3547" s="9" t="s">
        <v>30695</v>
      </c>
      <c r="S3547" s="9" t="s">
        <v>16</v>
      </c>
      <c r="T3547" s="9" t="s">
        <v>3239</v>
      </c>
      <c r="U3547" s="9" t="s">
        <v>222</v>
      </c>
      <c r="V3547" s="9" t="s">
        <v>30696</v>
      </c>
    </row>
    <row r="3548" customFormat="false" ht="15" hidden="false" customHeight="false" outlineLevel="0" collapsed="false">
      <c r="A3548" s="9" t="s">
        <v>30697</v>
      </c>
      <c r="B3548" s="9" t="s">
        <v>30698</v>
      </c>
      <c r="C3548" s="9" t="s">
        <v>30699</v>
      </c>
      <c r="D3548" s="9" t="s">
        <v>24</v>
      </c>
      <c r="E3548" s="9" t="s">
        <v>943</v>
      </c>
      <c r="F3548" s="9" t="s">
        <v>161</v>
      </c>
      <c r="G3548" s="9" t="s">
        <v>1730</v>
      </c>
      <c r="H3548" s="9" t="n">
        <v>-785</v>
      </c>
      <c r="I3548" s="9" t="n">
        <v>350</v>
      </c>
      <c r="J3548" s="9" t="s">
        <v>30700</v>
      </c>
      <c r="K3548" s="9" t="s">
        <v>30701</v>
      </c>
      <c r="L3548" s="9" t="s">
        <v>30702</v>
      </c>
      <c r="M3548" s="9" t="s">
        <v>30703</v>
      </c>
      <c r="N3548" s="9" t="s">
        <v>30704</v>
      </c>
      <c r="O3548" s="9" t="s">
        <v>30705</v>
      </c>
      <c r="P3548" s="9" t="s">
        <v>30706</v>
      </c>
      <c r="Q3548" s="9" t="s">
        <v>2380</v>
      </c>
      <c r="R3548" s="9" t="s">
        <v>30707</v>
      </c>
      <c r="S3548" s="9" t="s">
        <v>16</v>
      </c>
      <c r="T3548" s="9" t="s">
        <v>6874</v>
      </c>
      <c r="U3548" s="9" t="s">
        <v>222</v>
      </c>
      <c r="V3548" s="9" t="s">
        <v>30708</v>
      </c>
    </row>
    <row r="3549" customFormat="false" ht="15" hidden="false" customHeight="false" outlineLevel="0" collapsed="false">
      <c r="A3549" s="9" t="s">
        <v>30709</v>
      </c>
      <c r="B3549" s="9" t="s">
        <v>30710</v>
      </c>
      <c r="C3549" s="9" t="s">
        <v>30711</v>
      </c>
      <c r="D3549" s="9" t="s">
        <v>24</v>
      </c>
      <c r="E3549" s="9" t="s">
        <v>943</v>
      </c>
      <c r="F3549" s="9" t="s">
        <v>161</v>
      </c>
      <c r="G3549" s="9" t="s">
        <v>63</v>
      </c>
      <c r="H3549" s="9" t="n">
        <v>550</v>
      </c>
      <c r="I3549" s="9" t="n">
        <v>1500</v>
      </c>
      <c r="J3549" s="9" t="s">
        <v>30712</v>
      </c>
      <c r="K3549" s="9" t="s">
        <v>30713</v>
      </c>
      <c r="L3549" s="9" t="s">
        <v>30714</v>
      </c>
      <c r="M3549" s="9" t="s">
        <v>30715</v>
      </c>
      <c r="N3549" s="9" t="s">
        <v>30716</v>
      </c>
      <c r="O3549" s="9" t="s">
        <v>30717</v>
      </c>
      <c r="P3549" s="9" t="s">
        <v>30718</v>
      </c>
      <c r="Q3549" s="9" t="s">
        <v>670</v>
      </c>
      <c r="R3549" s="9" t="s">
        <v>1806</v>
      </c>
      <c r="S3549" s="9" t="s">
        <v>16</v>
      </c>
      <c r="T3549" s="9" t="s">
        <v>672</v>
      </c>
      <c r="U3549" s="9" t="s">
        <v>222</v>
      </c>
      <c r="V3549" s="9" t="s">
        <v>30719</v>
      </c>
    </row>
    <row r="3550" customFormat="false" ht="15" hidden="false" customHeight="false" outlineLevel="0" collapsed="false">
      <c r="A3550" s="9" t="s">
        <v>30720</v>
      </c>
      <c r="B3550" s="9" t="s">
        <v>30721</v>
      </c>
      <c r="C3550" s="9" t="s">
        <v>30722</v>
      </c>
      <c r="D3550" s="9" t="s">
        <v>24</v>
      </c>
      <c r="E3550" s="9" t="s">
        <v>943</v>
      </c>
      <c r="F3550" s="9" t="s">
        <v>161</v>
      </c>
      <c r="G3550" s="9" t="s">
        <v>63</v>
      </c>
      <c r="H3550" s="9" t="n">
        <v>1885</v>
      </c>
      <c r="I3550" s="9" t="n">
        <v>1898</v>
      </c>
      <c r="J3550" s="9"/>
      <c r="K3550" s="9" t="s">
        <v>30723</v>
      </c>
      <c r="L3550" s="9" t="s">
        <v>30724</v>
      </c>
      <c r="M3550" s="9" t="s">
        <v>30725</v>
      </c>
      <c r="N3550" s="9" t="s">
        <v>30726</v>
      </c>
      <c r="O3550" s="9" t="s">
        <v>30727</v>
      </c>
      <c r="P3550" s="9" t="s">
        <v>30728</v>
      </c>
      <c r="Q3550" s="9" t="s">
        <v>2391</v>
      </c>
      <c r="R3550" s="9" t="s">
        <v>8494</v>
      </c>
      <c r="S3550" s="9" t="s">
        <v>17</v>
      </c>
      <c r="T3550" s="9" t="s">
        <v>4901</v>
      </c>
      <c r="U3550" s="9" t="s">
        <v>222</v>
      </c>
      <c r="V3550" s="9" t="s">
        <v>30729</v>
      </c>
    </row>
    <row r="3551" customFormat="false" ht="15" hidden="false" customHeight="false" outlineLevel="0" collapsed="false">
      <c r="A3551" s="9" t="s">
        <v>30730</v>
      </c>
      <c r="B3551" s="9" t="s">
        <v>30731</v>
      </c>
      <c r="C3551" s="9" t="s">
        <v>30732</v>
      </c>
      <c r="D3551" s="9" t="s">
        <v>24</v>
      </c>
      <c r="E3551" s="9" t="s">
        <v>943</v>
      </c>
      <c r="F3551" s="9" t="s">
        <v>161</v>
      </c>
      <c r="G3551" s="9" t="s">
        <v>1745</v>
      </c>
      <c r="H3551" s="9" t="n">
        <v>100</v>
      </c>
      <c r="I3551" s="9" t="n">
        <v>940</v>
      </c>
      <c r="J3551" s="9" t="s">
        <v>30733</v>
      </c>
      <c r="K3551" s="9" t="s">
        <v>30734</v>
      </c>
      <c r="L3551" s="9" t="s">
        <v>30735</v>
      </c>
      <c r="M3551" s="9" t="s">
        <v>30736</v>
      </c>
      <c r="N3551" s="9" t="s">
        <v>30737</v>
      </c>
      <c r="O3551" s="9" t="s">
        <v>30738</v>
      </c>
      <c r="P3551" s="9" t="s">
        <v>30739</v>
      </c>
      <c r="Q3551" s="9" t="s">
        <v>2391</v>
      </c>
      <c r="R3551" s="9" t="s">
        <v>30740</v>
      </c>
      <c r="S3551" s="9" t="s">
        <v>15</v>
      </c>
      <c r="T3551" s="9" t="s">
        <v>30741</v>
      </c>
      <c r="U3551" s="9" t="s">
        <v>222</v>
      </c>
      <c r="V3551" s="9" t="s">
        <v>30742</v>
      </c>
    </row>
    <row r="3552" customFormat="false" ht="15" hidden="false" customHeight="false" outlineLevel="0" collapsed="false">
      <c r="A3552" s="9" t="s">
        <v>30743</v>
      </c>
      <c r="B3552" s="9" t="s">
        <v>30744</v>
      </c>
      <c r="C3552" s="9" t="s">
        <v>30745</v>
      </c>
      <c r="D3552" s="9" t="s">
        <v>24</v>
      </c>
      <c r="E3552" s="9" t="s">
        <v>943</v>
      </c>
      <c r="F3552" s="9" t="s">
        <v>161</v>
      </c>
      <c r="G3552" s="9" t="s">
        <v>73</v>
      </c>
      <c r="H3552" s="9" t="n">
        <v>1270</v>
      </c>
      <c r="I3552" s="9" t="n">
        <v>1974</v>
      </c>
      <c r="J3552" s="9"/>
      <c r="K3552" s="9" t="s">
        <v>30746</v>
      </c>
      <c r="L3552" s="9" t="s">
        <v>30747</v>
      </c>
      <c r="M3552" s="9" t="s">
        <v>30748</v>
      </c>
      <c r="N3552" s="9" t="s">
        <v>2501</v>
      </c>
      <c r="O3552" s="9" t="s">
        <v>30749</v>
      </c>
      <c r="P3552" s="9" t="s">
        <v>30750</v>
      </c>
      <c r="Q3552" s="9" t="s">
        <v>1358</v>
      </c>
      <c r="R3552" s="9" t="s">
        <v>1225</v>
      </c>
      <c r="S3552" s="9" t="s">
        <v>15</v>
      </c>
      <c r="T3552" s="9" t="s">
        <v>859</v>
      </c>
      <c r="U3552" s="9" t="s">
        <v>222</v>
      </c>
      <c r="V3552" s="9" t="s">
        <v>30751</v>
      </c>
    </row>
    <row r="3553" customFormat="false" ht="15" hidden="false" customHeight="false" outlineLevel="0" collapsed="false">
      <c r="A3553" s="9" t="s">
        <v>30752</v>
      </c>
      <c r="B3553" s="9" t="s">
        <v>30753</v>
      </c>
      <c r="C3553" s="9" t="s">
        <v>30754</v>
      </c>
      <c r="D3553" s="9" t="s">
        <v>24</v>
      </c>
      <c r="E3553" s="9" t="s">
        <v>943</v>
      </c>
      <c r="F3553" s="9" t="s">
        <v>1759</v>
      </c>
      <c r="G3553" s="9" t="s">
        <v>73</v>
      </c>
      <c r="H3553" s="9" t="n">
        <v>1415</v>
      </c>
      <c r="I3553" s="9" t="n">
        <v>1577</v>
      </c>
      <c r="J3553" s="9" t="s">
        <v>7687</v>
      </c>
      <c r="K3553" s="9" t="s">
        <v>30755</v>
      </c>
      <c r="L3553" s="9" t="s">
        <v>30756</v>
      </c>
      <c r="M3553" s="9" t="s">
        <v>30757</v>
      </c>
      <c r="N3553" s="9" t="s">
        <v>6060</v>
      </c>
      <c r="O3553" s="9" t="s">
        <v>30758</v>
      </c>
      <c r="P3553" s="9" t="s">
        <v>30759</v>
      </c>
      <c r="Q3553" s="9" t="s">
        <v>234</v>
      </c>
      <c r="R3553" s="9" t="s">
        <v>30760</v>
      </c>
      <c r="S3553" s="9" t="s">
        <v>17</v>
      </c>
      <c r="T3553" s="9" t="s">
        <v>3391</v>
      </c>
      <c r="U3553" s="9" t="s">
        <v>378</v>
      </c>
      <c r="V3553" s="9" t="s">
        <v>30761</v>
      </c>
    </row>
    <row r="3554" customFormat="false" ht="15" hidden="false" customHeight="false" outlineLevel="0" collapsed="false">
      <c r="A3554" s="9" t="s">
        <v>30762</v>
      </c>
      <c r="B3554" s="9" t="s">
        <v>30763</v>
      </c>
      <c r="C3554" s="9" t="s">
        <v>27961</v>
      </c>
      <c r="D3554" s="9" t="s">
        <v>24</v>
      </c>
      <c r="E3554" s="9" t="s">
        <v>943</v>
      </c>
      <c r="F3554" s="9" t="s">
        <v>1759</v>
      </c>
      <c r="G3554" s="9" t="s">
        <v>75</v>
      </c>
      <c r="H3554" s="9" t="n">
        <v>960</v>
      </c>
      <c r="I3554" s="9" t="n">
        <v>1513</v>
      </c>
      <c r="J3554" s="9" t="s">
        <v>30764</v>
      </c>
      <c r="K3554" s="9" t="s">
        <v>30765</v>
      </c>
      <c r="L3554" s="9" t="s">
        <v>30766</v>
      </c>
      <c r="M3554" s="9" t="s">
        <v>30767</v>
      </c>
      <c r="N3554" s="9" t="s">
        <v>30768</v>
      </c>
      <c r="O3554" s="9" t="s">
        <v>30769</v>
      </c>
      <c r="P3554" s="9" t="s">
        <v>30770</v>
      </c>
      <c r="Q3554" s="9" t="s">
        <v>246</v>
      </c>
      <c r="R3554" s="9" t="s">
        <v>30695</v>
      </c>
      <c r="S3554" s="9" t="s">
        <v>16</v>
      </c>
      <c r="T3554" s="9" t="s">
        <v>170</v>
      </c>
      <c r="U3554" s="9" t="s">
        <v>222</v>
      </c>
      <c r="V3554" s="9" t="s">
        <v>30771</v>
      </c>
    </row>
    <row r="3555" customFormat="false" ht="15" hidden="false" customHeight="false" outlineLevel="0" collapsed="false">
      <c r="A3555" s="9" t="s">
        <v>30772</v>
      </c>
      <c r="B3555" s="9" t="s">
        <v>30773</v>
      </c>
      <c r="C3555" s="9" t="s">
        <v>30774</v>
      </c>
      <c r="D3555" s="9" t="s">
        <v>24</v>
      </c>
      <c r="E3555" s="9" t="s">
        <v>943</v>
      </c>
      <c r="F3555" s="9" t="s">
        <v>1759</v>
      </c>
      <c r="G3555" s="9" t="s">
        <v>75</v>
      </c>
      <c r="H3555" s="9" t="n">
        <v>1000</v>
      </c>
      <c r="I3555" s="9" t="n">
        <v>1900</v>
      </c>
      <c r="J3555" s="9" t="s">
        <v>30775</v>
      </c>
      <c r="K3555" s="9" t="s">
        <v>30776</v>
      </c>
      <c r="L3555" s="9" t="s">
        <v>30777</v>
      </c>
      <c r="M3555" s="9" t="s">
        <v>30778</v>
      </c>
      <c r="N3555" s="9" t="s">
        <v>30779</v>
      </c>
      <c r="O3555" s="9" t="s">
        <v>30780</v>
      </c>
      <c r="P3555" s="9" t="s">
        <v>30781</v>
      </c>
      <c r="Q3555" s="9" t="s">
        <v>950</v>
      </c>
      <c r="R3555" s="9" t="s">
        <v>30782</v>
      </c>
      <c r="S3555" s="9" t="s">
        <v>16</v>
      </c>
      <c r="T3555" s="9" t="s">
        <v>170</v>
      </c>
      <c r="U3555" s="9" t="s">
        <v>378</v>
      </c>
      <c r="V3555" s="9" t="s">
        <v>30783</v>
      </c>
    </row>
    <row r="3556" customFormat="false" ht="15" hidden="false" customHeight="false" outlineLevel="0" collapsed="false">
      <c r="A3556" s="9" t="s">
        <v>30784</v>
      </c>
      <c r="B3556" s="9" t="s">
        <v>30785</v>
      </c>
      <c r="C3556" s="9" t="s">
        <v>30786</v>
      </c>
      <c r="D3556" s="9" t="s">
        <v>24</v>
      </c>
      <c r="E3556" s="9" t="s">
        <v>943</v>
      </c>
      <c r="F3556" s="9" t="s">
        <v>1759</v>
      </c>
      <c r="G3556" s="9" t="s">
        <v>30787</v>
      </c>
      <c r="H3556" s="9" t="n">
        <v>1856</v>
      </c>
      <c r="I3556" s="9" t="n">
        <v>1964</v>
      </c>
      <c r="J3556" s="9" t="s">
        <v>30788</v>
      </c>
      <c r="K3556" s="9" t="s">
        <v>30789</v>
      </c>
      <c r="L3556" s="9" t="s">
        <v>30790</v>
      </c>
      <c r="M3556" s="9" t="s">
        <v>30791</v>
      </c>
      <c r="N3556" s="9" t="s">
        <v>30792</v>
      </c>
      <c r="O3556" s="9" t="s">
        <v>30793</v>
      </c>
      <c r="P3556" s="9" t="s">
        <v>30794</v>
      </c>
      <c r="Q3556" s="9" t="s">
        <v>246</v>
      </c>
      <c r="R3556" s="9" t="s">
        <v>7748</v>
      </c>
      <c r="S3556" s="9" t="s">
        <v>17</v>
      </c>
      <c r="T3556" s="9" t="s">
        <v>8714</v>
      </c>
      <c r="U3556" s="9" t="s">
        <v>222</v>
      </c>
      <c r="V3556" s="9" t="s">
        <v>30795</v>
      </c>
    </row>
    <row r="3557" customFormat="false" ht="15" hidden="false" customHeight="false" outlineLevel="0" collapsed="false">
      <c r="A3557" s="9" t="s">
        <v>30796</v>
      </c>
      <c r="B3557" s="9" t="s">
        <v>30797</v>
      </c>
      <c r="C3557" s="9" t="s">
        <v>30798</v>
      </c>
      <c r="D3557" s="9" t="s">
        <v>24</v>
      </c>
      <c r="E3557" s="9" t="s">
        <v>943</v>
      </c>
      <c r="F3557" s="9" t="s">
        <v>161</v>
      </c>
      <c r="G3557" s="9" t="s">
        <v>75</v>
      </c>
      <c r="H3557" s="9" t="n">
        <v>1300</v>
      </c>
      <c r="I3557" s="9"/>
      <c r="J3557" s="9" t="s">
        <v>30799</v>
      </c>
      <c r="K3557" s="9" t="s">
        <v>30800</v>
      </c>
      <c r="L3557" s="9" t="s">
        <v>30801</v>
      </c>
      <c r="M3557" s="9" t="s">
        <v>30802</v>
      </c>
      <c r="N3557" s="9" t="s">
        <v>30803</v>
      </c>
      <c r="O3557" s="9" t="s">
        <v>30804</v>
      </c>
      <c r="P3557" s="9" t="s">
        <v>30805</v>
      </c>
      <c r="Q3557" s="9" t="s">
        <v>15151</v>
      </c>
      <c r="R3557" s="9" t="s">
        <v>1623</v>
      </c>
      <c r="S3557" s="9" t="s">
        <v>16</v>
      </c>
      <c r="T3557" s="9" t="s">
        <v>16911</v>
      </c>
      <c r="U3557" s="9" t="s">
        <v>222</v>
      </c>
      <c r="V3557" s="9" t="s">
        <v>30806</v>
      </c>
    </row>
    <row r="3558" customFormat="false" ht="15" hidden="false" customHeight="false" outlineLevel="0" collapsed="false">
      <c r="A3558" s="9" t="s">
        <v>30807</v>
      </c>
      <c r="B3558" s="9" t="s">
        <v>30808</v>
      </c>
      <c r="C3558" s="9" t="s">
        <v>30809</v>
      </c>
      <c r="D3558" s="9" t="s">
        <v>24</v>
      </c>
      <c r="E3558" s="9" t="s">
        <v>943</v>
      </c>
      <c r="F3558" s="9" t="s">
        <v>161</v>
      </c>
      <c r="G3558" s="9" t="s">
        <v>5767</v>
      </c>
      <c r="H3558" s="9" t="n">
        <v>1600</v>
      </c>
      <c r="I3558" s="9"/>
      <c r="J3558" s="9" t="s">
        <v>30810</v>
      </c>
      <c r="K3558" s="9" t="s">
        <v>30811</v>
      </c>
      <c r="L3558" s="9" t="s">
        <v>30812</v>
      </c>
      <c r="M3558" s="9" t="s">
        <v>30813</v>
      </c>
      <c r="N3558" s="9" t="s">
        <v>30814</v>
      </c>
      <c r="O3558" s="9" t="s">
        <v>30815</v>
      </c>
      <c r="P3558" s="9" t="s">
        <v>30816</v>
      </c>
      <c r="Q3558" s="9" t="s">
        <v>1267</v>
      </c>
      <c r="R3558" s="9" t="s">
        <v>1623</v>
      </c>
      <c r="S3558" s="9" t="s">
        <v>17</v>
      </c>
      <c r="T3558" s="9" t="s">
        <v>16911</v>
      </c>
      <c r="U3558" s="9" t="s">
        <v>378</v>
      </c>
      <c r="V3558" s="9" t="s">
        <v>30817</v>
      </c>
    </row>
    <row r="3559" customFormat="false" ht="15" hidden="false" customHeight="false" outlineLevel="0" collapsed="false">
      <c r="A3559" s="9" t="s">
        <v>30818</v>
      </c>
      <c r="B3559" s="9" t="s">
        <v>1883</v>
      </c>
      <c r="C3559" s="9" t="s">
        <v>30819</v>
      </c>
      <c r="D3559" s="9" t="s">
        <v>24</v>
      </c>
      <c r="E3559" s="9" t="s">
        <v>943</v>
      </c>
      <c r="F3559" s="9" t="s">
        <v>161</v>
      </c>
      <c r="G3559" s="9" t="s">
        <v>77</v>
      </c>
      <c r="H3559" s="9" t="n">
        <v>1075</v>
      </c>
      <c r="I3559" s="9" t="n">
        <v>1220</v>
      </c>
      <c r="J3559" s="9" t="s">
        <v>7687</v>
      </c>
      <c r="K3559" s="9" t="s">
        <v>30820</v>
      </c>
      <c r="L3559" s="9" t="s">
        <v>30821</v>
      </c>
      <c r="M3559" s="9" t="s">
        <v>30822</v>
      </c>
      <c r="N3559" s="9" t="s">
        <v>5908</v>
      </c>
      <c r="O3559" s="9" t="s">
        <v>30823</v>
      </c>
      <c r="P3559" s="9" t="s">
        <v>30824</v>
      </c>
      <c r="Q3559" s="9" t="s">
        <v>12702</v>
      </c>
      <c r="R3559" s="9" t="s">
        <v>1806</v>
      </c>
      <c r="S3559" s="9" t="s">
        <v>16</v>
      </c>
      <c r="T3559" s="9" t="s">
        <v>6874</v>
      </c>
      <c r="U3559" s="9" t="s">
        <v>222</v>
      </c>
      <c r="V3559" s="9" t="s">
        <v>30825</v>
      </c>
    </row>
    <row r="3560" customFormat="false" ht="15" hidden="false" customHeight="false" outlineLevel="0" collapsed="false">
      <c r="A3560" s="9" t="s">
        <v>30826</v>
      </c>
      <c r="B3560" s="9" t="s">
        <v>1772</v>
      </c>
      <c r="C3560" s="9" t="s">
        <v>30827</v>
      </c>
      <c r="D3560" s="9" t="s">
        <v>24</v>
      </c>
      <c r="E3560" s="9" t="s">
        <v>943</v>
      </c>
      <c r="F3560" s="9" t="s">
        <v>161</v>
      </c>
      <c r="G3560" s="9" t="s">
        <v>77</v>
      </c>
      <c r="H3560" s="9" t="n">
        <v>1100</v>
      </c>
      <c r="I3560" s="9" t="n">
        <v>1450</v>
      </c>
      <c r="J3560" s="9" t="s">
        <v>7687</v>
      </c>
      <c r="K3560" s="9" t="s">
        <v>30828</v>
      </c>
      <c r="L3560" s="9" t="s">
        <v>30829</v>
      </c>
      <c r="M3560" s="9" t="s">
        <v>30830</v>
      </c>
      <c r="N3560" s="9" t="s">
        <v>1778</v>
      </c>
      <c r="O3560" s="9" t="s">
        <v>30831</v>
      </c>
      <c r="P3560" s="9" t="s">
        <v>30832</v>
      </c>
      <c r="Q3560" s="9" t="s">
        <v>11402</v>
      </c>
      <c r="R3560" s="9" t="s">
        <v>1806</v>
      </c>
      <c r="S3560" s="9" t="s">
        <v>15</v>
      </c>
      <c r="T3560" s="9" t="s">
        <v>258</v>
      </c>
      <c r="U3560" s="9" t="s">
        <v>222</v>
      </c>
      <c r="V3560" s="9" t="s">
        <v>30833</v>
      </c>
    </row>
    <row r="3561" customFormat="false" ht="15" hidden="false" customHeight="false" outlineLevel="0" collapsed="false">
      <c r="A3561" s="9" t="s">
        <v>30834</v>
      </c>
      <c r="B3561" s="9" t="s">
        <v>30835</v>
      </c>
      <c r="C3561" s="9" t="s">
        <v>30836</v>
      </c>
      <c r="D3561" s="9" t="s">
        <v>24</v>
      </c>
      <c r="E3561" s="9" t="s">
        <v>943</v>
      </c>
      <c r="F3561" s="9" t="s">
        <v>161</v>
      </c>
      <c r="G3561" s="9" t="s">
        <v>77</v>
      </c>
      <c r="H3561" s="9" t="n">
        <v>1430</v>
      </c>
      <c r="I3561" s="9" t="n">
        <v>1760</v>
      </c>
      <c r="J3561" s="9" t="s">
        <v>7687</v>
      </c>
      <c r="K3561" s="9" t="s">
        <v>30837</v>
      </c>
      <c r="L3561" s="9" t="s">
        <v>30838</v>
      </c>
      <c r="M3561" s="9" t="s">
        <v>30839</v>
      </c>
      <c r="N3561" s="9" t="s">
        <v>7621</v>
      </c>
      <c r="O3561" s="9" t="s">
        <v>30840</v>
      </c>
      <c r="P3561" s="9" t="s">
        <v>30841</v>
      </c>
      <c r="Q3561" s="9" t="s">
        <v>246</v>
      </c>
      <c r="R3561" s="9" t="s">
        <v>628</v>
      </c>
      <c r="S3561" s="9" t="s">
        <v>17</v>
      </c>
      <c r="T3561" s="9" t="s">
        <v>8535</v>
      </c>
      <c r="U3561" s="9" t="s">
        <v>378</v>
      </c>
      <c r="V3561" s="9"/>
    </row>
    <row r="3562" customFormat="false" ht="15" hidden="false" customHeight="false" outlineLevel="0" collapsed="false">
      <c r="A3562" s="9" t="s">
        <v>30842</v>
      </c>
      <c r="B3562" s="9" t="s">
        <v>30843</v>
      </c>
      <c r="C3562" s="9" t="s">
        <v>30844</v>
      </c>
      <c r="D3562" s="9" t="s">
        <v>24</v>
      </c>
      <c r="E3562" s="9" t="s">
        <v>943</v>
      </c>
      <c r="F3562" s="9" t="s">
        <v>161</v>
      </c>
      <c r="G3562" s="9" t="s">
        <v>77</v>
      </c>
      <c r="H3562" s="9" t="n">
        <v>1816</v>
      </c>
      <c r="I3562" s="9" t="n">
        <v>1897</v>
      </c>
      <c r="J3562" s="9" t="s">
        <v>30845</v>
      </c>
      <c r="K3562" s="9" t="s">
        <v>30846</v>
      </c>
      <c r="L3562" s="9" t="s">
        <v>30847</v>
      </c>
      <c r="M3562" s="9" t="s">
        <v>30848</v>
      </c>
      <c r="N3562" s="9" t="s">
        <v>30849</v>
      </c>
      <c r="O3562" s="9" t="s">
        <v>30850</v>
      </c>
      <c r="P3562" s="9" t="s">
        <v>30851</v>
      </c>
      <c r="Q3562" s="9" t="s">
        <v>1793</v>
      </c>
      <c r="R3562" s="9" t="s">
        <v>8494</v>
      </c>
      <c r="S3562" s="9" t="s">
        <v>16</v>
      </c>
      <c r="T3562" s="9" t="s">
        <v>4382</v>
      </c>
      <c r="U3562" s="9" t="s">
        <v>222</v>
      </c>
      <c r="V3562" s="9" t="s">
        <v>30852</v>
      </c>
    </row>
    <row r="3563" customFormat="false" ht="15" hidden="false" customHeight="false" outlineLevel="0" collapsed="false">
      <c r="A3563" s="9" t="s">
        <v>30853</v>
      </c>
      <c r="B3563" s="9" t="s">
        <v>30854</v>
      </c>
      <c r="C3563" s="9" t="s">
        <v>30855</v>
      </c>
      <c r="D3563" s="9" t="s">
        <v>24</v>
      </c>
      <c r="E3563" s="9" t="s">
        <v>943</v>
      </c>
      <c r="F3563" s="9" t="s">
        <v>161</v>
      </c>
      <c r="G3563" s="9" t="s">
        <v>79</v>
      </c>
      <c r="H3563" s="9" t="n">
        <v>1540</v>
      </c>
      <c r="I3563" s="9" t="n">
        <v>1897</v>
      </c>
      <c r="J3563" s="9" t="s">
        <v>30856</v>
      </c>
      <c r="K3563" s="9" t="s">
        <v>30857</v>
      </c>
      <c r="L3563" s="9" t="s">
        <v>30858</v>
      </c>
      <c r="M3563" s="9" t="s">
        <v>30859</v>
      </c>
      <c r="N3563" s="9" t="s">
        <v>7521</v>
      </c>
      <c r="O3563" s="9" t="s">
        <v>30860</v>
      </c>
      <c r="P3563" s="9" t="s">
        <v>30861</v>
      </c>
      <c r="Q3563" s="9" t="s">
        <v>2656</v>
      </c>
      <c r="R3563" s="9" t="s">
        <v>1591</v>
      </c>
      <c r="S3563" s="9" t="s">
        <v>16</v>
      </c>
      <c r="T3563" s="9" t="s">
        <v>2848</v>
      </c>
      <c r="U3563" s="9" t="s">
        <v>222</v>
      </c>
      <c r="V3563" s="9" t="s">
        <v>30862</v>
      </c>
    </row>
    <row r="3564" customFormat="false" ht="15" hidden="false" customHeight="false" outlineLevel="0" collapsed="false">
      <c r="A3564" s="9" t="s">
        <v>30863</v>
      </c>
      <c r="B3564" s="9" t="s">
        <v>30864</v>
      </c>
      <c r="C3564" s="9" t="s">
        <v>30865</v>
      </c>
      <c r="D3564" s="9" t="s">
        <v>24</v>
      </c>
      <c r="E3564" s="9" t="s">
        <v>943</v>
      </c>
      <c r="F3564" s="9" t="s">
        <v>161</v>
      </c>
      <c r="G3564" s="9" t="s">
        <v>79</v>
      </c>
      <c r="H3564" s="9" t="n">
        <v>1600</v>
      </c>
      <c r="I3564" s="9" t="n">
        <v>1900</v>
      </c>
      <c r="J3564" s="9" t="s">
        <v>30866</v>
      </c>
      <c r="K3564" s="9" t="s">
        <v>30867</v>
      </c>
      <c r="L3564" s="9" t="s">
        <v>30868</v>
      </c>
      <c r="M3564" s="9" t="s">
        <v>30869</v>
      </c>
      <c r="N3564" s="9" t="s">
        <v>231</v>
      </c>
      <c r="O3564" s="9" t="s">
        <v>30870</v>
      </c>
      <c r="P3564" s="9" t="s">
        <v>30871</v>
      </c>
      <c r="Q3564" s="9" t="s">
        <v>1178</v>
      </c>
      <c r="R3564" s="9" t="s">
        <v>628</v>
      </c>
      <c r="S3564" s="9" t="s">
        <v>17</v>
      </c>
      <c r="T3564" s="9" t="s">
        <v>672</v>
      </c>
      <c r="U3564" s="9" t="s">
        <v>378</v>
      </c>
      <c r="V3564" s="9" t="s">
        <v>30872</v>
      </c>
    </row>
    <row r="3565" customFormat="false" ht="15" hidden="false" customHeight="false" outlineLevel="0" collapsed="false">
      <c r="A3565" s="9" t="s">
        <v>30873</v>
      </c>
      <c r="B3565" s="9" t="s">
        <v>1871</v>
      </c>
      <c r="C3565" s="9" t="s">
        <v>30874</v>
      </c>
      <c r="D3565" s="9" t="s">
        <v>24</v>
      </c>
      <c r="E3565" s="9" t="s">
        <v>943</v>
      </c>
      <c r="F3565" s="9" t="s">
        <v>161</v>
      </c>
      <c r="G3565" s="9" t="s">
        <v>71</v>
      </c>
      <c r="H3565" s="9" t="n">
        <v>1390</v>
      </c>
      <c r="I3565" s="9" t="n">
        <v>1914</v>
      </c>
      <c r="J3565" s="9" t="s">
        <v>30875</v>
      </c>
      <c r="K3565" s="9" t="s">
        <v>30876</v>
      </c>
      <c r="L3565" s="9" t="s">
        <v>30877</v>
      </c>
      <c r="M3565" s="9" t="s">
        <v>30878</v>
      </c>
      <c r="N3565" s="9" t="s">
        <v>30879</v>
      </c>
      <c r="O3565" s="9" t="s">
        <v>30880</v>
      </c>
      <c r="P3565" s="9" t="s">
        <v>30881</v>
      </c>
      <c r="Q3565" s="9" t="s">
        <v>9079</v>
      </c>
      <c r="R3565" s="9" t="s">
        <v>7682</v>
      </c>
      <c r="S3565" s="9" t="s">
        <v>15</v>
      </c>
      <c r="T3565" s="9" t="s">
        <v>30882</v>
      </c>
      <c r="U3565" s="9" t="s">
        <v>222</v>
      </c>
      <c r="V3565" s="9"/>
    </row>
    <row r="3566" customFormat="false" ht="15" hidden="false" customHeight="false" outlineLevel="0" collapsed="false">
      <c r="A3566" s="9" t="s">
        <v>30883</v>
      </c>
      <c r="B3566" s="9" t="s">
        <v>30884</v>
      </c>
      <c r="C3566" s="9" t="s">
        <v>30885</v>
      </c>
      <c r="D3566" s="9" t="s">
        <v>24</v>
      </c>
      <c r="E3566" s="9" t="s">
        <v>943</v>
      </c>
      <c r="F3566" s="9" t="s">
        <v>161</v>
      </c>
      <c r="G3566" s="9" t="s">
        <v>71</v>
      </c>
      <c r="H3566" s="9" t="n">
        <v>1550</v>
      </c>
      <c r="I3566" s="9" t="n">
        <v>1883</v>
      </c>
      <c r="J3566" s="9" t="s">
        <v>30886</v>
      </c>
      <c r="K3566" s="9" t="s">
        <v>30887</v>
      </c>
      <c r="L3566" s="9" t="s">
        <v>30888</v>
      </c>
      <c r="M3566" s="9" t="s">
        <v>30889</v>
      </c>
      <c r="N3566" s="9" t="s">
        <v>7621</v>
      </c>
      <c r="O3566" s="9" t="s">
        <v>30890</v>
      </c>
      <c r="P3566" s="9" t="s">
        <v>30891</v>
      </c>
      <c r="Q3566" s="9" t="s">
        <v>246</v>
      </c>
      <c r="R3566" s="9" t="s">
        <v>799</v>
      </c>
      <c r="S3566" s="9" t="s">
        <v>16</v>
      </c>
      <c r="T3566" s="9" t="s">
        <v>13443</v>
      </c>
      <c r="U3566" s="9" t="s">
        <v>222</v>
      </c>
      <c r="V3566" s="9" t="s">
        <v>30892</v>
      </c>
    </row>
    <row r="3567" customFormat="false" ht="15" hidden="false" customHeight="false" outlineLevel="0" collapsed="false">
      <c r="A3567" s="9" t="s">
        <v>30893</v>
      </c>
      <c r="B3567" s="9" t="s">
        <v>30894</v>
      </c>
      <c r="C3567" s="9" t="s">
        <v>30895</v>
      </c>
      <c r="D3567" s="9" t="s">
        <v>24</v>
      </c>
      <c r="E3567" s="9" t="s">
        <v>943</v>
      </c>
      <c r="F3567" s="9" t="s">
        <v>161</v>
      </c>
      <c r="G3567" s="9" t="s">
        <v>71</v>
      </c>
      <c r="H3567" s="9" t="n">
        <v>1625</v>
      </c>
      <c r="I3567" s="9"/>
      <c r="J3567" s="9" t="s">
        <v>30896</v>
      </c>
      <c r="K3567" s="9" t="s">
        <v>30897</v>
      </c>
      <c r="L3567" s="9" t="s">
        <v>30898</v>
      </c>
      <c r="M3567" s="9" t="s">
        <v>30899</v>
      </c>
      <c r="N3567" s="9" t="s">
        <v>30900</v>
      </c>
      <c r="O3567" s="9" t="s">
        <v>30901</v>
      </c>
      <c r="P3567" s="9" t="s">
        <v>30902</v>
      </c>
      <c r="Q3567" s="9" t="s">
        <v>1267</v>
      </c>
      <c r="R3567" s="9" t="s">
        <v>1569</v>
      </c>
      <c r="S3567" s="9" t="s">
        <v>15</v>
      </c>
      <c r="T3567" s="9" t="s">
        <v>30903</v>
      </c>
      <c r="U3567" s="9" t="s">
        <v>222</v>
      </c>
      <c r="V3567" s="9"/>
    </row>
    <row r="3568" customFormat="false" ht="15" hidden="false" customHeight="false" outlineLevel="0" collapsed="false">
      <c r="A3568" s="9" t="s">
        <v>30904</v>
      </c>
      <c r="B3568" s="9" t="s">
        <v>30905</v>
      </c>
      <c r="C3568" s="9" t="s">
        <v>30906</v>
      </c>
      <c r="D3568" s="9" t="s">
        <v>24</v>
      </c>
      <c r="E3568" s="9" t="s">
        <v>943</v>
      </c>
      <c r="F3568" s="9" t="s">
        <v>161</v>
      </c>
      <c r="G3568" s="9" t="s">
        <v>71</v>
      </c>
      <c r="H3568" s="9" t="n">
        <v>1585</v>
      </c>
      <c r="I3568" s="9" t="n">
        <v>1889</v>
      </c>
      <c r="J3568" s="9" t="s">
        <v>30907</v>
      </c>
      <c r="K3568" s="9" t="s">
        <v>30908</v>
      </c>
      <c r="L3568" s="9" t="s">
        <v>30909</v>
      </c>
      <c r="M3568" s="9" t="s">
        <v>30910</v>
      </c>
      <c r="N3568" s="9" t="s">
        <v>6113</v>
      </c>
      <c r="O3568" s="9" t="s">
        <v>30911</v>
      </c>
      <c r="P3568" s="9" t="s">
        <v>30912</v>
      </c>
      <c r="Q3568" s="9" t="s">
        <v>840</v>
      </c>
      <c r="R3568" s="9" t="s">
        <v>1569</v>
      </c>
      <c r="S3568" s="9" t="s">
        <v>16</v>
      </c>
      <c r="T3568" s="9" t="s">
        <v>8495</v>
      </c>
      <c r="U3568" s="9" t="s">
        <v>222</v>
      </c>
      <c r="V3568" s="9"/>
    </row>
    <row r="3569" customFormat="false" ht="15" hidden="false" customHeight="false" outlineLevel="0" collapsed="false">
      <c r="A3569" s="9" t="s">
        <v>30913</v>
      </c>
      <c r="B3569" s="9" t="s">
        <v>30914</v>
      </c>
      <c r="C3569" s="9" t="s">
        <v>3314</v>
      </c>
      <c r="D3569" s="9" t="s">
        <v>24</v>
      </c>
      <c r="E3569" s="9" t="s">
        <v>943</v>
      </c>
      <c r="F3569" s="9" t="s">
        <v>161</v>
      </c>
      <c r="G3569" s="9" t="s">
        <v>71</v>
      </c>
      <c r="H3569" s="9" t="n">
        <v>1800</v>
      </c>
      <c r="I3569" s="9" t="n">
        <v>1890</v>
      </c>
      <c r="J3569" s="9" t="s">
        <v>7687</v>
      </c>
      <c r="K3569" s="9" t="s">
        <v>30915</v>
      </c>
      <c r="L3569" s="9" t="s">
        <v>30916</v>
      </c>
      <c r="M3569" s="9" t="s">
        <v>30917</v>
      </c>
      <c r="N3569" s="9" t="s">
        <v>30918</v>
      </c>
      <c r="O3569" s="9" t="s">
        <v>30919</v>
      </c>
      <c r="P3569" s="9" t="s">
        <v>30920</v>
      </c>
      <c r="Q3569" s="9" t="s">
        <v>1267</v>
      </c>
      <c r="R3569" s="9" t="s">
        <v>1591</v>
      </c>
      <c r="S3569" s="9" t="s">
        <v>16</v>
      </c>
      <c r="T3569" s="9" t="s">
        <v>928</v>
      </c>
      <c r="U3569" s="9" t="s">
        <v>222</v>
      </c>
      <c r="V3569" s="9" t="s">
        <v>30921</v>
      </c>
    </row>
    <row r="3570" customFormat="false" ht="15" hidden="false" customHeight="false" outlineLevel="0" collapsed="false">
      <c r="A3570" s="9" t="s">
        <v>30922</v>
      </c>
      <c r="B3570" s="9" t="s">
        <v>30923</v>
      </c>
      <c r="C3570" s="9" t="s">
        <v>30924</v>
      </c>
      <c r="D3570" s="9" t="s">
        <v>24</v>
      </c>
      <c r="E3570" s="9" t="s">
        <v>943</v>
      </c>
      <c r="F3570" s="9" t="s">
        <v>161</v>
      </c>
      <c r="G3570" s="9" t="s">
        <v>71</v>
      </c>
      <c r="H3570" s="9" t="n">
        <v>1394</v>
      </c>
      <c r="I3570" s="9"/>
      <c r="J3570" s="9" t="s">
        <v>30925</v>
      </c>
      <c r="K3570" s="9" t="s">
        <v>30926</v>
      </c>
      <c r="L3570" s="9" t="s">
        <v>30927</v>
      </c>
      <c r="M3570" s="9" t="s">
        <v>30928</v>
      </c>
      <c r="N3570" s="9" t="s">
        <v>30929</v>
      </c>
      <c r="O3570" s="9" t="s">
        <v>30930</v>
      </c>
      <c r="P3570" s="9" t="s">
        <v>30931</v>
      </c>
      <c r="Q3570" s="9" t="s">
        <v>2240</v>
      </c>
      <c r="R3570" s="9" t="s">
        <v>1623</v>
      </c>
      <c r="S3570" s="9" t="s">
        <v>15</v>
      </c>
      <c r="T3570" s="9" t="s">
        <v>30932</v>
      </c>
      <c r="U3570" s="9" t="s">
        <v>222</v>
      </c>
      <c r="V3570" s="9"/>
    </row>
    <row r="3571" customFormat="false" ht="15" hidden="false" customHeight="false" outlineLevel="0" collapsed="false">
      <c r="A3571" s="9" t="s">
        <v>30933</v>
      </c>
      <c r="B3571" s="9" t="s">
        <v>30934</v>
      </c>
      <c r="C3571" s="9" t="s">
        <v>30935</v>
      </c>
      <c r="D3571" s="9" t="s">
        <v>24</v>
      </c>
      <c r="E3571" s="9" t="s">
        <v>943</v>
      </c>
      <c r="F3571" s="9" t="s">
        <v>161</v>
      </c>
      <c r="G3571" s="9" t="s">
        <v>69</v>
      </c>
      <c r="H3571" s="9" t="n">
        <v>1200</v>
      </c>
      <c r="I3571" s="9" t="n">
        <v>1897</v>
      </c>
      <c r="J3571" s="9" t="s">
        <v>30936</v>
      </c>
      <c r="K3571" s="9" t="s">
        <v>30937</v>
      </c>
      <c r="L3571" s="9" t="s">
        <v>30938</v>
      </c>
      <c r="M3571" s="9" t="s">
        <v>1862</v>
      </c>
      <c r="N3571" s="9" t="s">
        <v>1863</v>
      </c>
      <c r="O3571" s="9" t="s">
        <v>30939</v>
      </c>
      <c r="P3571" s="9" t="s">
        <v>30940</v>
      </c>
      <c r="Q3571" s="9" t="s">
        <v>12837</v>
      </c>
      <c r="R3571" s="9" t="s">
        <v>30941</v>
      </c>
      <c r="S3571" s="9" t="s">
        <v>15</v>
      </c>
      <c r="T3571" s="9" t="s">
        <v>30942</v>
      </c>
      <c r="U3571" s="9" t="s">
        <v>222</v>
      </c>
      <c r="V3571" s="9" t="s">
        <v>30943</v>
      </c>
    </row>
    <row r="3572" customFormat="false" ht="15" hidden="false" customHeight="false" outlineLevel="0" collapsed="false">
      <c r="A3572" s="9" t="s">
        <v>30944</v>
      </c>
      <c r="B3572" s="9" t="s">
        <v>1846</v>
      </c>
      <c r="C3572" s="9" t="s">
        <v>30945</v>
      </c>
      <c r="D3572" s="9" t="s">
        <v>24</v>
      </c>
      <c r="E3572" s="9" t="s">
        <v>943</v>
      </c>
      <c r="F3572" s="9" t="s">
        <v>161</v>
      </c>
      <c r="G3572" s="9" t="s">
        <v>69</v>
      </c>
      <c r="H3572" s="9" t="n">
        <v>1000</v>
      </c>
      <c r="I3572" s="9"/>
      <c r="J3572" s="9" t="s">
        <v>30946</v>
      </c>
      <c r="K3572" s="9" t="s">
        <v>30947</v>
      </c>
      <c r="L3572" s="9" t="s">
        <v>30948</v>
      </c>
      <c r="M3572" s="9" t="s">
        <v>30949</v>
      </c>
      <c r="N3572" s="9" t="s">
        <v>613</v>
      </c>
      <c r="O3572" s="9" t="s">
        <v>30950</v>
      </c>
      <c r="P3572" s="9" t="s">
        <v>30951</v>
      </c>
      <c r="Q3572" s="9" t="s">
        <v>840</v>
      </c>
      <c r="R3572" s="9" t="s">
        <v>30740</v>
      </c>
      <c r="S3572" s="9" t="s">
        <v>16</v>
      </c>
      <c r="T3572" s="9" t="s">
        <v>2042</v>
      </c>
      <c r="U3572" s="9" t="s">
        <v>222</v>
      </c>
      <c r="V3572" s="9"/>
    </row>
    <row r="3573" customFormat="false" ht="15" hidden="false" customHeight="false" outlineLevel="0" collapsed="false">
      <c r="A3573" s="9" t="s">
        <v>30952</v>
      </c>
      <c r="B3573" s="9" t="s">
        <v>30953</v>
      </c>
      <c r="C3573" s="9" t="s">
        <v>30954</v>
      </c>
      <c r="D3573" s="9" t="s">
        <v>24</v>
      </c>
      <c r="E3573" s="9" t="s">
        <v>943</v>
      </c>
      <c r="F3573" s="9" t="s">
        <v>161</v>
      </c>
      <c r="G3573" s="9" t="s">
        <v>69</v>
      </c>
      <c r="H3573" s="9" t="n">
        <v>1400</v>
      </c>
      <c r="I3573" s="9" t="n">
        <v>1836</v>
      </c>
      <c r="J3573" s="9" t="s">
        <v>7687</v>
      </c>
      <c r="K3573" s="9" t="s">
        <v>30955</v>
      </c>
      <c r="L3573" s="9" t="s">
        <v>30956</v>
      </c>
      <c r="M3573" s="9" t="s">
        <v>30957</v>
      </c>
      <c r="N3573" s="9" t="s">
        <v>2050</v>
      </c>
      <c r="O3573" s="9" t="s">
        <v>30958</v>
      </c>
      <c r="P3573" s="9" t="s">
        <v>30959</v>
      </c>
      <c r="Q3573" s="9" t="s">
        <v>246</v>
      </c>
      <c r="R3573" s="9" t="s">
        <v>799</v>
      </c>
      <c r="S3573" s="9" t="s">
        <v>16</v>
      </c>
      <c r="T3573" s="9" t="s">
        <v>170</v>
      </c>
      <c r="U3573" s="9" t="s">
        <v>378</v>
      </c>
      <c r="V3573" s="9"/>
    </row>
    <row r="3574" customFormat="false" ht="15" hidden="false" customHeight="false" outlineLevel="0" collapsed="false">
      <c r="A3574" s="9" t="s">
        <v>30960</v>
      </c>
      <c r="B3574" s="9" t="s">
        <v>30961</v>
      </c>
      <c r="C3574" s="9" t="s">
        <v>30962</v>
      </c>
      <c r="D3574" s="9" t="s">
        <v>24</v>
      </c>
      <c r="E3574" s="9" t="s">
        <v>943</v>
      </c>
      <c r="F3574" s="9" t="s">
        <v>161</v>
      </c>
      <c r="G3574" s="9" t="s">
        <v>69</v>
      </c>
      <c r="H3574" s="9" t="n">
        <v>1701</v>
      </c>
      <c r="I3574" s="9" t="n">
        <v>1901</v>
      </c>
      <c r="J3574" s="9" t="s">
        <v>30963</v>
      </c>
      <c r="K3574" s="9" t="s">
        <v>30964</v>
      </c>
      <c r="L3574" s="9" t="s">
        <v>30965</v>
      </c>
      <c r="M3574" s="9" t="s">
        <v>30966</v>
      </c>
      <c r="N3574" s="9" t="s">
        <v>30967</v>
      </c>
      <c r="O3574" s="9" t="s">
        <v>30968</v>
      </c>
      <c r="P3574" s="9" t="s">
        <v>30969</v>
      </c>
      <c r="Q3574" s="9" t="s">
        <v>30970</v>
      </c>
      <c r="R3574" s="9" t="s">
        <v>30971</v>
      </c>
      <c r="S3574" s="9" t="s">
        <v>15</v>
      </c>
      <c r="T3574" s="9" t="s">
        <v>30972</v>
      </c>
      <c r="U3574" s="9" t="s">
        <v>222</v>
      </c>
      <c r="V3574" s="9" t="s">
        <v>30973</v>
      </c>
    </row>
    <row r="3575" customFormat="false" ht="15" hidden="false" customHeight="false" outlineLevel="0" collapsed="false">
      <c r="A3575" s="9" t="s">
        <v>30974</v>
      </c>
      <c r="B3575" s="9" t="s">
        <v>30975</v>
      </c>
      <c r="C3575" s="9" t="s">
        <v>30976</v>
      </c>
      <c r="D3575" s="9" t="s">
        <v>24</v>
      </c>
      <c r="E3575" s="9" t="s">
        <v>943</v>
      </c>
      <c r="F3575" s="9" t="s">
        <v>161</v>
      </c>
      <c r="G3575" s="9" t="s">
        <v>69</v>
      </c>
      <c r="H3575" s="9" t="n">
        <v>1600</v>
      </c>
      <c r="I3575" s="9" t="n">
        <v>1894</v>
      </c>
      <c r="J3575" s="9" t="s">
        <v>30977</v>
      </c>
      <c r="K3575" s="9" t="s">
        <v>30978</v>
      </c>
      <c r="L3575" s="9" t="s">
        <v>30979</v>
      </c>
      <c r="M3575" s="9" t="s">
        <v>30980</v>
      </c>
      <c r="N3575" s="9" t="s">
        <v>30981</v>
      </c>
      <c r="O3575" s="9" t="s">
        <v>30982</v>
      </c>
      <c r="P3575" s="9" t="s">
        <v>30983</v>
      </c>
      <c r="Q3575" s="9" t="s">
        <v>2551</v>
      </c>
      <c r="R3575" s="9" t="s">
        <v>30984</v>
      </c>
      <c r="S3575" s="9" t="s">
        <v>15</v>
      </c>
      <c r="T3575" s="9" t="s">
        <v>30985</v>
      </c>
      <c r="U3575" s="9" t="s">
        <v>222</v>
      </c>
      <c r="V3575" s="9"/>
    </row>
    <row r="3576" customFormat="false" ht="15" hidden="false" customHeight="false" outlineLevel="0" collapsed="false">
      <c r="A3576" s="9" t="s">
        <v>30986</v>
      </c>
      <c r="B3576" s="9" t="s">
        <v>30987</v>
      </c>
      <c r="C3576" s="9" t="s">
        <v>30988</v>
      </c>
      <c r="D3576" s="9" t="s">
        <v>24</v>
      </c>
      <c r="E3576" s="9" t="s">
        <v>943</v>
      </c>
      <c r="F3576" s="9" t="s">
        <v>161</v>
      </c>
      <c r="G3576" s="9" t="s">
        <v>69</v>
      </c>
      <c r="H3576" s="9" t="n">
        <v>1650</v>
      </c>
      <c r="I3576" s="9" t="n">
        <v>1884</v>
      </c>
      <c r="J3576" s="9" t="s">
        <v>30989</v>
      </c>
      <c r="K3576" s="9" t="s">
        <v>30990</v>
      </c>
      <c r="L3576" s="9" t="s">
        <v>30991</v>
      </c>
      <c r="M3576" s="9" t="s">
        <v>30992</v>
      </c>
      <c r="N3576" s="9" t="s">
        <v>1863</v>
      </c>
      <c r="O3576" s="9" t="s">
        <v>30993</v>
      </c>
      <c r="P3576" s="9" t="s">
        <v>30994</v>
      </c>
      <c r="Q3576" s="9" t="s">
        <v>9079</v>
      </c>
      <c r="R3576" s="9" t="s">
        <v>8494</v>
      </c>
      <c r="S3576" s="9" t="s">
        <v>17</v>
      </c>
      <c r="T3576" s="9" t="s">
        <v>14252</v>
      </c>
      <c r="U3576" s="9" t="s">
        <v>378</v>
      </c>
      <c r="V3576" s="9" t="s">
        <v>30995</v>
      </c>
    </row>
    <row r="3577" customFormat="false" ht="15" hidden="false" customHeight="false" outlineLevel="0" collapsed="false">
      <c r="A3577" s="9" t="s">
        <v>30996</v>
      </c>
      <c r="B3577" s="9" t="s">
        <v>30997</v>
      </c>
      <c r="C3577" s="9" t="s">
        <v>30998</v>
      </c>
      <c r="D3577" s="9" t="s">
        <v>24</v>
      </c>
      <c r="E3577" s="9" t="s">
        <v>943</v>
      </c>
      <c r="F3577" s="9" t="s">
        <v>1759</v>
      </c>
      <c r="G3577" s="9" t="s">
        <v>67</v>
      </c>
      <c r="H3577" s="9" t="n">
        <v>1000</v>
      </c>
      <c r="I3577" s="9" t="n">
        <v>1808</v>
      </c>
      <c r="J3577" s="9" t="s">
        <v>30999</v>
      </c>
      <c r="K3577" s="9" t="s">
        <v>31000</v>
      </c>
      <c r="L3577" s="9" t="s">
        <v>31001</v>
      </c>
      <c r="M3577" s="9" t="s">
        <v>31002</v>
      </c>
      <c r="N3577" s="9" t="s">
        <v>18614</v>
      </c>
      <c r="O3577" s="9" t="s">
        <v>31003</v>
      </c>
      <c r="P3577" s="9" t="s">
        <v>31004</v>
      </c>
      <c r="Q3577" s="9" t="s">
        <v>246</v>
      </c>
      <c r="R3577" s="9" t="s">
        <v>8494</v>
      </c>
      <c r="S3577" s="9" t="s">
        <v>16</v>
      </c>
      <c r="T3577" s="9" t="s">
        <v>10874</v>
      </c>
      <c r="U3577" s="9" t="s">
        <v>378</v>
      </c>
      <c r="V3577" s="9" t="s">
        <v>31005</v>
      </c>
    </row>
    <row r="3578" customFormat="false" ht="15" hidden="false" customHeight="false" outlineLevel="0" collapsed="false">
      <c r="A3578" s="9" t="s">
        <v>31006</v>
      </c>
      <c r="B3578" s="9" t="s">
        <v>31007</v>
      </c>
      <c r="C3578" s="9" t="s">
        <v>31008</v>
      </c>
      <c r="D3578" s="9" t="s">
        <v>24</v>
      </c>
      <c r="E3578" s="9" t="s">
        <v>943</v>
      </c>
      <c r="F3578" s="9" t="s">
        <v>1759</v>
      </c>
      <c r="G3578" s="9" t="s">
        <v>67</v>
      </c>
      <c r="H3578" s="9" t="n">
        <v>1804</v>
      </c>
      <c r="I3578" s="9" t="n">
        <v>1903</v>
      </c>
      <c r="J3578" s="9"/>
      <c r="K3578" s="9" t="s">
        <v>31009</v>
      </c>
      <c r="L3578" s="9" t="s">
        <v>31010</v>
      </c>
      <c r="M3578" s="9" t="s">
        <v>31011</v>
      </c>
      <c r="N3578" s="9" t="s">
        <v>31012</v>
      </c>
      <c r="O3578" s="9" t="s">
        <v>31013</v>
      </c>
      <c r="P3578" s="9" t="s">
        <v>31014</v>
      </c>
      <c r="Q3578" s="9" t="s">
        <v>246</v>
      </c>
      <c r="R3578" s="9" t="s">
        <v>30760</v>
      </c>
      <c r="S3578" s="9" t="s">
        <v>16</v>
      </c>
      <c r="T3578" s="9" t="s">
        <v>8714</v>
      </c>
      <c r="U3578" s="9" t="s">
        <v>222</v>
      </c>
      <c r="V3578" s="9"/>
    </row>
    <row r="3579" customFormat="false" ht="15" hidden="false" customHeight="false" outlineLevel="0" collapsed="false">
      <c r="A3579" s="9" t="s">
        <v>31015</v>
      </c>
      <c r="B3579" s="9" t="s">
        <v>1834</v>
      </c>
      <c r="C3579" s="9" t="s">
        <v>31016</v>
      </c>
      <c r="D3579" s="9" t="s">
        <v>24</v>
      </c>
      <c r="E3579" s="9" t="s">
        <v>943</v>
      </c>
      <c r="F3579" s="9" t="s">
        <v>1759</v>
      </c>
      <c r="G3579" s="9" t="s">
        <v>67</v>
      </c>
      <c r="H3579" s="9" t="n">
        <v>800</v>
      </c>
      <c r="I3579" s="9" t="n">
        <v>1893</v>
      </c>
      <c r="J3579" s="9" t="s">
        <v>31017</v>
      </c>
      <c r="K3579" s="9" t="s">
        <v>31018</v>
      </c>
      <c r="L3579" s="9" t="s">
        <v>31019</v>
      </c>
      <c r="M3579" s="9" t="s">
        <v>31020</v>
      </c>
      <c r="N3579" s="9" t="s">
        <v>31021</v>
      </c>
      <c r="O3579" s="9" t="s">
        <v>31022</v>
      </c>
      <c r="P3579" s="9" t="s">
        <v>31023</v>
      </c>
      <c r="Q3579" s="9" t="s">
        <v>246</v>
      </c>
      <c r="R3579" s="9" t="s">
        <v>31024</v>
      </c>
      <c r="S3579" s="9" t="s">
        <v>16</v>
      </c>
      <c r="T3579" s="9" t="s">
        <v>170</v>
      </c>
      <c r="U3579" s="9" t="s">
        <v>222</v>
      </c>
      <c r="V3579" s="9" t="s">
        <v>31025</v>
      </c>
    </row>
    <row r="3580" customFormat="false" ht="15" hidden="false" customHeight="false" outlineLevel="0" collapsed="false">
      <c r="A3580" s="9" t="s">
        <v>31026</v>
      </c>
      <c r="B3580" s="9" t="s">
        <v>31027</v>
      </c>
      <c r="C3580" s="9" t="s">
        <v>31028</v>
      </c>
      <c r="D3580" s="9" t="s">
        <v>24</v>
      </c>
      <c r="E3580" s="9" t="s">
        <v>943</v>
      </c>
      <c r="F3580" s="9" t="s">
        <v>161</v>
      </c>
      <c r="G3580" s="9" t="s">
        <v>67</v>
      </c>
      <c r="H3580" s="9" t="n">
        <v>300</v>
      </c>
      <c r="I3580" s="9" t="n">
        <v>1240</v>
      </c>
      <c r="J3580" s="9" t="s">
        <v>31029</v>
      </c>
      <c r="K3580" s="9" t="s">
        <v>31030</v>
      </c>
      <c r="L3580" s="9" t="s">
        <v>31031</v>
      </c>
      <c r="M3580" s="9" t="s">
        <v>31032</v>
      </c>
      <c r="N3580" s="9" t="s">
        <v>7621</v>
      </c>
      <c r="O3580" s="9" t="s">
        <v>31033</v>
      </c>
      <c r="P3580" s="9" t="s">
        <v>31034</v>
      </c>
      <c r="Q3580" s="9" t="s">
        <v>1768</v>
      </c>
      <c r="R3580" s="9" t="s">
        <v>1806</v>
      </c>
      <c r="S3580" s="9" t="s">
        <v>17</v>
      </c>
      <c r="T3580" s="9" t="s">
        <v>170</v>
      </c>
      <c r="U3580" s="9" t="s">
        <v>378</v>
      </c>
      <c r="V3580" s="9" t="s">
        <v>31035</v>
      </c>
    </row>
    <row r="3581" customFormat="false" ht="15" hidden="false" customHeight="false" outlineLevel="0" collapsed="false">
      <c r="A3581" s="9" t="s">
        <v>31036</v>
      </c>
      <c r="B3581" s="9" t="s">
        <v>31037</v>
      </c>
      <c r="C3581" s="9" t="s">
        <v>31038</v>
      </c>
      <c r="D3581" s="9" t="s">
        <v>24</v>
      </c>
      <c r="E3581" s="9" t="s">
        <v>943</v>
      </c>
      <c r="F3581" s="9" t="s">
        <v>1759</v>
      </c>
      <c r="G3581" s="9" t="s">
        <v>67</v>
      </c>
      <c r="H3581" s="9" t="n">
        <v>1235</v>
      </c>
      <c r="I3581" s="9" t="n">
        <v>1600</v>
      </c>
      <c r="J3581" s="9" t="s">
        <v>31039</v>
      </c>
      <c r="K3581" s="9" t="s">
        <v>31040</v>
      </c>
      <c r="L3581" s="9" t="s">
        <v>31041</v>
      </c>
      <c r="M3581" s="9" t="s">
        <v>31042</v>
      </c>
      <c r="N3581" s="9" t="s">
        <v>30737</v>
      </c>
      <c r="O3581" s="9" t="s">
        <v>31043</v>
      </c>
      <c r="P3581" s="9" t="s">
        <v>31044</v>
      </c>
      <c r="Q3581" s="9" t="s">
        <v>950</v>
      </c>
      <c r="R3581" s="9" t="s">
        <v>31045</v>
      </c>
      <c r="S3581" s="9" t="s">
        <v>15</v>
      </c>
      <c r="T3581" s="9" t="s">
        <v>18875</v>
      </c>
      <c r="U3581" s="9" t="s">
        <v>222</v>
      </c>
      <c r="V3581" s="9" t="s">
        <v>31046</v>
      </c>
    </row>
    <row r="3582" customFormat="false" ht="15" hidden="false" customHeight="false" outlineLevel="0" collapsed="false">
      <c r="A3582" s="9" t="s">
        <v>31047</v>
      </c>
      <c r="B3582" s="9" t="s">
        <v>31048</v>
      </c>
      <c r="C3582" s="9" t="s">
        <v>31049</v>
      </c>
      <c r="D3582" s="9" t="s">
        <v>24</v>
      </c>
      <c r="E3582" s="9" t="s">
        <v>943</v>
      </c>
      <c r="F3582" s="9" t="s">
        <v>1759</v>
      </c>
      <c r="G3582" s="9" t="s">
        <v>67</v>
      </c>
      <c r="H3582" s="9" t="n">
        <v>1464</v>
      </c>
      <c r="I3582" s="9" t="n">
        <v>1591</v>
      </c>
      <c r="J3582" s="9" t="s">
        <v>31050</v>
      </c>
      <c r="K3582" s="9" t="s">
        <v>31051</v>
      </c>
      <c r="L3582" s="9" t="s">
        <v>31052</v>
      </c>
      <c r="M3582" s="9" t="s">
        <v>31053</v>
      </c>
      <c r="N3582" s="9" t="s">
        <v>1863</v>
      </c>
      <c r="O3582" s="9" t="s">
        <v>31054</v>
      </c>
      <c r="P3582" s="9" t="s">
        <v>31055</v>
      </c>
      <c r="Q3582" s="9" t="s">
        <v>246</v>
      </c>
      <c r="R3582" s="9" t="s">
        <v>31056</v>
      </c>
      <c r="S3582" s="9" t="s">
        <v>16</v>
      </c>
      <c r="T3582" s="9" t="s">
        <v>170</v>
      </c>
      <c r="U3582" s="9" t="s">
        <v>222</v>
      </c>
      <c r="V3582" s="9" t="s">
        <v>31057</v>
      </c>
    </row>
    <row r="3583" customFormat="false" ht="15" hidden="false" customHeight="false" outlineLevel="0" collapsed="false">
      <c r="A3583" s="9" t="s">
        <v>31058</v>
      </c>
      <c r="B3583" s="9" t="s">
        <v>31059</v>
      </c>
      <c r="C3583" s="9" t="s">
        <v>31060</v>
      </c>
      <c r="D3583" s="9" t="s">
        <v>24</v>
      </c>
      <c r="E3583" s="9" t="s">
        <v>943</v>
      </c>
      <c r="F3583" s="9" t="s">
        <v>161</v>
      </c>
      <c r="G3583" s="9" t="s">
        <v>67</v>
      </c>
      <c r="H3583" s="9" t="n">
        <v>1400</v>
      </c>
      <c r="I3583" s="9"/>
      <c r="J3583" s="9" t="s">
        <v>31061</v>
      </c>
      <c r="K3583" s="9" t="s">
        <v>31062</v>
      </c>
      <c r="L3583" s="9" t="s">
        <v>31063</v>
      </c>
      <c r="M3583" s="9" t="s">
        <v>31064</v>
      </c>
      <c r="N3583" s="9" t="s">
        <v>613</v>
      </c>
      <c r="O3583" s="9" t="s">
        <v>31065</v>
      </c>
      <c r="P3583" s="9" t="s">
        <v>31066</v>
      </c>
      <c r="Q3583" s="9" t="s">
        <v>1698</v>
      </c>
      <c r="R3583" s="9" t="s">
        <v>799</v>
      </c>
      <c r="S3583" s="9" t="s">
        <v>17</v>
      </c>
      <c r="T3583" s="9" t="s">
        <v>672</v>
      </c>
      <c r="U3583" s="9" t="s">
        <v>378</v>
      </c>
      <c r="V3583" s="9"/>
    </row>
    <row r="3584" customFormat="false" ht="15" hidden="false" customHeight="false" outlineLevel="0" collapsed="false">
      <c r="A3584" s="9" t="s">
        <v>31067</v>
      </c>
      <c r="B3584" s="9" t="s">
        <v>31068</v>
      </c>
      <c r="C3584" s="9" t="s">
        <v>31069</v>
      </c>
      <c r="D3584" s="9" t="s">
        <v>24</v>
      </c>
      <c r="E3584" s="9" t="s">
        <v>943</v>
      </c>
      <c r="F3584" s="9" t="s">
        <v>1759</v>
      </c>
      <c r="G3584" s="9" t="s">
        <v>67</v>
      </c>
      <c r="H3584" s="9" t="n">
        <v>1852</v>
      </c>
      <c r="I3584" s="9" t="n">
        <v>1893</v>
      </c>
      <c r="J3584" s="9" t="s">
        <v>31070</v>
      </c>
      <c r="K3584" s="9" t="s">
        <v>31071</v>
      </c>
      <c r="L3584" s="9" t="s">
        <v>31072</v>
      </c>
      <c r="M3584" s="9" t="s">
        <v>31073</v>
      </c>
      <c r="N3584" s="9" t="s">
        <v>2050</v>
      </c>
      <c r="O3584" s="9" t="s">
        <v>31074</v>
      </c>
      <c r="P3584" s="9" t="s">
        <v>31075</v>
      </c>
      <c r="Q3584" s="9" t="s">
        <v>2391</v>
      </c>
      <c r="R3584" s="9" t="s">
        <v>31076</v>
      </c>
      <c r="S3584" s="9" t="s">
        <v>17</v>
      </c>
      <c r="T3584" s="9" t="s">
        <v>4901</v>
      </c>
      <c r="U3584" s="9" t="s">
        <v>378</v>
      </c>
      <c r="V3584" s="9" t="s">
        <v>31077</v>
      </c>
    </row>
    <row r="3585" customFormat="false" ht="15" hidden="false" customHeight="false" outlineLevel="0" collapsed="false">
      <c r="A3585" s="9" t="s">
        <v>31078</v>
      </c>
      <c r="B3585" s="9" t="s">
        <v>27475</v>
      </c>
      <c r="C3585" s="9" t="s">
        <v>31079</v>
      </c>
      <c r="D3585" s="9" t="s">
        <v>24</v>
      </c>
      <c r="E3585" s="9" t="s">
        <v>943</v>
      </c>
      <c r="F3585" s="9" t="s">
        <v>1897</v>
      </c>
      <c r="G3585" s="9" t="s">
        <v>1898</v>
      </c>
      <c r="H3585" s="9" t="n">
        <v>-814</v>
      </c>
      <c r="I3585" s="9" t="n">
        <v>-146</v>
      </c>
      <c r="J3585" s="9" t="s">
        <v>31080</v>
      </c>
      <c r="K3585" s="9" t="s">
        <v>31081</v>
      </c>
      <c r="L3585" s="9" t="s">
        <v>31082</v>
      </c>
      <c r="M3585" s="9" t="s">
        <v>31083</v>
      </c>
      <c r="N3585" s="9" t="s">
        <v>6339</v>
      </c>
      <c r="O3585" s="9" t="s">
        <v>31084</v>
      </c>
      <c r="P3585" s="9" t="s">
        <v>31085</v>
      </c>
      <c r="Q3585" s="9" t="s">
        <v>219</v>
      </c>
      <c r="R3585" s="9" t="s">
        <v>7682</v>
      </c>
      <c r="S3585" s="9" t="s">
        <v>16</v>
      </c>
      <c r="T3585" s="9" t="s">
        <v>170</v>
      </c>
      <c r="U3585" s="9" t="s">
        <v>222</v>
      </c>
      <c r="V3585" s="9" t="s">
        <v>31086</v>
      </c>
    </row>
    <row r="3586" customFormat="false" ht="15" hidden="false" customHeight="false" outlineLevel="0" collapsed="false">
      <c r="A3586" s="9" t="s">
        <v>31087</v>
      </c>
      <c r="B3586" s="9" t="s">
        <v>31088</v>
      </c>
      <c r="C3586" s="9" t="s">
        <v>31089</v>
      </c>
      <c r="D3586" s="9" t="s">
        <v>24</v>
      </c>
      <c r="E3586" s="9" t="s">
        <v>943</v>
      </c>
      <c r="F3586" s="9" t="s">
        <v>1091</v>
      </c>
      <c r="G3586" s="9" t="s">
        <v>31090</v>
      </c>
      <c r="H3586" s="9" t="n">
        <v>909</v>
      </c>
      <c r="I3586" s="9" t="n">
        <v>1171</v>
      </c>
      <c r="J3586" s="9"/>
      <c r="K3586" s="9" t="s">
        <v>31091</v>
      </c>
      <c r="L3586" s="9" t="s">
        <v>31092</v>
      </c>
      <c r="M3586" s="9" t="s">
        <v>31093</v>
      </c>
      <c r="N3586" s="9" t="s">
        <v>30879</v>
      </c>
      <c r="O3586" s="9" t="s">
        <v>31094</v>
      </c>
      <c r="P3586" s="9" t="s">
        <v>31095</v>
      </c>
      <c r="Q3586" s="9" t="s">
        <v>234</v>
      </c>
      <c r="R3586" s="9" t="s">
        <v>2515</v>
      </c>
      <c r="S3586" s="9" t="s">
        <v>15</v>
      </c>
      <c r="T3586" s="9" t="s">
        <v>31096</v>
      </c>
      <c r="U3586" s="9" t="s">
        <v>222</v>
      </c>
      <c r="V3586" s="9" t="s">
        <v>31097</v>
      </c>
    </row>
    <row r="3587" customFormat="false" ht="15" hidden="false" customHeight="false" outlineLevel="0" collapsed="false">
      <c r="A3587" s="9" t="s">
        <v>31098</v>
      </c>
      <c r="B3587" s="9" t="s">
        <v>31099</v>
      </c>
      <c r="C3587" s="9" t="s">
        <v>31100</v>
      </c>
      <c r="D3587" s="9" t="s">
        <v>24</v>
      </c>
      <c r="E3587" s="9" t="s">
        <v>943</v>
      </c>
      <c r="F3587" s="9" t="s">
        <v>1091</v>
      </c>
      <c r="G3587" s="9" t="s">
        <v>7836</v>
      </c>
      <c r="H3587" s="9" t="n">
        <v>1250</v>
      </c>
      <c r="I3587" s="9" t="n">
        <v>1517</v>
      </c>
      <c r="J3587" s="9"/>
      <c r="K3587" s="9" t="s">
        <v>31101</v>
      </c>
      <c r="L3587" s="9" t="s">
        <v>31102</v>
      </c>
      <c r="M3587" s="9" t="s">
        <v>31103</v>
      </c>
      <c r="N3587" s="9" t="s">
        <v>1863</v>
      </c>
      <c r="O3587" s="9" t="s">
        <v>31104</v>
      </c>
      <c r="P3587" s="9" t="s">
        <v>31105</v>
      </c>
      <c r="Q3587" s="9" t="s">
        <v>246</v>
      </c>
      <c r="R3587" s="9" t="s">
        <v>2515</v>
      </c>
      <c r="S3587" s="9" t="s">
        <v>16</v>
      </c>
      <c r="T3587" s="9" t="s">
        <v>9127</v>
      </c>
      <c r="U3587" s="9" t="s">
        <v>222</v>
      </c>
      <c r="V3587" s="9"/>
    </row>
    <row r="3588" customFormat="false" ht="15" hidden="false" customHeight="false" outlineLevel="0" collapsed="false">
      <c r="A3588" s="9" t="s">
        <v>31106</v>
      </c>
      <c r="B3588" s="9" t="s">
        <v>31107</v>
      </c>
      <c r="C3588" s="9" t="s">
        <v>31108</v>
      </c>
      <c r="D3588" s="9" t="s">
        <v>24</v>
      </c>
      <c r="E3588" s="9" t="s">
        <v>943</v>
      </c>
      <c r="F3588" s="9" t="s">
        <v>1091</v>
      </c>
      <c r="G3588" s="9" t="s">
        <v>31109</v>
      </c>
      <c r="H3588" s="9" t="n">
        <v>1650</v>
      </c>
      <c r="I3588" s="9"/>
      <c r="J3588" s="9" t="s">
        <v>31110</v>
      </c>
      <c r="K3588" s="9" t="s">
        <v>31111</v>
      </c>
      <c r="L3588" s="9" t="s">
        <v>31112</v>
      </c>
      <c r="M3588" s="9" t="s">
        <v>31113</v>
      </c>
      <c r="N3588" s="9" t="s">
        <v>31114</v>
      </c>
      <c r="O3588" s="9" t="s">
        <v>31115</v>
      </c>
      <c r="P3588" s="9" t="s">
        <v>31116</v>
      </c>
      <c r="Q3588" s="9" t="s">
        <v>246</v>
      </c>
      <c r="R3588" s="9" t="s">
        <v>31117</v>
      </c>
      <c r="S3588" s="9" t="s">
        <v>17</v>
      </c>
      <c r="T3588" s="9" t="s">
        <v>170</v>
      </c>
      <c r="U3588" s="9" t="s">
        <v>378</v>
      </c>
      <c r="V3588" s="9"/>
    </row>
    <row r="3589" customFormat="false" ht="15" hidden="false" customHeight="false" outlineLevel="0" collapsed="false">
      <c r="A3589" s="9" t="s">
        <v>31118</v>
      </c>
      <c r="B3589" s="9" t="s">
        <v>2033</v>
      </c>
      <c r="C3589" s="9" t="s">
        <v>31119</v>
      </c>
      <c r="D3589" s="9" t="s">
        <v>24</v>
      </c>
      <c r="E3589" s="9" t="s">
        <v>943</v>
      </c>
      <c r="F3589" s="9" t="s">
        <v>162</v>
      </c>
      <c r="G3589" s="9" t="s">
        <v>90</v>
      </c>
      <c r="H3589" s="9" t="n">
        <v>-100</v>
      </c>
      <c r="I3589" s="9" t="n">
        <v>550</v>
      </c>
      <c r="J3589" s="9" t="s">
        <v>31120</v>
      </c>
      <c r="K3589" s="9" t="s">
        <v>31121</v>
      </c>
      <c r="L3589" s="9" t="s">
        <v>31122</v>
      </c>
      <c r="M3589" s="9" t="s">
        <v>31123</v>
      </c>
      <c r="N3589" s="9" t="s">
        <v>31124</v>
      </c>
      <c r="O3589" s="9" t="s">
        <v>31125</v>
      </c>
      <c r="P3589" s="9" t="s">
        <v>31126</v>
      </c>
      <c r="Q3589" s="9" t="s">
        <v>670</v>
      </c>
      <c r="R3589" s="9" t="s">
        <v>31127</v>
      </c>
      <c r="S3589" s="9" t="s">
        <v>15</v>
      </c>
      <c r="T3589" s="9" t="s">
        <v>2042</v>
      </c>
      <c r="U3589" s="9" t="s">
        <v>222</v>
      </c>
      <c r="V3589" s="9"/>
    </row>
    <row r="3590" customFormat="false" ht="15" hidden="false" customHeight="false" outlineLevel="0" collapsed="false">
      <c r="A3590" s="9" t="s">
        <v>31128</v>
      </c>
      <c r="B3590" s="9" t="s">
        <v>31129</v>
      </c>
      <c r="C3590" s="9" t="s">
        <v>31130</v>
      </c>
      <c r="D3590" s="9" t="s">
        <v>24</v>
      </c>
      <c r="E3590" s="9" t="s">
        <v>943</v>
      </c>
      <c r="F3590" s="9" t="s">
        <v>162</v>
      </c>
      <c r="G3590" s="9" t="s">
        <v>90</v>
      </c>
      <c r="H3590" s="9" t="n">
        <v>-500</v>
      </c>
      <c r="I3590" s="9" t="n">
        <v>850</v>
      </c>
      <c r="J3590" s="9" t="s">
        <v>7687</v>
      </c>
      <c r="K3590" s="9" t="s">
        <v>31131</v>
      </c>
      <c r="L3590" s="9" t="s">
        <v>31132</v>
      </c>
      <c r="M3590" s="9" t="s">
        <v>31133</v>
      </c>
      <c r="N3590" s="9" t="s">
        <v>613</v>
      </c>
      <c r="O3590" s="9" t="s">
        <v>31134</v>
      </c>
      <c r="P3590" s="9" t="s">
        <v>31135</v>
      </c>
      <c r="Q3590" s="9" t="s">
        <v>219</v>
      </c>
      <c r="R3590" s="9" t="s">
        <v>31136</v>
      </c>
      <c r="S3590" s="9" t="s">
        <v>16</v>
      </c>
      <c r="T3590" s="9" t="s">
        <v>3239</v>
      </c>
      <c r="U3590" s="9" t="s">
        <v>222</v>
      </c>
      <c r="V3590" s="9"/>
    </row>
    <row r="3591" customFormat="false" ht="15" hidden="false" customHeight="false" outlineLevel="0" collapsed="false">
      <c r="A3591" s="9" t="s">
        <v>31137</v>
      </c>
      <c r="B3591" s="9" t="s">
        <v>31138</v>
      </c>
      <c r="C3591" s="9" t="s">
        <v>31139</v>
      </c>
      <c r="D3591" s="9" t="s">
        <v>24</v>
      </c>
      <c r="E3591" s="9" t="s">
        <v>943</v>
      </c>
      <c r="F3591" s="9" t="s">
        <v>162</v>
      </c>
      <c r="G3591" s="9" t="s">
        <v>90</v>
      </c>
      <c r="H3591" s="9" t="n">
        <v>90</v>
      </c>
      <c r="I3591" s="9" t="n">
        <v>869</v>
      </c>
      <c r="J3591" s="9" t="s">
        <v>31140</v>
      </c>
      <c r="K3591" s="9" t="s">
        <v>31141</v>
      </c>
      <c r="L3591" s="9" t="s">
        <v>31142</v>
      </c>
      <c r="M3591" s="9" t="s">
        <v>31143</v>
      </c>
      <c r="N3591" s="9" t="s">
        <v>1863</v>
      </c>
      <c r="O3591" s="9" t="s">
        <v>31144</v>
      </c>
      <c r="P3591" s="9" t="s">
        <v>31145</v>
      </c>
      <c r="Q3591" s="9" t="s">
        <v>1358</v>
      </c>
      <c r="R3591" s="9" t="s">
        <v>31146</v>
      </c>
      <c r="S3591" s="9" t="s">
        <v>16</v>
      </c>
      <c r="T3591" s="9" t="s">
        <v>7901</v>
      </c>
      <c r="U3591" s="9" t="s">
        <v>222</v>
      </c>
      <c r="V3591" s="9" t="s">
        <v>31147</v>
      </c>
    </row>
    <row r="3592" customFormat="false" ht="15" hidden="false" customHeight="false" outlineLevel="0" collapsed="false">
      <c r="A3592" s="9" t="s">
        <v>31148</v>
      </c>
      <c r="B3592" s="9" t="s">
        <v>31149</v>
      </c>
      <c r="C3592" s="9" t="s">
        <v>31150</v>
      </c>
      <c r="D3592" s="9" t="s">
        <v>24</v>
      </c>
      <c r="E3592" s="9" t="s">
        <v>943</v>
      </c>
      <c r="F3592" s="9" t="s">
        <v>162</v>
      </c>
      <c r="G3592" s="9" t="s">
        <v>90</v>
      </c>
      <c r="H3592" s="9" t="n">
        <v>500</v>
      </c>
      <c r="I3592" s="9" t="n">
        <v>900</v>
      </c>
      <c r="J3592" s="9" t="s">
        <v>31151</v>
      </c>
      <c r="K3592" s="9" t="s">
        <v>31152</v>
      </c>
      <c r="L3592" s="9" t="s">
        <v>31153</v>
      </c>
      <c r="M3592" s="9" t="s">
        <v>31154</v>
      </c>
      <c r="N3592" s="9" t="s">
        <v>1863</v>
      </c>
      <c r="O3592" s="9" t="s">
        <v>31155</v>
      </c>
      <c r="P3592" s="9" t="s">
        <v>31156</v>
      </c>
      <c r="Q3592" s="9" t="s">
        <v>1358</v>
      </c>
      <c r="R3592" s="9" t="s">
        <v>799</v>
      </c>
      <c r="S3592" s="9" t="s">
        <v>16</v>
      </c>
      <c r="T3592" s="9" t="s">
        <v>7901</v>
      </c>
      <c r="U3592" s="9" t="s">
        <v>378</v>
      </c>
      <c r="V3592" s="9" t="s">
        <v>31157</v>
      </c>
    </row>
    <row r="3593" customFormat="false" ht="15" hidden="false" customHeight="false" outlineLevel="0" collapsed="false">
      <c r="A3593" s="9" t="s">
        <v>31158</v>
      </c>
      <c r="B3593" s="9" t="s">
        <v>31159</v>
      </c>
      <c r="C3593" s="9" t="s">
        <v>31160</v>
      </c>
      <c r="D3593" s="9" t="s">
        <v>24</v>
      </c>
      <c r="E3593" s="9" t="s">
        <v>943</v>
      </c>
      <c r="F3593" s="9" t="s">
        <v>162</v>
      </c>
      <c r="G3593" s="9" t="s">
        <v>1503</v>
      </c>
      <c r="H3593" s="9" t="n">
        <v>426</v>
      </c>
      <c r="I3593" s="9" t="n">
        <v>822</v>
      </c>
      <c r="J3593" s="9" t="s">
        <v>31161</v>
      </c>
      <c r="K3593" s="9" t="s">
        <v>31162</v>
      </c>
      <c r="L3593" s="9" t="s">
        <v>31163</v>
      </c>
      <c r="M3593" s="9" t="s">
        <v>31164</v>
      </c>
      <c r="N3593" s="9" t="s">
        <v>1863</v>
      </c>
      <c r="O3593" s="9" t="s">
        <v>31155</v>
      </c>
      <c r="P3593" s="9" t="s">
        <v>31165</v>
      </c>
      <c r="Q3593" s="9" t="s">
        <v>670</v>
      </c>
      <c r="R3593" s="9" t="s">
        <v>31166</v>
      </c>
      <c r="S3593" s="9" t="s">
        <v>16</v>
      </c>
      <c r="T3593" s="9" t="s">
        <v>7901</v>
      </c>
      <c r="U3593" s="9" t="s">
        <v>222</v>
      </c>
      <c r="V3593" s="9"/>
    </row>
    <row r="3594" customFormat="false" ht="15" hidden="false" customHeight="false" outlineLevel="0" collapsed="false">
      <c r="A3594" s="9" t="s">
        <v>31167</v>
      </c>
      <c r="B3594" s="9" t="s">
        <v>31168</v>
      </c>
      <c r="C3594" s="9" t="s">
        <v>31169</v>
      </c>
      <c r="D3594" s="9" t="s">
        <v>24</v>
      </c>
      <c r="E3594" s="9" t="s">
        <v>943</v>
      </c>
      <c r="F3594" s="9" t="s">
        <v>162</v>
      </c>
      <c r="G3594" s="9" t="s">
        <v>90</v>
      </c>
      <c r="H3594" s="9" t="n">
        <v>900</v>
      </c>
      <c r="I3594" s="9" t="n">
        <v>1150</v>
      </c>
      <c r="J3594" s="9" t="s">
        <v>7687</v>
      </c>
      <c r="K3594" s="9" t="s">
        <v>31170</v>
      </c>
      <c r="L3594" s="9" t="s">
        <v>31171</v>
      </c>
      <c r="M3594" s="9" t="s">
        <v>31172</v>
      </c>
      <c r="N3594" s="9" t="s">
        <v>7804</v>
      </c>
      <c r="O3594" s="9" t="s">
        <v>31173</v>
      </c>
      <c r="P3594" s="9" t="s">
        <v>31174</v>
      </c>
      <c r="Q3594" s="9" t="s">
        <v>234</v>
      </c>
      <c r="R3594" s="9" t="s">
        <v>31175</v>
      </c>
      <c r="S3594" s="9" t="s">
        <v>17</v>
      </c>
      <c r="T3594" s="9" t="s">
        <v>235</v>
      </c>
      <c r="U3594" s="9" t="s">
        <v>378</v>
      </c>
      <c r="V3594" s="9" t="s">
        <v>31176</v>
      </c>
    </row>
    <row r="3595" customFormat="false" ht="15" hidden="false" customHeight="false" outlineLevel="0" collapsed="false">
      <c r="A3595" s="9" t="s">
        <v>31177</v>
      </c>
      <c r="B3595" s="9" t="s">
        <v>31178</v>
      </c>
      <c r="C3595" s="9" t="s">
        <v>31179</v>
      </c>
      <c r="D3595" s="9" t="s">
        <v>24</v>
      </c>
      <c r="E3595" s="9" t="s">
        <v>943</v>
      </c>
      <c r="F3595" s="9" t="s">
        <v>162</v>
      </c>
      <c r="G3595" s="9" t="s">
        <v>90</v>
      </c>
      <c r="H3595" s="9" t="n">
        <v>900</v>
      </c>
      <c r="I3595" s="9" t="n">
        <v>1522</v>
      </c>
      <c r="J3595" s="9" t="s">
        <v>31180</v>
      </c>
      <c r="K3595" s="9" t="s">
        <v>31181</v>
      </c>
      <c r="L3595" s="9" t="s">
        <v>31182</v>
      </c>
      <c r="M3595" s="9" t="s">
        <v>31183</v>
      </c>
      <c r="N3595" s="9" t="s">
        <v>31184</v>
      </c>
      <c r="O3595" s="9" t="s">
        <v>31185</v>
      </c>
      <c r="P3595" s="9" t="s">
        <v>31186</v>
      </c>
      <c r="Q3595" s="9" t="s">
        <v>1267</v>
      </c>
      <c r="R3595" s="9" t="s">
        <v>31187</v>
      </c>
      <c r="S3595" s="9" t="s">
        <v>16</v>
      </c>
      <c r="T3595" s="9" t="s">
        <v>13117</v>
      </c>
      <c r="U3595" s="9" t="s">
        <v>222</v>
      </c>
      <c r="V3595" s="9" t="s">
        <v>31188</v>
      </c>
    </row>
    <row r="3596" customFormat="false" ht="15" hidden="false" customHeight="false" outlineLevel="0" collapsed="false">
      <c r="A3596" s="9" t="s">
        <v>31189</v>
      </c>
      <c r="B3596" s="9" t="s">
        <v>31190</v>
      </c>
      <c r="C3596" s="9" t="s">
        <v>31191</v>
      </c>
      <c r="D3596" s="9" t="s">
        <v>24</v>
      </c>
      <c r="E3596" s="9" t="s">
        <v>943</v>
      </c>
      <c r="F3596" s="9" t="s">
        <v>162</v>
      </c>
      <c r="G3596" s="9" t="s">
        <v>90</v>
      </c>
      <c r="H3596" s="9" t="n">
        <v>1428</v>
      </c>
      <c r="I3596" s="9" t="n">
        <v>1521</v>
      </c>
      <c r="J3596" s="9"/>
      <c r="K3596" s="9" t="s">
        <v>31192</v>
      </c>
      <c r="L3596" s="9" t="s">
        <v>31193</v>
      </c>
      <c r="M3596" s="9" t="s">
        <v>31194</v>
      </c>
      <c r="N3596" s="9" t="s">
        <v>31195</v>
      </c>
      <c r="O3596" s="9" t="s">
        <v>31196</v>
      </c>
      <c r="P3596" s="9" t="s">
        <v>31197</v>
      </c>
      <c r="Q3596" s="9" t="s">
        <v>1358</v>
      </c>
      <c r="R3596" s="9" t="s">
        <v>31198</v>
      </c>
      <c r="S3596" s="9" t="s">
        <v>15</v>
      </c>
      <c r="T3596" s="9" t="s">
        <v>31199</v>
      </c>
      <c r="U3596" s="9" t="s">
        <v>222</v>
      </c>
      <c r="V3596" s="9" t="s">
        <v>31200</v>
      </c>
    </row>
    <row r="3597" customFormat="false" ht="15" hidden="false" customHeight="false" outlineLevel="0" collapsed="false">
      <c r="A3597" s="9" t="s">
        <v>31201</v>
      </c>
      <c r="B3597" s="9" t="s">
        <v>31202</v>
      </c>
      <c r="C3597" s="9" t="s">
        <v>31203</v>
      </c>
      <c r="D3597" s="9" t="s">
        <v>24</v>
      </c>
      <c r="E3597" s="9" t="s">
        <v>943</v>
      </c>
      <c r="F3597" s="9" t="s">
        <v>162</v>
      </c>
      <c r="G3597" s="9" t="s">
        <v>3956</v>
      </c>
      <c r="H3597" s="9" t="n">
        <v>1300</v>
      </c>
      <c r="I3597" s="9" t="n">
        <v>1821</v>
      </c>
      <c r="J3597" s="9" t="s">
        <v>31204</v>
      </c>
      <c r="K3597" s="9" t="s">
        <v>31205</v>
      </c>
      <c r="L3597" s="9" t="s">
        <v>31206</v>
      </c>
      <c r="M3597" s="9" t="s">
        <v>31207</v>
      </c>
      <c r="N3597" s="9" t="s">
        <v>7873</v>
      </c>
      <c r="O3597" s="9" t="s">
        <v>31208</v>
      </c>
      <c r="P3597" s="9" t="s">
        <v>31209</v>
      </c>
      <c r="Q3597" s="9" t="s">
        <v>234</v>
      </c>
      <c r="R3597" s="9" t="s">
        <v>31175</v>
      </c>
      <c r="S3597" s="9" t="s">
        <v>17</v>
      </c>
      <c r="T3597" s="9" t="s">
        <v>1832</v>
      </c>
      <c r="U3597" s="9" t="s">
        <v>378</v>
      </c>
      <c r="V3597" s="9" t="s">
        <v>31210</v>
      </c>
    </row>
    <row r="3598" customFormat="false" ht="15" hidden="false" customHeight="false" outlineLevel="0" collapsed="false">
      <c r="A3598" s="9" t="s">
        <v>31211</v>
      </c>
      <c r="B3598" s="9" t="s">
        <v>31212</v>
      </c>
      <c r="C3598" s="9" t="s">
        <v>31213</v>
      </c>
      <c r="D3598" s="9" t="s">
        <v>24</v>
      </c>
      <c r="E3598" s="9" t="s">
        <v>943</v>
      </c>
      <c r="F3598" s="9" t="s">
        <v>162</v>
      </c>
      <c r="G3598" s="9" t="s">
        <v>90</v>
      </c>
      <c r="H3598" s="9" t="n">
        <v>1350</v>
      </c>
      <c r="I3598" s="9" t="n">
        <v>1530</v>
      </c>
      <c r="J3598" s="9"/>
      <c r="K3598" s="9" t="s">
        <v>31214</v>
      </c>
      <c r="L3598" s="9" t="s">
        <v>31215</v>
      </c>
      <c r="M3598" s="9" t="s">
        <v>31216</v>
      </c>
      <c r="N3598" s="9" t="s">
        <v>31217</v>
      </c>
      <c r="O3598" s="9" t="s">
        <v>31218</v>
      </c>
      <c r="P3598" s="9" t="s">
        <v>31219</v>
      </c>
      <c r="Q3598" s="9" t="s">
        <v>1267</v>
      </c>
      <c r="R3598" s="9" t="s">
        <v>31175</v>
      </c>
      <c r="S3598" s="9" t="s">
        <v>16</v>
      </c>
      <c r="T3598" s="9" t="s">
        <v>3239</v>
      </c>
      <c r="U3598" s="9" t="s">
        <v>222</v>
      </c>
      <c r="V3598" s="9"/>
    </row>
    <row r="3599" customFormat="false" ht="15" hidden="false" customHeight="false" outlineLevel="0" collapsed="false">
      <c r="A3599" s="9" t="s">
        <v>31220</v>
      </c>
      <c r="B3599" s="9" t="s">
        <v>31221</v>
      </c>
      <c r="C3599" s="9" t="s">
        <v>31222</v>
      </c>
      <c r="D3599" s="9" t="s">
        <v>24</v>
      </c>
      <c r="E3599" s="9" t="s">
        <v>943</v>
      </c>
      <c r="F3599" s="9" t="s">
        <v>162</v>
      </c>
      <c r="G3599" s="9" t="s">
        <v>92</v>
      </c>
      <c r="H3599" s="9" t="n">
        <v>500</v>
      </c>
      <c r="I3599" s="9" t="n">
        <v>1520</v>
      </c>
      <c r="J3599" s="9" t="s">
        <v>7687</v>
      </c>
      <c r="K3599" s="9" t="s">
        <v>31223</v>
      </c>
      <c r="L3599" s="9" t="s">
        <v>31224</v>
      </c>
      <c r="M3599" s="9" t="s">
        <v>31225</v>
      </c>
      <c r="N3599" s="9" t="s">
        <v>613</v>
      </c>
      <c r="O3599" s="9" t="s">
        <v>31226</v>
      </c>
      <c r="P3599" s="9" t="s">
        <v>31227</v>
      </c>
      <c r="Q3599" s="9" t="s">
        <v>2380</v>
      </c>
      <c r="R3599" s="9" t="s">
        <v>31166</v>
      </c>
      <c r="S3599" s="9" t="s">
        <v>17</v>
      </c>
      <c r="T3599" s="9" t="s">
        <v>3239</v>
      </c>
      <c r="U3599" s="9" t="s">
        <v>378</v>
      </c>
      <c r="V3599" s="9" t="s">
        <v>31228</v>
      </c>
    </row>
    <row r="3600" customFormat="false" ht="15" hidden="false" customHeight="false" outlineLevel="0" collapsed="false">
      <c r="A3600" s="9" t="s">
        <v>31229</v>
      </c>
      <c r="B3600" s="9" t="s">
        <v>31230</v>
      </c>
      <c r="C3600" s="9" t="s">
        <v>31231</v>
      </c>
      <c r="D3600" s="9" t="s">
        <v>24</v>
      </c>
      <c r="E3600" s="9" t="s">
        <v>943</v>
      </c>
      <c r="F3600" s="9" t="s">
        <v>162</v>
      </c>
      <c r="G3600" s="9" t="s">
        <v>94</v>
      </c>
      <c r="H3600" s="9" t="n">
        <v>1200</v>
      </c>
      <c r="I3600" s="9" t="n">
        <v>1520</v>
      </c>
      <c r="J3600" s="9" t="s">
        <v>31232</v>
      </c>
      <c r="K3600" s="9" t="s">
        <v>31233</v>
      </c>
      <c r="L3600" s="9" t="s">
        <v>2079</v>
      </c>
      <c r="M3600" s="9" t="s">
        <v>31234</v>
      </c>
      <c r="N3600" s="9" t="s">
        <v>613</v>
      </c>
      <c r="O3600" s="9" t="s">
        <v>31235</v>
      </c>
      <c r="P3600" s="9" t="s">
        <v>31236</v>
      </c>
      <c r="Q3600" s="9" t="s">
        <v>869</v>
      </c>
      <c r="R3600" s="9" t="s">
        <v>799</v>
      </c>
      <c r="S3600" s="9" t="s">
        <v>16</v>
      </c>
      <c r="T3600" s="9" t="s">
        <v>859</v>
      </c>
      <c r="U3600" s="9" t="s">
        <v>378</v>
      </c>
      <c r="V3600" s="9" t="s">
        <v>31237</v>
      </c>
    </row>
    <row r="3601" customFormat="false" ht="15" hidden="false" customHeight="false" outlineLevel="0" collapsed="false">
      <c r="A3601" s="9" t="s">
        <v>31238</v>
      </c>
      <c r="B3601" s="9" t="s">
        <v>31239</v>
      </c>
      <c r="C3601" s="9" t="s">
        <v>2188</v>
      </c>
      <c r="D3601" s="9" t="s">
        <v>24</v>
      </c>
      <c r="E3601" s="9" t="s">
        <v>943</v>
      </c>
      <c r="F3601" s="9" t="s">
        <v>162</v>
      </c>
      <c r="G3601" s="9" t="s">
        <v>96</v>
      </c>
      <c r="H3601" s="9" t="n">
        <v>800</v>
      </c>
      <c r="I3601" s="9" t="n">
        <v>1540</v>
      </c>
      <c r="J3601" s="9" t="s">
        <v>7687</v>
      </c>
      <c r="K3601" s="9" t="s">
        <v>31240</v>
      </c>
      <c r="L3601" s="9" t="s">
        <v>31241</v>
      </c>
      <c r="M3601" s="9" t="s">
        <v>31242</v>
      </c>
      <c r="N3601" s="9" t="s">
        <v>268</v>
      </c>
      <c r="O3601" s="9" t="s">
        <v>31243</v>
      </c>
      <c r="P3601" s="9" t="s">
        <v>31244</v>
      </c>
      <c r="Q3601" s="9" t="s">
        <v>869</v>
      </c>
      <c r="R3601" s="9" t="s">
        <v>628</v>
      </c>
      <c r="S3601" s="9" t="s">
        <v>16</v>
      </c>
      <c r="T3601" s="9" t="s">
        <v>672</v>
      </c>
      <c r="U3601" s="9" t="s">
        <v>378</v>
      </c>
      <c r="V3601" s="9"/>
    </row>
    <row r="3602" customFormat="false" ht="15" hidden="false" customHeight="false" outlineLevel="0" collapsed="false">
      <c r="A3602" s="9" t="s">
        <v>31245</v>
      </c>
      <c r="B3602" s="9" t="s">
        <v>31246</v>
      </c>
      <c r="C3602" s="9" t="s">
        <v>2106</v>
      </c>
      <c r="D3602" s="9" t="s">
        <v>24</v>
      </c>
      <c r="E3602" s="9" t="s">
        <v>943</v>
      </c>
      <c r="F3602" s="9" t="s">
        <v>162</v>
      </c>
      <c r="G3602" s="9" t="s">
        <v>96</v>
      </c>
      <c r="H3602" s="9" t="n">
        <v>100</v>
      </c>
      <c r="I3602" s="9" t="n">
        <v>800</v>
      </c>
      <c r="J3602" s="9" t="s">
        <v>31247</v>
      </c>
      <c r="K3602" s="9" t="s">
        <v>31248</v>
      </c>
      <c r="L3602" s="9" t="s">
        <v>31249</v>
      </c>
      <c r="M3602" s="9" t="s">
        <v>31250</v>
      </c>
      <c r="N3602" s="9" t="s">
        <v>2111</v>
      </c>
      <c r="O3602" s="9" t="s">
        <v>31251</v>
      </c>
      <c r="P3602" s="9" t="s">
        <v>31252</v>
      </c>
      <c r="Q3602" s="9" t="s">
        <v>2380</v>
      </c>
      <c r="R3602" s="9" t="s">
        <v>31146</v>
      </c>
      <c r="S3602" s="9" t="s">
        <v>16</v>
      </c>
      <c r="T3602" s="9" t="s">
        <v>2042</v>
      </c>
      <c r="U3602" s="9" t="s">
        <v>222</v>
      </c>
      <c r="V3602" s="9" t="s">
        <v>31253</v>
      </c>
    </row>
    <row r="3603" customFormat="false" ht="15" hidden="false" customHeight="false" outlineLevel="0" collapsed="false">
      <c r="A3603" s="9" t="s">
        <v>31254</v>
      </c>
      <c r="B3603" s="9" t="s">
        <v>2142</v>
      </c>
      <c r="C3603" s="9" t="s">
        <v>2143</v>
      </c>
      <c r="D3603" s="9" t="s">
        <v>24</v>
      </c>
      <c r="E3603" s="9" t="s">
        <v>943</v>
      </c>
      <c r="F3603" s="9" t="s">
        <v>162</v>
      </c>
      <c r="G3603" s="9" t="s">
        <v>96</v>
      </c>
      <c r="H3603" s="9" t="n">
        <v>600</v>
      </c>
      <c r="I3603" s="9" t="n">
        <v>1000</v>
      </c>
      <c r="J3603" s="9" t="s">
        <v>7687</v>
      </c>
      <c r="K3603" s="9" t="s">
        <v>31255</v>
      </c>
      <c r="L3603" s="9" t="s">
        <v>31256</v>
      </c>
      <c r="M3603" s="9" t="s">
        <v>31257</v>
      </c>
      <c r="N3603" s="9" t="s">
        <v>30929</v>
      </c>
      <c r="O3603" s="9" t="s">
        <v>5662</v>
      </c>
      <c r="P3603" s="9" t="s">
        <v>31258</v>
      </c>
      <c r="Q3603" s="9" t="s">
        <v>219</v>
      </c>
      <c r="R3603" s="9" t="s">
        <v>1348</v>
      </c>
      <c r="S3603" s="9" t="s">
        <v>16</v>
      </c>
      <c r="T3603" s="9" t="s">
        <v>23905</v>
      </c>
      <c r="U3603" s="9" t="s">
        <v>222</v>
      </c>
      <c r="V3603" s="9" t="s">
        <v>31259</v>
      </c>
    </row>
    <row r="3604" customFormat="false" ht="15" hidden="false" customHeight="false" outlineLevel="0" collapsed="false">
      <c r="A3604" s="9" t="s">
        <v>31260</v>
      </c>
      <c r="B3604" s="9" t="s">
        <v>2130</v>
      </c>
      <c r="C3604" s="9" t="s">
        <v>31261</v>
      </c>
      <c r="D3604" s="9" t="s">
        <v>24</v>
      </c>
      <c r="E3604" s="9" t="s">
        <v>943</v>
      </c>
      <c r="F3604" s="9" t="s">
        <v>162</v>
      </c>
      <c r="G3604" s="9" t="s">
        <v>96</v>
      </c>
      <c r="H3604" s="9" t="n">
        <v>500</v>
      </c>
      <c r="I3604" s="9" t="n">
        <v>1000</v>
      </c>
      <c r="J3604" s="9" t="s">
        <v>7687</v>
      </c>
      <c r="K3604" s="9" t="s">
        <v>31262</v>
      </c>
      <c r="L3604" s="9" t="s">
        <v>31263</v>
      </c>
      <c r="M3604" s="9" t="s">
        <v>31264</v>
      </c>
      <c r="N3604" s="9" t="s">
        <v>2111</v>
      </c>
      <c r="O3604" s="9" t="s">
        <v>5662</v>
      </c>
      <c r="P3604" s="9" t="s">
        <v>31265</v>
      </c>
      <c r="Q3604" s="9" t="s">
        <v>670</v>
      </c>
      <c r="R3604" s="9" t="s">
        <v>799</v>
      </c>
      <c r="S3604" s="9" t="s">
        <v>16</v>
      </c>
      <c r="T3604" s="9" t="s">
        <v>3239</v>
      </c>
      <c r="U3604" s="9" t="s">
        <v>222</v>
      </c>
      <c r="V3604" s="9" t="s">
        <v>31266</v>
      </c>
    </row>
    <row r="3605" customFormat="false" ht="15" hidden="false" customHeight="false" outlineLevel="0" collapsed="false">
      <c r="A3605" s="9" t="s">
        <v>31267</v>
      </c>
      <c r="B3605" s="9" t="s">
        <v>31268</v>
      </c>
      <c r="C3605" s="9" t="s">
        <v>31269</v>
      </c>
      <c r="D3605" s="9" t="s">
        <v>24</v>
      </c>
      <c r="E3605" s="9" t="s">
        <v>943</v>
      </c>
      <c r="F3605" s="9" t="s">
        <v>162</v>
      </c>
      <c r="G3605" s="9" t="s">
        <v>96</v>
      </c>
      <c r="H3605" s="9" t="n">
        <v>900</v>
      </c>
      <c r="I3605" s="9" t="n">
        <v>1470</v>
      </c>
      <c r="J3605" s="9"/>
      <c r="K3605" s="9" t="s">
        <v>31270</v>
      </c>
      <c r="L3605" s="9" t="s">
        <v>31271</v>
      </c>
      <c r="M3605" s="9" t="s">
        <v>31272</v>
      </c>
      <c r="N3605" s="9" t="s">
        <v>31273</v>
      </c>
      <c r="O3605" s="9" t="s">
        <v>31274</v>
      </c>
      <c r="P3605" s="9" t="s">
        <v>31275</v>
      </c>
      <c r="Q3605" s="9" t="s">
        <v>219</v>
      </c>
      <c r="R3605" s="9" t="s">
        <v>1348</v>
      </c>
      <c r="S3605" s="9" t="s">
        <v>16</v>
      </c>
      <c r="T3605" s="9" t="s">
        <v>3888</v>
      </c>
      <c r="U3605" s="9" t="s">
        <v>222</v>
      </c>
      <c r="V3605" s="9"/>
    </row>
    <row r="3606" customFormat="false" ht="15" hidden="false" customHeight="false" outlineLevel="0" collapsed="false">
      <c r="A3606" s="9" t="s">
        <v>31276</v>
      </c>
      <c r="B3606" s="9" t="s">
        <v>31277</v>
      </c>
      <c r="C3606" s="9" t="s">
        <v>31278</v>
      </c>
      <c r="D3606" s="9" t="s">
        <v>24</v>
      </c>
      <c r="E3606" s="9" t="s">
        <v>943</v>
      </c>
      <c r="F3606" s="9" t="s">
        <v>162</v>
      </c>
      <c r="G3606" s="9" t="s">
        <v>96</v>
      </c>
      <c r="H3606" s="9" t="n">
        <v>1438</v>
      </c>
      <c r="I3606" s="9" t="n">
        <v>1533</v>
      </c>
      <c r="J3606" s="9" t="s">
        <v>31279</v>
      </c>
      <c r="K3606" s="9" t="s">
        <v>31280</v>
      </c>
      <c r="L3606" s="9" t="s">
        <v>31281</v>
      </c>
      <c r="M3606" s="9" t="s">
        <v>31282</v>
      </c>
      <c r="N3606" s="9" t="s">
        <v>31283</v>
      </c>
      <c r="O3606" s="9" t="s">
        <v>31284</v>
      </c>
      <c r="P3606" s="9" t="s">
        <v>31285</v>
      </c>
      <c r="Q3606" s="9" t="s">
        <v>840</v>
      </c>
      <c r="R3606" s="9" t="s">
        <v>31286</v>
      </c>
      <c r="S3606" s="9" t="s">
        <v>15</v>
      </c>
      <c r="T3606" s="9" t="s">
        <v>31287</v>
      </c>
      <c r="U3606" s="9" t="s">
        <v>222</v>
      </c>
      <c r="V3606" s="9"/>
    </row>
    <row r="3607" customFormat="false" ht="15" hidden="false" customHeight="false" outlineLevel="0" collapsed="false">
      <c r="A3607" s="9" t="s">
        <v>31288</v>
      </c>
      <c r="B3607" s="9" t="s">
        <v>28334</v>
      </c>
      <c r="C3607" s="9" t="s">
        <v>31289</v>
      </c>
      <c r="D3607" s="9" t="s">
        <v>24</v>
      </c>
      <c r="E3607" s="9" t="s">
        <v>943</v>
      </c>
      <c r="F3607" s="9" t="s">
        <v>162</v>
      </c>
      <c r="G3607" s="9" t="s">
        <v>88</v>
      </c>
      <c r="H3607" s="9" t="n">
        <v>1050</v>
      </c>
      <c r="I3607" s="9" t="n">
        <v>1350</v>
      </c>
      <c r="J3607" s="9" t="s">
        <v>7687</v>
      </c>
      <c r="K3607" s="9" t="s">
        <v>31290</v>
      </c>
      <c r="L3607" s="9" t="s">
        <v>31291</v>
      </c>
      <c r="M3607" s="9" t="s">
        <v>31292</v>
      </c>
      <c r="N3607" s="9" t="s">
        <v>31293</v>
      </c>
      <c r="O3607" s="9" t="s">
        <v>5662</v>
      </c>
      <c r="P3607" s="9" t="s">
        <v>31294</v>
      </c>
      <c r="Q3607" s="9" t="s">
        <v>20702</v>
      </c>
      <c r="R3607" s="9" t="s">
        <v>1623</v>
      </c>
      <c r="S3607" s="9" t="s">
        <v>16</v>
      </c>
      <c r="T3607" s="9" t="s">
        <v>235</v>
      </c>
      <c r="U3607" s="9" t="s">
        <v>378</v>
      </c>
      <c r="V3607" s="9" t="s">
        <v>31295</v>
      </c>
    </row>
    <row r="3608" customFormat="false" ht="15" hidden="false" customHeight="false" outlineLevel="0" collapsed="false">
      <c r="A3608" s="9" t="s">
        <v>31296</v>
      </c>
      <c r="B3608" s="9" t="s">
        <v>31297</v>
      </c>
      <c r="C3608" s="9" t="s">
        <v>31298</v>
      </c>
      <c r="D3608" s="9" t="s">
        <v>24</v>
      </c>
      <c r="E3608" s="9" t="s">
        <v>943</v>
      </c>
      <c r="F3608" s="9" t="s">
        <v>162</v>
      </c>
      <c r="G3608" s="9" t="s">
        <v>88</v>
      </c>
      <c r="H3608" s="9" t="n">
        <v>1570</v>
      </c>
      <c r="I3608" s="9" t="n">
        <v>1646</v>
      </c>
      <c r="J3608" s="9" t="s">
        <v>7687</v>
      </c>
      <c r="K3608" s="9" t="s">
        <v>31299</v>
      </c>
      <c r="L3608" s="9" t="s">
        <v>31300</v>
      </c>
      <c r="M3608" s="9" t="s">
        <v>31301</v>
      </c>
      <c r="N3608" s="9" t="s">
        <v>5908</v>
      </c>
      <c r="O3608" s="9" t="s">
        <v>31302</v>
      </c>
      <c r="P3608" s="9" t="s">
        <v>31303</v>
      </c>
      <c r="Q3608" s="9" t="s">
        <v>454</v>
      </c>
      <c r="R3608" s="9" t="s">
        <v>628</v>
      </c>
      <c r="S3608" s="9" t="s">
        <v>17</v>
      </c>
      <c r="T3608" s="9" t="s">
        <v>5952</v>
      </c>
      <c r="U3608" s="9" t="s">
        <v>378</v>
      </c>
      <c r="V3608" s="9" t="s">
        <v>31304</v>
      </c>
    </row>
    <row r="3609" customFormat="false" ht="15" hidden="false" customHeight="false" outlineLevel="0" collapsed="false">
      <c r="A3609" s="9" t="s">
        <v>31305</v>
      </c>
      <c r="B3609" s="9" t="s">
        <v>31306</v>
      </c>
      <c r="C3609" s="9" t="s">
        <v>31307</v>
      </c>
      <c r="D3609" s="9" t="s">
        <v>24</v>
      </c>
      <c r="E3609" s="9" t="s">
        <v>943</v>
      </c>
      <c r="F3609" s="9" t="s">
        <v>162</v>
      </c>
      <c r="G3609" s="9" t="s">
        <v>88</v>
      </c>
      <c r="H3609" s="9" t="n">
        <v>1450</v>
      </c>
      <c r="I3609" s="9"/>
      <c r="J3609" s="9" t="s">
        <v>31308</v>
      </c>
      <c r="K3609" s="9" t="s">
        <v>31309</v>
      </c>
      <c r="L3609" s="9" t="s">
        <v>31310</v>
      </c>
      <c r="M3609" s="9" t="s">
        <v>31311</v>
      </c>
      <c r="N3609" s="9" t="s">
        <v>31312</v>
      </c>
      <c r="O3609" s="9" t="s">
        <v>31313</v>
      </c>
      <c r="P3609" s="9" t="s">
        <v>31314</v>
      </c>
      <c r="Q3609" s="9" t="s">
        <v>1531</v>
      </c>
      <c r="R3609" s="9" t="s">
        <v>1679</v>
      </c>
      <c r="S3609" s="9" t="s">
        <v>16</v>
      </c>
      <c r="T3609" s="9" t="s">
        <v>21757</v>
      </c>
      <c r="U3609" s="9" t="s">
        <v>222</v>
      </c>
      <c r="V3609" s="9" t="s">
        <v>31315</v>
      </c>
    </row>
    <row r="3610" customFormat="false" ht="15" hidden="false" customHeight="false" outlineLevel="0" collapsed="false">
      <c r="A3610" s="9" t="s">
        <v>31316</v>
      </c>
      <c r="B3610" s="9" t="s">
        <v>31317</v>
      </c>
      <c r="C3610" s="9" t="s">
        <v>3880</v>
      </c>
      <c r="D3610" s="9" t="s">
        <v>24</v>
      </c>
      <c r="E3610" s="9" t="s">
        <v>943</v>
      </c>
      <c r="F3610" s="9" t="s">
        <v>162</v>
      </c>
      <c r="G3610" s="9" t="s">
        <v>88</v>
      </c>
      <c r="H3610" s="9" t="n">
        <v>1794</v>
      </c>
      <c r="I3610" s="9"/>
      <c r="J3610" s="9" t="s">
        <v>31318</v>
      </c>
      <c r="K3610" s="9" t="s">
        <v>31319</v>
      </c>
      <c r="L3610" s="9" t="s">
        <v>31320</v>
      </c>
      <c r="M3610" s="9" t="s">
        <v>31321</v>
      </c>
      <c r="N3610" s="9" t="s">
        <v>7873</v>
      </c>
      <c r="O3610" s="9" t="s">
        <v>22683</v>
      </c>
      <c r="P3610" s="9" t="s">
        <v>31322</v>
      </c>
      <c r="Q3610" s="9" t="s">
        <v>950</v>
      </c>
      <c r="R3610" s="9" t="s">
        <v>31323</v>
      </c>
      <c r="S3610" s="9" t="s">
        <v>16</v>
      </c>
      <c r="T3610" s="9" t="s">
        <v>6041</v>
      </c>
      <c r="U3610" s="9" t="s">
        <v>222</v>
      </c>
      <c r="V3610" s="9"/>
    </row>
    <row r="3611" customFormat="false" ht="15" hidden="false" customHeight="false" outlineLevel="0" collapsed="false">
      <c r="A3611" s="9" t="s">
        <v>31324</v>
      </c>
      <c r="B3611" s="9" t="s">
        <v>31325</v>
      </c>
      <c r="C3611" s="9" t="s">
        <v>31326</v>
      </c>
      <c r="D3611" s="9" t="s">
        <v>24</v>
      </c>
      <c r="E3611" s="9" t="s">
        <v>943</v>
      </c>
      <c r="F3611" s="9" t="s">
        <v>162</v>
      </c>
      <c r="G3611" s="9" t="s">
        <v>86</v>
      </c>
      <c r="H3611" s="9" t="n">
        <v>850</v>
      </c>
      <c r="I3611" s="9" t="n">
        <v>1150</v>
      </c>
      <c r="J3611" s="9" t="s">
        <v>7687</v>
      </c>
      <c r="K3611" s="9" t="s">
        <v>31327</v>
      </c>
      <c r="L3611" s="9" t="s">
        <v>31328</v>
      </c>
      <c r="M3611" s="9" t="s">
        <v>31329</v>
      </c>
      <c r="N3611" s="9" t="s">
        <v>2001</v>
      </c>
      <c r="O3611" s="9" t="s">
        <v>5662</v>
      </c>
      <c r="P3611" s="9" t="s">
        <v>31330</v>
      </c>
      <c r="Q3611" s="9" t="s">
        <v>869</v>
      </c>
      <c r="R3611" s="9" t="s">
        <v>31331</v>
      </c>
      <c r="S3611" s="9" t="s">
        <v>17</v>
      </c>
      <c r="T3611" s="9" t="s">
        <v>2018</v>
      </c>
      <c r="U3611" s="9" t="s">
        <v>378</v>
      </c>
      <c r="V3611" s="9" t="s">
        <v>31266</v>
      </c>
    </row>
    <row r="3612" customFormat="false" ht="15" hidden="false" customHeight="false" outlineLevel="0" collapsed="false">
      <c r="A3612" s="9" t="s">
        <v>31332</v>
      </c>
      <c r="B3612" s="9" t="s">
        <v>13143</v>
      </c>
      <c r="C3612" s="9" t="s">
        <v>13144</v>
      </c>
      <c r="D3612" s="9" t="s">
        <v>24</v>
      </c>
      <c r="E3612" s="9" t="s">
        <v>943</v>
      </c>
      <c r="F3612" s="9" t="s">
        <v>483</v>
      </c>
      <c r="G3612" s="9" t="s">
        <v>31333</v>
      </c>
      <c r="H3612" s="9" t="n">
        <v>1670</v>
      </c>
      <c r="I3612" s="9"/>
      <c r="J3612" s="9" t="s">
        <v>31334</v>
      </c>
      <c r="K3612" s="9" t="s">
        <v>31335</v>
      </c>
      <c r="L3612" s="9" t="s">
        <v>31336</v>
      </c>
      <c r="M3612" s="9" t="s">
        <v>31337</v>
      </c>
      <c r="N3612" s="9" t="s">
        <v>31338</v>
      </c>
      <c r="O3612" s="9" t="s">
        <v>31339</v>
      </c>
      <c r="P3612" s="9" t="s">
        <v>31340</v>
      </c>
      <c r="Q3612" s="9" t="s">
        <v>454</v>
      </c>
      <c r="R3612" s="9" t="s">
        <v>628</v>
      </c>
      <c r="S3612" s="9" t="s">
        <v>16</v>
      </c>
      <c r="T3612" s="9" t="s">
        <v>13100</v>
      </c>
      <c r="U3612" s="9" t="s">
        <v>222</v>
      </c>
      <c r="V3612" s="9" t="s">
        <v>31341</v>
      </c>
    </row>
    <row r="3613" customFormat="false" ht="15" hidden="false" customHeight="false" outlineLevel="0" collapsed="false">
      <c r="A3613" s="9" t="s">
        <v>31342</v>
      </c>
      <c r="B3613" s="9" t="s">
        <v>31343</v>
      </c>
      <c r="C3613" s="9" t="s">
        <v>14261</v>
      </c>
      <c r="D3613" s="9" t="s">
        <v>24</v>
      </c>
      <c r="E3613" s="9" t="s">
        <v>943</v>
      </c>
      <c r="F3613" s="9" t="s">
        <v>483</v>
      </c>
      <c r="G3613" s="9" t="s">
        <v>31344</v>
      </c>
      <c r="H3613" s="9" t="n">
        <v>1799</v>
      </c>
      <c r="I3613" s="9" t="n">
        <v>1867</v>
      </c>
      <c r="J3613" s="9" t="s">
        <v>31345</v>
      </c>
      <c r="K3613" s="9" t="s">
        <v>31346</v>
      </c>
      <c r="L3613" s="9" t="s">
        <v>31347</v>
      </c>
      <c r="M3613" s="9" t="s">
        <v>31348</v>
      </c>
      <c r="N3613" s="9" t="s">
        <v>6913</v>
      </c>
      <c r="O3613" s="9" t="s">
        <v>31349</v>
      </c>
      <c r="P3613" s="9" t="s">
        <v>31350</v>
      </c>
      <c r="Q3613" s="9" t="s">
        <v>454</v>
      </c>
      <c r="R3613" s="9" t="s">
        <v>628</v>
      </c>
      <c r="S3613" s="9" t="s">
        <v>17</v>
      </c>
      <c r="T3613" s="9" t="s">
        <v>9203</v>
      </c>
      <c r="U3613" s="9" t="s">
        <v>222</v>
      </c>
      <c r="V3613" s="9"/>
    </row>
    <row r="3614" customFormat="false" ht="15" hidden="false" customHeight="false" outlineLevel="0" collapsed="false">
      <c r="A3614" s="9" t="s">
        <v>31351</v>
      </c>
      <c r="B3614" s="9" t="s">
        <v>31352</v>
      </c>
      <c r="C3614" s="9" t="s">
        <v>31353</v>
      </c>
      <c r="D3614" s="9" t="s">
        <v>24</v>
      </c>
      <c r="E3614" s="9" t="s">
        <v>943</v>
      </c>
      <c r="F3614" s="9" t="s">
        <v>483</v>
      </c>
      <c r="G3614" s="9" t="s">
        <v>31354</v>
      </c>
      <c r="H3614" s="9" t="n">
        <v>1535</v>
      </c>
      <c r="I3614" s="9" t="n">
        <v>1821</v>
      </c>
      <c r="J3614" s="9"/>
      <c r="K3614" s="9" t="s">
        <v>31355</v>
      </c>
      <c r="L3614" s="9" t="s">
        <v>31356</v>
      </c>
      <c r="M3614" s="9" t="s">
        <v>31357</v>
      </c>
      <c r="N3614" s="9" t="s">
        <v>6339</v>
      </c>
      <c r="O3614" s="9" t="s">
        <v>28676</v>
      </c>
      <c r="P3614" s="9" t="s">
        <v>31358</v>
      </c>
      <c r="Q3614" s="9" t="s">
        <v>2551</v>
      </c>
      <c r="R3614" s="9" t="s">
        <v>31359</v>
      </c>
      <c r="S3614" s="9" t="s">
        <v>15</v>
      </c>
      <c r="T3614" s="9" t="s">
        <v>31096</v>
      </c>
      <c r="U3614" s="9" t="s">
        <v>222</v>
      </c>
      <c r="V3614" s="9"/>
    </row>
    <row r="3615" customFormat="false" ht="15" hidden="false" customHeight="false" outlineLevel="0" collapsed="false">
      <c r="A3615" s="9" t="s">
        <v>31360</v>
      </c>
      <c r="B3615" s="9" t="s">
        <v>31361</v>
      </c>
      <c r="C3615" s="9" t="s">
        <v>31362</v>
      </c>
      <c r="D3615" s="9" t="s">
        <v>24</v>
      </c>
      <c r="E3615" s="9" t="s">
        <v>943</v>
      </c>
      <c r="F3615" s="9" t="s">
        <v>162</v>
      </c>
      <c r="G3615" s="9" t="s">
        <v>13104</v>
      </c>
      <c r="H3615" s="9" t="n">
        <v>1542</v>
      </c>
      <c r="I3615" s="9" t="n">
        <v>1824</v>
      </c>
      <c r="J3615" s="9"/>
      <c r="K3615" s="9" t="s">
        <v>31363</v>
      </c>
      <c r="L3615" s="9" t="s">
        <v>31364</v>
      </c>
      <c r="M3615" s="9" t="s">
        <v>31365</v>
      </c>
      <c r="N3615" s="9" t="s">
        <v>1889</v>
      </c>
      <c r="O3615" s="9" t="s">
        <v>28676</v>
      </c>
      <c r="P3615" s="9" t="s">
        <v>31366</v>
      </c>
      <c r="Q3615" s="9" t="s">
        <v>246</v>
      </c>
      <c r="R3615" s="9" t="s">
        <v>31367</v>
      </c>
      <c r="S3615" s="9" t="s">
        <v>15</v>
      </c>
      <c r="T3615" s="9" t="s">
        <v>13100</v>
      </c>
      <c r="U3615" s="9" t="s">
        <v>222</v>
      </c>
      <c r="V3615" s="9"/>
    </row>
    <row r="3616" customFormat="false" ht="15" hidden="false" customHeight="false" outlineLevel="0" collapsed="false">
      <c r="A3616" s="9" t="s">
        <v>31368</v>
      </c>
      <c r="B3616" s="9" t="s">
        <v>31369</v>
      </c>
      <c r="C3616" s="9" t="s">
        <v>31370</v>
      </c>
      <c r="D3616" s="9" t="s">
        <v>24</v>
      </c>
      <c r="E3616" s="9" t="s">
        <v>943</v>
      </c>
      <c r="F3616" s="9" t="s">
        <v>162</v>
      </c>
      <c r="G3616" s="9" t="s">
        <v>13104</v>
      </c>
      <c r="H3616" s="9" t="n">
        <v>1739</v>
      </c>
      <c r="I3616" s="9" t="n">
        <v>1819</v>
      </c>
      <c r="J3616" s="9" t="s">
        <v>31371</v>
      </c>
      <c r="K3616" s="9" t="s">
        <v>31372</v>
      </c>
      <c r="L3616" s="9" t="s">
        <v>31373</v>
      </c>
      <c r="M3616" s="9" t="s">
        <v>31374</v>
      </c>
      <c r="N3616" s="9" t="s">
        <v>31375</v>
      </c>
      <c r="O3616" s="9" t="s">
        <v>28676</v>
      </c>
      <c r="P3616" s="9" t="s">
        <v>31376</v>
      </c>
      <c r="Q3616" s="9" t="s">
        <v>246</v>
      </c>
      <c r="R3616" s="9" t="s">
        <v>799</v>
      </c>
      <c r="S3616" s="9" t="s">
        <v>16</v>
      </c>
      <c r="T3616" s="9" t="s">
        <v>7813</v>
      </c>
      <c r="U3616" s="9" t="s">
        <v>222</v>
      </c>
      <c r="V3616" s="9"/>
    </row>
    <row r="3617" customFormat="false" ht="15" hidden="false" customHeight="false" outlineLevel="0" collapsed="false">
      <c r="A3617" s="9" t="s">
        <v>31377</v>
      </c>
      <c r="B3617" s="9" t="s">
        <v>31378</v>
      </c>
      <c r="C3617" s="9" t="s">
        <v>31379</v>
      </c>
      <c r="D3617" s="9" t="s">
        <v>24</v>
      </c>
      <c r="E3617" s="9" t="s">
        <v>943</v>
      </c>
      <c r="F3617" s="9" t="s">
        <v>162</v>
      </c>
      <c r="G3617" s="9" t="s">
        <v>13121</v>
      </c>
      <c r="H3617" s="9" t="n">
        <v>1549</v>
      </c>
      <c r="I3617" s="9" t="n">
        <v>1815</v>
      </c>
      <c r="J3617" s="9" t="s">
        <v>31380</v>
      </c>
      <c r="K3617" s="9" t="s">
        <v>31381</v>
      </c>
      <c r="L3617" s="9" t="s">
        <v>31382</v>
      </c>
      <c r="M3617" s="9" t="s">
        <v>31383</v>
      </c>
      <c r="N3617" s="9" t="s">
        <v>31375</v>
      </c>
      <c r="O3617" s="9" t="s">
        <v>31384</v>
      </c>
      <c r="P3617" s="9" t="s">
        <v>31385</v>
      </c>
      <c r="Q3617" s="9" t="s">
        <v>246</v>
      </c>
      <c r="R3617" s="9" t="s">
        <v>7748</v>
      </c>
      <c r="S3617" s="9" t="s">
        <v>16</v>
      </c>
      <c r="T3617" s="9" t="s">
        <v>2953</v>
      </c>
      <c r="U3617" s="9" t="s">
        <v>222</v>
      </c>
      <c r="V3617" s="9"/>
    </row>
    <row r="3618" customFormat="false" ht="15" hidden="false" customHeight="false" outlineLevel="0" collapsed="false">
      <c r="A3618" s="9" t="s">
        <v>31386</v>
      </c>
      <c r="B3618" s="9" t="s">
        <v>31387</v>
      </c>
      <c r="C3618" s="9" t="s">
        <v>31388</v>
      </c>
      <c r="D3618" s="9" t="s">
        <v>24</v>
      </c>
      <c r="E3618" s="9" t="s">
        <v>943</v>
      </c>
      <c r="F3618" s="9" t="s">
        <v>162</v>
      </c>
      <c r="G3618" s="9" t="s">
        <v>100</v>
      </c>
      <c r="H3618" s="9" t="n">
        <v>1605</v>
      </c>
      <c r="I3618" s="9" t="n">
        <v>1694</v>
      </c>
      <c r="J3618" s="9" t="s">
        <v>7687</v>
      </c>
      <c r="K3618" s="9" t="s">
        <v>31389</v>
      </c>
      <c r="L3618" s="9" t="s">
        <v>31390</v>
      </c>
      <c r="M3618" s="9" t="s">
        <v>31391</v>
      </c>
      <c r="N3618" s="9" t="s">
        <v>31392</v>
      </c>
      <c r="O3618" s="9" t="s">
        <v>31393</v>
      </c>
      <c r="P3618" s="9" t="s">
        <v>31394</v>
      </c>
      <c r="Q3618" s="9" t="s">
        <v>950</v>
      </c>
      <c r="R3618" s="9" t="s">
        <v>1806</v>
      </c>
      <c r="S3618" s="9" t="s">
        <v>17</v>
      </c>
      <c r="T3618" s="9" t="s">
        <v>31395</v>
      </c>
      <c r="U3618" s="9" t="s">
        <v>378</v>
      </c>
      <c r="V3618" s="9"/>
    </row>
    <row r="3619" customFormat="false" ht="15" hidden="false" customHeight="false" outlineLevel="0" collapsed="false">
      <c r="A3619" s="9" t="s">
        <v>31396</v>
      </c>
      <c r="B3619" s="9" t="s">
        <v>4102</v>
      </c>
      <c r="C3619" s="9" t="s">
        <v>4103</v>
      </c>
      <c r="D3619" s="9" t="s">
        <v>24</v>
      </c>
      <c r="E3619" s="9" t="s">
        <v>943</v>
      </c>
      <c r="F3619" s="9" t="s">
        <v>162</v>
      </c>
      <c r="G3619" s="9" t="s">
        <v>94</v>
      </c>
      <c r="H3619" s="9" t="n">
        <v>1655</v>
      </c>
      <c r="I3619" s="9"/>
      <c r="J3619" s="9" t="s">
        <v>31397</v>
      </c>
      <c r="K3619" s="9" t="s">
        <v>31398</v>
      </c>
      <c r="L3619" s="9" t="s">
        <v>31399</v>
      </c>
      <c r="M3619" s="9" t="s">
        <v>31400</v>
      </c>
      <c r="N3619" s="9" t="s">
        <v>8471</v>
      </c>
      <c r="O3619" s="9" t="s">
        <v>31401</v>
      </c>
      <c r="P3619" s="9" t="s">
        <v>31402</v>
      </c>
      <c r="Q3619" s="9" t="s">
        <v>1698</v>
      </c>
      <c r="R3619" s="9" t="s">
        <v>1615</v>
      </c>
      <c r="S3619" s="9" t="s">
        <v>17</v>
      </c>
      <c r="T3619" s="9" t="s">
        <v>3391</v>
      </c>
      <c r="U3619" s="9" t="s">
        <v>378</v>
      </c>
      <c r="V3619" s="9"/>
    </row>
    <row r="3620" customFormat="false" ht="15" hidden="false" customHeight="false" outlineLevel="0" collapsed="false">
      <c r="A3620" s="9" t="s">
        <v>31403</v>
      </c>
      <c r="B3620" s="9" t="s">
        <v>31404</v>
      </c>
      <c r="C3620" s="9" t="s">
        <v>31405</v>
      </c>
      <c r="D3620" s="9" t="s">
        <v>24</v>
      </c>
      <c r="E3620" s="9" t="s">
        <v>943</v>
      </c>
      <c r="F3620" s="9" t="s">
        <v>162</v>
      </c>
      <c r="G3620" s="9" t="s">
        <v>94</v>
      </c>
      <c r="H3620" s="9" t="n">
        <v>1804</v>
      </c>
      <c r="I3620" s="9"/>
      <c r="J3620" s="9" t="s">
        <v>31406</v>
      </c>
      <c r="K3620" s="9" t="s">
        <v>31407</v>
      </c>
      <c r="L3620" s="9" t="s">
        <v>31408</v>
      </c>
      <c r="M3620" s="9" t="s">
        <v>31409</v>
      </c>
      <c r="N3620" s="9" t="s">
        <v>2050</v>
      </c>
      <c r="O3620" s="9" t="s">
        <v>31410</v>
      </c>
      <c r="P3620" s="9" t="s">
        <v>31411</v>
      </c>
      <c r="Q3620" s="9" t="s">
        <v>1267</v>
      </c>
      <c r="R3620" s="9" t="s">
        <v>7748</v>
      </c>
      <c r="S3620" s="9" t="s">
        <v>16</v>
      </c>
      <c r="T3620" s="9" t="s">
        <v>2873</v>
      </c>
      <c r="U3620" s="9" t="s">
        <v>222</v>
      </c>
      <c r="V3620" s="9"/>
    </row>
    <row r="3621" customFormat="false" ht="15" hidden="false" customHeight="false" outlineLevel="0" collapsed="false">
      <c r="A3621" s="9" t="s">
        <v>31412</v>
      </c>
      <c r="B3621" s="9" t="s">
        <v>31413</v>
      </c>
      <c r="C3621" s="9" t="s">
        <v>31414</v>
      </c>
      <c r="D3621" s="9" t="s">
        <v>24</v>
      </c>
      <c r="E3621" s="9" t="s">
        <v>943</v>
      </c>
      <c r="F3621" s="9" t="s">
        <v>162</v>
      </c>
      <c r="G3621" s="9" t="s">
        <v>28831</v>
      </c>
      <c r="H3621" s="9" t="n">
        <v>1920</v>
      </c>
      <c r="I3621" s="9" t="n">
        <v>1940</v>
      </c>
      <c r="J3621" s="9" t="s">
        <v>31415</v>
      </c>
      <c r="K3621" s="9" t="s">
        <v>31416</v>
      </c>
      <c r="L3621" s="9" t="s">
        <v>31417</v>
      </c>
      <c r="M3621" s="9" t="s">
        <v>31418</v>
      </c>
      <c r="N3621" s="9" t="s">
        <v>7873</v>
      </c>
      <c r="O3621" s="9" t="s">
        <v>31419</v>
      </c>
      <c r="P3621" s="9" t="s">
        <v>31420</v>
      </c>
      <c r="Q3621" s="9" t="s">
        <v>234</v>
      </c>
      <c r="R3621" s="9" t="s">
        <v>7748</v>
      </c>
      <c r="S3621" s="9" t="s">
        <v>15</v>
      </c>
      <c r="T3621" s="9" t="s">
        <v>1051</v>
      </c>
      <c r="U3621" s="9" t="s">
        <v>222</v>
      </c>
      <c r="V3621" s="9"/>
    </row>
    <row r="3622" customFormat="false" ht="15" hidden="false" customHeight="false" outlineLevel="0" collapsed="false">
      <c r="A3622" s="9" t="s">
        <v>31421</v>
      </c>
      <c r="B3622" s="9" t="s">
        <v>31422</v>
      </c>
      <c r="C3622" s="9" t="s">
        <v>31423</v>
      </c>
      <c r="D3622" s="9" t="s">
        <v>24</v>
      </c>
      <c r="E3622" s="9" t="s">
        <v>943</v>
      </c>
      <c r="F3622" s="9" t="s">
        <v>162</v>
      </c>
      <c r="G3622" s="9" t="s">
        <v>94</v>
      </c>
      <c r="H3622" s="9" t="n">
        <v>1959</v>
      </c>
      <c r="I3622" s="9"/>
      <c r="J3622" s="9" t="s">
        <v>1250</v>
      </c>
      <c r="K3622" s="9" t="s">
        <v>31424</v>
      </c>
      <c r="L3622" s="9" t="s">
        <v>31425</v>
      </c>
      <c r="M3622" s="9" t="s">
        <v>31426</v>
      </c>
      <c r="N3622" s="9" t="s">
        <v>7873</v>
      </c>
      <c r="O3622" s="9" t="s">
        <v>31427</v>
      </c>
      <c r="P3622" s="9" t="s">
        <v>31428</v>
      </c>
      <c r="Q3622" s="9" t="s">
        <v>234</v>
      </c>
      <c r="R3622" s="9" t="s">
        <v>7748</v>
      </c>
      <c r="S3622" s="9" t="s">
        <v>16</v>
      </c>
      <c r="T3622" s="9" t="s">
        <v>16806</v>
      </c>
      <c r="U3622" s="9" t="s">
        <v>378</v>
      </c>
      <c r="V3622" s="9"/>
    </row>
    <row r="3623" customFormat="false" ht="15" hidden="false" customHeight="false" outlineLevel="0" collapsed="false">
      <c r="A3623" s="9" t="s">
        <v>31429</v>
      </c>
      <c r="B3623" s="9" t="s">
        <v>31430</v>
      </c>
      <c r="C3623" s="9" t="s">
        <v>31431</v>
      </c>
      <c r="D3623" s="9" t="s">
        <v>24</v>
      </c>
      <c r="E3623" s="9" t="s">
        <v>943</v>
      </c>
      <c r="F3623" s="9" t="s">
        <v>698</v>
      </c>
      <c r="G3623" s="9" t="s">
        <v>31432</v>
      </c>
      <c r="H3623" s="9" t="n">
        <v>1776</v>
      </c>
      <c r="I3623" s="9"/>
      <c r="J3623" s="9" t="s">
        <v>1250</v>
      </c>
      <c r="K3623" s="9" t="s">
        <v>31433</v>
      </c>
      <c r="L3623" s="9" t="s">
        <v>31434</v>
      </c>
      <c r="M3623" s="9" t="s">
        <v>31435</v>
      </c>
      <c r="N3623" s="9" t="s">
        <v>5908</v>
      </c>
      <c r="O3623" s="9" t="s">
        <v>31436</v>
      </c>
      <c r="P3623" s="9" t="s">
        <v>31437</v>
      </c>
      <c r="Q3623" s="9" t="s">
        <v>409</v>
      </c>
      <c r="R3623" s="9" t="s">
        <v>31438</v>
      </c>
      <c r="S3623" s="9" t="s">
        <v>16</v>
      </c>
      <c r="T3623" s="9" t="s">
        <v>31439</v>
      </c>
      <c r="U3623" s="9" t="s">
        <v>222</v>
      </c>
      <c r="V3623" s="9"/>
    </row>
    <row r="3624" customFormat="false" ht="15" hidden="false" customHeight="false" outlineLevel="0" collapsed="false">
      <c r="A3624" s="9" t="s">
        <v>31440</v>
      </c>
      <c r="B3624" s="9" t="s">
        <v>31441</v>
      </c>
      <c r="C3624" s="9" t="s">
        <v>31442</v>
      </c>
      <c r="D3624" s="9" t="s">
        <v>24</v>
      </c>
      <c r="E3624" s="9" t="s">
        <v>943</v>
      </c>
      <c r="F3624" s="9" t="s">
        <v>162</v>
      </c>
      <c r="G3624" s="9" t="s">
        <v>31443</v>
      </c>
      <c r="H3624" s="9" t="n">
        <v>1867</v>
      </c>
      <c r="I3624" s="9"/>
      <c r="J3624" s="9" t="s">
        <v>1250</v>
      </c>
      <c r="K3624" s="9" t="s">
        <v>31444</v>
      </c>
      <c r="L3624" s="9" t="s">
        <v>31445</v>
      </c>
      <c r="M3624" s="9" t="s">
        <v>31446</v>
      </c>
      <c r="N3624" s="9" t="s">
        <v>7621</v>
      </c>
      <c r="O3624" s="9" t="s">
        <v>31447</v>
      </c>
      <c r="P3624" s="9" t="s">
        <v>31448</v>
      </c>
      <c r="Q3624" s="9" t="s">
        <v>454</v>
      </c>
      <c r="R3624" s="9" t="s">
        <v>628</v>
      </c>
      <c r="S3624" s="9" t="s">
        <v>16</v>
      </c>
      <c r="T3624" s="9" t="s">
        <v>31449</v>
      </c>
      <c r="U3624" s="9" t="s">
        <v>222</v>
      </c>
      <c r="V3624" s="9"/>
    </row>
    <row r="3625" customFormat="false" ht="15" hidden="false" customHeight="false" outlineLevel="0" collapsed="false">
      <c r="A3625" s="9" t="s">
        <v>31450</v>
      </c>
      <c r="B3625" s="9" t="s">
        <v>31451</v>
      </c>
      <c r="C3625" s="9" t="s">
        <v>31452</v>
      </c>
      <c r="D3625" s="9" t="s">
        <v>24</v>
      </c>
      <c r="E3625" s="9" t="s">
        <v>943</v>
      </c>
      <c r="F3625" s="9" t="s">
        <v>9177</v>
      </c>
      <c r="G3625" s="9" t="s">
        <v>3656</v>
      </c>
      <c r="H3625" s="9" t="n">
        <v>1721</v>
      </c>
      <c r="I3625" s="9" t="n">
        <v>1953</v>
      </c>
      <c r="J3625" s="9" t="s">
        <v>31453</v>
      </c>
      <c r="K3625" s="9" t="s">
        <v>31454</v>
      </c>
      <c r="L3625" s="9" t="s">
        <v>31455</v>
      </c>
      <c r="M3625" s="9" t="s">
        <v>31456</v>
      </c>
      <c r="N3625" s="9" t="s">
        <v>2536</v>
      </c>
      <c r="O3625" s="9" t="s">
        <v>31457</v>
      </c>
      <c r="P3625" s="9" t="s">
        <v>31458</v>
      </c>
      <c r="Q3625" s="9" t="s">
        <v>454</v>
      </c>
      <c r="R3625" s="9" t="s">
        <v>31459</v>
      </c>
      <c r="S3625" s="9" t="s">
        <v>17</v>
      </c>
      <c r="T3625" s="9" t="s">
        <v>271</v>
      </c>
      <c r="U3625" s="9" t="s">
        <v>378</v>
      </c>
      <c r="V3625" s="9"/>
    </row>
    <row r="3626" customFormat="false" ht="15" hidden="false" customHeight="false" outlineLevel="0" collapsed="false">
      <c r="A3626" s="9" t="s">
        <v>31460</v>
      </c>
      <c r="B3626" s="9" t="s">
        <v>31461</v>
      </c>
      <c r="C3626" s="9" t="s">
        <v>31462</v>
      </c>
      <c r="D3626" s="9" t="s">
        <v>24</v>
      </c>
      <c r="E3626" s="9" t="s">
        <v>943</v>
      </c>
      <c r="F3626" s="9" t="s">
        <v>162</v>
      </c>
      <c r="G3626" s="9" t="s">
        <v>98</v>
      </c>
      <c r="H3626" s="9" t="n">
        <v>400</v>
      </c>
      <c r="I3626" s="9" t="n">
        <v>1400</v>
      </c>
      <c r="J3626" s="9" t="s">
        <v>7687</v>
      </c>
      <c r="K3626" s="9" t="s">
        <v>31463</v>
      </c>
      <c r="L3626" s="9" t="s">
        <v>31464</v>
      </c>
      <c r="M3626" s="9" t="s">
        <v>31465</v>
      </c>
      <c r="N3626" s="9" t="s">
        <v>231</v>
      </c>
      <c r="O3626" s="9" t="s">
        <v>31466</v>
      </c>
      <c r="P3626" s="9" t="s">
        <v>31467</v>
      </c>
      <c r="Q3626" s="9" t="s">
        <v>219</v>
      </c>
      <c r="R3626" s="9" t="s">
        <v>628</v>
      </c>
      <c r="S3626" s="9" t="s">
        <v>17</v>
      </c>
      <c r="T3626" s="9" t="s">
        <v>235</v>
      </c>
      <c r="U3626" s="9" t="s">
        <v>378</v>
      </c>
      <c r="V3626" s="9" t="s">
        <v>31266</v>
      </c>
    </row>
    <row r="3627" customFormat="false" ht="15" hidden="false" customHeight="false" outlineLevel="0" collapsed="false">
      <c r="A3627" s="9" t="s">
        <v>31468</v>
      </c>
      <c r="B3627" s="9" t="s">
        <v>31469</v>
      </c>
      <c r="C3627" s="9" t="s">
        <v>31470</v>
      </c>
      <c r="D3627" s="9" t="s">
        <v>24</v>
      </c>
      <c r="E3627" s="9" t="s">
        <v>943</v>
      </c>
      <c r="F3627" s="9" t="s">
        <v>162</v>
      </c>
      <c r="G3627" s="9" t="s">
        <v>98</v>
      </c>
      <c r="H3627" s="9" t="n">
        <v>1000</v>
      </c>
      <c r="I3627" s="9" t="n">
        <v>1600</v>
      </c>
      <c r="J3627" s="9" t="s">
        <v>7687</v>
      </c>
      <c r="K3627" s="9" t="s">
        <v>31471</v>
      </c>
      <c r="L3627" s="9" t="s">
        <v>31472</v>
      </c>
      <c r="M3627" s="9" t="s">
        <v>31473</v>
      </c>
      <c r="N3627" s="9" t="s">
        <v>268</v>
      </c>
      <c r="O3627" s="9" t="s">
        <v>31474</v>
      </c>
      <c r="P3627" s="9" t="s">
        <v>31475</v>
      </c>
      <c r="Q3627" s="9" t="s">
        <v>234</v>
      </c>
      <c r="R3627" s="9" t="s">
        <v>628</v>
      </c>
      <c r="S3627" s="9" t="s">
        <v>17</v>
      </c>
      <c r="T3627" s="9" t="s">
        <v>235</v>
      </c>
      <c r="U3627" s="9" t="s">
        <v>378</v>
      </c>
      <c r="V3627" s="9" t="s">
        <v>31266</v>
      </c>
    </row>
    <row r="3628" customFormat="false" ht="15" hidden="false" customHeight="false" outlineLevel="0" collapsed="false">
      <c r="A3628" s="9" t="s">
        <v>31476</v>
      </c>
      <c r="B3628" s="9" t="s">
        <v>31477</v>
      </c>
      <c r="C3628" s="9" t="s">
        <v>31478</v>
      </c>
      <c r="D3628" s="9" t="s">
        <v>24</v>
      </c>
      <c r="E3628" s="9" t="s">
        <v>943</v>
      </c>
      <c r="F3628" s="9" t="s">
        <v>168</v>
      </c>
      <c r="G3628" s="9" t="s">
        <v>155</v>
      </c>
      <c r="H3628" s="9" t="n">
        <v>1795</v>
      </c>
      <c r="I3628" s="9" t="n">
        <v>1893</v>
      </c>
      <c r="J3628" s="9" t="s">
        <v>31479</v>
      </c>
      <c r="K3628" s="9" t="s">
        <v>31480</v>
      </c>
      <c r="L3628" s="9" t="s">
        <v>31481</v>
      </c>
      <c r="M3628" s="9" t="s">
        <v>31482</v>
      </c>
      <c r="N3628" s="9" t="s">
        <v>2111</v>
      </c>
      <c r="O3628" s="9" t="s">
        <v>31483</v>
      </c>
      <c r="P3628" s="9" t="s">
        <v>31484</v>
      </c>
      <c r="Q3628" s="9" t="s">
        <v>869</v>
      </c>
      <c r="R3628" s="9" t="s">
        <v>31485</v>
      </c>
      <c r="S3628" s="9" t="s">
        <v>15</v>
      </c>
      <c r="T3628" s="9" t="s">
        <v>859</v>
      </c>
      <c r="U3628" s="9" t="s">
        <v>222</v>
      </c>
      <c r="V3628" s="9" t="s">
        <v>31486</v>
      </c>
    </row>
    <row r="3629" customFormat="false" ht="15" hidden="false" customHeight="false" outlineLevel="0" collapsed="false">
      <c r="A3629" s="9" t="s">
        <v>31487</v>
      </c>
      <c r="B3629" s="9" t="s">
        <v>31488</v>
      </c>
      <c r="C3629" s="9" t="s">
        <v>31489</v>
      </c>
      <c r="D3629" s="9" t="s">
        <v>24</v>
      </c>
      <c r="E3629" s="9" t="s">
        <v>943</v>
      </c>
      <c r="F3629" s="9" t="s">
        <v>168</v>
      </c>
      <c r="G3629" s="9" t="s">
        <v>20003</v>
      </c>
      <c r="H3629" s="9" t="n">
        <v>950</v>
      </c>
      <c r="I3629" s="9" t="n">
        <v>1865</v>
      </c>
      <c r="J3629" s="9" t="s">
        <v>31490</v>
      </c>
      <c r="K3629" s="9" t="s">
        <v>31491</v>
      </c>
      <c r="L3629" s="9" t="s">
        <v>31492</v>
      </c>
      <c r="M3629" s="9" t="s">
        <v>31493</v>
      </c>
      <c r="N3629" s="9" t="s">
        <v>31494</v>
      </c>
      <c r="O3629" s="9" t="s">
        <v>31495</v>
      </c>
      <c r="P3629" s="9" t="s">
        <v>31496</v>
      </c>
      <c r="Q3629" s="9" t="s">
        <v>12702</v>
      </c>
      <c r="R3629" s="9" t="s">
        <v>31497</v>
      </c>
      <c r="S3629" s="9" t="s">
        <v>16</v>
      </c>
      <c r="T3629" s="9" t="s">
        <v>10874</v>
      </c>
      <c r="U3629" s="9" t="s">
        <v>378</v>
      </c>
      <c r="V3629" s="9" t="s">
        <v>31266</v>
      </c>
    </row>
    <row r="3630" customFormat="false" ht="15" hidden="false" customHeight="false" outlineLevel="0" collapsed="false">
      <c r="A3630" s="9" t="s">
        <v>31498</v>
      </c>
      <c r="B3630" s="9" t="s">
        <v>31499</v>
      </c>
      <c r="C3630" s="9" t="s">
        <v>31500</v>
      </c>
      <c r="D3630" s="9" t="s">
        <v>24</v>
      </c>
      <c r="E3630" s="9" t="s">
        <v>943</v>
      </c>
      <c r="F3630" s="9" t="s">
        <v>168</v>
      </c>
      <c r="G3630" s="9" t="s">
        <v>155</v>
      </c>
      <c r="H3630" s="9" t="n">
        <v>1875</v>
      </c>
      <c r="I3630" s="9"/>
      <c r="J3630" s="9" t="s">
        <v>31501</v>
      </c>
      <c r="K3630" s="9" t="s">
        <v>31502</v>
      </c>
      <c r="L3630" s="9" t="s">
        <v>31503</v>
      </c>
      <c r="M3630" s="9" t="s">
        <v>31504</v>
      </c>
      <c r="N3630" s="9" t="s">
        <v>31273</v>
      </c>
      <c r="O3630" s="9" t="s">
        <v>31505</v>
      </c>
      <c r="P3630" s="9" t="s">
        <v>31506</v>
      </c>
      <c r="Q3630" s="9" t="s">
        <v>1267</v>
      </c>
      <c r="R3630" s="9" t="s">
        <v>31507</v>
      </c>
      <c r="S3630" s="9" t="s">
        <v>17</v>
      </c>
      <c r="T3630" s="9" t="s">
        <v>2848</v>
      </c>
      <c r="U3630" s="9" t="s">
        <v>222</v>
      </c>
      <c r="V3630" s="9" t="s">
        <v>31508</v>
      </c>
    </row>
    <row r="3631" customFormat="false" ht="15" hidden="false" customHeight="false" outlineLevel="0" collapsed="false">
      <c r="A3631" s="9" t="s">
        <v>31509</v>
      </c>
      <c r="B3631" s="9" t="s">
        <v>31510</v>
      </c>
      <c r="C3631" s="9" t="s">
        <v>31511</v>
      </c>
      <c r="D3631" s="9" t="s">
        <v>24</v>
      </c>
      <c r="E3631" s="9" t="s">
        <v>943</v>
      </c>
      <c r="F3631" s="9" t="s">
        <v>168</v>
      </c>
      <c r="G3631" s="9" t="s">
        <v>155</v>
      </c>
      <c r="H3631" s="9" t="n">
        <v>1000</v>
      </c>
      <c r="I3631" s="9" t="n">
        <v>1900</v>
      </c>
      <c r="J3631" s="9" t="s">
        <v>31512</v>
      </c>
      <c r="K3631" s="9" t="s">
        <v>31513</v>
      </c>
      <c r="L3631" s="9" t="s">
        <v>31514</v>
      </c>
      <c r="M3631" s="9" t="s">
        <v>31515</v>
      </c>
      <c r="N3631" s="9" t="s">
        <v>31516</v>
      </c>
      <c r="O3631" s="9" t="s">
        <v>31517</v>
      </c>
      <c r="P3631" s="9" t="s">
        <v>31518</v>
      </c>
      <c r="Q3631" s="9" t="s">
        <v>1267</v>
      </c>
      <c r="R3631" s="9" t="s">
        <v>30658</v>
      </c>
      <c r="S3631" s="9" t="s">
        <v>17</v>
      </c>
      <c r="T3631" s="9" t="s">
        <v>10874</v>
      </c>
      <c r="U3631" s="9" t="s">
        <v>443</v>
      </c>
      <c r="V3631" s="9" t="s">
        <v>31519</v>
      </c>
    </row>
    <row r="3632" customFormat="false" ht="15" hidden="false" customHeight="false" outlineLevel="0" collapsed="false">
      <c r="A3632" s="9" t="s">
        <v>31520</v>
      </c>
      <c r="B3632" s="9" t="s">
        <v>31521</v>
      </c>
      <c r="C3632" s="9" t="s">
        <v>31522</v>
      </c>
      <c r="D3632" s="9" t="s">
        <v>24</v>
      </c>
      <c r="E3632" s="9" t="s">
        <v>943</v>
      </c>
      <c r="F3632" s="9" t="s">
        <v>168</v>
      </c>
      <c r="G3632" s="9" t="s">
        <v>155</v>
      </c>
      <c r="H3632" s="9" t="n">
        <v>1788</v>
      </c>
      <c r="I3632" s="9" t="n">
        <v>1880</v>
      </c>
      <c r="J3632" s="9" t="s">
        <v>31523</v>
      </c>
      <c r="K3632" s="9" t="s">
        <v>31524</v>
      </c>
      <c r="L3632" s="9" t="s">
        <v>31525</v>
      </c>
      <c r="M3632" s="9" t="s">
        <v>31526</v>
      </c>
      <c r="N3632" s="9" t="s">
        <v>2111</v>
      </c>
      <c r="O3632" s="9" t="s">
        <v>31527</v>
      </c>
      <c r="P3632" s="9" t="s">
        <v>31528</v>
      </c>
      <c r="Q3632" s="9" t="s">
        <v>869</v>
      </c>
      <c r="R3632" s="9" t="s">
        <v>31529</v>
      </c>
      <c r="S3632" s="9" t="s">
        <v>17</v>
      </c>
      <c r="T3632" s="9" t="s">
        <v>859</v>
      </c>
      <c r="U3632" s="9" t="s">
        <v>378</v>
      </c>
      <c r="V3632" s="9"/>
    </row>
    <row r="3633" customFormat="false" ht="15" hidden="false" customHeight="false" outlineLevel="0" collapsed="false">
      <c r="A3633" s="9" t="s">
        <v>31530</v>
      </c>
      <c r="B3633" s="9" t="s">
        <v>31531</v>
      </c>
      <c r="C3633" s="9" t="s">
        <v>31532</v>
      </c>
      <c r="D3633" s="9" t="s">
        <v>24</v>
      </c>
      <c r="E3633" s="9" t="s">
        <v>943</v>
      </c>
      <c r="F3633" s="9" t="s">
        <v>168</v>
      </c>
      <c r="G3633" s="9" t="s">
        <v>152</v>
      </c>
      <c r="H3633" s="9" t="n">
        <v>1100</v>
      </c>
      <c r="I3633" s="9" t="n">
        <v>1628</v>
      </c>
      <c r="J3633" s="9" t="s">
        <v>7955</v>
      </c>
      <c r="K3633" s="9" t="s">
        <v>31533</v>
      </c>
      <c r="L3633" s="9" t="s">
        <v>31534</v>
      </c>
      <c r="M3633" s="9" t="s">
        <v>31535</v>
      </c>
      <c r="N3633" s="9" t="s">
        <v>31536</v>
      </c>
      <c r="O3633" s="9" t="s">
        <v>31537</v>
      </c>
      <c r="P3633" s="9" t="s">
        <v>31538</v>
      </c>
      <c r="Q3633" s="9" t="s">
        <v>19419</v>
      </c>
      <c r="R3633" s="9" t="s">
        <v>628</v>
      </c>
      <c r="S3633" s="9" t="s">
        <v>17</v>
      </c>
      <c r="T3633" s="9" t="s">
        <v>1832</v>
      </c>
      <c r="U3633" s="9" t="s">
        <v>378</v>
      </c>
      <c r="V3633" s="9" t="s">
        <v>31539</v>
      </c>
    </row>
    <row r="3634" customFormat="false" ht="15" hidden="false" customHeight="false" outlineLevel="0" collapsed="false">
      <c r="A3634" s="9" t="s">
        <v>31540</v>
      </c>
      <c r="B3634" s="9" t="s">
        <v>31541</v>
      </c>
      <c r="C3634" s="9" t="s">
        <v>31542</v>
      </c>
      <c r="D3634" s="9" t="s">
        <v>24</v>
      </c>
      <c r="E3634" s="9" t="s">
        <v>943</v>
      </c>
      <c r="F3634" s="9" t="s">
        <v>168</v>
      </c>
      <c r="G3634" s="9" t="s">
        <v>2775</v>
      </c>
      <c r="H3634" s="9" t="n">
        <v>1760</v>
      </c>
      <c r="I3634" s="9" t="n">
        <v>1874</v>
      </c>
      <c r="J3634" s="9" t="s">
        <v>31543</v>
      </c>
      <c r="K3634" s="9" t="s">
        <v>31544</v>
      </c>
      <c r="L3634" s="9" t="s">
        <v>31545</v>
      </c>
      <c r="M3634" s="9" t="s">
        <v>31546</v>
      </c>
      <c r="N3634" s="9" t="s">
        <v>31547</v>
      </c>
      <c r="O3634" s="9" t="s">
        <v>31548</v>
      </c>
      <c r="P3634" s="9" t="s">
        <v>31549</v>
      </c>
      <c r="Q3634" s="9" t="s">
        <v>1267</v>
      </c>
      <c r="R3634" s="9" t="s">
        <v>31507</v>
      </c>
      <c r="S3634" s="9" t="s">
        <v>17</v>
      </c>
      <c r="T3634" s="9" t="s">
        <v>170</v>
      </c>
      <c r="U3634" s="9" t="s">
        <v>443</v>
      </c>
      <c r="V3634" s="9" t="s">
        <v>31266</v>
      </c>
    </row>
    <row r="3635" customFormat="false" ht="15" hidden="false" customHeight="false" outlineLevel="0" collapsed="false">
      <c r="A3635" s="9" t="s">
        <v>31550</v>
      </c>
      <c r="B3635" s="9" t="s">
        <v>31551</v>
      </c>
      <c r="C3635" s="9" t="s">
        <v>149</v>
      </c>
      <c r="D3635" s="9" t="s">
        <v>24</v>
      </c>
      <c r="E3635" s="9" t="s">
        <v>943</v>
      </c>
      <c r="F3635" s="9" t="s">
        <v>19814</v>
      </c>
      <c r="G3635" s="9" t="s">
        <v>148</v>
      </c>
      <c r="H3635" s="9" t="n">
        <v>1901</v>
      </c>
      <c r="I3635" s="9"/>
      <c r="J3635" s="9" t="s">
        <v>1250</v>
      </c>
      <c r="K3635" s="9" t="s">
        <v>31552</v>
      </c>
      <c r="L3635" s="9" t="s">
        <v>31553</v>
      </c>
      <c r="M3635" s="9" t="s">
        <v>31554</v>
      </c>
      <c r="N3635" s="9" t="s">
        <v>5908</v>
      </c>
      <c r="O3635" s="9" t="s">
        <v>31555</v>
      </c>
      <c r="P3635" s="9" t="s">
        <v>31556</v>
      </c>
      <c r="Q3635" s="9" t="s">
        <v>1654</v>
      </c>
      <c r="R3635" s="9" t="s">
        <v>31557</v>
      </c>
      <c r="S3635" s="9" t="s">
        <v>16</v>
      </c>
      <c r="T3635" s="9" t="s">
        <v>31439</v>
      </c>
      <c r="U3635" s="9" t="s">
        <v>222</v>
      </c>
      <c r="V3635" s="9" t="s">
        <v>31558</v>
      </c>
    </row>
    <row r="3636" customFormat="false" ht="15" hidden="false" customHeight="false" outlineLevel="0" collapsed="false">
      <c r="A3636" s="9" t="s">
        <v>31559</v>
      </c>
      <c r="B3636" s="9" t="s">
        <v>31560</v>
      </c>
      <c r="C3636" s="9" t="s">
        <v>31561</v>
      </c>
      <c r="D3636" s="9" t="s">
        <v>24</v>
      </c>
      <c r="E3636" s="9" t="s">
        <v>943</v>
      </c>
      <c r="F3636" s="9" t="s">
        <v>168</v>
      </c>
      <c r="G3636" s="9" t="s">
        <v>155</v>
      </c>
      <c r="H3636" s="9" t="n">
        <v>1840</v>
      </c>
      <c r="I3636" s="9"/>
      <c r="J3636" s="9" t="s">
        <v>31562</v>
      </c>
      <c r="K3636" s="9" t="s">
        <v>31563</v>
      </c>
      <c r="L3636" s="9" t="s">
        <v>31564</v>
      </c>
      <c r="M3636" s="9" t="s">
        <v>31565</v>
      </c>
      <c r="N3636" s="9" t="s">
        <v>613</v>
      </c>
      <c r="O3636" s="9" t="s">
        <v>31566</v>
      </c>
      <c r="P3636" s="9" t="s">
        <v>31567</v>
      </c>
      <c r="Q3636" s="9" t="s">
        <v>454</v>
      </c>
      <c r="R3636" s="9" t="s">
        <v>30658</v>
      </c>
      <c r="S3636" s="9" t="s">
        <v>17</v>
      </c>
      <c r="T3636" s="9" t="s">
        <v>8027</v>
      </c>
      <c r="U3636" s="9" t="s">
        <v>222</v>
      </c>
      <c r="V3636" s="9" t="s">
        <v>31568</v>
      </c>
    </row>
    <row r="3637" customFormat="false" ht="15" hidden="false" customHeight="false" outlineLevel="0" collapsed="false">
      <c r="A3637" s="9" t="s">
        <v>31569</v>
      </c>
      <c r="B3637" s="9" t="s">
        <v>31570</v>
      </c>
      <c r="C3637" s="9" t="s">
        <v>31571</v>
      </c>
      <c r="D3637" s="9" t="s">
        <v>24</v>
      </c>
      <c r="E3637" s="9" t="s">
        <v>943</v>
      </c>
      <c r="F3637" s="9" t="s">
        <v>165</v>
      </c>
      <c r="G3637" s="9" t="s">
        <v>122</v>
      </c>
      <c r="H3637" s="9" t="n">
        <v>-3500</v>
      </c>
      <c r="I3637" s="9" t="n">
        <v>-2334</v>
      </c>
      <c r="J3637" s="9" t="s">
        <v>31572</v>
      </c>
      <c r="K3637" s="9" t="s">
        <v>31573</v>
      </c>
      <c r="L3637" s="9" t="s">
        <v>31574</v>
      </c>
      <c r="M3637" s="9" t="s">
        <v>31575</v>
      </c>
      <c r="N3637" s="9" t="s">
        <v>31576</v>
      </c>
      <c r="O3637" s="9" t="s">
        <v>31577</v>
      </c>
      <c r="P3637" s="9" t="s">
        <v>31578</v>
      </c>
      <c r="Q3637" s="9" t="s">
        <v>2380</v>
      </c>
      <c r="R3637" s="9" t="s">
        <v>31579</v>
      </c>
      <c r="S3637" s="9" t="s">
        <v>15</v>
      </c>
      <c r="T3637" s="9" t="s">
        <v>6041</v>
      </c>
      <c r="U3637" s="9" t="s">
        <v>222</v>
      </c>
      <c r="V3637" s="9" t="s">
        <v>31580</v>
      </c>
    </row>
    <row r="3638" customFormat="false" ht="15" hidden="false" customHeight="false" outlineLevel="0" collapsed="false">
      <c r="A3638" s="9" t="s">
        <v>31581</v>
      </c>
      <c r="B3638" s="9" t="s">
        <v>31582</v>
      </c>
      <c r="C3638" s="9" t="s">
        <v>31583</v>
      </c>
      <c r="D3638" s="9" t="s">
        <v>24</v>
      </c>
      <c r="E3638" s="9" t="s">
        <v>943</v>
      </c>
      <c r="F3638" s="9" t="s">
        <v>165</v>
      </c>
      <c r="G3638" s="9" t="s">
        <v>1134</v>
      </c>
      <c r="H3638" s="9" t="n">
        <v>-2334</v>
      </c>
      <c r="I3638" s="9" t="n">
        <v>-2154</v>
      </c>
      <c r="J3638" s="9" t="s">
        <v>31584</v>
      </c>
      <c r="K3638" s="9" t="s">
        <v>31585</v>
      </c>
      <c r="L3638" s="9" t="s">
        <v>31586</v>
      </c>
      <c r="M3638" s="9" t="s">
        <v>31587</v>
      </c>
      <c r="N3638" s="9" t="s">
        <v>31588</v>
      </c>
      <c r="O3638" s="9" t="s">
        <v>31589</v>
      </c>
      <c r="P3638" s="9" t="s">
        <v>31590</v>
      </c>
      <c r="Q3638" s="9" t="s">
        <v>2391</v>
      </c>
      <c r="R3638" s="9" t="s">
        <v>1141</v>
      </c>
      <c r="S3638" s="9" t="s">
        <v>16</v>
      </c>
      <c r="T3638" s="9" t="s">
        <v>7901</v>
      </c>
      <c r="U3638" s="9" t="s">
        <v>222</v>
      </c>
      <c r="V3638" s="9" t="s">
        <v>31591</v>
      </c>
    </row>
    <row r="3639" customFormat="false" ht="15" hidden="false" customHeight="false" outlineLevel="0" collapsed="false">
      <c r="A3639" s="9" t="s">
        <v>31592</v>
      </c>
      <c r="B3639" s="9" t="s">
        <v>31593</v>
      </c>
      <c r="C3639" s="9" t="s">
        <v>31594</v>
      </c>
      <c r="D3639" s="9" t="s">
        <v>24</v>
      </c>
      <c r="E3639" s="9" t="s">
        <v>943</v>
      </c>
      <c r="F3639" s="9" t="s">
        <v>165</v>
      </c>
      <c r="G3639" s="9" t="s">
        <v>676</v>
      </c>
      <c r="H3639" s="9" t="n">
        <v>-2112</v>
      </c>
      <c r="I3639" s="9" t="n">
        <v>-2004</v>
      </c>
      <c r="J3639" s="9" t="s">
        <v>31584</v>
      </c>
      <c r="K3639" s="9" t="s">
        <v>31595</v>
      </c>
      <c r="L3639" s="9" t="s">
        <v>31596</v>
      </c>
      <c r="M3639" s="9" t="s">
        <v>31597</v>
      </c>
      <c r="N3639" s="9" t="s">
        <v>31598</v>
      </c>
      <c r="O3639" s="9" t="s">
        <v>31599</v>
      </c>
      <c r="P3639" s="9" t="s">
        <v>31600</v>
      </c>
      <c r="Q3639" s="9" t="s">
        <v>234</v>
      </c>
      <c r="R3639" s="9" t="s">
        <v>31601</v>
      </c>
      <c r="S3639" s="9" t="s">
        <v>15</v>
      </c>
      <c r="T3639" s="9" t="s">
        <v>14548</v>
      </c>
      <c r="U3639" s="9" t="s">
        <v>222</v>
      </c>
      <c r="V3639" s="9" t="s">
        <v>31602</v>
      </c>
    </row>
    <row r="3640" customFormat="false" ht="15" hidden="false" customHeight="false" outlineLevel="0" collapsed="false">
      <c r="A3640" s="9" t="s">
        <v>31603</v>
      </c>
      <c r="B3640" s="9" t="s">
        <v>31604</v>
      </c>
      <c r="C3640" s="9" t="s">
        <v>31605</v>
      </c>
      <c r="D3640" s="9" t="s">
        <v>24</v>
      </c>
      <c r="E3640" s="9" t="s">
        <v>943</v>
      </c>
      <c r="F3640" s="9" t="s">
        <v>165</v>
      </c>
      <c r="G3640" s="9" t="s">
        <v>122</v>
      </c>
      <c r="H3640" s="9" t="n">
        <v>-1894</v>
      </c>
      <c r="I3640" s="9" t="n">
        <v>-1595</v>
      </c>
      <c r="J3640" s="9" t="s">
        <v>31584</v>
      </c>
      <c r="K3640" s="9" t="s">
        <v>31606</v>
      </c>
      <c r="L3640" s="9" t="s">
        <v>31607</v>
      </c>
      <c r="M3640" s="9" t="s">
        <v>31608</v>
      </c>
      <c r="N3640" s="9" t="s">
        <v>7873</v>
      </c>
      <c r="O3640" s="9" t="s">
        <v>1139</v>
      </c>
      <c r="P3640" s="9" t="s">
        <v>31609</v>
      </c>
      <c r="Q3640" s="9" t="s">
        <v>234</v>
      </c>
      <c r="R3640" s="9" t="s">
        <v>31610</v>
      </c>
      <c r="S3640" s="9" t="s">
        <v>16</v>
      </c>
      <c r="T3640" s="9" t="s">
        <v>7901</v>
      </c>
      <c r="U3640" s="9" t="s">
        <v>222</v>
      </c>
      <c r="V3640" s="9" t="s">
        <v>31611</v>
      </c>
    </row>
    <row r="3641" customFormat="false" ht="15" hidden="false" customHeight="false" outlineLevel="0" collapsed="false">
      <c r="A3641" s="9" t="s">
        <v>31612</v>
      </c>
      <c r="B3641" s="9" t="s">
        <v>31613</v>
      </c>
      <c r="C3641" s="9" t="s">
        <v>2395</v>
      </c>
      <c r="D3641" s="9" t="s">
        <v>24</v>
      </c>
      <c r="E3641" s="9" t="s">
        <v>943</v>
      </c>
      <c r="F3641" s="9" t="s">
        <v>165</v>
      </c>
      <c r="G3641" s="9" t="s">
        <v>31614</v>
      </c>
      <c r="H3641" s="9" t="n">
        <v>-911</v>
      </c>
      <c r="I3641" s="9" t="n">
        <v>-609</v>
      </c>
      <c r="J3641" s="9"/>
      <c r="K3641" s="9" t="s">
        <v>31615</v>
      </c>
      <c r="L3641" s="9" t="s">
        <v>31616</v>
      </c>
      <c r="M3641" s="9" t="s">
        <v>31617</v>
      </c>
      <c r="N3641" s="9" t="s">
        <v>2050</v>
      </c>
      <c r="O3641" s="9" t="s">
        <v>31618</v>
      </c>
      <c r="P3641" s="9" t="s">
        <v>31619</v>
      </c>
      <c r="Q3641" s="9" t="s">
        <v>2391</v>
      </c>
      <c r="R3641" s="9" t="s">
        <v>31620</v>
      </c>
      <c r="S3641" s="9" t="s">
        <v>15</v>
      </c>
      <c r="T3641" s="9" t="s">
        <v>31621</v>
      </c>
      <c r="U3641" s="9" t="s">
        <v>222</v>
      </c>
      <c r="V3641" s="9"/>
    </row>
    <row r="3642" customFormat="false" ht="15" hidden="false" customHeight="false" outlineLevel="0" collapsed="false">
      <c r="A3642" s="9" t="s">
        <v>31622</v>
      </c>
      <c r="B3642" s="9" t="s">
        <v>31623</v>
      </c>
      <c r="C3642" s="9" t="s">
        <v>31624</v>
      </c>
      <c r="D3642" s="9" t="s">
        <v>24</v>
      </c>
      <c r="E3642" s="9" t="s">
        <v>943</v>
      </c>
      <c r="F3642" s="9" t="s">
        <v>165</v>
      </c>
      <c r="G3642" s="9" t="s">
        <v>29537</v>
      </c>
      <c r="H3642" s="9" t="n">
        <v>-626</v>
      </c>
      <c r="I3642" s="9" t="n">
        <v>-539</v>
      </c>
      <c r="J3642" s="9"/>
      <c r="K3642" s="9" t="s">
        <v>31625</v>
      </c>
      <c r="L3642" s="9" t="s">
        <v>31626</v>
      </c>
      <c r="M3642" s="9" t="s">
        <v>31627</v>
      </c>
      <c r="N3642" s="9" t="s">
        <v>613</v>
      </c>
      <c r="O3642" s="9" t="s">
        <v>31628</v>
      </c>
      <c r="P3642" s="9" t="s">
        <v>31629</v>
      </c>
      <c r="Q3642" s="9" t="s">
        <v>2391</v>
      </c>
      <c r="R3642" s="9" t="s">
        <v>799</v>
      </c>
      <c r="S3642" s="9" t="s">
        <v>16</v>
      </c>
      <c r="T3642" s="9" t="s">
        <v>3429</v>
      </c>
      <c r="U3642" s="9" t="s">
        <v>222</v>
      </c>
      <c r="V3642" s="9"/>
    </row>
    <row r="3643" customFormat="false" ht="15" hidden="false" customHeight="false" outlineLevel="0" collapsed="false">
      <c r="A3643" s="9" t="s">
        <v>31630</v>
      </c>
      <c r="B3643" s="9" t="s">
        <v>2406</v>
      </c>
      <c r="C3643" s="9" t="s">
        <v>31631</v>
      </c>
      <c r="D3643" s="9" t="s">
        <v>24</v>
      </c>
      <c r="E3643" s="9" t="s">
        <v>943</v>
      </c>
      <c r="F3643" s="9" t="s">
        <v>165</v>
      </c>
      <c r="G3643" s="9" t="s">
        <v>7789</v>
      </c>
      <c r="H3643" s="9" t="n">
        <v>-3200</v>
      </c>
      <c r="I3643" s="9" t="n">
        <v>-539</v>
      </c>
      <c r="J3643" s="9" t="s">
        <v>31632</v>
      </c>
      <c r="K3643" s="9" t="s">
        <v>31633</v>
      </c>
      <c r="L3643" s="9" t="s">
        <v>31634</v>
      </c>
      <c r="M3643" s="9" t="s">
        <v>31635</v>
      </c>
      <c r="N3643" s="9" t="s">
        <v>1863</v>
      </c>
      <c r="O3643" s="9" t="s">
        <v>31636</v>
      </c>
      <c r="P3643" s="9" t="s">
        <v>31637</v>
      </c>
      <c r="Q3643" s="9" t="s">
        <v>2391</v>
      </c>
      <c r="R3643" s="9" t="s">
        <v>31638</v>
      </c>
      <c r="S3643" s="9" t="s">
        <v>16</v>
      </c>
      <c r="T3643" s="9" t="s">
        <v>6041</v>
      </c>
      <c r="U3643" s="9" t="s">
        <v>222</v>
      </c>
      <c r="V3643" s="9"/>
    </row>
    <row r="3644" customFormat="false" ht="15" hidden="false" customHeight="false" outlineLevel="0" collapsed="false">
      <c r="A3644" s="9" t="s">
        <v>31639</v>
      </c>
      <c r="B3644" s="9" t="s">
        <v>2414</v>
      </c>
      <c r="C3644" s="9" t="s">
        <v>2414</v>
      </c>
      <c r="D3644" s="9" t="s">
        <v>24</v>
      </c>
      <c r="E3644" s="9" t="s">
        <v>943</v>
      </c>
      <c r="F3644" s="9" t="s">
        <v>165</v>
      </c>
      <c r="G3644" s="9" t="s">
        <v>128</v>
      </c>
      <c r="H3644" s="9" t="n">
        <v>-2200</v>
      </c>
      <c r="I3644" s="9" t="n">
        <v>-500</v>
      </c>
      <c r="J3644" s="9" t="s">
        <v>31640</v>
      </c>
      <c r="K3644" s="9" t="s">
        <v>31641</v>
      </c>
      <c r="L3644" s="9" t="s">
        <v>31642</v>
      </c>
      <c r="M3644" s="9" t="s">
        <v>31643</v>
      </c>
      <c r="N3644" s="9" t="s">
        <v>31644</v>
      </c>
      <c r="O3644" s="9" t="s">
        <v>31645</v>
      </c>
      <c r="P3644" s="9" t="s">
        <v>31646</v>
      </c>
      <c r="Q3644" s="9" t="s">
        <v>219</v>
      </c>
      <c r="R3644" s="9" t="s">
        <v>1806</v>
      </c>
      <c r="S3644" s="9" t="s">
        <v>16</v>
      </c>
      <c r="T3644" s="9" t="s">
        <v>170</v>
      </c>
      <c r="U3644" s="9" t="s">
        <v>222</v>
      </c>
      <c r="V3644" s="9" t="s">
        <v>31647</v>
      </c>
    </row>
    <row r="3645" customFormat="false" ht="15" hidden="false" customHeight="false" outlineLevel="0" collapsed="false">
      <c r="A3645" s="9" t="s">
        <v>31648</v>
      </c>
      <c r="B3645" s="9" t="s">
        <v>29671</v>
      </c>
      <c r="C3645" s="9" t="s">
        <v>31649</v>
      </c>
      <c r="D3645" s="9" t="s">
        <v>24</v>
      </c>
      <c r="E3645" s="9" t="s">
        <v>943</v>
      </c>
      <c r="F3645" s="9" t="s">
        <v>165</v>
      </c>
      <c r="G3645" s="9" t="s">
        <v>126</v>
      </c>
      <c r="H3645" s="9" t="n">
        <v>-1450</v>
      </c>
      <c r="I3645" s="9" t="n">
        <v>-1185</v>
      </c>
      <c r="J3645" s="9" t="s">
        <v>7687</v>
      </c>
      <c r="K3645" s="9" t="s">
        <v>31650</v>
      </c>
      <c r="L3645" s="9" t="s">
        <v>31651</v>
      </c>
      <c r="M3645" s="9" t="s">
        <v>31652</v>
      </c>
      <c r="N3645" s="9" t="s">
        <v>9518</v>
      </c>
      <c r="O3645" s="9" t="s">
        <v>31653</v>
      </c>
      <c r="P3645" s="9" t="s">
        <v>31654</v>
      </c>
      <c r="Q3645" s="9" t="s">
        <v>234</v>
      </c>
      <c r="R3645" s="9" t="s">
        <v>31655</v>
      </c>
      <c r="S3645" s="9" t="s">
        <v>16</v>
      </c>
      <c r="T3645" s="9" t="s">
        <v>29677</v>
      </c>
      <c r="U3645" s="9" t="s">
        <v>222</v>
      </c>
      <c r="V3645" s="9"/>
    </row>
    <row r="3646" customFormat="false" ht="15" hidden="false" customHeight="false" outlineLevel="0" collapsed="false">
      <c r="A3646" s="9" t="s">
        <v>31656</v>
      </c>
      <c r="B3646" s="9" t="s">
        <v>31657</v>
      </c>
      <c r="C3646" s="9" t="s">
        <v>31658</v>
      </c>
      <c r="D3646" s="9" t="s">
        <v>24</v>
      </c>
      <c r="E3646" s="9" t="s">
        <v>943</v>
      </c>
      <c r="F3646" s="9" t="s">
        <v>165</v>
      </c>
      <c r="G3646" s="9" t="s">
        <v>24321</v>
      </c>
      <c r="H3646" s="9" t="n">
        <v>-1650</v>
      </c>
      <c r="I3646" s="9" t="n">
        <v>-1180</v>
      </c>
      <c r="J3646" s="9" t="s">
        <v>7687</v>
      </c>
      <c r="K3646" s="9" t="s">
        <v>31659</v>
      </c>
      <c r="L3646" s="9" t="s">
        <v>31660</v>
      </c>
      <c r="M3646" s="9" t="s">
        <v>31661</v>
      </c>
      <c r="N3646" s="9" t="s">
        <v>31662</v>
      </c>
      <c r="O3646" s="9" t="s">
        <v>31663</v>
      </c>
      <c r="P3646" s="9" t="s">
        <v>31664</v>
      </c>
      <c r="Q3646" s="9" t="s">
        <v>234</v>
      </c>
      <c r="R3646" s="9" t="s">
        <v>31638</v>
      </c>
      <c r="S3646" s="9" t="s">
        <v>16</v>
      </c>
      <c r="T3646" s="9" t="s">
        <v>7901</v>
      </c>
      <c r="U3646" s="9" t="s">
        <v>222</v>
      </c>
      <c r="V3646" s="9" t="s">
        <v>31665</v>
      </c>
    </row>
    <row r="3647" customFormat="false" ht="15" hidden="false" customHeight="false" outlineLevel="0" collapsed="false">
      <c r="A3647" s="9" t="s">
        <v>31666</v>
      </c>
      <c r="B3647" s="9" t="s">
        <v>31667</v>
      </c>
      <c r="C3647" s="9" t="s">
        <v>31668</v>
      </c>
      <c r="D3647" s="9" t="s">
        <v>24</v>
      </c>
      <c r="E3647" s="9" t="s">
        <v>943</v>
      </c>
      <c r="F3647" s="9" t="s">
        <v>6126</v>
      </c>
      <c r="G3647" s="9" t="s">
        <v>14997</v>
      </c>
      <c r="H3647" s="9" t="n">
        <v>-1200</v>
      </c>
      <c r="I3647" s="9" t="n">
        <v>-332</v>
      </c>
      <c r="J3647" s="9" t="s">
        <v>7687</v>
      </c>
      <c r="K3647" s="9" t="s">
        <v>31669</v>
      </c>
      <c r="L3647" s="9" t="s">
        <v>31670</v>
      </c>
      <c r="M3647" s="9" t="s">
        <v>31671</v>
      </c>
      <c r="N3647" s="9" t="s">
        <v>31672</v>
      </c>
      <c r="O3647" s="9" t="s">
        <v>31673</v>
      </c>
      <c r="P3647" s="9" t="s">
        <v>31674</v>
      </c>
      <c r="Q3647" s="9" t="s">
        <v>234</v>
      </c>
      <c r="R3647" s="9" t="s">
        <v>7682</v>
      </c>
      <c r="S3647" s="9" t="s">
        <v>16</v>
      </c>
      <c r="T3647" s="9" t="s">
        <v>7771</v>
      </c>
      <c r="U3647" s="9" t="s">
        <v>222</v>
      </c>
      <c r="V3647" s="9"/>
    </row>
    <row r="3648" customFormat="false" ht="15" hidden="false" customHeight="false" outlineLevel="0" collapsed="false">
      <c r="A3648" s="9" t="s">
        <v>31675</v>
      </c>
      <c r="B3648" s="9" t="s">
        <v>31676</v>
      </c>
      <c r="C3648" s="9" t="s">
        <v>31677</v>
      </c>
      <c r="D3648" s="9" t="s">
        <v>24</v>
      </c>
      <c r="E3648" s="9" t="s">
        <v>943</v>
      </c>
      <c r="F3648" s="9" t="s">
        <v>165</v>
      </c>
      <c r="G3648" s="9" t="s">
        <v>31678</v>
      </c>
      <c r="H3648" s="9" t="n">
        <v>-860</v>
      </c>
      <c r="I3648" s="9" t="n">
        <v>-590</v>
      </c>
      <c r="J3648" s="9" t="s">
        <v>7687</v>
      </c>
      <c r="K3648" s="9" t="s">
        <v>31679</v>
      </c>
      <c r="L3648" s="9" t="s">
        <v>31680</v>
      </c>
      <c r="M3648" s="9" t="s">
        <v>31681</v>
      </c>
      <c r="N3648" s="9" t="s">
        <v>2050</v>
      </c>
      <c r="O3648" s="9" t="s">
        <v>31682</v>
      </c>
      <c r="P3648" s="9" t="s">
        <v>31683</v>
      </c>
      <c r="Q3648" s="9" t="s">
        <v>2391</v>
      </c>
      <c r="R3648" s="9" t="s">
        <v>799</v>
      </c>
      <c r="S3648" s="9" t="s">
        <v>16</v>
      </c>
      <c r="T3648" s="9" t="s">
        <v>3239</v>
      </c>
      <c r="U3648" s="9" t="s">
        <v>222</v>
      </c>
      <c r="V3648" s="9"/>
    </row>
    <row r="3649" customFormat="false" ht="15" hidden="false" customHeight="false" outlineLevel="0" collapsed="false">
      <c r="A3649" s="9" t="s">
        <v>31684</v>
      </c>
      <c r="B3649" s="9" t="s">
        <v>31685</v>
      </c>
      <c r="C3649" s="9" t="s">
        <v>31686</v>
      </c>
      <c r="D3649" s="9" t="s">
        <v>24</v>
      </c>
      <c r="E3649" s="9" t="s">
        <v>943</v>
      </c>
      <c r="F3649" s="9" t="s">
        <v>165</v>
      </c>
      <c r="G3649" s="9" t="s">
        <v>130</v>
      </c>
      <c r="H3649" s="9" t="n">
        <v>-680</v>
      </c>
      <c r="I3649" s="9" t="n">
        <v>-547</v>
      </c>
      <c r="J3649" s="9"/>
      <c r="K3649" s="9" t="s">
        <v>31687</v>
      </c>
      <c r="L3649" s="9" t="s">
        <v>31688</v>
      </c>
      <c r="M3649" s="9" t="s">
        <v>31689</v>
      </c>
      <c r="N3649" s="9" t="s">
        <v>7621</v>
      </c>
      <c r="O3649" s="9" t="s">
        <v>31690</v>
      </c>
      <c r="P3649" s="9" t="s">
        <v>31691</v>
      </c>
      <c r="Q3649" s="9" t="s">
        <v>234</v>
      </c>
      <c r="R3649" s="9" t="s">
        <v>799</v>
      </c>
      <c r="S3649" s="9" t="s">
        <v>16</v>
      </c>
      <c r="T3649" s="9" t="s">
        <v>29677</v>
      </c>
      <c r="U3649" s="9" t="s">
        <v>222</v>
      </c>
      <c r="V3649" s="9"/>
    </row>
    <row r="3650" customFormat="false" ht="15" hidden="false" customHeight="false" outlineLevel="0" collapsed="false">
      <c r="A3650" s="9" t="s">
        <v>31692</v>
      </c>
      <c r="B3650" s="9" t="s">
        <v>31693</v>
      </c>
      <c r="C3650" s="9" t="s">
        <v>31694</v>
      </c>
      <c r="D3650" s="9" t="s">
        <v>24</v>
      </c>
      <c r="E3650" s="9" t="s">
        <v>943</v>
      </c>
      <c r="F3650" s="9" t="s">
        <v>165</v>
      </c>
      <c r="G3650" s="9" t="s">
        <v>31695</v>
      </c>
      <c r="H3650" s="9" t="n">
        <v>-550</v>
      </c>
      <c r="I3650" s="9" t="n">
        <v>-330</v>
      </c>
      <c r="J3650" s="9"/>
      <c r="K3650" s="9" t="s">
        <v>31696</v>
      </c>
      <c r="L3650" s="9" t="s">
        <v>31697</v>
      </c>
      <c r="M3650" s="9" t="s">
        <v>31698</v>
      </c>
      <c r="N3650" s="9" t="s">
        <v>1889</v>
      </c>
      <c r="O3650" s="9" t="s">
        <v>31699</v>
      </c>
      <c r="P3650" s="9" t="s">
        <v>31700</v>
      </c>
      <c r="Q3650" s="9" t="s">
        <v>234</v>
      </c>
      <c r="R3650" s="9" t="s">
        <v>7682</v>
      </c>
      <c r="S3650" s="9" t="s">
        <v>15</v>
      </c>
      <c r="T3650" s="9" t="s">
        <v>31701</v>
      </c>
      <c r="U3650" s="9" t="s">
        <v>222</v>
      </c>
      <c r="V3650" s="9" t="s">
        <v>31702</v>
      </c>
    </row>
    <row r="3651" customFormat="false" ht="15" hidden="false" customHeight="false" outlineLevel="0" collapsed="false">
      <c r="A3651" s="9" t="s">
        <v>31703</v>
      </c>
      <c r="B3651" s="9" t="s">
        <v>31704</v>
      </c>
      <c r="C3651" s="9" t="s">
        <v>31705</v>
      </c>
      <c r="D3651" s="9" t="s">
        <v>24</v>
      </c>
      <c r="E3651" s="9" t="s">
        <v>943</v>
      </c>
      <c r="F3651" s="9" t="s">
        <v>165</v>
      </c>
      <c r="G3651" s="9" t="s">
        <v>17369</v>
      </c>
      <c r="H3651" s="9" t="n">
        <v>-247</v>
      </c>
      <c r="I3651" s="9" t="n">
        <v>224</v>
      </c>
      <c r="J3651" s="9"/>
      <c r="K3651" s="9" t="s">
        <v>31706</v>
      </c>
      <c r="L3651" s="9" t="s">
        <v>31707</v>
      </c>
      <c r="M3651" s="9" t="s">
        <v>31708</v>
      </c>
      <c r="N3651" s="9" t="s">
        <v>613</v>
      </c>
      <c r="O3651" s="9" t="s">
        <v>18532</v>
      </c>
      <c r="P3651" s="9" t="s">
        <v>31709</v>
      </c>
      <c r="Q3651" s="9" t="s">
        <v>234</v>
      </c>
      <c r="R3651" s="9" t="s">
        <v>799</v>
      </c>
      <c r="S3651" s="9" t="s">
        <v>16</v>
      </c>
      <c r="T3651" s="9" t="s">
        <v>3239</v>
      </c>
      <c r="U3651" s="9" t="s">
        <v>222</v>
      </c>
      <c r="V3651" s="9"/>
    </row>
    <row r="3652" customFormat="false" ht="15" hidden="false" customHeight="false" outlineLevel="0" collapsed="false">
      <c r="A3652" s="9" t="s">
        <v>31710</v>
      </c>
      <c r="B3652" s="9" t="s">
        <v>31711</v>
      </c>
      <c r="C3652" s="9" t="s">
        <v>31712</v>
      </c>
      <c r="D3652" s="9" t="s">
        <v>24</v>
      </c>
      <c r="E3652" s="9" t="s">
        <v>943</v>
      </c>
      <c r="F3652" s="9" t="s">
        <v>165</v>
      </c>
      <c r="G3652" s="9" t="s">
        <v>31713</v>
      </c>
      <c r="H3652" s="9" t="n">
        <v>224</v>
      </c>
      <c r="I3652" s="9" t="n">
        <v>651</v>
      </c>
      <c r="J3652" s="9"/>
      <c r="K3652" s="9" t="s">
        <v>31714</v>
      </c>
      <c r="L3652" s="9" t="s">
        <v>31715</v>
      </c>
      <c r="M3652" s="9" t="s">
        <v>31716</v>
      </c>
      <c r="N3652" s="9" t="s">
        <v>6339</v>
      </c>
      <c r="O3652" s="9" t="s">
        <v>18532</v>
      </c>
      <c r="P3652" s="9" t="s">
        <v>31717</v>
      </c>
      <c r="Q3652" s="9" t="s">
        <v>234</v>
      </c>
      <c r="R3652" s="9" t="s">
        <v>1348</v>
      </c>
      <c r="S3652" s="9" t="s">
        <v>16</v>
      </c>
      <c r="T3652" s="9" t="s">
        <v>271</v>
      </c>
      <c r="U3652" s="9" t="s">
        <v>222</v>
      </c>
      <c r="V3652" s="9"/>
    </row>
    <row r="3653" customFormat="false" ht="15" hidden="false" customHeight="false" outlineLevel="0" collapsed="false">
      <c r="A3653" s="9" t="s">
        <v>31718</v>
      </c>
      <c r="B3653" s="9" t="s">
        <v>31719</v>
      </c>
      <c r="C3653" s="9" t="s">
        <v>31720</v>
      </c>
      <c r="D3653" s="9" t="s">
        <v>24</v>
      </c>
      <c r="E3653" s="9" t="s">
        <v>943</v>
      </c>
      <c r="F3653" s="9" t="s">
        <v>165</v>
      </c>
      <c r="G3653" s="9" t="s">
        <v>18300</v>
      </c>
      <c r="H3653" s="9" t="n">
        <v>-190</v>
      </c>
      <c r="I3653" s="9" t="n">
        <v>428</v>
      </c>
      <c r="J3653" s="9" t="s">
        <v>7687</v>
      </c>
      <c r="K3653" s="9" t="s">
        <v>31721</v>
      </c>
      <c r="L3653" s="9" t="s">
        <v>31722</v>
      </c>
      <c r="M3653" s="9" t="s">
        <v>31723</v>
      </c>
      <c r="N3653" s="9" t="s">
        <v>1863</v>
      </c>
      <c r="O3653" s="9" t="s">
        <v>31724</v>
      </c>
      <c r="P3653" s="9" t="s">
        <v>31725</v>
      </c>
      <c r="Q3653" s="9" t="s">
        <v>234</v>
      </c>
      <c r="R3653" s="9" t="s">
        <v>628</v>
      </c>
      <c r="S3653" s="9" t="s">
        <v>17</v>
      </c>
      <c r="T3653" s="9" t="s">
        <v>6041</v>
      </c>
      <c r="U3653" s="9" t="s">
        <v>222</v>
      </c>
      <c r="V3653" s="9"/>
    </row>
    <row r="3654" customFormat="false" ht="15" hidden="false" customHeight="false" outlineLevel="0" collapsed="false">
      <c r="A3654" s="9" t="s">
        <v>31726</v>
      </c>
      <c r="B3654" s="9" t="s">
        <v>31727</v>
      </c>
      <c r="C3654" s="9" t="s">
        <v>31728</v>
      </c>
      <c r="D3654" s="9" t="s">
        <v>24</v>
      </c>
      <c r="E3654" s="9" t="s">
        <v>943</v>
      </c>
      <c r="F3654" s="9" t="s">
        <v>165</v>
      </c>
      <c r="G3654" s="9" t="s">
        <v>18300</v>
      </c>
      <c r="H3654" s="9" t="n">
        <v>885</v>
      </c>
      <c r="I3654" s="9" t="n">
        <v>1045</v>
      </c>
      <c r="J3654" s="9"/>
      <c r="K3654" s="9" t="s">
        <v>31729</v>
      </c>
      <c r="L3654" s="9" t="s">
        <v>31730</v>
      </c>
      <c r="M3654" s="9" t="s">
        <v>31731</v>
      </c>
      <c r="N3654" s="9" t="s">
        <v>231</v>
      </c>
      <c r="O3654" s="9" t="s">
        <v>31732</v>
      </c>
      <c r="P3654" s="9" t="s">
        <v>31733</v>
      </c>
      <c r="Q3654" s="9" t="s">
        <v>670</v>
      </c>
      <c r="R3654" s="9" t="s">
        <v>628</v>
      </c>
      <c r="S3654" s="9" t="s">
        <v>16</v>
      </c>
      <c r="T3654" s="9" t="s">
        <v>672</v>
      </c>
      <c r="U3654" s="9" t="s">
        <v>222</v>
      </c>
      <c r="V3654" s="9"/>
    </row>
    <row r="3655" customFormat="false" ht="15" hidden="false" customHeight="false" outlineLevel="0" collapsed="false">
      <c r="A3655" s="9" t="s">
        <v>31734</v>
      </c>
      <c r="B3655" s="9" t="s">
        <v>31735</v>
      </c>
      <c r="C3655" s="9" t="s">
        <v>31736</v>
      </c>
      <c r="D3655" s="9" t="s">
        <v>24</v>
      </c>
      <c r="E3655" s="9" t="s">
        <v>943</v>
      </c>
      <c r="F3655" s="9" t="s">
        <v>165</v>
      </c>
      <c r="G3655" s="9" t="s">
        <v>24321</v>
      </c>
      <c r="H3655" s="9" t="n">
        <v>1198</v>
      </c>
      <c r="I3655" s="9" t="n">
        <v>1375</v>
      </c>
      <c r="J3655" s="9" t="s">
        <v>31737</v>
      </c>
      <c r="K3655" s="9" t="s">
        <v>31738</v>
      </c>
      <c r="L3655" s="9" t="s">
        <v>24667</v>
      </c>
      <c r="M3655" s="9" t="s">
        <v>31739</v>
      </c>
      <c r="N3655" s="9" t="s">
        <v>477</v>
      </c>
      <c r="O3655" s="9" t="s">
        <v>354</v>
      </c>
      <c r="P3655" s="9" t="s">
        <v>31740</v>
      </c>
      <c r="Q3655" s="9" t="s">
        <v>670</v>
      </c>
      <c r="R3655" s="9" t="s">
        <v>1280</v>
      </c>
      <c r="S3655" s="9" t="s">
        <v>16</v>
      </c>
      <c r="T3655" s="9" t="s">
        <v>7901</v>
      </c>
      <c r="U3655" s="9" t="s">
        <v>222</v>
      </c>
      <c r="V3655" s="9"/>
    </row>
    <row r="3656" customFormat="false" ht="15" hidden="false" customHeight="false" outlineLevel="0" collapsed="false">
      <c r="A3656" s="9" t="s">
        <v>31741</v>
      </c>
      <c r="B3656" s="9" t="s">
        <v>31742</v>
      </c>
      <c r="C3656" s="9" t="s">
        <v>31743</v>
      </c>
      <c r="D3656" s="9" t="s">
        <v>24</v>
      </c>
      <c r="E3656" s="9" t="s">
        <v>943</v>
      </c>
      <c r="F3656" s="9" t="s">
        <v>165</v>
      </c>
      <c r="G3656" s="9" t="s">
        <v>132</v>
      </c>
      <c r="H3656" s="9" t="n">
        <v>1008</v>
      </c>
      <c r="I3656" s="9" t="n">
        <v>1490</v>
      </c>
      <c r="J3656" s="9"/>
      <c r="K3656" s="9" t="s">
        <v>31744</v>
      </c>
      <c r="L3656" s="9" t="s">
        <v>31745</v>
      </c>
      <c r="M3656" s="9" t="s">
        <v>31746</v>
      </c>
      <c r="N3656" s="9" t="s">
        <v>231</v>
      </c>
      <c r="O3656" s="9" t="s">
        <v>31747</v>
      </c>
      <c r="P3656" s="9" t="s">
        <v>31748</v>
      </c>
      <c r="Q3656" s="9" t="s">
        <v>670</v>
      </c>
      <c r="R3656" s="9" t="s">
        <v>628</v>
      </c>
      <c r="S3656" s="9" t="s">
        <v>16</v>
      </c>
      <c r="T3656" s="9" t="s">
        <v>672</v>
      </c>
      <c r="U3656" s="9" t="s">
        <v>222</v>
      </c>
      <c r="V3656" s="9" t="s">
        <v>31749</v>
      </c>
    </row>
    <row r="3657" customFormat="false" ht="15" hidden="false" customHeight="false" outlineLevel="0" collapsed="false">
      <c r="A3657" s="9" t="s">
        <v>31750</v>
      </c>
      <c r="B3657" s="9" t="s">
        <v>31751</v>
      </c>
      <c r="C3657" s="9" t="s">
        <v>31752</v>
      </c>
      <c r="D3657" s="9" t="s">
        <v>24</v>
      </c>
      <c r="E3657" s="9" t="s">
        <v>943</v>
      </c>
      <c r="F3657" s="9" t="s">
        <v>165</v>
      </c>
      <c r="G3657" s="9" t="s">
        <v>128</v>
      </c>
      <c r="H3657" s="9" t="n">
        <v>-1000</v>
      </c>
      <c r="I3657" s="9" t="n">
        <v>275</v>
      </c>
      <c r="J3657" s="9" t="s">
        <v>7687</v>
      </c>
      <c r="K3657" s="9" t="s">
        <v>31753</v>
      </c>
      <c r="L3657" s="9" t="s">
        <v>31754</v>
      </c>
      <c r="M3657" s="9" t="s">
        <v>31755</v>
      </c>
      <c r="N3657" s="9" t="s">
        <v>6339</v>
      </c>
      <c r="O3657" s="9" t="s">
        <v>31155</v>
      </c>
      <c r="P3657" s="9" t="s">
        <v>31756</v>
      </c>
      <c r="Q3657" s="9" t="s">
        <v>2380</v>
      </c>
      <c r="R3657" s="9" t="s">
        <v>799</v>
      </c>
      <c r="S3657" s="9" t="s">
        <v>16</v>
      </c>
      <c r="T3657" s="9" t="s">
        <v>170</v>
      </c>
      <c r="U3657" s="9" t="s">
        <v>222</v>
      </c>
      <c r="V3657" s="9" t="s">
        <v>31757</v>
      </c>
    </row>
    <row r="3658" customFormat="false" ht="15" hidden="false" customHeight="false" outlineLevel="0" collapsed="false">
      <c r="A3658" s="9" t="s">
        <v>31758</v>
      </c>
      <c r="B3658" s="9" t="s">
        <v>31759</v>
      </c>
      <c r="C3658" s="9" t="s">
        <v>31760</v>
      </c>
      <c r="D3658" s="9" t="s">
        <v>24</v>
      </c>
      <c r="E3658" s="9" t="s">
        <v>943</v>
      </c>
      <c r="F3658" s="9" t="s">
        <v>165</v>
      </c>
      <c r="G3658" s="9" t="s">
        <v>2471</v>
      </c>
      <c r="H3658" s="9" t="n">
        <v>-300</v>
      </c>
      <c r="I3658" s="9" t="n">
        <v>106</v>
      </c>
      <c r="J3658" s="9" t="s">
        <v>31761</v>
      </c>
      <c r="K3658" s="9" t="s">
        <v>31762</v>
      </c>
      <c r="L3658" s="9" t="s">
        <v>31763</v>
      </c>
      <c r="M3658" s="9" t="s">
        <v>31764</v>
      </c>
      <c r="N3658" s="9" t="s">
        <v>2136</v>
      </c>
      <c r="O3658" s="9" t="s">
        <v>18532</v>
      </c>
      <c r="P3658" s="9" t="s">
        <v>31765</v>
      </c>
      <c r="Q3658" s="9" t="s">
        <v>219</v>
      </c>
      <c r="R3658" s="9" t="s">
        <v>628</v>
      </c>
      <c r="S3658" s="9" t="s">
        <v>16</v>
      </c>
      <c r="T3658" s="9" t="s">
        <v>170</v>
      </c>
      <c r="U3658" s="9" t="s">
        <v>222</v>
      </c>
      <c r="V3658" s="9"/>
    </row>
    <row r="3659" customFormat="false" ht="15" hidden="false" customHeight="false" outlineLevel="0" collapsed="false">
      <c r="A3659" s="9" t="s">
        <v>31766</v>
      </c>
      <c r="B3659" s="9" t="s">
        <v>11307</v>
      </c>
      <c r="C3659" s="9" t="s">
        <v>31767</v>
      </c>
      <c r="D3659" s="9" t="s">
        <v>24</v>
      </c>
      <c r="E3659" s="9" t="s">
        <v>943</v>
      </c>
      <c r="F3659" s="9" t="s">
        <v>165</v>
      </c>
      <c r="G3659" s="9" t="s">
        <v>126</v>
      </c>
      <c r="H3659" s="9" t="n">
        <v>-50</v>
      </c>
      <c r="I3659" s="9" t="n">
        <v>273</v>
      </c>
      <c r="J3659" s="9" t="s">
        <v>31768</v>
      </c>
      <c r="K3659" s="9" t="s">
        <v>31769</v>
      </c>
      <c r="L3659" s="9" t="s">
        <v>31770</v>
      </c>
      <c r="M3659" s="9" t="s">
        <v>31771</v>
      </c>
      <c r="N3659" s="9" t="s">
        <v>268</v>
      </c>
      <c r="O3659" s="9" t="s">
        <v>18532</v>
      </c>
      <c r="P3659" s="9" t="s">
        <v>31772</v>
      </c>
      <c r="Q3659" s="9" t="s">
        <v>2380</v>
      </c>
      <c r="R3659" s="9" t="s">
        <v>31773</v>
      </c>
      <c r="S3659" s="9" t="s">
        <v>16</v>
      </c>
      <c r="T3659" s="9" t="s">
        <v>9878</v>
      </c>
      <c r="U3659" s="9" t="s">
        <v>222</v>
      </c>
      <c r="V3659" s="9"/>
    </row>
    <row r="3660" customFormat="false" ht="15" hidden="false" customHeight="false" outlineLevel="0" collapsed="false">
      <c r="A3660" s="9" t="s">
        <v>31774</v>
      </c>
      <c r="B3660" s="9" t="s">
        <v>31775</v>
      </c>
      <c r="C3660" s="9" t="s">
        <v>31776</v>
      </c>
      <c r="D3660" s="9" t="s">
        <v>24</v>
      </c>
      <c r="E3660" s="9" t="s">
        <v>943</v>
      </c>
      <c r="F3660" s="9" t="s">
        <v>167</v>
      </c>
      <c r="G3660" s="9" t="s">
        <v>134</v>
      </c>
      <c r="H3660" s="9" t="n">
        <v>-2000</v>
      </c>
      <c r="I3660" s="9" t="n">
        <v>-1450</v>
      </c>
      <c r="J3660" s="9" t="s">
        <v>7687</v>
      </c>
      <c r="K3660" s="9" t="s">
        <v>31777</v>
      </c>
      <c r="L3660" s="9" t="s">
        <v>31778</v>
      </c>
      <c r="M3660" s="9" t="s">
        <v>31779</v>
      </c>
      <c r="N3660" s="9" t="s">
        <v>1863</v>
      </c>
      <c r="O3660" s="9" t="s">
        <v>31780</v>
      </c>
      <c r="P3660" s="9" t="s">
        <v>31781</v>
      </c>
      <c r="Q3660" s="9" t="s">
        <v>234</v>
      </c>
      <c r="R3660" s="9" t="s">
        <v>799</v>
      </c>
      <c r="S3660" s="9" t="s">
        <v>16</v>
      </c>
      <c r="T3660" s="9" t="s">
        <v>1832</v>
      </c>
      <c r="U3660" s="9" t="s">
        <v>378</v>
      </c>
      <c r="V3660" s="9" t="s">
        <v>31782</v>
      </c>
    </row>
    <row r="3661" customFormat="false" ht="15" hidden="false" customHeight="false" outlineLevel="0" collapsed="false">
      <c r="A3661" s="9" t="s">
        <v>31783</v>
      </c>
      <c r="B3661" s="9" t="s">
        <v>31784</v>
      </c>
      <c r="C3661" s="9" t="s">
        <v>31785</v>
      </c>
      <c r="D3661" s="9" t="s">
        <v>24</v>
      </c>
      <c r="E3661" s="9" t="s">
        <v>943</v>
      </c>
      <c r="F3661" s="9" t="s">
        <v>167</v>
      </c>
      <c r="G3661" s="9" t="s">
        <v>134</v>
      </c>
      <c r="H3661" s="9" t="n">
        <v>-1600</v>
      </c>
      <c r="I3661" s="9" t="n">
        <v>-1100</v>
      </c>
      <c r="J3661" s="9" t="s">
        <v>7687</v>
      </c>
      <c r="K3661" s="9" t="s">
        <v>31786</v>
      </c>
      <c r="L3661" s="9" t="s">
        <v>31787</v>
      </c>
      <c r="M3661" s="9" t="s">
        <v>31788</v>
      </c>
      <c r="N3661" s="9" t="s">
        <v>31588</v>
      </c>
      <c r="O3661" s="9" t="s">
        <v>31789</v>
      </c>
      <c r="P3661" s="9" t="s">
        <v>31790</v>
      </c>
      <c r="Q3661" s="9" t="s">
        <v>219</v>
      </c>
      <c r="R3661" s="9" t="s">
        <v>799</v>
      </c>
      <c r="S3661" s="9" t="s">
        <v>16</v>
      </c>
      <c r="T3661" s="9" t="s">
        <v>14548</v>
      </c>
      <c r="U3661" s="9" t="s">
        <v>222</v>
      </c>
      <c r="V3661" s="9"/>
    </row>
    <row r="3662" customFormat="false" ht="15" hidden="false" customHeight="false" outlineLevel="0" collapsed="false">
      <c r="A3662" s="9" t="s">
        <v>31791</v>
      </c>
      <c r="B3662" s="9" t="s">
        <v>31792</v>
      </c>
      <c r="C3662" s="9" t="s">
        <v>31793</v>
      </c>
      <c r="D3662" s="9" t="s">
        <v>24</v>
      </c>
      <c r="E3662" s="9" t="s">
        <v>943</v>
      </c>
      <c r="F3662" s="9" t="s">
        <v>167</v>
      </c>
      <c r="G3662" s="9" t="s">
        <v>134</v>
      </c>
      <c r="H3662" s="9" t="n">
        <v>-508</v>
      </c>
      <c r="I3662" s="9" t="n">
        <v>-322</v>
      </c>
      <c r="J3662" s="9"/>
      <c r="K3662" s="9" t="s">
        <v>31794</v>
      </c>
      <c r="L3662" s="9" t="s">
        <v>31795</v>
      </c>
      <c r="M3662" s="9" t="s">
        <v>31796</v>
      </c>
      <c r="N3662" s="9" t="s">
        <v>6339</v>
      </c>
      <c r="O3662" s="9" t="s">
        <v>31797</v>
      </c>
      <c r="P3662" s="9" t="s">
        <v>31798</v>
      </c>
      <c r="Q3662" s="9" t="s">
        <v>2391</v>
      </c>
      <c r="R3662" s="9" t="s">
        <v>31799</v>
      </c>
      <c r="S3662" s="9" t="s">
        <v>15</v>
      </c>
      <c r="T3662" s="9" t="s">
        <v>30942</v>
      </c>
      <c r="U3662" s="9" t="s">
        <v>222</v>
      </c>
      <c r="V3662" s="9" t="s">
        <v>31800</v>
      </c>
    </row>
    <row r="3663" customFormat="false" ht="15" hidden="false" customHeight="false" outlineLevel="0" collapsed="false">
      <c r="A3663" s="9" t="s">
        <v>31801</v>
      </c>
      <c r="B3663" s="9" t="s">
        <v>31802</v>
      </c>
      <c r="C3663" s="9" t="s">
        <v>31803</v>
      </c>
      <c r="D3663" s="9" t="s">
        <v>24</v>
      </c>
      <c r="E3663" s="9" t="s">
        <v>943</v>
      </c>
      <c r="F3663" s="9" t="s">
        <v>167</v>
      </c>
      <c r="G3663" s="9" t="s">
        <v>134</v>
      </c>
      <c r="H3663" s="9" t="n">
        <v>-800</v>
      </c>
      <c r="I3663" s="9" t="n">
        <v>-264</v>
      </c>
      <c r="J3663" s="9" t="s">
        <v>7687</v>
      </c>
      <c r="K3663" s="9" t="s">
        <v>31804</v>
      </c>
      <c r="L3663" s="9" t="s">
        <v>31805</v>
      </c>
      <c r="M3663" s="9" t="s">
        <v>31806</v>
      </c>
      <c r="N3663" s="9" t="s">
        <v>2111</v>
      </c>
      <c r="O3663" s="9" t="s">
        <v>31807</v>
      </c>
      <c r="P3663" s="9" t="s">
        <v>31808</v>
      </c>
      <c r="Q3663" s="9" t="s">
        <v>2380</v>
      </c>
      <c r="R3663" s="9" t="s">
        <v>31809</v>
      </c>
      <c r="S3663" s="9" t="s">
        <v>16</v>
      </c>
      <c r="T3663" s="9" t="s">
        <v>3429</v>
      </c>
      <c r="U3663" s="9" t="s">
        <v>222</v>
      </c>
      <c r="V3663" s="9"/>
    </row>
    <row r="3664" customFormat="false" ht="15" hidden="false" customHeight="false" outlineLevel="0" collapsed="false">
      <c r="A3664" s="9" t="s">
        <v>31810</v>
      </c>
      <c r="B3664" s="9" t="s">
        <v>31811</v>
      </c>
      <c r="C3664" s="9" t="s">
        <v>31812</v>
      </c>
      <c r="D3664" s="9" t="s">
        <v>24</v>
      </c>
      <c r="E3664" s="9" t="s">
        <v>943</v>
      </c>
      <c r="F3664" s="9" t="s">
        <v>1897</v>
      </c>
      <c r="G3664" s="9" t="s">
        <v>15059</v>
      </c>
      <c r="H3664" s="9" t="n">
        <v>-305</v>
      </c>
      <c r="I3664" s="9" t="n">
        <v>-30</v>
      </c>
      <c r="J3664" s="9"/>
      <c r="K3664" s="9" t="s">
        <v>31813</v>
      </c>
      <c r="L3664" s="9" t="s">
        <v>31814</v>
      </c>
      <c r="M3664" s="9" t="s">
        <v>31815</v>
      </c>
      <c r="N3664" s="9" t="s">
        <v>1863</v>
      </c>
      <c r="O3664" s="9" t="s">
        <v>31816</v>
      </c>
      <c r="P3664" s="9" t="s">
        <v>31817</v>
      </c>
      <c r="Q3664" s="9" t="s">
        <v>234</v>
      </c>
      <c r="R3664" s="9" t="s">
        <v>1348</v>
      </c>
      <c r="S3664" s="9" t="s">
        <v>16</v>
      </c>
      <c r="T3664" s="9" t="s">
        <v>7813</v>
      </c>
      <c r="U3664" s="9" t="s">
        <v>222</v>
      </c>
      <c r="V3664" s="9"/>
    </row>
    <row r="3665" customFormat="false" ht="15" hidden="false" customHeight="false" outlineLevel="0" collapsed="false">
      <c r="A3665" s="9" t="s">
        <v>31818</v>
      </c>
      <c r="B3665" s="9" t="s">
        <v>31819</v>
      </c>
      <c r="C3665" s="9" t="s">
        <v>31820</v>
      </c>
      <c r="D3665" s="9" t="s">
        <v>24</v>
      </c>
      <c r="E3665" s="9" t="s">
        <v>943</v>
      </c>
      <c r="F3665" s="9" t="s">
        <v>2542</v>
      </c>
      <c r="G3665" s="9" t="s">
        <v>31821</v>
      </c>
      <c r="H3665" s="9" t="n">
        <v>-509</v>
      </c>
      <c r="I3665" s="9" t="n">
        <v>476</v>
      </c>
      <c r="J3665" s="9" t="s">
        <v>31822</v>
      </c>
      <c r="K3665" s="9" t="s">
        <v>31823</v>
      </c>
      <c r="L3665" s="9" t="s">
        <v>31824</v>
      </c>
      <c r="M3665" s="9" t="s">
        <v>31825</v>
      </c>
      <c r="N3665" s="9" t="s">
        <v>2574</v>
      </c>
      <c r="O3665" s="9" t="s">
        <v>18532</v>
      </c>
      <c r="P3665" s="9" t="s">
        <v>31826</v>
      </c>
      <c r="Q3665" s="9" t="s">
        <v>2391</v>
      </c>
      <c r="R3665" s="9" t="s">
        <v>31827</v>
      </c>
      <c r="S3665" s="9" t="s">
        <v>15</v>
      </c>
      <c r="T3665" s="9" t="s">
        <v>31828</v>
      </c>
      <c r="U3665" s="9" t="s">
        <v>222</v>
      </c>
      <c r="V3665" s="9"/>
    </row>
    <row r="3666" customFormat="false" ht="15" hidden="false" customHeight="false" outlineLevel="0" collapsed="false">
      <c r="A3666" s="9" t="s">
        <v>31829</v>
      </c>
      <c r="B3666" s="9" t="s">
        <v>31830</v>
      </c>
      <c r="C3666" s="9" t="s">
        <v>31831</v>
      </c>
      <c r="D3666" s="9" t="s">
        <v>24</v>
      </c>
      <c r="E3666" s="9" t="s">
        <v>943</v>
      </c>
      <c r="F3666" s="9" t="s">
        <v>211</v>
      </c>
      <c r="G3666" s="9" t="s">
        <v>2624</v>
      </c>
      <c r="H3666" s="9" t="n">
        <v>330</v>
      </c>
      <c r="I3666" s="9" t="n">
        <v>1453</v>
      </c>
      <c r="J3666" s="9"/>
      <c r="K3666" s="9" t="s">
        <v>31832</v>
      </c>
      <c r="L3666" s="9" t="s">
        <v>31833</v>
      </c>
      <c r="M3666" s="9" t="s">
        <v>31834</v>
      </c>
      <c r="N3666" s="9" t="s">
        <v>2111</v>
      </c>
      <c r="O3666" s="9" t="s">
        <v>31835</v>
      </c>
      <c r="P3666" s="9" t="s">
        <v>31836</v>
      </c>
      <c r="Q3666" s="9" t="s">
        <v>670</v>
      </c>
      <c r="R3666" s="9" t="s">
        <v>2515</v>
      </c>
      <c r="S3666" s="9" t="s">
        <v>15</v>
      </c>
      <c r="T3666" s="9" t="s">
        <v>31837</v>
      </c>
      <c r="U3666" s="9" t="s">
        <v>222</v>
      </c>
      <c r="V3666" s="9" t="s">
        <v>31838</v>
      </c>
    </row>
    <row r="3667" customFormat="false" ht="15" hidden="false" customHeight="false" outlineLevel="0" collapsed="false">
      <c r="A3667" s="9" t="s">
        <v>31839</v>
      </c>
      <c r="B3667" s="9" t="s">
        <v>31840</v>
      </c>
      <c r="C3667" s="9" t="s">
        <v>31841</v>
      </c>
      <c r="D3667" s="9" t="s">
        <v>24</v>
      </c>
      <c r="E3667" s="9" t="s">
        <v>943</v>
      </c>
      <c r="F3667" s="9" t="s">
        <v>167</v>
      </c>
      <c r="G3667" s="9" t="s">
        <v>140</v>
      </c>
      <c r="H3667" s="9" t="n">
        <v>450</v>
      </c>
      <c r="I3667" s="9" t="n">
        <v>1066</v>
      </c>
      <c r="J3667" s="9" t="s">
        <v>7687</v>
      </c>
      <c r="K3667" s="9" t="s">
        <v>31842</v>
      </c>
      <c r="L3667" s="9" t="s">
        <v>31843</v>
      </c>
      <c r="M3667" s="9" t="s">
        <v>31844</v>
      </c>
      <c r="N3667" s="9" t="s">
        <v>6060</v>
      </c>
      <c r="O3667" s="9" t="s">
        <v>31845</v>
      </c>
      <c r="P3667" s="9" t="s">
        <v>31846</v>
      </c>
      <c r="Q3667" s="9" t="s">
        <v>219</v>
      </c>
      <c r="R3667" s="9" t="s">
        <v>31847</v>
      </c>
      <c r="S3667" s="9" t="s">
        <v>16</v>
      </c>
      <c r="T3667" s="9" t="s">
        <v>2848</v>
      </c>
      <c r="U3667" s="9" t="s">
        <v>222</v>
      </c>
      <c r="V3667" s="9"/>
    </row>
    <row r="3668" customFormat="false" ht="15" hidden="false" customHeight="false" outlineLevel="0" collapsed="false">
      <c r="A3668" s="9" t="s">
        <v>31848</v>
      </c>
      <c r="B3668" s="9" t="s">
        <v>31849</v>
      </c>
      <c r="C3668" s="9" t="s">
        <v>31850</v>
      </c>
      <c r="D3668" s="9" t="s">
        <v>24</v>
      </c>
      <c r="E3668" s="9" t="s">
        <v>943</v>
      </c>
      <c r="F3668" s="9" t="s">
        <v>167</v>
      </c>
      <c r="G3668" s="9" t="s">
        <v>140</v>
      </c>
      <c r="H3668" s="9" t="n">
        <v>500</v>
      </c>
      <c r="I3668" s="9" t="n">
        <v>1169</v>
      </c>
      <c r="J3668" s="9" t="s">
        <v>31851</v>
      </c>
      <c r="K3668" s="9" t="s">
        <v>31852</v>
      </c>
      <c r="L3668" s="9" t="s">
        <v>31853</v>
      </c>
      <c r="M3668" s="9" t="s">
        <v>31854</v>
      </c>
      <c r="N3668" s="9" t="s">
        <v>231</v>
      </c>
      <c r="O3668" s="9" t="s">
        <v>31855</v>
      </c>
      <c r="P3668" s="9" t="s">
        <v>31856</v>
      </c>
      <c r="Q3668" s="9" t="s">
        <v>670</v>
      </c>
      <c r="R3668" s="9" t="s">
        <v>628</v>
      </c>
      <c r="S3668" s="9" t="s">
        <v>17</v>
      </c>
      <c r="T3668" s="9" t="s">
        <v>672</v>
      </c>
      <c r="U3668" s="9" t="s">
        <v>378</v>
      </c>
      <c r="V3668" s="9"/>
    </row>
    <row r="3669" customFormat="false" ht="15" hidden="false" customHeight="false" outlineLevel="0" collapsed="false">
      <c r="A3669" s="9" t="s">
        <v>31857</v>
      </c>
      <c r="B3669" s="9" t="s">
        <v>31858</v>
      </c>
      <c r="C3669" s="9" t="s">
        <v>31859</v>
      </c>
      <c r="D3669" s="9" t="s">
        <v>24</v>
      </c>
      <c r="E3669" s="9" t="s">
        <v>943</v>
      </c>
      <c r="F3669" s="9" t="s">
        <v>167</v>
      </c>
      <c r="G3669" s="9" t="s">
        <v>138</v>
      </c>
      <c r="H3669" s="9" t="n">
        <v>751</v>
      </c>
      <c r="I3669" s="9" t="n">
        <v>888</v>
      </c>
      <c r="J3669" s="9"/>
      <c r="K3669" s="9" t="s">
        <v>31860</v>
      </c>
      <c r="L3669" s="9" t="s">
        <v>31861</v>
      </c>
      <c r="M3669" s="9" t="s">
        <v>31862</v>
      </c>
      <c r="N3669" s="9" t="s">
        <v>1863</v>
      </c>
      <c r="O3669" s="9" t="s">
        <v>31863</v>
      </c>
      <c r="P3669" s="9" t="s">
        <v>31864</v>
      </c>
      <c r="Q3669" s="9" t="s">
        <v>670</v>
      </c>
      <c r="R3669" s="9" t="s">
        <v>31865</v>
      </c>
      <c r="S3669" s="9" t="s">
        <v>16</v>
      </c>
      <c r="T3669" s="9" t="s">
        <v>7759</v>
      </c>
      <c r="U3669" s="9" t="s">
        <v>222</v>
      </c>
      <c r="V3669" s="9" t="s">
        <v>31866</v>
      </c>
    </row>
    <row r="3670" customFormat="false" ht="15" hidden="false" customHeight="false" outlineLevel="0" collapsed="false">
      <c r="A3670" s="9" t="s">
        <v>31867</v>
      </c>
      <c r="B3670" s="9" t="s">
        <v>31868</v>
      </c>
      <c r="C3670" s="9" t="s">
        <v>31868</v>
      </c>
      <c r="D3670" s="9" t="s">
        <v>24</v>
      </c>
      <c r="E3670" s="9" t="s">
        <v>943</v>
      </c>
      <c r="F3670" s="9" t="s">
        <v>167</v>
      </c>
      <c r="G3670" s="9" t="s">
        <v>138</v>
      </c>
      <c r="H3670" s="9" t="n">
        <v>962</v>
      </c>
      <c r="I3670" s="9" t="n">
        <v>1806</v>
      </c>
      <c r="J3670" s="9" t="s">
        <v>31869</v>
      </c>
      <c r="K3670" s="9" t="s">
        <v>31870</v>
      </c>
      <c r="L3670" s="9" t="s">
        <v>31871</v>
      </c>
      <c r="M3670" s="9" t="s">
        <v>31872</v>
      </c>
      <c r="N3670" s="9" t="s">
        <v>6339</v>
      </c>
      <c r="O3670" s="9" t="s">
        <v>354</v>
      </c>
      <c r="P3670" s="9" t="s">
        <v>31873</v>
      </c>
      <c r="Q3670" s="9" t="s">
        <v>234</v>
      </c>
      <c r="R3670" s="9" t="s">
        <v>31874</v>
      </c>
      <c r="S3670" s="9" t="s">
        <v>16</v>
      </c>
      <c r="T3670" s="9" t="s">
        <v>247</v>
      </c>
      <c r="U3670" s="9" t="s">
        <v>222</v>
      </c>
      <c r="V3670" s="9"/>
    </row>
    <row r="3671" customFormat="false" ht="15" hidden="false" customHeight="false" outlineLevel="0" collapsed="false">
      <c r="A3671" s="9" t="s">
        <v>31875</v>
      </c>
      <c r="B3671" s="9" t="s">
        <v>31876</v>
      </c>
      <c r="C3671" s="9" t="s">
        <v>31877</v>
      </c>
      <c r="D3671" s="9" t="s">
        <v>24</v>
      </c>
      <c r="E3671" s="9" t="s">
        <v>943</v>
      </c>
      <c r="F3671" s="9" t="s">
        <v>167</v>
      </c>
      <c r="G3671" s="9" t="s">
        <v>138</v>
      </c>
      <c r="H3671" s="9" t="n">
        <v>987</v>
      </c>
      <c r="I3671" s="9" t="n">
        <v>1792</v>
      </c>
      <c r="J3671" s="9"/>
      <c r="K3671" s="9" t="s">
        <v>31878</v>
      </c>
      <c r="L3671" s="9" t="s">
        <v>31879</v>
      </c>
      <c r="M3671" s="9" t="s">
        <v>31880</v>
      </c>
      <c r="N3671" s="9" t="s">
        <v>5908</v>
      </c>
      <c r="O3671" s="9" t="s">
        <v>354</v>
      </c>
      <c r="P3671" s="9" t="s">
        <v>31881</v>
      </c>
      <c r="Q3671" s="9" t="s">
        <v>246</v>
      </c>
      <c r="R3671" s="9" t="s">
        <v>31882</v>
      </c>
      <c r="S3671" s="9" t="s">
        <v>16</v>
      </c>
      <c r="T3671" s="9" t="s">
        <v>8678</v>
      </c>
      <c r="U3671" s="9" t="s">
        <v>222</v>
      </c>
      <c r="V3671" s="9" t="s">
        <v>31883</v>
      </c>
    </row>
    <row r="3672" customFormat="false" ht="15" hidden="false" customHeight="false" outlineLevel="0" collapsed="false">
      <c r="A3672" s="9" t="s">
        <v>31884</v>
      </c>
      <c r="B3672" s="9" t="s">
        <v>31885</v>
      </c>
      <c r="C3672" s="9" t="s">
        <v>31886</v>
      </c>
      <c r="D3672" s="9" t="s">
        <v>24</v>
      </c>
      <c r="E3672" s="9" t="s">
        <v>943</v>
      </c>
      <c r="F3672" s="9" t="s">
        <v>167</v>
      </c>
      <c r="G3672" s="9" t="s">
        <v>140</v>
      </c>
      <c r="H3672" s="9" t="n">
        <v>927</v>
      </c>
      <c r="I3672" s="9" t="n">
        <v>1707</v>
      </c>
      <c r="J3672" s="9"/>
      <c r="K3672" s="9" t="s">
        <v>31887</v>
      </c>
      <c r="L3672" s="9" t="s">
        <v>31888</v>
      </c>
      <c r="M3672" s="9" t="s">
        <v>31889</v>
      </c>
      <c r="N3672" s="9" t="s">
        <v>2111</v>
      </c>
      <c r="O3672" s="9" t="s">
        <v>354</v>
      </c>
      <c r="P3672" s="9" t="s">
        <v>31890</v>
      </c>
      <c r="Q3672" s="9" t="s">
        <v>234</v>
      </c>
      <c r="R3672" s="9" t="s">
        <v>31891</v>
      </c>
      <c r="S3672" s="9" t="s">
        <v>16</v>
      </c>
      <c r="T3672" s="9" t="s">
        <v>2848</v>
      </c>
      <c r="U3672" s="9" t="s">
        <v>222</v>
      </c>
      <c r="V3672" s="9" t="s">
        <v>31892</v>
      </c>
    </row>
    <row r="3673" customFormat="false" ht="15" hidden="false" customHeight="false" outlineLevel="0" collapsed="false">
      <c r="A3673" s="9" t="s">
        <v>31893</v>
      </c>
      <c r="B3673" s="9" t="s">
        <v>31894</v>
      </c>
      <c r="C3673" s="9" t="s">
        <v>31895</v>
      </c>
      <c r="D3673" s="9" t="s">
        <v>24</v>
      </c>
      <c r="E3673" s="9" t="s">
        <v>943</v>
      </c>
      <c r="F3673" s="9" t="s">
        <v>167</v>
      </c>
      <c r="G3673" s="9" t="s">
        <v>307</v>
      </c>
      <c r="H3673" s="9" t="n">
        <v>1363</v>
      </c>
      <c r="I3673" s="9" t="n">
        <v>1482</v>
      </c>
      <c r="J3673" s="9"/>
      <c r="K3673" s="9" t="s">
        <v>31896</v>
      </c>
      <c r="L3673" s="9" t="s">
        <v>31897</v>
      </c>
      <c r="M3673" s="9" t="s">
        <v>31898</v>
      </c>
      <c r="N3673" s="9" t="s">
        <v>613</v>
      </c>
      <c r="O3673" s="9" t="s">
        <v>354</v>
      </c>
      <c r="P3673" s="9" t="s">
        <v>31899</v>
      </c>
      <c r="Q3673" s="9" t="s">
        <v>234</v>
      </c>
      <c r="R3673" s="9" t="s">
        <v>28907</v>
      </c>
      <c r="S3673" s="9" t="s">
        <v>16</v>
      </c>
      <c r="T3673" s="9" t="s">
        <v>247</v>
      </c>
      <c r="U3673" s="9" t="s">
        <v>222</v>
      </c>
      <c r="V3673" s="9"/>
    </row>
    <row r="3674" customFormat="false" ht="15" hidden="false" customHeight="false" outlineLevel="0" collapsed="false">
      <c r="A3674" s="9" t="s">
        <v>31900</v>
      </c>
      <c r="B3674" s="9" t="s">
        <v>31901</v>
      </c>
      <c r="C3674" s="9" t="s">
        <v>31902</v>
      </c>
      <c r="D3674" s="9" t="s">
        <v>24</v>
      </c>
      <c r="E3674" s="9" t="s">
        <v>943</v>
      </c>
      <c r="F3674" s="9" t="s">
        <v>921</v>
      </c>
      <c r="G3674" s="9" t="s">
        <v>140</v>
      </c>
      <c r="H3674" s="9" t="n">
        <v>1581</v>
      </c>
      <c r="I3674" s="9" t="n">
        <v>1795</v>
      </c>
      <c r="J3674" s="9"/>
      <c r="K3674" s="9" t="s">
        <v>31903</v>
      </c>
      <c r="L3674" s="9" t="s">
        <v>31904</v>
      </c>
      <c r="M3674" s="9" t="s">
        <v>31905</v>
      </c>
      <c r="N3674" s="9" t="s">
        <v>7621</v>
      </c>
      <c r="O3674" s="9" t="s">
        <v>354</v>
      </c>
      <c r="P3674" s="9" t="s">
        <v>31906</v>
      </c>
      <c r="Q3674" s="9" t="s">
        <v>246</v>
      </c>
      <c r="R3674" s="9" t="s">
        <v>8433</v>
      </c>
      <c r="S3674" s="9" t="s">
        <v>15</v>
      </c>
      <c r="T3674" s="9" t="s">
        <v>1078</v>
      </c>
      <c r="U3674" s="9" t="s">
        <v>222</v>
      </c>
      <c r="V3674" s="9" t="s">
        <v>31907</v>
      </c>
    </row>
    <row r="3675" customFormat="false" ht="15" hidden="false" customHeight="false" outlineLevel="0" collapsed="false">
      <c r="A3675" s="9" t="s">
        <v>31908</v>
      </c>
      <c r="B3675" s="9" t="s">
        <v>14241</v>
      </c>
      <c r="C3675" s="9" t="s">
        <v>18720</v>
      </c>
      <c r="D3675" s="9" t="s">
        <v>24</v>
      </c>
      <c r="E3675" s="9" t="s">
        <v>943</v>
      </c>
      <c r="F3675" s="9" t="s">
        <v>921</v>
      </c>
      <c r="G3675" s="9" t="s">
        <v>31909</v>
      </c>
      <c r="H3675" s="9" t="n">
        <v>1356</v>
      </c>
      <c r="I3675" s="9" t="n">
        <v>1669</v>
      </c>
      <c r="J3675" s="9" t="s">
        <v>31910</v>
      </c>
      <c r="K3675" s="9" t="s">
        <v>31911</v>
      </c>
      <c r="L3675" s="9" t="s">
        <v>31912</v>
      </c>
      <c r="M3675" s="9" t="s">
        <v>31913</v>
      </c>
      <c r="N3675" s="9" t="s">
        <v>8531</v>
      </c>
      <c r="O3675" s="9" t="s">
        <v>354</v>
      </c>
      <c r="P3675" s="9" t="s">
        <v>31914</v>
      </c>
      <c r="Q3675" s="9" t="s">
        <v>234</v>
      </c>
      <c r="R3675" s="9" t="s">
        <v>31915</v>
      </c>
      <c r="S3675" s="9" t="s">
        <v>16</v>
      </c>
      <c r="T3675" s="9" t="s">
        <v>170</v>
      </c>
      <c r="U3675" s="9" t="s">
        <v>222</v>
      </c>
      <c r="V3675" s="9" t="s">
        <v>31916</v>
      </c>
    </row>
    <row r="3676" customFormat="false" ht="15" hidden="false" customHeight="false" outlineLevel="0" collapsed="false">
      <c r="A3676" s="9" t="s">
        <v>31917</v>
      </c>
      <c r="B3676" s="9" t="s">
        <v>31918</v>
      </c>
      <c r="C3676" s="9" t="s">
        <v>31919</v>
      </c>
      <c r="D3676" s="9" t="s">
        <v>24</v>
      </c>
      <c r="E3676" s="9" t="s">
        <v>943</v>
      </c>
      <c r="F3676" s="9" t="s">
        <v>921</v>
      </c>
      <c r="G3676" s="9" t="s">
        <v>5111</v>
      </c>
      <c r="H3676" s="9" t="n">
        <v>697</v>
      </c>
      <c r="I3676" s="9" t="n">
        <v>1797</v>
      </c>
      <c r="J3676" s="9"/>
      <c r="K3676" s="9" t="s">
        <v>31920</v>
      </c>
      <c r="L3676" s="9" t="s">
        <v>31921</v>
      </c>
      <c r="M3676" s="9" t="s">
        <v>31922</v>
      </c>
      <c r="N3676" s="9" t="s">
        <v>7621</v>
      </c>
      <c r="O3676" s="9" t="s">
        <v>354</v>
      </c>
      <c r="P3676" s="9" t="s">
        <v>31923</v>
      </c>
      <c r="Q3676" s="9" t="s">
        <v>234</v>
      </c>
      <c r="R3676" s="9" t="s">
        <v>31924</v>
      </c>
      <c r="S3676" s="9" t="s">
        <v>15</v>
      </c>
      <c r="T3676" s="9" t="s">
        <v>1078</v>
      </c>
      <c r="U3676" s="9" t="s">
        <v>222</v>
      </c>
      <c r="V3676" s="9"/>
    </row>
    <row r="3677" customFormat="false" ht="15" hidden="false" customHeight="false" outlineLevel="0" collapsed="false">
      <c r="A3677" s="9" t="s">
        <v>31925</v>
      </c>
      <c r="B3677" s="9" t="s">
        <v>31926</v>
      </c>
      <c r="C3677" s="9" t="s">
        <v>31927</v>
      </c>
      <c r="D3677" s="9" t="s">
        <v>24</v>
      </c>
      <c r="E3677" s="9" t="s">
        <v>943</v>
      </c>
      <c r="F3677" s="9" t="s">
        <v>167</v>
      </c>
      <c r="G3677" s="9" t="s">
        <v>134</v>
      </c>
      <c r="H3677" s="9" t="n">
        <v>1115</v>
      </c>
      <c r="I3677" s="9" t="n">
        <v>1532</v>
      </c>
      <c r="J3677" s="9"/>
      <c r="K3677" s="9" t="s">
        <v>31928</v>
      </c>
      <c r="L3677" s="9" t="s">
        <v>31929</v>
      </c>
      <c r="M3677" s="9" t="s">
        <v>31930</v>
      </c>
      <c r="N3677" s="9" t="s">
        <v>6339</v>
      </c>
      <c r="O3677" s="9" t="s">
        <v>31931</v>
      </c>
      <c r="P3677" s="9" t="s">
        <v>31932</v>
      </c>
      <c r="Q3677" s="9" t="s">
        <v>234</v>
      </c>
      <c r="R3677" s="9" t="s">
        <v>31933</v>
      </c>
      <c r="S3677" s="9" t="s">
        <v>15</v>
      </c>
      <c r="T3677" s="9" t="s">
        <v>8727</v>
      </c>
      <c r="U3677" s="9" t="s">
        <v>222</v>
      </c>
      <c r="V3677" s="9" t="s">
        <v>31934</v>
      </c>
    </row>
    <row r="3678" customFormat="false" ht="15" hidden="false" customHeight="false" outlineLevel="0" collapsed="false">
      <c r="A3678" s="9" t="s">
        <v>31935</v>
      </c>
      <c r="B3678" s="9" t="s">
        <v>31936</v>
      </c>
      <c r="C3678" s="9" t="s">
        <v>31937</v>
      </c>
      <c r="D3678" s="9" t="s">
        <v>24</v>
      </c>
      <c r="E3678" s="9" t="s">
        <v>943</v>
      </c>
      <c r="F3678" s="9" t="s">
        <v>167</v>
      </c>
      <c r="G3678" s="9" t="s">
        <v>134</v>
      </c>
      <c r="H3678" s="9" t="n">
        <v>756</v>
      </c>
      <c r="I3678" s="9" t="n">
        <v>1870</v>
      </c>
      <c r="J3678" s="9"/>
      <c r="K3678" s="9" t="s">
        <v>31938</v>
      </c>
      <c r="L3678" s="9" t="s">
        <v>31939</v>
      </c>
      <c r="M3678" s="9" t="s">
        <v>31940</v>
      </c>
      <c r="N3678" s="9" t="s">
        <v>613</v>
      </c>
      <c r="O3678" s="9" t="s">
        <v>354</v>
      </c>
      <c r="P3678" s="9" t="s">
        <v>31941</v>
      </c>
      <c r="Q3678" s="9" t="s">
        <v>670</v>
      </c>
      <c r="R3678" s="9" t="s">
        <v>683</v>
      </c>
      <c r="S3678" s="9" t="s">
        <v>16</v>
      </c>
      <c r="T3678" s="9" t="s">
        <v>1245</v>
      </c>
      <c r="U3678" s="9" t="s">
        <v>222</v>
      </c>
      <c r="V3678" s="9"/>
    </row>
    <row r="3679" customFormat="false" ht="15" hidden="false" customHeight="false" outlineLevel="0" collapsed="false">
      <c r="A3679" s="9" t="s">
        <v>31942</v>
      </c>
      <c r="B3679" s="9" t="s">
        <v>31943</v>
      </c>
      <c r="C3679" s="9" t="s">
        <v>31944</v>
      </c>
      <c r="D3679" s="9" t="s">
        <v>24</v>
      </c>
      <c r="E3679" s="9" t="s">
        <v>943</v>
      </c>
      <c r="F3679" s="9" t="s">
        <v>167</v>
      </c>
      <c r="G3679" s="9" t="s">
        <v>6397</v>
      </c>
      <c r="H3679" s="9" t="n">
        <v>1162</v>
      </c>
      <c r="I3679" s="9" t="n">
        <v>1716</v>
      </c>
      <c r="J3679" s="9"/>
      <c r="K3679" s="9" t="s">
        <v>31945</v>
      </c>
      <c r="L3679" s="9" t="s">
        <v>31946</v>
      </c>
      <c r="M3679" s="9" t="s">
        <v>31947</v>
      </c>
      <c r="N3679" s="9" t="s">
        <v>7621</v>
      </c>
      <c r="O3679" s="9" t="s">
        <v>354</v>
      </c>
      <c r="P3679" s="9" t="s">
        <v>31948</v>
      </c>
      <c r="Q3679" s="9" t="s">
        <v>234</v>
      </c>
      <c r="R3679" s="9" t="s">
        <v>799</v>
      </c>
      <c r="S3679" s="9" t="s">
        <v>16</v>
      </c>
      <c r="T3679" s="9" t="s">
        <v>7813</v>
      </c>
      <c r="U3679" s="9" t="s">
        <v>222</v>
      </c>
      <c r="V3679" s="9"/>
    </row>
    <row r="3680" customFormat="false" ht="15" hidden="false" customHeight="false" outlineLevel="0" collapsed="false">
      <c r="A3680" s="9" t="s">
        <v>31949</v>
      </c>
      <c r="B3680" s="9" t="s">
        <v>31950</v>
      </c>
      <c r="C3680" s="9" t="s">
        <v>31951</v>
      </c>
      <c r="D3680" s="9" t="s">
        <v>24</v>
      </c>
      <c r="E3680" s="9" t="s">
        <v>943</v>
      </c>
      <c r="F3680" s="9" t="s">
        <v>921</v>
      </c>
      <c r="G3680" s="9" t="s">
        <v>472</v>
      </c>
      <c r="H3680" s="9" t="n">
        <v>1492</v>
      </c>
      <c r="I3680" s="9" t="n">
        <v>1898</v>
      </c>
      <c r="J3680" s="9" t="s">
        <v>31952</v>
      </c>
      <c r="K3680" s="9" t="s">
        <v>31953</v>
      </c>
      <c r="L3680" s="9" t="s">
        <v>31954</v>
      </c>
      <c r="M3680" s="9" t="s">
        <v>31955</v>
      </c>
      <c r="N3680" s="9" t="s">
        <v>5908</v>
      </c>
      <c r="O3680" s="9" t="s">
        <v>354</v>
      </c>
      <c r="P3680" s="9" t="s">
        <v>31956</v>
      </c>
      <c r="Q3680" s="9" t="s">
        <v>246</v>
      </c>
      <c r="R3680" s="9" t="s">
        <v>1967</v>
      </c>
      <c r="S3680" s="9" t="s">
        <v>16</v>
      </c>
      <c r="T3680" s="9" t="s">
        <v>8535</v>
      </c>
      <c r="U3680" s="9" t="s">
        <v>222</v>
      </c>
      <c r="V3680" s="9" t="s">
        <v>31957</v>
      </c>
    </row>
    <row r="3681" customFormat="false" ht="15" hidden="false" customHeight="false" outlineLevel="0" collapsed="false">
      <c r="A3681" s="9" t="s">
        <v>31958</v>
      </c>
      <c r="B3681" s="9" t="s">
        <v>31959</v>
      </c>
      <c r="C3681" s="9" t="s">
        <v>31960</v>
      </c>
      <c r="D3681" s="9" t="s">
        <v>24</v>
      </c>
      <c r="E3681" s="9" t="s">
        <v>943</v>
      </c>
      <c r="F3681" s="9" t="s">
        <v>921</v>
      </c>
      <c r="G3681" s="9" t="s">
        <v>472</v>
      </c>
      <c r="H3681" s="9" t="n">
        <v>1415</v>
      </c>
      <c r="I3681" s="9" t="n">
        <v>1999</v>
      </c>
      <c r="J3681" s="9" t="s">
        <v>31961</v>
      </c>
      <c r="K3681" s="9" t="s">
        <v>31962</v>
      </c>
      <c r="L3681" s="9" t="s">
        <v>31963</v>
      </c>
      <c r="M3681" s="9" t="s">
        <v>31964</v>
      </c>
      <c r="N3681" s="9" t="s">
        <v>7621</v>
      </c>
      <c r="O3681" s="9" t="s">
        <v>354</v>
      </c>
      <c r="P3681" s="9" t="s">
        <v>31965</v>
      </c>
      <c r="Q3681" s="9" t="s">
        <v>246</v>
      </c>
      <c r="R3681" s="9" t="s">
        <v>799</v>
      </c>
      <c r="S3681" s="9" t="s">
        <v>15</v>
      </c>
      <c r="T3681" s="9" t="s">
        <v>271</v>
      </c>
      <c r="U3681" s="9" t="s">
        <v>222</v>
      </c>
      <c r="V3681" s="9"/>
    </row>
    <row r="3682" customFormat="false" ht="15" hidden="false" customHeight="false" outlineLevel="0" collapsed="false">
      <c r="A3682" s="9" t="s">
        <v>31966</v>
      </c>
      <c r="B3682" s="9" t="s">
        <v>31967</v>
      </c>
      <c r="C3682" s="9" t="s">
        <v>31967</v>
      </c>
      <c r="D3682" s="9" t="s">
        <v>24</v>
      </c>
      <c r="E3682" s="9" t="s">
        <v>943</v>
      </c>
      <c r="F3682" s="9" t="s">
        <v>921</v>
      </c>
      <c r="G3682" s="9" t="s">
        <v>472</v>
      </c>
      <c r="H3682" s="9" t="n">
        <v>1607</v>
      </c>
      <c r="I3682" s="9" t="n">
        <v>1997</v>
      </c>
      <c r="J3682" s="9" t="s">
        <v>31968</v>
      </c>
      <c r="K3682" s="9" t="s">
        <v>31969</v>
      </c>
      <c r="L3682" s="9" t="s">
        <v>31970</v>
      </c>
      <c r="M3682" s="9" t="s">
        <v>31971</v>
      </c>
      <c r="N3682" s="9" t="s">
        <v>5908</v>
      </c>
      <c r="O3682" s="9" t="s">
        <v>354</v>
      </c>
      <c r="P3682" s="9" t="s">
        <v>31972</v>
      </c>
      <c r="Q3682" s="9" t="s">
        <v>2551</v>
      </c>
      <c r="R3682" s="9" t="s">
        <v>31973</v>
      </c>
      <c r="S3682" s="9" t="s">
        <v>15</v>
      </c>
      <c r="T3682" s="9" t="s">
        <v>31974</v>
      </c>
      <c r="U3682" s="9" t="s">
        <v>222</v>
      </c>
      <c r="V3682" s="9" t="s">
        <v>31975</v>
      </c>
    </row>
    <row r="3683" customFormat="false" ht="15" hidden="false" customHeight="false" outlineLevel="0" collapsed="false">
      <c r="A3683" s="9" t="s">
        <v>31976</v>
      </c>
      <c r="B3683" s="9" t="s">
        <v>31977</v>
      </c>
      <c r="C3683" s="9" t="s">
        <v>31978</v>
      </c>
      <c r="D3683" s="9" t="s">
        <v>24</v>
      </c>
      <c r="E3683" s="9" t="s">
        <v>943</v>
      </c>
      <c r="F3683" s="9" t="s">
        <v>921</v>
      </c>
      <c r="G3683" s="9" t="s">
        <v>472</v>
      </c>
      <c r="H3683" s="9" t="n">
        <v>1534</v>
      </c>
      <c r="I3683" s="9" t="n">
        <v>1980</v>
      </c>
      <c r="J3683" s="9" t="s">
        <v>31979</v>
      </c>
      <c r="K3683" s="9" t="s">
        <v>31980</v>
      </c>
      <c r="L3683" s="9" t="s">
        <v>31981</v>
      </c>
      <c r="M3683" s="9" t="s">
        <v>31982</v>
      </c>
      <c r="N3683" s="9" t="s">
        <v>5908</v>
      </c>
      <c r="O3683" s="9" t="s">
        <v>354</v>
      </c>
      <c r="P3683" s="9" t="s">
        <v>31983</v>
      </c>
      <c r="Q3683" s="9" t="s">
        <v>2551</v>
      </c>
      <c r="R3683" s="9" t="s">
        <v>31076</v>
      </c>
      <c r="S3683" s="9" t="s">
        <v>16</v>
      </c>
      <c r="T3683" s="9" t="s">
        <v>3429</v>
      </c>
      <c r="U3683" s="9" t="s">
        <v>222</v>
      </c>
      <c r="V3683" s="9"/>
    </row>
    <row r="3684" customFormat="false" ht="15" hidden="false" customHeight="false" outlineLevel="0" collapsed="false">
      <c r="A3684" s="9" t="s">
        <v>31984</v>
      </c>
      <c r="B3684" s="9" t="s">
        <v>31985</v>
      </c>
      <c r="C3684" s="9" t="s">
        <v>31986</v>
      </c>
      <c r="D3684" s="9" t="s">
        <v>24</v>
      </c>
      <c r="E3684" s="9" t="s">
        <v>943</v>
      </c>
      <c r="F3684" s="9" t="s">
        <v>921</v>
      </c>
      <c r="G3684" s="9" t="s">
        <v>31987</v>
      </c>
      <c r="H3684" s="9" t="n">
        <v>1884</v>
      </c>
      <c r="I3684" s="9" t="n">
        <v>1919</v>
      </c>
      <c r="J3684" s="9"/>
      <c r="K3684" s="9" t="s">
        <v>31988</v>
      </c>
      <c r="L3684" s="9" t="s">
        <v>10636</v>
      </c>
      <c r="M3684" s="9" t="s">
        <v>31989</v>
      </c>
      <c r="N3684" s="9" t="s">
        <v>180</v>
      </c>
      <c r="O3684" s="9" t="s">
        <v>354</v>
      </c>
      <c r="P3684" s="9" t="s">
        <v>31990</v>
      </c>
      <c r="Q3684" s="9" t="s">
        <v>8652</v>
      </c>
      <c r="R3684" s="9" t="s">
        <v>628</v>
      </c>
      <c r="S3684" s="9" t="s">
        <v>16</v>
      </c>
      <c r="T3684" s="9" t="s">
        <v>4901</v>
      </c>
      <c r="U3684" s="9" t="s">
        <v>222</v>
      </c>
      <c r="V3684" s="9"/>
    </row>
    <row r="3685" customFormat="false" ht="15" hidden="false" customHeight="false" outlineLevel="0" collapsed="false">
      <c r="A3685" s="9" t="s">
        <v>31991</v>
      </c>
      <c r="B3685" s="9" t="s">
        <v>31992</v>
      </c>
      <c r="C3685" s="9" t="s">
        <v>31993</v>
      </c>
      <c r="D3685" s="9" t="s">
        <v>24</v>
      </c>
      <c r="E3685" s="9" t="s">
        <v>943</v>
      </c>
      <c r="F3685" s="9" t="s">
        <v>6240</v>
      </c>
      <c r="G3685" s="9" t="s">
        <v>71</v>
      </c>
      <c r="H3685" s="9" t="n">
        <v>1885</v>
      </c>
      <c r="I3685" s="9" t="n">
        <v>1960</v>
      </c>
      <c r="J3685" s="9" t="s">
        <v>31994</v>
      </c>
      <c r="K3685" s="9" t="s">
        <v>31995</v>
      </c>
      <c r="L3685" s="9" t="s">
        <v>31996</v>
      </c>
      <c r="M3685" s="9" t="s">
        <v>31997</v>
      </c>
      <c r="N3685" s="9" t="s">
        <v>7621</v>
      </c>
      <c r="O3685" s="9" t="s">
        <v>354</v>
      </c>
      <c r="P3685" s="9" t="s">
        <v>31998</v>
      </c>
      <c r="Q3685" s="9" t="s">
        <v>8652</v>
      </c>
      <c r="R3685" s="9" t="s">
        <v>31999</v>
      </c>
      <c r="S3685" s="9" t="s">
        <v>16</v>
      </c>
      <c r="T3685" s="9" t="s">
        <v>32000</v>
      </c>
      <c r="U3685" s="9" t="s">
        <v>222</v>
      </c>
      <c r="V3685" s="9" t="s">
        <v>32001</v>
      </c>
    </row>
    <row r="3686" customFormat="false" ht="15" hidden="false" customHeight="false" outlineLevel="0" collapsed="false">
      <c r="A3686" s="9" t="s">
        <v>32002</v>
      </c>
      <c r="B3686" s="9" t="s">
        <v>32003</v>
      </c>
      <c r="C3686" s="9" t="s">
        <v>32004</v>
      </c>
      <c r="D3686" s="9" t="s">
        <v>24</v>
      </c>
      <c r="E3686" s="9" t="s">
        <v>943</v>
      </c>
      <c r="F3686" s="9" t="s">
        <v>167</v>
      </c>
      <c r="G3686" s="9" t="s">
        <v>144</v>
      </c>
      <c r="H3686" s="9" t="n">
        <v>882</v>
      </c>
      <c r="I3686" s="9" t="n">
        <v>1240</v>
      </c>
      <c r="J3686" s="9" t="s">
        <v>7687</v>
      </c>
      <c r="K3686" s="9" t="s">
        <v>32005</v>
      </c>
      <c r="L3686" s="9" t="s">
        <v>32006</v>
      </c>
      <c r="M3686" s="9" t="s">
        <v>32007</v>
      </c>
      <c r="N3686" s="9" t="s">
        <v>613</v>
      </c>
      <c r="O3686" s="9" t="s">
        <v>32008</v>
      </c>
      <c r="P3686" s="9" t="s">
        <v>32009</v>
      </c>
      <c r="Q3686" s="9" t="s">
        <v>234</v>
      </c>
      <c r="R3686" s="9" t="s">
        <v>683</v>
      </c>
      <c r="S3686" s="9" t="s">
        <v>16</v>
      </c>
      <c r="T3686" s="9" t="s">
        <v>672</v>
      </c>
      <c r="U3686" s="9" t="s">
        <v>222</v>
      </c>
      <c r="V3686" s="9" t="s">
        <v>32010</v>
      </c>
    </row>
    <row r="3687" customFormat="false" ht="15" hidden="false" customHeight="false" outlineLevel="0" collapsed="false">
      <c r="A3687" s="9" t="s">
        <v>32011</v>
      </c>
      <c r="B3687" s="9" t="s">
        <v>32012</v>
      </c>
      <c r="C3687" s="9" t="s">
        <v>32013</v>
      </c>
      <c r="D3687" s="9" t="s">
        <v>24</v>
      </c>
      <c r="E3687" s="9" t="s">
        <v>943</v>
      </c>
      <c r="F3687" s="9" t="s">
        <v>167</v>
      </c>
      <c r="G3687" s="9" t="s">
        <v>144</v>
      </c>
      <c r="H3687" s="9" t="n">
        <v>1136</v>
      </c>
      <c r="I3687" s="9" t="n">
        <v>1478</v>
      </c>
      <c r="J3687" s="9"/>
      <c r="K3687" s="9" t="s">
        <v>32014</v>
      </c>
      <c r="L3687" s="9" t="s">
        <v>32015</v>
      </c>
      <c r="M3687" s="9" t="s">
        <v>32016</v>
      </c>
      <c r="N3687" s="9" t="s">
        <v>7551</v>
      </c>
      <c r="O3687" s="9" t="s">
        <v>18532</v>
      </c>
      <c r="P3687" s="9" t="s">
        <v>32017</v>
      </c>
      <c r="Q3687" s="9" t="s">
        <v>234</v>
      </c>
      <c r="R3687" s="9" t="s">
        <v>628</v>
      </c>
      <c r="S3687" s="9" t="s">
        <v>16</v>
      </c>
      <c r="T3687" s="9" t="s">
        <v>7901</v>
      </c>
      <c r="U3687" s="9" t="s">
        <v>222</v>
      </c>
      <c r="V3687" s="9"/>
    </row>
    <row r="3688" customFormat="false" ht="15" hidden="false" customHeight="false" outlineLevel="0" collapsed="false">
      <c r="A3688" s="9" t="s">
        <v>32018</v>
      </c>
      <c r="B3688" s="9" t="s">
        <v>32019</v>
      </c>
      <c r="C3688" s="9" t="s">
        <v>32020</v>
      </c>
      <c r="D3688" s="9" t="s">
        <v>24</v>
      </c>
      <c r="E3688" s="9" t="s">
        <v>943</v>
      </c>
      <c r="F3688" s="9" t="s">
        <v>167</v>
      </c>
      <c r="G3688" s="9" t="s">
        <v>144</v>
      </c>
      <c r="H3688" s="9" t="n">
        <v>1283</v>
      </c>
      <c r="I3688" s="9" t="n">
        <v>1721</v>
      </c>
      <c r="J3688" s="9"/>
      <c r="K3688" s="9" t="s">
        <v>32021</v>
      </c>
      <c r="L3688" s="9" t="s">
        <v>32022</v>
      </c>
      <c r="M3688" s="9" t="s">
        <v>32023</v>
      </c>
      <c r="N3688" s="9" t="s">
        <v>613</v>
      </c>
      <c r="O3688" s="9" t="s">
        <v>354</v>
      </c>
      <c r="P3688" s="9" t="s">
        <v>32024</v>
      </c>
      <c r="Q3688" s="9" t="s">
        <v>234</v>
      </c>
      <c r="R3688" s="9" t="s">
        <v>628</v>
      </c>
      <c r="S3688" s="9" t="s">
        <v>16</v>
      </c>
      <c r="T3688" s="9" t="s">
        <v>672</v>
      </c>
      <c r="U3688" s="9" t="s">
        <v>222</v>
      </c>
      <c r="V3688" s="9"/>
    </row>
    <row r="3689" customFormat="false" ht="15" hidden="false" customHeight="false" outlineLevel="0" collapsed="false">
      <c r="A3689" s="9" t="s">
        <v>32025</v>
      </c>
      <c r="B3689" s="9" t="s">
        <v>32026</v>
      </c>
      <c r="C3689" s="9" t="s">
        <v>32026</v>
      </c>
      <c r="D3689" s="9" t="s">
        <v>24</v>
      </c>
      <c r="E3689" s="9" t="s">
        <v>943</v>
      </c>
      <c r="F3689" s="9" t="s">
        <v>5135</v>
      </c>
      <c r="G3689" s="9" t="s">
        <v>32027</v>
      </c>
      <c r="H3689" s="9" t="n">
        <v>1721</v>
      </c>
      <c r="I3689" s="9" t="n">
        <v>1917</v>
      </c>
      <c r="J3689" s="9"/>
      <c r="K3689" s="9" t="s">
        <v>32028</v>
      </c>
      <c r="L3689" s="9" t="s">
        <v>32029</v>
      </c>
      <c r="M3689" s="9" t="s">
        <v>32030</v>
      </c>
      <c r="N3689" s="9" t="s">
        <v>5908</v>
      </c>
      <c r="O3689" s="9" t="s">
        <v>354</v>
      </c>
      <c r="P3689" s="9" t="s">
        <v>32031</v>
      </c>
      <c r="Q3689" s="9" t="s">
        <v>234</v>
      </c>
      <c r="R3689" s="9" t="s">
        <v>683</v>
      </c>
      <c r="S3689" s="9" t="s">
        <v>16</v>
      </c>
      <c r="T3689" s="9" t="s">
        <v>9203</v>
      </c>
      <c r="U3689" s="9" t="s">
        <v>222</v>
      </c>
      <c r="V3689" s="9"/>
    </row>
    <row r="3690" customFormat="false" ht="15" hidden="false" customHeight="false" outlineLevel="0" collapsed="false">
      <c r="A3690" s="9" t="s">
        <v>32032</v>
      </c>
      <c r="B3690" s="9" t="s">
        <v>32033</v>
      </c>
      <c r="C3690" s="9" t="s">
        <v>32034</v>
      </c>
      <c r="D3690" s="9" t="s">
        <v>24</v>
      </c>
      <c r="E3690" s="9" t="s">
        <v>943</v>
      </c>
      <c r="F3690" s="9" t="s">
        <v>167</v>
      </c>
      <c r="G3690" s="9" t="s">
        <v>503</v>
      </c>
      <c r="H3690" s="9" t="n">
        <v>1569</v>
      </c>
      <c r="I3690" s="9" t="n">
        <v>1795</v>
      </c>
      <c r="J3690" s="9"/>
      <c r="K3690" s="9" t="s">
        <v>32035</v>
      </c>
      <c r="L3690" s="9" t="s">
        <v>32036</v>
      </c>
      <c r="M3690" s="9" t="s">
        <v>32037</v>
      </c>
      <c r="N3690" s="9" t="s">
        <v>593</v>
      </c>
      <c r="O3690" s="9" t="s">
        <v>354</v>
      </c>
      <c r="P3690" s="9" t="s">
        <v>32038</v>
      </c>
      <c r="Q3690" s="9" t="s">
        <v>234</v>
      </c>
      <c r="R3690" s="9" t="s">
        <v>8347</v>
      </c>
      <c r="S3690" s="9" t="s">
        <v>16</v>
      </c>
      <c r="T3690" s="9" t="s">
        <v>2848</v>
      </c>
      <c r="U3690" s="9" t="s">
        <v>222</v>
      </c>
      <c r="V3690" s="9"/>
    </row>
    <row r="3691" customFormat="false" ht="15" hidden="false" customHeight="false" outlineLevel="0" collapsed="false">
      <c r="A3691" s="9" t="s">
        <v>32039</v>
      </c>
      <c r="B3691" s="9" t="s">
        <v>32040</v>
      </c>
      <c r="C3691" s="9" t="s">
        <v>32041</v>
      </c>
      <c r="D3691" s="9" t="s">
        <v>24</v>
      </c>
      <c r="E3691" s="9" t="s">
        <v>943</v>
      </c>
      <c r="F3691" s="9" t="s">
        <v>167</v>
      </c>
      <c r="G3691" s="9" t="s">
        <v>136</v>
      </c>
      <c r="H3691" s="9" t="n">
        <v>681</v>
      </c>
      <c r="I3691" s="9" t="n">
        <v>1396</v>
      </c>
      <c r="J3691" s="9"/>
      <c r="K3691" s="9" t="s">
        <v>32042</v>
      </c>
      <c r="L3691" s="9" t="s">
        <v>32043</v>
      </c>
      <c r="M3691" s="9" t="s">
        <v>32044</v>
      </c>
      <c r="N3691" s="9" t="s">
        <v>1863</v>
      </c>
      <c r="O3691" s="9" t="s">
        <v>354</v>
      </c>
      <c r="P3691" s="9" t="s">
        <v>32045</v>
      </c>
      <c r="Q3691" s="9" t="s">
        <v>670</v>
      </c>
      <c r="R3691" s="9" t="s">
        <v>628</v>
      </c>
      <c r="S3691" s="9" t="s">
        <v>16</v>
      </c>
      <c r="T3691" s="9" t="s">
        <v>7901</v>
      </c>
      <c r="U3691" s="9" t="s">
        <v>222</v>
      </c>
      <c r="V3691" s="9" t="s">
        <v>32046</v>
      </c>
    </row>
    <row r="3692" customFormat="false" ht="15" hidden="false" customHeight="false" outlineLevel="0" collapsed="false">
      <c r="A3692" s="9" t="s">
        <v>32047</v>
      </c>
      <c r="B3692" s="9" t="s">
        <v>32048</v>
      </c>
      <c r="C3692" s="9" t="s">
        <v>32049</v>
      </c>
      <c r="D3692" s="9" t="s">
        <v>24</v>
      </c>
      <c r="E3692" s="9" t="s">
        <v>943</v>
      </c>
      <c r="F3692" s="9" t="s">
        <v>167</v>
      </c>
      <c r="G3692" s="9" t="s">
        <v>2684</v>
      </c>
      <c r="H3692" s="9" t="n">
        <v>1346</v>
      </c>
      <c r="I3692" s="9" t="n">
        <v>1859</v>
      </c>
      <c r="J3692" s="9"/>
      <c r="K3692" s="9" t="s">
        <v>32050</v>
      </c>
      <c r="L3692" s="9" t="s">
        <v>32051</v>
      </c>
      <c r="M3692" s="9" t="s">
        <v>32052</v>
      </c>
      <c r="N3692" s="9" t="s">
        <v>231</v>
      </c>
      <c r="O3692" s="9" t="s">
        <v>354</v>
      </c>
      <c r="P3692" s="9" t="s">
        <v>32053</v>
      </c>
      <c r="Q3692" s="9" t="s">
        <v>9079</v>
      </c>
      <c r="R3692" s="9" t="s">
        <v>628</v>
      </c>
      <c r="S3692" s="9" t="s">
        <v>16</v>
      </c>
      <c r="T3692" s="9" t="s">
        <v>672</v>
      </c>
      <c r="U3692" s="9" t="s">
        <v>222</v>
      </c>
      <c r="V3692" s="9"/>
    </row>
    <row r="3693" customFormat="false" ht="15" hidden="false" customHeight="false" outlineLevel="0" collapsed="false">
      <c r="A3693" s="9" t="s">
        <v>32054</v>
      </c>
      <c r="B3693" s="9" t="s">
        <v>32055</v>
      </c>
      <c r="C3693" s="9" t="s">
        <v>32056</v>
      </c>
      <c r="D3693" s="9" t="s">
        <v>24</v>
      </c>
      <c r="E3693" s="9" t="s">
        <v>943</v>
      </c>
      <c r="F3693" s="9" t="s">
        <v>167</v>
      </c>
      <c r="G3693" s="9" t="s">
        <v>1156</v>
      </c>
      <c r="H3693" s="9" t="n">
        <v>750</v>
      </c>
      <c r="I3693" s="9" t="n">
        <v>1100</v>
      </c>
      <c r="J3693" s="9" t="s">
        <v>32057</v>
      </c>
      <c r="K3693" s="9" t="s">
        <v>32058</v>
      </c>
      <c r="L3693" s="9" t="s">
        <v>32059</v>
      </c>
      <c r="M3693" s="9" t="s">
        <v>32060</v>
      </c>
      <c r="N3693" s="9" t="s">
        <v>32061</v>
      </c>
      <c r="O3693" s="9" t="s">
        <v>18532</v>
      </c>
      <c r="P3693" s="9" t="s">
        <v>32062</v>
      </c>
      <c r="Q3693" s="9" t="s">
        <v>219</v>
      </c>
      <c r="R3693" s="9" t="s">
        <v>1164</v>
      </c>
      <c r="S3693" s="9" t="s">
        <v>16</v>
      </c>
      <c r="T3693" s="9"/>
      <c r="U3693" s="9" t="s">
        <v>378</v>
      </c>
      <c r="V3693" s="9" t="s">
        <v>31266</v>
      </c>
    </row>
    <row r="3694" customFormat="false" ht="15" hidden="false" customHeight="false" outlineLevel="0" collapsed="false">
      <c r="A3694" s="9" t="s">
        <v>32063</v>
      </c>
      <c r="B3694" s="9" t="s">
        <v>32064</v>
      </c>
      <c r="C3694" s="9" t="s">
        <v>32065</v>
      </c>
      <c r="D3694" s="9" t="s">
        <v>24</v>
      </c>
      <c r="E3694" s="9" t="s">
        <v>943</v>
      </c>
      <c r="F3694" s="9" t="s">
        <v>167</v>
      </c>
      <c r="G3694" s="9" t="s">
        <v>4924</v>
      </c>
      <c r="H3694" s="9" t="n">
        <v>1611</v>
      </c>
      <c r="I3694" s="9" t="n">
        <v>1721</v>
      </c>
      <c r="J3694" s="9"/>
      <c r="K3694" s="9" t="s">
        <v>32066</v>
      </c>
      <c r="L3694" s="9" t="s">
        <v>32067</v>
      </c>
      <c r="M3694" s="9" t="s">
        <v>32068</v>
      </c>
      <c r="N3694" s="9" t="s">
        <v>8568</v>
      </c>
      <c r="O3694" s="9" t="s">
        <v>354</v>
      </c>
      <c r="P3694" s="9" t="s">
        <v>32069</v>
      </c>
      <c r="Q3694" s="9" t="s">
        <v>2391</v>
      </c>
      <c r="R3694" s="9" t="s">
        <v>32070</v>
      </c>
      <c r="S3694" s="9" t="s">
        <v>17</v>
      </c>
      <c r="T3694" s="9" t="s">
        <v>4901</v>
      </c>
      <c r="U3694" s="9" t="s">
        <v>222</v>
      </c>
      <c r="V3694" s="9"/>
    </row>
    <row r="3695" customFormat="false" ht="15" hidden="false" customHeight="false" outlineLevel="0" collapsed="false">
      <c r="A3695" s="9" t="s">
        <v>32071</v>
      </c>
      <c r="B3695" s="9" t="s">
        <v>32072</v>
      </c>
      <c r="C3695" s="9" t="s">
        <v>32073</v>
      </c>
      <c r="D3695" s="9" t="s">
        <v>24</v>
      </c>
      <c r="E3695" s="9" t="s">
        <v>943</v>
      </c>
      <c r="F3695" s="9" t="s">
        <v>167</v>
      </c>
      <c r="G3695" s="9" t="s">
        <v>1025</v>
      </c>
      <c r="H3695" s="9" t="n">
        <v>1933</v>
      </c>
      <c r="I3695" s="9" t="n">
        <v>1945</v>
      </c>
      <c r="J3695" s="9"/>
      <c r="K3695" s="9" t="s">
        <v>32074</v>
      </c>
      <c r="L3695" s="9" t="s">
        <v>32075</v>
      </c>
      <c r="M3695" s="9" t="s">
        <v>32076</v>
      </c>
      <c r="N3695" s="9" t="s">
        <v>7804</v>
      </c>
      <c r="O3695" s="9" t="s">
        <v>354</v>
      </c>
      <c r="P3695" s="9" t="s">
        <v>32077</v>
      </c>
      <c r="Q3695" s="9" t="s">
        <v>2391</v>
      </c>
      <c r="R3695" s="9" t="s">
        <v>7748</v>
      </c>
      <c r="S3695" s="9" t="s">
        <v>16</v>
      </c>
      <c r="T3695" s="9" t="s">
        <v>32078</v>
      </c>
      <c r="U3695" s="9" t="s">
        <v>222</v>
      </c>
      <c r="V3695" s="9" t="s">
        <v>32079</v>
      </c>
    </row>
    <row r="3696" customFormat="false" ht="15" hidden="false" customHeight="false" outlineLevel="0" collapsed="false">
      <c r="A3696" s="9" t="s">
        <v>32080</v>
      </c>
      <c r="B3696" s="9" t="s">
        <v>32081</v>
      </c>
      <c r="C3696" s="9" t="s">
        <v>32082</v>
      </c>
      <c r="D3696" s="9" t="s">
        <v>24</v>
      </c>
      <c r="E3696" s="9" t="s">
        <v>943</v>
      </c>
      <c r="F3696" s="9" t="s">
        <v>32083</v>
      </c>
      <c r="G3696" s="9" t="s">
        <v>32084</v>
      </c>
      <c r="H3696" s="9" t="n">
        <v>1922</v>
      </c>
      <c r="I3696" s="9" t="n">
        <v>1991</v>
      </c>
      <c r="J3696" s="9"/>
      <c r="K3696" s="9" t="s">
        <v>32085</v>
      </c>
      <c r="L3696" s="9" t="s">
        <v>32086</v>
      </c>
      <c r="M3696" s="9" t="s">
        <v>32087</v>
      </c>
      <c r="N3696" s="9" t="s">
        <v>5908</v>
      </c>
      <c r="O3696" s="9" t="s">
        <v>354</v>
      </c>
      <c r="P3696" s="9" t="s">
        <v>32088</v>
      </c>
      <c r="Q3696" s="9" t="s">
        <v>246</v>
      </c>
      <c r="R3696" s="9" t="s">
        <v>7748</v>
      </c>
      <c r="S3696" s="9" t="s">
        <v>15</v>
      </c>
      <c r="T3696" s="9" t="s">
        <v>32089</v>
      </c>
      <c r="U3696" s="9" t="s">
        <v>222</v>
      </c>
      <c r="V3696" s="9"/>
    </row>
    <row r="3697" customFormat="false" ht="15" hidden="false" customHeight="false" outlineLevel="0" collapsed="false">
      <c r="A3697" s="9" t="s">
        <v>32090</v>
      </c>
      <c r="B3697" s="9" t="s">
        <v>32091</v>
      </c>
      <c r="C3697" s="9" t="s">
        <v>32092</v>
      </c>
      <c r="D3697" s="9" t="s">
        <v>24</v>
      </c>
      <c r="E3697" s="9" t="s">
        <v>943</v>
      </c>
      <c r="F3697" s="9" t="s">
        <v>4884</v>
      </c>
      <c r="G3697" s="9" t="s">
        <v>9828</v>
      </c>
      <c r="H3697" s="9" t="n">
        <v>1923</v>
      </c>
      <c r="I3697" s="9"/>
      <c r="J3697" s="9" t="s">
        <v>32093</v>
      </c>
      <c r="K3697" s="9" t="s">
        <v>32094</v>
      </c>
      <c r="L3697" s="9" t="s">
        <v>32095</v>
      </c>
      <c r="M3697" s="9" t="s">
        <v>32096</v>
      </c>
      <c r="N3697" s="9" t="s">
        <v>30929</v>
      </c>
      <c r="O3697" s="9" t="s">
        <v>32097</v>
      </c>
      <c r="P3697" s="9" t="s">
        <v>32098</v>
      </c>
      <c r="Q3697" s="9" t="s">
        <v>234</v>
      </c>
      <c r="R3697" s="9" t="s">
        <v>628</v>
      </c>
      <c r="S3697" s="9" t="s">
        <v>16</v>
      </c>
      <c r="T3697" s="9" t="s">
        <v>10467</v>
      </c>
      <c r="U3697" s="9" t="s">
        <v>222</v>
      </c>
      <c r="V3697" s="9"/>
    </row>
    <row r="3698" customFormat="false" ht="15" hidden="false" customHeight="false" outlineLevel="0" collapsed="false">
      <c r="A3698" s="9" t="s">
        <v>32099</v>
      </c>
      <c r="B3698" s="9" t="s">
        <v>32100</v>
      </c>
      <c r="C3698" s="9" t="s">
        <v>32101</v>
      </c>
      <c r="D3698" s="9" t="s">
        <v>24</v>
      </c>
      <c r="E3698" s="9" t="s">
        <v>943</v>
      </c>
      <c r="F3698" s="9" t="s">
        <v>10472</v>
      </c>
      <c r="G3698" s="9" t="s">
        <v>2697</v>
      </c>
      <c r="H3698" s="9" t="n">
        <v>756</v>
      </c>
      <c r="I3698" s="9" t="n">
        <v>1031</v>
      </c>
      <c r="J3698" s="9"/>
      <c r="K3698" s="9" t="s">
        <v>32102</v>
      </c>
      <c r="L3698" s="9" t="s">
        <v>32103</v>
      </c>
      <c r="M3698" s="9" t="s">
        <v>32104</v>
      </c>
      <c r="N3698" s="9" t="s">
        <v>613</v>
      </c>
      <c r="O3698" s="9" t="s">
        <v>354</v>
      </c>
      <c r="P3698" s="9" t="s">
        <v>32105</v>
      </c>
      <c r="Q3698" s="9" t="s">
        <v>234</v>
      </c>
      <c r="R3698" s="9" t="s">
        <v>799</v>
      </c>
      <c r="S3698" s="9" t="s">
        <v>16</v>
      </c>
      <c r="T3698" s="9" t="s">
        <v>1078</v>
      </c>
      <c r="U3698" s="9" t="s">
        <v>222</v>
      </c>
      <c r="V3698" s="9" t="s">
        <v>32106</v>
      </c>
    </row>
    <row r="3699" customFormat="false" ht="15" hidden="false" customHeight="false" outlineLevel="0" collapsed="false">
      <c r="A3699" s="9" t="s">
        <v>32107</v>
      </c>
      <c r="B3699" s="9" t="s">
        <v>32108</v>
      </c>
      <c r="C3699" s="9" t="s">
        <v>32109</v>
      </c>
      <c r="D3699" s="9" t="s">
        <v>24</v>
      </c>
      <c r="E3699" s="9" t="s">
        <v>943</v>
      </c>
      <c r="F3699" s="9" t="s">
        <v>10472</v>
      </c>
      <c r="G3699" s="9" t="s">
        <v>142</v>
      </c>
      <c r="H3699" s="9" t="n">
        <v>1238</v>
      </c>
      <c r="I3699" s="9" t="n">
        <v>1492</v>
      </c>
      <c r="J3699" s="9"/>
      <c r="K3699" s="9" t="s">
        <v>32110</v>
      </c>
      <c r="L3699" s="9" t="s">
        <v>32111</v>
      </c>
      <c r="M3699" s="9" t="s">
        <v>32112</v>
      </c>
      <c r="N3699" s="9" t="s">
        <v>613</v>
      </c>
      <c r="O3699" s="9" t="s">
        <v>354</v>
      </c>
      <c r="P3699" s="9" t="s">
        <v>32113</v>
      </c>
      <c r="Q3699" s="9" t="s">
        <v>234</v>
      </c>
      <c r="R3699" s="9" t="s">
        <v>799</v>
      </c>
      <c r="S3699" s="9" t="s">
        <v>16</v>
      </c>
      <c r="T3699" s="9" t="s">
        <v>7813</v>
      </c>
      <c r="U3699" s="9" t="s">
        <v>222</v>
      </c>
      <c r="V3699" s="9" t="s">
        <v>32114</v>
      </c>
    </row>
    <row r="3700" customFormat="false" ht="15" hidden="false" customHeight="false" outlineLevel="0" collapsed="false">
      <c r="A3700" s="9" t="s">
        <v>32115</v>
      </c>
      <c r="B3700" s="9" t="s">
        <v>32116</v>
      </c>
      <c r="C3700" s="9" t="s">
        <v>32117</v>
      </c>
      <c r="D3700" s="9" t="s">
        <v>24</v>
      </c>
      <c r="E3700" s="9" t="s">
        <v>943</v>
      </c>
      <c r="F3700" s="9" t="s">
        <v>4884</v>
      </c>
      <c r="G3700" s="9" t="s">
        <v>130</v>
      </c>
      <c r="H3700" s="9" t="n">
        <v>1077</v>
      </c>
      <c r="I3700" s="9" t="n">
        <v>1308</v>
      </c>
      <c r="J3700" s="9"/>
      <c r="K3700" s="9" t="s">
        <v>32118</v>
      </c>
      <c r="L3700" s="9" t="s">
        <v>32119</v>
      </c>
      <c r="M3700" s="9" t="s">
        <v>32120</v>
      </c>
      <c r="N3700" s="9" t="s">
        <v>14401</v>
      </c>
      <c r="O3700" s="9" t="s">
        <v>354</v>
      </c>
      <c r="P3700" s="9" t="s">
        <v>32121</v>
      </c>
      <c r="Q3700" s="9" t="s">
        <v>234</v>
      </c>
      <c r="R3700" s="9" t="s">
        <v>799</v>
      </c>
      <c r="S3700" s="9" t="s">
        <v>16</v>
      </c>
      <c r="T3700" s="9" t="s">
        <v>170</v>
      </c>
      <c r="U3700" s="9" t="s">
        <v>222</v>
      </c>
      <c r="V3700" s="9" t="s">
        <v>32122</v>
      </c>
    </row>
    <row r="3701" customFormat="false" ht="15" hidden="false" customHeight="false" outlineLevel="0" collapsed="false">
      <c r="A3701" s="9" t="s">
        <v>32123</v>
      </c>
      <c r="B3701" s="9" t="s">
        <v>32124</v>
      </c>
      <c r="C3701" s="9" t="s">
        <v>32125</v>
      </c>
      <c r="D3701" s="9" t="s">
        <v>24</v>
      </c>
      <c r="E3701" s="9" t="s">
        <v>943</v>
      </c>
      <c r="F3701" s="9" t="s">
        <v>163</v>
      </c>
      <c r="G3701" s="9" t="s">
        <v>103</v>
      </c>
      <c r="H3701" s="9" t="n">
        <v>-1600</v>
      </c>
      <c r="I3701" s="9" t="n">
        <v>-1046</v>
      </c>
      <c r="J3701" s="9" t="s">
        <v>7687</v>
      </c>
      <c r="K3701" s="9" t="s">
        <v>32126</v>
      </c>
      <c r="L3701" s="9" t="s">
        <v>32127</v>
      </c>
      <c r="M3701" s="9" t="s">
        <v>32128</v>
      </c>
      <c r="N3701" s="9" t="s">
        <v>1863</v>
      </c>
      <c r="O3701" s="9" t="s">
        <v>32129</v>
      </c>
      <c r="P3701" s="9" t="s">
        <v>32130</v>
      </c>
      <c r="Q3701" s="9" t="s">
        <v>1163</v>
      </c>
      <c r="R3701" s="9" t="s">
        <v>32131</v>
      </c>
      <c r="S3701" s="9" t="s">
        <v>15</v>
      </c>
      <c r="T3701" s="9" t="s">
        <v>6041</v>
      </c>
      <c r="U3701" s="9" t="s">
        <v>222</v>
      </c>
      <c r="V3701" s="9"/>
    </row>
    <row r="3702" customFormat="false" ht="15" hidden="false" customHeight="false" outlineLevel="0" collapsed="false">
      <c r="A3702" s="9" t="s">
        <v>32132</v>
      </c>
      <c r="B3702" s="9" t="s">
        <v>32133</v>
      </c>
      <c r="C3702" s="9" t="s">
        <v>32134</v>
      </c>
      <c r="D3702" s="9" t="s">
        <v>24</v>
      </c>
      <c r="E3702" s="9" t="s">
        <v>943</v>
      </c>
      <c r="F3702" s="9" t="s">
        <v>163</v>
      </c>
      <c r="G3702" s="9" t="s">
        <v>103</v>
      </c>
      <c r="H3702" s="9" t="n">
        <v>-1046</v>
      </c>
      <c r="I3702" s="9" t="n">
        <v>-771</v>
      </c>
      <c r="J3702" s="9"/>
      <c r="K3702" s="9" t="s">
        <v>32135</v>
      </c>
      <c r="L3702" s="9" t="s">
        <v>32136</v>
      </c>
      <c r="M3702" s="9" t="s">
        <v>32137</v>
      </c>
      <c r="N3702" s="9" t="s">
        <v>1863</v>
      </c>
      <c r="O3702" s="9" t="s">
        <v>32138</v>
      </c>
      <c r="P3702" s="9" t="s">
        <v>32139</v>
      </c>
      <c r="Q3702" s="9" t="s">
        <v>219</v>
      </c>
      <c r="R3702" s="9" t="s">
        <v>32131</v>
      </c>
      <c r="S3702" s="9" t="s">
        <v>16</v>
      </c>
      <c r="T3702" s="9" t="s">
        <v>7901</v>
      </c>
      <c r="U3702" s="9" t="s">
        <v>222</v>
      </c>
      <c r="V3702" s="9"/>
    </row>
    <row r="3703" customFormat="false" ht="15" hidden="false" customHeight="false" outlineLevel="0" collapsed="false">
      <c r="A3703" s="9" t="s">
        <v>32140</v>
      </c>
      <c r="B3703" s="9" t="s">
        <v>32141</v>
      </c>
      <c r="C3703" s="9" t="s">
        <v>32142</v>
      </c>
      <c r="D3703" s="9" t="s">
        <v>24</v>
      </c>
      <c r="E3703" s="9" t="s">
        <v>943</v>
      </c>
      <c r="F3703" s="9" t="s">
        <v>163</v>
      </c>
      <c r="G3703" s="9" t="s">
        <v>103</v>
      </c>
      <c r="H3703" s="9" t="n">
        <v>-1030</v>
      </c>
      <c r="I3703" s="9" t="n">
        <v>-223</v>
      </c>
      <c r="J3703" s="9" t="s">
        <v>7687</v>
      </c>
      <c r="K3703" s="9" t="s">
        <v>32143</v>
      </c>
      <c r="L3703" s="9" t="s">
        <v>32144</v>
      </c>
      <c r="M3703" s="9" t="s">
        <v>32145</v>
      </c>
      <c r="N3703" s="9" t="s">
        <v>1863</v>
      </c>
      <c r="O3703" s="9" t="s">
        <v>18532</v>
      </c>
      <c r="P3703" s="9" t="s">
        <v>32146</v>
      </c>
      <c r="Q3703" s="9" t="s">
        <v>219</v>
      </c>
      <c r="R3703" s="9" t="s">
        <v>799</v>
      </c>
      <c r="S3703" s="9" t="s">
        <v>17</v>
      </c>
      <c r="T3703" s="9"/>
      <c r="U3703" s="9" t="s">
        <v>222</v>
      </c>
      <c r="V3703" s="9"/>
    </row>
    <row r="3704" customFormat="false" ht="15" hidden="false" customHeight="false" outlineLevel="0" collapsed="false">
      <c r="A3704" s="9" t="s">
        <v>32147</v>
      </c>
      <c r="B3704" s="9" t="s">
        <v>32148</v>
      </c>
      <c r="C3704" s="9" t="s">
        <v>32149</v>
      </c>
      <c r="D3704" s="9" t="s">
        <v>24</v>
      </c>
      <c r="E3704" s="9" t="s">
        <v>943</v>
      </c>
      <c r="F3704" s="9" t="s">
        <v>163</v>
      </c>
      <c r="G3704" s="9" t="s">
        <v>103</v>
      </c>
      <c r="H3704" s="9" t="n">
        <v>-221</v>
      </c>
      <c r="I3704" s="9" t="n">
        <v>-206</v>
      </c>
      <c r="J3704" s="9"/>
      <c r="K3704" s="9" t="s">
        <v>32150</v>
      </c>
      <c r="L3704" s="9" t="s">
        <v>32151</v>
      </c>
      <c r="M3704" s="9" t="s">
        <v>32152</v>
      </c>
      <c r="N3704" s="9" t="s">
        <v>31588</v>
      </c>
      <c r="O3704" s="9" t="s">
        <v>18532</v>
      </c>
      <c r="P3704" s="9" t="s">
        <v>32153</v>
      </c>
      <c r="Q3704" s="9" t="s">
        <v>219</v>
      </c>
      <c r="R3704" s="9" t="s">
        <v>683</v>
      </c>
      <c r="S3704" s="9" t="s">
        <v>15</v>
      </c>
      <c r="T3704" s="9" t="s">
        <v>3888</v>
      </c>
      <c r="U3704" s="9" t="s">
        <v>222</v>
      </c>
      <c r="V3704" s="9"/>
    </row>
    <row r="3705" customFormat="false" ht="15" hidden="false" customHeight="false" outlineLevel="0" collapsed="false">
      <c r="A3705" s="9" t="s">
        <v>32154</v>
      </c>
      <c r="B3705" s="9" t="s">
        <v>32155</v>
      </c>
      <c r="C3705" s="9" t="s">
        <v>32156</v>
      </c>
      <c r="D3705" s="9" t="s">
        <v>24</v>
      </c>
      <c r="E3705" s="9" t="s">
        <v>943</v>
      </c>
      <c r="F3705" s="9" t="s">
        <v>163</v>
      </c>
      <c r="G3705" s="9" t="s">
        <v>32157</v>
      </c>
      <c r="H3705" s="9" t="n">
        <v>-202</v>
      </c>
      <c r="I3705" s="9" t="n">
        <v>220</v>
      </c>
      <c r="J3705" s="9" t="s">
        <v>32158</v>
      </c>
      <c r="K3705" s="9" t="s">
        <v>32159</v>
      </c>
      <c r="L3705" s="9" t="s">
        <v>32160</v>
      </c>
      <c r="M3705" s="9" t="s">
        <v>32161</v>
      </c>
      <c r="N3705" s="9" t="s">
        <v>30737</v>
      </c>
      <c r="O3705" s="9" t="s">
        <v>32162</v>
      </c>
      <c r="P3705" s="9" t="s">
        <v>32163</v>
      </c>
      <c r="Q3705" s="9" t="s">
        <v>219</v>
      </c>
      <c r="R3705" s="9" t="s">
        <v>1348</v>
      </c>
      <c r="S3705" s="9" t="s">
        <v>16</v>
      </c>
      <c r="T3705" s="9" t="s">
        <v>3888</v>
      </c>
      <c r="U3705" s="9" t="s">
        <v>222</v>
      </c>
      <c r="V3705" s="9"/>
    </row>
    <row r="3706" customFormat="false" ht="15" hidden="false" customHeight="false" outlineLevel="0" collapsed="false">
      <c r="A3706" s="9" t="s">
        <v>32164</v>
      </c>
      <c r="B3706" s="9" t="s">
        <v>32165</v>
      </c>
      <c r="C3706" s="9" t="s">
        <v>32166</v>
      </c>
      <c r="D3706" s="9" t="s">
        <v>24</v>
      </c>
      <c r="E3706" s="9" t="s">
        <v>943</v>
      </c>
      <c r="F3706" s="9" t="s">
        <v>163</v>
      </c>
      <c r="G3706" s="9" t="s">
        <v>103</v>
      </c>
      <c r="H3706" s="9" t="n">
        <v>386</v>
      </c>
      <c r="I3706" s="9" t="n">
        <v>534</v>
      </c>
      <c r="J3706" s="9"/>
      <c r="K3706" s="9" t="s">
        <v>32167</v>
      </c>
      <c r="L3706" s="9" t="s">
        <v>32168</v>
      </c>
      <c r="M3706" s="9" t="s">
        <v>32169</v>
      </c>
      <c r="N3706" s="9" t="s">
        <v>231</v>
      </c>
      <c r="O3706" s="9" t="s">
        <v>354</v>
      </c>
      <c r="P3706" s="9" t="s">
        <v>32170</v>
      </c>
      <c r="Q3706" s="9" t="s">
        <v>1358</v>
      </c>
      <c r="R3706" s="9" t="s">
        <v>799</v>
      </c>
      <c r="S3706" s="9" t="s">
        <v>16</v>
      </c>
      <c r="T3706" s="9" t="s">
        <v>672</v>
      </c>
      <c r="U3706" s="9" t="s">
        <v>222</v>
      </c>
      <c r="V3706" s="9"/>
    </row>
    <row r="3707" customFormat="false" ht="15" hidden="false" customHeight="false" outlineLevel="0" collapsed="false">
      <c r="A3707" s="9" t="s">
        <v>32171</v>
      </c>
      <c r="B3707" s="9" t="s">
        <v>32172</v>
      </c>
      <c r="C3707" s="9" t="s">
        <v>32173</v>
      </c>
      <c r="D3707" s="9" t="s">
        <v>24</v>
      </c>
      <c r="E3707" s="9" t="s">
        <v>943</v>
      </c>
      <c r="F3707" s="9" t="s">
        <v>163</v>
      </c>
      <c r="G3707" s="9" t="s">
        <v>4258</v>
      </c>
      <c r="H3707" s="9" t="n">
        <v>618</v>
      </c>
      <c r="I3707" s="9" t="n">
        <v>907</v>
      </c>
      <c r="J3707" s="9"/>
      <c r="K3707" s="9" t="s">
        <v>32174</v>
      </c>
      <c r="L3707" s="9" t="s">
        <v>32175</v>
      </c>
      <c r="M3707" s="9" t="s">
        <v>32176</v>
      </c>
      <c r="N3707" s="9" t="s">
        <v>6339</v>
      </c>
      <c r="O3707" s="9" t="s">
        <v>354</v>
      </c>
      <c r="P3707" s="9" t="s">
        <v>32177</v>
      </c>
      <c r="Q3707" s="9" t="s">
        <v>219</v>
      </c>
      <c r="R3707" s="9" t="s">
        <v>32178</v>
      </c>
      <c r="S3707" s="9" t="s">
        <v>16</v>
      </c>
      <c r="T3707" s="9" t="s">
        <v>29677</v>
      </c>
      <c r="U3707" s="9" t="s">
        <v>222</v>
      </c>
      <c r="V3707" s="9"/>
    </row>
    <row r="3708" customFormat="false" ht="15" hidden="false" customHeight="false" outlineLevel="0" collapsed="false">
      <c r="A3708" s="9" t="s">
        <v>32179</v>
      </c>
      <c r="B3708" s="9" t="s">
        <v>32180</v>
      </c>
      <c r="C3708" s="9" t="s">
        <v>32181</v>
      </c>
      <c r="D3708" s="9" t="s">
        <v>24</v>
      </c>
      <c r="E3708" s="9" t="s">
        <v>943</v>
      </c>
      <c r="F3708" s="9" t="s">
        <v>4285</v>
      </c>
      <c r="G3708" s="9" t="s">
        <v>32182</v>
      </c>
      <c r="H3708" s="9" t="n">
        <v>618</v>
      </c>
      <c r="I3708" s="9" t="n">
        <v>842</v>
      </c>
      <c r="J3708" s="9"/>
      <c r="K3708" s="9" t="s">
        <v>32183</v>
      </c>
      <c r="L3708" s="9" t="s">
        <v>32184</v>
      </c>
      <c r="M3708" s="9" t="s">
        <v>32185</v>
      </c>
      <c r="N3708" s="9" t="s">
        <v>613</v>
      </c>
      <c r="O3708" s="9" t="s">
        <v>354</v>
      </c>
      <c r="P3708" s="9" t="s">
        <v>32186</v>
      </c>
      <c r="Q3708" s="9" t="s">
        <v>670</v>
      </c>
      <c r="R3708" s="9" t="s">
        <v>8179</v>
      </c>
      <c r="S3708" s="9" t="s">
        <v>16</v>
      </c>
      <c r="T3708" s="9" t="s">
        <v>672</v>
      </c>
      <c r="U3708" s="9" t="s">
        <v>222</v>
      </c>
      <c r="V3708" s="9"/>
    </row>
    <row r="3709" customFormat="false" ht="15" hidden="false" customHeight="false" outlineLevel="0" collapsed="false">
      <c r="A3709" s="9" t="s">
        <v>32187</v>
      </c>
      <c r="B3709" s="9" t="s">
        <v>32188</v>
      </c>
      <c r="C3709" s="9" t="s">
        <v>32189</v>
      </c>
      <c r="D3709" s="9" t="s">
        <v>24</v>
      </c>
      <c r="E3709" s="9" t="s">
        <v>943</v>
      </c>
      <c r="F3709" s="9" t="s">
        <v>4257</v>
      </c>
      <c r="G3709" s="9" t="s">
        <v>32190</v>
      </c>
      <c r="H3709" s="9" t="n">
        <v>916</v>
      </c>
      <c r="I3709" s="9" t="n">
        <v>1125</v>
      </c>
      <c r="J3709" s="9"/>
      <c r="K3709" s="9" t="s">
        <v>32191</v>
      </c>
      <c r="L3709" s="9" t="s">
        <v>32192</v>
      </c>
      <c r="M3709" s="9" t="s">
        <v>32193</v>
      </c>
      <c r="N3709" s="9" t="s">
        <v>1863</v>
      </c>
      <c r="O3709" s="9" t="s">
        <v>354</v>
      </c>
      <c r="P3709" s="9" t="s">
        <v>32194</v>
      </c>
      <c r="Q3709" s="9" t="s">
        <v>219</v>
      </c>
      <c r="R3709" s="9" t="s">
        <v>799</v>
      </c>
      <c r="S3709" s="9" t="s">
        <v>16</v>
      </c>
      <c r="T3709" s="9" t="s">
        <v>3239</v>
      </c>
      <c r="U3709" s="9" t="s">
        <v>222</v>
      </c>
      <c r="V3709" s="9"/>
    </row>
    <row r="3710" customFormat="false" ht="15" hidden="false" customHeight="false" outlineLevel="0" collapsed="false">
      <c r="A3710" s="9" t="s">
        <v>32195</v>
      </c>
      <c r="B3710" s="9" t="s">
        <v>32196</v>
      </c>
      <c r="C3710" s="9" t="s">
        <v>32197</v>
      </c>
      <c r="D3710" s="9" t="s">
        <v>24</v>
      </c>
      <c r="E3710" s="9" t="s">
        <v>943</v>
      </c>
      <c r="F3710" s="9" t="s">
        <v>4257</v>
      </c>
      <c r="G3710" s="9" t="s">
        <v>4258</v>
      </c>
      <c r="H3710" s="9" t="n">
        <v>1038</v>
      </c>
      <c r="I3710" s="9" t="n">
        <v>1227</v>
      </c>
      <c r="J3710" s="9"/>
      <c r="K3710" s="9" t="s">
        <v>32198</v>
      </c>
      <c r="L3710" s="9" t="s">
        <v>32199</v>
      </c>
      <c r="M3710" s="9" t="s">
        <v>32200</v>
      </c>
      <c r="N3710" s="9" t="s">
        <v>477</v>
      </c>
      <c r="O3710" s="9" t="s">
        <v>354</v>
      </c>
      <c r="P3710" s="9" t="s">
        <v>32201</v>
      </c>
      <c r="Q3710" s="9" t="s">
        <v>670</v>
      </c>
      <c r="R3710" s="9" t="s">
        <v>1192</v>
      </c>
      <c r="S3710" s="9" t="s">
        <v>17</v>
      </c>
      <c r="T3710" s="9" t="s">
        <v>3239</v>
      </c>
      <c r="U3710" s="9" t="s">
        <v>222</v>
      </c>
      <c r="V3710" s="9"/>
    </row>
    <row r="3711" customFormat="false" ht="15" hidden="false" customHeight="false" outlineLevel="0" collapsed="false">
      <c r="A3711" s="9" t="s">
        <v>32202</v>
      </c>
      <c r="B3711" s="9" t="s">
        <v>32203</v>
      </c>
      <c r="C3711" s="9" t="s">
        <v>32204</v>
      </c>
      <c r="D3711" s="9" t="s">
        <v>24</v>
      </c>
      <c r="E3711" s="9" t="s">
        <v>943</v>
      </c>
      <c r="F3711" s="9" t="s">
        <v>163</v>
      </c>
      <c r="G3711" s="9" t="s">
        <v>103</v>
      </c>
      <c r="H3711" s="9" t="n">
        <v>960</v>
      </c>
      <c r="I3711" s="9" t="n">
        <v>1279</v>
      </c>
      <c r="J3711" s="9"/>
      <c r="K3711" s="9" t="s">
        <v>32205</v>
      </c>
      <c r="L3711" s="9" t="s">
        <v>32206</v>
      </c>
      <c r="M3711" s="9" t="s">
        <v>32207</v>
      </c>
      <c r="N3711" s="9" t="s">
        <v>7857</v>
      </c>
      <c r="O3711" s="9" t="s">
        <v>354</v>
      </c>
      <c r="P3711" s="9" t="s">
        <v>32208</v>
      </c>
      <c r="Q3711" s="9" t="s">
        <v>234</v>
      </c>
      <c r="R3711" s="9" t="s">
        <v>32209</v>
      </c>
      <c r="S3711" s="9" t="s">
        <v>16</v>
      </c>
      <c r="T3711" s="9" t="s">
        <v>29677</v>
      </c>
      <c r="U3711" s="9" t="s">
        <v>222</v>
      </c>
      <c r="V3711" s="9"/>
    </row>
    <row r="3712" customFormat="false" ht="15" hidden="false" customHeight="false" outlineLevel="0" collapsed="false">
      <c r="A3712" s="9" t="s">
        <v>32210</v>
      </c>
      <c r="B3712" s="9" t="s">
        <v>32211</v>
      </c>
      <c r="C3712" s="9" t="s">
        <v>32212</v>
      </c>
      <c r="D3712" s="9" t="s">
        <v>24</v>
      </c>
      <c r="E3712" s="9" t="s">
        <v>943</v>
      </c>
      <c r="F3712" s="9" t="s">
        <v>4257</v>
      </c>
      <c r="G3712" s="9" t="s">
        <v>103</v>
      </c>
      <c r="H3712" s="9" t="n">
        <v>1271</v>
      </c>
      <c r="I3712" s="9" t="n">
        <v>1368</v>
      </c>
      <c r="J3712" s="9"/>
      <c r="K3712" s="9" t="s">
        <v>32213</v>
      </c>
      <c r="L3712" s="9" t="s">
        <v>32214</v>
      </c>
      <c r="M3712" s="9" t="s">
        <v>32215</v>
      </c>
      <c r="N3712" s="9" t="s">
        <v>5908</v>
      </c>
      <c r="O3712" s="9" t="s">
        <v>354</v>
      </c>
      <c r="P3712" s="9" t="s">
        <v>32216</v>
      </c>
      <c r="Q3712" s="9" t="s">
        <v>234</v>
      </c>
      <c r="R3712" s="9" t="s">
        <v>1348</v>
      </c>
      <c r="S3712" s="9" t="s">
        <v>15</v>
      </c>
      <c r="T3712" s="9" t="s">
        <v>271</v>
      </c>
      <c r="U3712" s="9" t="s">
        <v>222</v>
      </c>
      <c r="V3712" s="9"/>
    </row>
    <row r="3713" customFormat="false" ht="15" hidden="false" customHeight="false" outlineLevel="0" collapsed="false">
      <c r="A3713" s="9" t="s">
        <v>32217</v>
      </c>
      <c r="B3713" s="9" t="s">
        <v>32218</v>
      </c>
      <c r="C3713" s="9" t="s">
        <v>32219</v>
      </c>
      <c r="D3713" s="9" t="s">
        <v>24</v>
      </c>
      <c r="E3713" s="9" t="s">
        <v>943</v>
      </c>
      <c r="F3713" s="9" t="s">
        <v>163</v>
      </c>
      <c r="G3713" s="9" t="s">
        <v>103</v>
      </c>
      <c r="H3713" s="9" t="n">
        <v>1368</v>
      </c>
      <c r="I3713" s="9" t="n">
        <v>1644</v>
      </c>
      <c r="J3713" s="9"/>
      <c r="K3713" s="9" t="s">
        <v>32220</v>
      </c>
      <c r="L3713" s="9" t="s">
        <v>32221</v>
      </c>
      <c r="M3713" s="9" t="s">
        <v>32221</v>
      </c>
      <c r="N3713" s="9" t="s">
        <v>1889</v>
      </c>
      <c r="O3713" s="9" t="s">
        <v>354</v>
      </c>
      <c r="P3713" s="9" t="s">
        <v>32222</v>
      </c>
      <c r="Q3713" s="9" t="s">
        <v>234</v>
      </c>
      <c r="R3713" s="9" t="s">
        <v>32223</v>
      </c>
      <c r="S3713" s="9" t="s">
        <v>16</v>
      </c>
      <c r="T3713" s="9" t="s">
        <v>31096</v>
      </c>
      <c r="U3713" s="9" t="s">
        <v>222</v>
      </c>
      <c r="V3713" s="9"/>
    </row>
    <row r="3714" customFormat="false" ht="15" hidden="false" customHeight="false" outlineLevel="0" collapsed="false">
      <c r="A3714" s="9" t="s">
        <v>32224</v>
      </c>
      <c r="B3714" s="9" t="s">
        <v>32225</v>
      </c>
      <c r="C3714" s="9" t="s">
        <v>32226</v>
      </c>
      <c r="D3714" s="9" t="s">
        <v>24</v>
      </c>
      <c r="E3714" s="9" t="s">
        <v>943</v>
      </c>
      <c r="F3714" s="9" t="s">
        <v>4257</v>
      </c>
      <c r="G3714" s="9" t="s">
        <v>32227</v>
      </c>
      <c r="H3714" s="9" t="n">
        <v>1644</v>
      </c>
      <c r="I3714" s="9" t="n">
        <v>1912</v>
      </c>
      <c r="J3714" s="9"/>
      <c r="K3714" s="9" t="s">
        <v>32228</v>
      </c>
      <c r="L3714" s="9" t="s">
        <v>32229</v>
      </c>
      <c r="M3714" s="9" t="s">
        <v>32230</v>
      </c>
      <c r="N3714" s="9" t="s">
        <v>5908</v>
      </c>
      <c r="O3714" s="9" t="s">
        <v>354</v>
      </c>
      <c r="P3714" s="9" t="s">
        <v>32231</v>
      </c>
      <c r="Q3714" s="9" t="s">
        <v>234</v>
      </c>
      <c r="R3714" s="9" t="s">
        <v>32232</v>
      </c>
      <c r="S3714" s="9" t="s">
        <v>15</v>
      </c>
      <c r="T3714" s="9" t="s">
        <v>271</v>
      </c>
      <c r="U3714" s="9" t="s">
        <v>222</v>
      </c>
      <c r="V3714" s="9"/>
    </row>
    <row r="3715" customFormat="false" ht="15" hidden="false" customHeight="false" outlineLevel="0" collapsed="false">
      <c r="A3715" s="9" t="s">
        <v>32233</v>
      </c>
      <c r="B3715" s="9" t="s">
        <v>32234</v>
      </c>
      <c r="C3715" s="9" t="s">
        <v>6652</v>
      </c>
      <c r="D3715" s="9" t="s">
        <v>24</v>
      </c>
      <c r="E3715" s="9" t="s">
        <v>943</v>
      </c>
      <c r="F3715" s="9" t="s">
        <v>163</v>
      </c>
      <c r="G3715" s="9" t="s">
        <v>4286</v>
      </c>
      <c r="H3715" s="9" t="n">
        <v>-400</v>
      </c>
      <c r="I3715" s="9" t="n">
        <v>-109</v>
      </c>
      <c r="J3715" s="9" t="s">
        <v>7687</v>
      </c>
      <c r="K3715" s="9" t="s">
        <v>32235</v>
      </c>
      <c r="L3715" s="9" t="s">
        <v>6068</v>
      </c>
      <c r="M3715" s="9" t="s">
        <v>32236</v>
      </c>
      <c r="N3715" s="9" t="s">
        <v>613</v>
      </c>
      <c r="O3715" s="9" t="s">
        <v>18532</v>
      </c>
      <c r="P3715" s="9" t="s">
        <v>32237</v>
      </c>
      <c r="Q3715" s="9" t="s">
        <v>219</v>
      </c>
      <c r="R3715" s="9" t="s">
        <v>628</v>
      </c>
      <c r="S3715" s="9" t="s">
        <v>17</v>
      </c>
      <c r="T3715" s="9"/>
      <c r="U3715" s="9" t="s">
        <v>222</v>
      </c>
      <c r="V3715" s="9"/>
    </row>
    <row r="3716" customFormat="false" ht="15" hidden="false" customHeight="false" outlineLevel="0" collapsed="false">
      <c r="A3716" s="9" t="s">
        <v>32238</v>
      </c>
      <c r="B3716" s="9" t="s">
        <v>32239</v>
      </c>
      <c r="C3716" s="9" t="s">
        <v>32240</v>
      </c>
      <c r="D3716" s="9" t="s">
        <v>24</v>
      </c>
      <c r="E3716" s="9" t="s">
        <v>943</v>
      </c>
      <c r="F3716" s="9" t="s">
        <v>163</v>
      </c>
      <c r="G3716" s="9" t="s">
        <v>32241</v>
      </c>
      <c r="H3716" s="9" t="n">
        <v>1949</v>
      </c>
      <c r="I3716" s="9"/>
      <c r="J3716" s="9" t="s">
        <v>1250</v>
      </c>
      <c r="K3716" s="9" t="s">
        <v>32242</v>
      </c>
      <c r="L3716" s="9" t="s">
        <v>32243</v>
      </c>
      <c r="M3716" s="9" t="s">
        <v>32244</v>
      </c>
      <c r="N3716" s="9" t="s">
        <v>7746</v>
      </c>
      <c r="O3716" s="9" t="s">
        <v>32245</v>
      </c>
      <c r="P3716" s="9" t="s">
        <v>32246</v>
      </c>
      <c r="Q3716" s="9" t="s">
        <v>2391</v>
      </c>
      <c r="R3716" s="9" t="s">
        <v>628</v>
      </c>
      <c r="S3716" s="9" t="s">
        <v>16</v>
      </c>
      <c r="T3716" s="9" t="s">
        <v>10491</v>
      </c>
      <c r="U3716" s="9" t="s">
        <v>222</v>
      </c>
      <c r="V3716" s="9"/>
    </row>
    <row r="3717" customFormat="false" ht="15" hidden="false" customHeight="false" outlineLevel="0" collapsed="false">
      <c r="A3717" s="9" t="s">
        <v>32247</v>
      </c>
      <c r="B3717" s="9" t="s">
        <v>32248</v>
      </c>
      <c r="C3717" s="9" t="s">
        <v>32249</v>
      </c>
      <c r="D3717" s="9" t="s">
        <v>24</v>
      </c>
      <c r="E3717" s="9" t="s">
        <v>943</v>
      </c>
      <c r="F3717" s="9" t="s">
        <v>163</v>
      </c>
      <c r="G3717" s="9" t="s">
        <v>26524</v>
      </c>
      <c r="H3717" s="9" t="n">
        <v>-37</v>
      </c>
      <c r="I3717" s="9" t="n">
        <v>668</v>
      </c>
      <c r="J3717" s="9" t="s">
        <v>32250</v>
      </c>
      <c r="K3717" s="9" t="s">
        <v>32251</v>
      </c>
      <c r="L3717" s="9" t="s">
        <v>32252</v>
      </c>
      <c r="M3717" s="9" t="s">
        <v>32253</v>
      </c>
      <c r="N3717" s="9" t="s">
        <v>231</v>
      </c>
      <c r="O3717" s="9" t="s">
        <v>32254</v>
      </c>
      <c r="P3717" s="9" t="s">
        <v>32255</v>
      </c>
      <c r="Q3717" s="9" t="s">
        <v>219</v>
      </c>
      <c r="R3717" s="9" t="s">
        <v>1474</v>
      </c>
      <c r="S3717" s="9" t="s">
        <v>16</v>
      </c>
      <c r="T3717" s="9" t="s">
        <v>672</v>
      </c>
      <c r="U3717" s="9" t="s">
        <v>222</v>
      </c>
      <c r="V3717" s="9" t="s">
        <v>32256</v>
      </c>
    </row>
    <row r="3718" customFormat="false" ht="15" hidden="false" customHeight="false" outlineLevel="0" collapsed="false">
      <c r="A3718" s="9" t="s">
        <v>32257</v>
      </c>
      <c r="B3718" s="9" t="s">
        <v>32258</v>
      </c>
      <c r="C3718" s="9" t="s">
        <v>32259</v>
      </c>
      <c r="D3718" s="9" t="s">
        <v>24</v>
      </c>
      <c r="E3718" s="9" t="s">
        <v>943</v>
      </c>
      <c r="F3718" s="9" t="s">
        <v>163</v>
      </c>
      <c r="G3718" s="9" t="s">
        <v>105</v>
      </c>
      <c r="H3718" s="9" t="n">
        <v>-18</v>
      </c>
      <c r="I3718" s="9" t="n">
        <v>660</v>
      </c>
      <c r="J3718" s="9" t="s">
        <v>32250</v>
      </c>
      <c r="K3718" s="9" t="s">
        <v>32260</v>
      </c>
      <c r="L3718" s="9" t="s">
        <v>32261</v>
      </c>
      <c r="M3718" s="9" t="s">
        <v>32262</v>
      </c>
      <c r="N3718" s="9" t="s">
        <v>31375</v>
      </c>
      <c r="O3718" s="9" t="s">
        <v>32263</v>
      </c>
      <c r="P3718" s="9" t="s">
        <v>32264</v>
      </c>
      <c r="Q3718" s="9" t="s">
        <v>219</v>
      </c>
      <c r="R3718" s="9" t="s">
        <v>1474</v>
      </c>
      <c r="S3718" s="9" t="s">
        <v>16</v>
      </c>
      <c r="T3718" s="9" t="s">
        <v>170</v>
      </c>
      <c r="U3718" s="9" t="s">
        <v>222</v>
      </c>
      <c r="V3718" s="9"/>
    </row>
    <row r="3719" customFormat="false" ht="15" hidden="false" customHeight="false" outlineLevel="0" collapsed="false">
      <c r="A3719" s="9" t="s">
        <v>32265</v>
      </c>
      <c r="B3719" s="9" t="s">
        <v>32266</v>
      </c>
      <c r="C3719" s="9" t="s">
        <v>32267</v>
      </c>
      <c r="D3719" s="9" t="s">
        <v>24</v>
      </c>
      <c r="E3719" s="9" t="s">
        <v>943</v>
      </c>
      <c r="F3719" s="9" t="s">
        <v>163</v>
      </c>
      <c r="G3719" s="9" t="s">
        <v>105</v>
      </c>
      <c r="H3719" s="9" t="n">
        <v>-57</v>
      </c>
      <c r="I3719" s="9" t="n">
        <v>935</v>
      </c>
      <c r="J3719" s="9" t="s">
        <v>32268</v>
      </c>
      <c r="K3719" s="9" t="s">
        <v>32269</v>
      </c>
      <c r="L3719" s="9" t="s">
        <v>32270</v>
      </c>
      <c r="M3719" s="9" t="s">
        <v>32271</v>
      </c>
      <c r="N3719" s="9" t="s">
        <v>2111</v>
      </c>
      <c r="O3719" s="9" t="s">
        <v>32254</v>
      </c>
      <c r="P3719" s="9" t="s">
        <v>32272</v>
      </c>
      <c r="Q3719" s="9" t="s">
        <v>1163</v>
      </c>
      <c r="R3719" s="9" t="s">
        <v>1474</v>
      </c>
      <c r="S3719" s="9" t="s">
        <v>16</v>
      </c>
      <c r="T3719" s="9" t="s">
        <v>3272</v>
      </c>
      <c r="U3719" s="9" t="s">
        <v>222</v>
      </c>
      <c r="V3719" s="9"/>
    </row>
    <row r="3720" customFormat="false" ht="15" hidden="false" customHeight="false" outlineLevel="0" collapsed="false">
      <c r="A3720" s="9" t="s">
        <v>32273</v>
      </c>
      <c r="B3720" s="9" t="s">
        <v>32274</v>
      </c>
      <c r="C3720" s="9" t="s">
        <v>32275</v>
      </c>
      <c r="D3720" s="9" t="s">
        <v>24</v>
      </c>
      <c r="E3720" s="9" t="s">
        <v>943</v>
      </c>
      <c r="F3720" s="9" t="s">
        <v>4257</v>
      </c>
      <c r="G3720" s="9" t="s">
        <v>32276</v>
      </c>
      <c r="H3720" s="9" t="n">
        <v>698</v>
      </c>
      <c r="I3720" s="9" t="n">
        <v>926</v>
      </c>
      <c r="J3720" s="9"/>
      <c r="K3720" s="9" t="s">
        <v>32277</v>
      </c>
      <c r="L3720" s="9" t="s">
        <v>32278</v>
      </c>
      <c r="M3720" s="9" t="s">
        <v>32279</v>
      </c>
      <c r="N3720" s="9" t="s">
        <v>613</v>
      </c>
      <c r="O3720" s="9" t="s">
        <v>354</v>
      </c>
      <c r="P3720" s="9" t="s">
        <v>32280</v>
      </c>
      <c r="Q3720" s="9" t="s">
        <v>234</v>
      </c>
      <c r="R3720" s="9" t="s">
        <v>628</v>
      </c>
      <c r="S3720" s="9" t="s">
        <v>17</v>
      </c>
      <c r="T3720" s="9"/>
      <c r="U3720" s="9" t="s">
        <v>378</v>
      </c>
      <c r="V3720" s="9"/>
    </row>
    <row r="3721" customFormat="false" ht="15" hidden="false" customHeight="false" outlineLevel="0" collapsed="false">
      <c r="A3721" s="9" t="s">
        <v>32281</v>
      </c>
      <c r="B3721" s="9" t="s">
        <v>32282</v>
      </c>
      <c r="C3721" s="9" t="s">
        <v>32283</v>
      </c>
      <c r="D3721" s="9" t="s">
        <v>24</v>
      </c>
      <c r="E3721" s="9" t="s">
        <v>943</v>
      </c>
      <c r="F3721" s="9" t="s">
        <v>163</v>
      </c>
      <c r="G3721" s="9" t="s">
        <v>105</v>
      </c>
      <c r="H3721" s="9" t="n">
        <v>918</v>
      </c>
      <c r="I3721" s="9" t="n">
        <v>1392</v>
      </c>
      <c r="J3721" s="9"/>
      <c r="K3721" s="9" t="s">
        <v>32284</v>
      </c>
      <c r="L3721" s="9" t="s">
        <v>32285</v>
      </c>
      <c r="M3721" s="9" t="s">
        <v>32286</v>
      </c>
      <c r="N3721" s="9" t="s">
        <v>1863</v>
      </c>
      <c r="O3721" s="9" t="s">
        <v>354</v>
      </c>
      <c r="P3721" s="9" t="s">
        <v>32287</v>
      </c>
      <c r="Q3721" s="9" t="s">
        <v>670</v>
      </c>
      <c r="R3721" s="9" t="s">
        <v>1474</v>
      </c>
      <c r="S3721" s="9" t="s">
        <v>15</v>
      </c>
      <c r="T3721" s="9" t="s">
        <v>32288</v>
      </c>
      <c r="U3721" s="9" t="s">
        <v>222</v>
      </c>
      <c r="V3721" s="9" t="s">
        <v>32289</v>
      </c>
    </row>
    <row r="3722" customFormat="false" ht="15" hidden="false" customHeight="false" outlineLevel="0" collapsed="false">
      <c r="A3722" s="9" t="s">
        <v>32290</v>
      </c>
      <c r="B3722" s="9" t="s">
        <v>32291</v>
      </c>
      <c r="C3722" s="9" t="s">
        <v>32292</v>
      </c>
      <c r="D3722" s="9" t="s">
        <v>24</v>
      </c>
      <c r="E3722" s="9" t="s">
        <v>943</v>
      </c>
      <c r="F3722" s="9" t="s">
        <v>163</v>
      </c>
      <c r="G3722" s="9" t="s">
        <v>105</v>
      </c>
      <c r="H3722" s="9" t="n">
        <v>1392</v>
      </c>
      <c r="I3722" s="9" t="n">
        <v>1897</v>
      </c>
      <c r="J3722" s="9" t="s">
        <v>32293</v>
      </c>
      <c r="K3722" s="9" t="s">
        <v>32294</v>
      </c>
      <c r="L3722" s="9" t="s">
        <v>32295</v>
      </c>
      <c r="M3722" s="9" t="s">
        <v>32296</v>
      </c>
      <c r="N3722" s="9" t="s">
        <v>6113</v>
      </c>
      <c r="O3722" s="9" t="s">
        <v>354</v>
      </c>
      <c r="P3722" s="9" t="s">
        <v>32297</v>
      </c>
      <c r="Q3722" s="9" t="s">
        <v>2391</v>
      </c>
      <c r="R3722" s="9" t="s">
        <v>1474</v>
      </c>
      <c r="S3722" s="9" t="s">
        <v>16</v>
      </c>
      <c r="T3722" s="9" t="s">
        <v>30932</v>
      </c>
      <c r="U3722" s="9" t="s">
        <v>222</v>
      </c>
      <c r="V3722" s="9" t="s">
        <v>32298</v>
      </c>
    </row>
    <row r="3723" customFormat="false" ht="15" hidden="false" customHeight="false" outlineLevel="0" collapsed="false">
      <c r="A3723" s="9" t="s">
        <v>32299</v>
      </c>
      <c r="B3723" s="9" t="s">
        <v>32300</v>
      </c>
      <c r="C3723" s="9" t="s">
        <v>32301</v>
      </c>
      <c r="D3723" s="9" t="s">
        <v>24</v>
      </c>
      <c r="E3723" s="9" t="s">
        <v>943</v>
      </c>
      <c r="F3723" s="9" t="s">
        <v>163</v>
      </c>
      <c r="G3723" s="9" t="s">
        <v>107</v>
      </c>
      <c r="H3723" s="9" t="n">
        <v>250</v>
      </c>
      <c r="I3723" s="9" t="n">
        <v>710</v>
      </c>
      <c r="J3723" s="9" t="s">
        <v>7687</v>
      </c>
      <c r="K3723" s="9" t="s">
        <v>32302</v>
      </c>
      <c r="L3723" s="9" t="s">
        <v>32303</v>
      </c>
      <c r="M3723" s="9" t="s">
        <v>32304</v>
      </c>
      <c r="N3723" s="9" t="s">
        <v>6060</v>
      </c>
      <c r="O3723" s="9" t="s">
        <v>18532</v>
      </c>
      <c r="P3723" s="9" t="s">
        <v>32305</v>
      </c>
      <c r="Q3723" s="9" t="s">
        <v>219</v>
      </c>
      <c r="R3723" s="9" t="s">
        <v>1383</v>
      </c>
      <c r="S3723" s="9" t="s">
        <v>16</v>
      </c>
      <c r="T3723" s="9" t="s">
        <v>170</v>
      </c>
      <c r="U3723" s="9" t="s">
        <v>378</v>
      </c>
      <c r="V3723" s="9" t="s">
        <v>32306</v>
      </c>
    </row>
    <row r="3724" customFormat="false" ht="15" hidden="false" customHeight="false" outlineLevel="0" collapsed="false">
      <c r="A3724" s="9" t="s">
        <v>32307</v>
      </c>
      <c r="B3724" s="9" t="s">
        <v>32308</v>
      </c>
      <c r="C3724" s="9" t="s">
        <v>32309</v>
      </c>
      <c r="D3724" s="9" t="s">
        <v>24</v>
      </c>
      <c r="E3724" s="9" t="s">
        <v>943</v>
      </c>
      <c r="F3724" s="9" t="s">
        <v>163</v>
      </c>
      <c r="G3724" s="9" t="s">
        <v>107</v>
      </c>
      <c r="H3724" s="9" t="n">
        <v>710</v>
      </c>
      <c r="I3724" s="9" t="n">
        <v>794</v>
      </c>
      <c r="J3724" s="9"/>
      <c r="K3724" s="9" t="s">
        <v>32310</v>
      </c>
      <c r="L3724" s="9" t="s">
        <v>32311</v>
      </c>
      <c r="M3724" s="9" t="s">
        <v>32312</v>
      </c>
      <c r="N3724" s="9" t="s">
        <v>613</v>
      </c>
      <c r="O3724" s="9" t="s">
        <v>32313</v>
      </c>
      <c r="P3724" s="9" t="s">
        <v>32314</v>
      </c>
      <c r="Q3724" s="9" t="s">
        <v>670</v>
      </c>
      <c r="R3724" s="9" t="s">
        <v>1454</v>
      </c>
      <c r="S3724" s="9" t="s">
        <v>16</v>
      </c>
      <c r="T3724" s="9" t="s">
        <v>8750</v>
      </c>
      <c r="U3724" s="9" t="s">
        <v>222</v>
      </c>
      <c r="V3724" s="9"/>
    </row>
    <row r="3725" customFormat="false" ht="15" hidden="false" customHeight="false" outlineLevel="0" collapsed="false">
      <c r="A3725" s="9" t="s">
        <v>32315</v>
      </c>
      <c r="B3725" s="9" t="s">
        <v>32316</v>
      </c>
      <c r="C3725" s="9" t="s">
        <v>32317</v>
      </c>
      <c r="D3725" s="9" t="s">
        <v>24</v>
      </c>
      <c r="E3725" s="9" t="s">
        <v>943</v>
      </c>
      <c r="F3725" s="9" t="s">
        <v>163</v>
      </c>
      <c r="G3725" s="9" t="s">
        <v>107</v>
      </c>
      <c r="H3725" s="9" t="n">
        <v>794</v>
      </c>
      <c r="I3725" s="9" t="n">
        <v>1185</v>
      </c>
      <c r="J3725" s="9"/>
      <c r="K3725" s="9" t="s">
        <v>32318</v>
      </c>
      <c r="L3725" s="9" t="s">
        <v>32319</v>
      </c>
      <c r="M3725" s="9" t="s">
        <v>32320</v>
      </c>
      <c r="N3725" s="9" t="s">
        <v>1863</v>
      </c>
      <c r="O3725" s="9" t="s">
        <v>354</v>
      </c>
      <c r="P3725" s="9" t="s">
        <v>32321</v>
      </c>
      <c r="Q3725" s="9" t="s">
        <v>670</v>
      </c>
      <c r="R3725" s="9" t="s">
        <v>1383</v>
      </c>
      <c r="S3725" s="9" t="s">
        <v>16</v>
      </c>
      <c r="T3725" s="9" t="s">
        <v>7901</v>
      </c>
      <c r="U3725" s="9" t="s">
        <v>222</v>
      </c>
      <c r="V3725" s="9" t="s">
        <v>32322</v>
      </c>
    </row>
    <row r="3726" customFormat="false" ht="15" hidden="false" customHeight="false" outlineLevel="0" collapsed="false">
      <c r="A3726" s="9" t="s">
        <v>32323</v>
      </c>
      <c r="B3726" s="9" t="s">
        <v>32324</v>
      </c>
      <c r="C3726" s="9" t="s">
        <v>32325</v>
      </c>
      <c r="D3726" s="9" t="s">
        <v>24</v>
      </c>
      <c r="E3726" s="9" t="s">
        <v>943</v>
      </c>
      <c r="F3726" s="9" t="s">
        <v>163</v>
      </c>
      <c r="G3726" s="9" t="s">
        <v>107</v>
      </c>
      <c r="H3726" s="9" t="n">
        <v>1185</v>
      </c>
      <c r="I3726" s="9" t="n">
        <v>1333</v>
      </c>
      <c r="J3726" s="9"/>
      <c r="K3726" s="9" t="s">
        <v>32326</v>
      </c>
      <c r="L3726" s="9" t="s">
        <v>32327</v>
      </c>
      <c r="M3726" s="9" t="s">
        <v>32328</v>
      </c>
      <c r="N3726" s="9" t="s">
        <v>6060</v>
      </c>
      <c r="O3726" s="9" t="s">
        <v>354</v>
      </c>
      <c r="P3726" s="9" t="s">
        <v>32329</v>
      </c>
      <c r="Q3726" s="9" t="s">
        <v>670</v>
      </c>
      <c r="R3726" s="9" t="s">
        <v>1383</v>
      </c>
      <c r="S3726" s="9" t="s">
        <v>16</v>
      </c>
      <c r="T3726" s="9"/>
      <c r="U3726" s="9" t="s">
        <v>222</v>
      </c>
      <c r="V3726" s="9"/>
    </row>
    <row r="3727" customFormat="false" ht="15" hidden="false" customHeight="false" outlineLevel="0" collapsed="false">
      <c r="A3727" s="9" t="s">
        <v>32330</v>
      </c>
      <c r="B3727" s="9" t="s">
        <v>32331</v>
      </c>
      <c r="C3727" s="9" t="s">
        <v>32332</v>
      </c>
      <c r="D3727" s="9" t="s">
        <v>24</v>
      </c>
      <c r="E3727" s="9" t="s">
        <v>943</v>
      </c>
      <c r="F3727" s="9" t="s">
        <v>163</v>
      </c>
      <c r="G3727" s="9" t="s">
        <v>107</v>
      </c>
      <c r="H3727" s="9" t="n">
        <v>1336</v>
      </c>
      <c r="I3727" s="9" t="n">
        <v>1573</v>
      </c>
      <c r="J3727" s="9"/>
      <c r="K3727" s="9" t="s">
        <v>32333</v>
      </c>
      <c r="L3727" s="9" t="s">
        <v>32334</v>
      </c>
      <c r="M3727" s="9" t="s">
        <v>32335</v>
      </c>
      <c r="N3727" s="9" t="s">
        <v>31293</v>
      </c>
      <c r="O3727" s="9" t="s">
        <v>354</v>
      </c>
      <c r="P3727" s="9" t="s">
        <v>32336</v>
      </c>
      <c r="Q3727" s="9" t="s">
        <v>234</v>
      </c>
      <c r="R3727" s="9" t="s">
        <v>1383</v>
      </c>
      <c r="S3727" s="9" t="s">
        <v>16</v>
      </c>
      <c r="T3727" s="9"/>
      <c r="U3727" s="9" t="s">
        <v>222</v>
      </c>
      <c r="V3727" s="9" t="s">
        <v>32337</v>
      </c>
    </row>
    <row r="3728" customFormat="false" ht="15" hidden="false" customHeight="false" outlineLevel="0" collapsed="false">
      <c r="A3728" s="9" t="s">
        <v>32338</v>
      </c>
      <c r="B3728" s="9" t="s">
        <v>32339</v>
      </c>
      <c r="C3728" s="9" t="s">
        <v>32340</v>
      </c>
      <c r="D3728" s="9" t="s">
        <v>24</v>
      </c>
      <c r="E3728" s="9" t="s">
        <v>943</v>
      </c>
      <c r="F3728" s="9" t="s">
        <v>163</v>
      </c>
      <c r="G3728" s="9" t="s">
        <v>107</v>
      </c>
      <c r="H3728" s="9" t="n">
        <v>1603</v>
      </c>
      <c r="I3728" s="9" t="n">
        <v>1868</v>
      </c>
      <c r="J3728" s="9"/>
      <c r="K3728" s="9" t="s">
        <v>32341</v>
      </c>
      <c r="L3728" s="9" t="s">
        <v>32342</v>
      </c>
      <c r="M3728" s="9" t="s">
        <v>32343</v>
      </c>
      <c r="N3728" s="9" t="s">
        <v>2159</v>
      </c>
      <c r="O3728" s="9" t="s">
        <v>354</v>
      </c>
      <c r="P3728" s="9" t="s">
        <v>32344</v>
      </c>
      <c r="Q3728" s="9" t="s">
        <v>234</v>
      </c>
      <c r="R3728" s="9" t="s">
        <v>32345</v>
      </c>
      <c r="S3728" s="9" t="s">
        <v>15</v>
      </c>
      <c r="T3728" s="9"/>
      <c r="U3728" s="9" t="s">
        <v>222</v>
      </c>
      <c r="V3728" s="9" t="s">
        <v>32346</v>
      </c>
    </row>
    <row r="3729" customFormat="false" ht="15" hidden="false" customHeight="false" outlineLevel="0" collapsed="false">
      <c r="A3729" s="9" t="s">
        <v>32347</v>
      </c>
      <c r="B3729" s="9" t="s">
        <v>32348</v>
      </c>
      <c r="C3729" s="9" t="s">
        <v>32349</v>
      </c>
      <c r="D3729" s="9" t="s">
        <v>24</v>
      </c>
      <c r="E3729" s="9" t="s">
        <v>943</v>
      </c>
      <c r="F3729" s="9" t="s">
        <v>163</v>
      </c>
      <c r="G3729" s="9" t="s">
        <v>107</v>
      </c>
      <c r="H3729" s="9" t="n">
        <v>1429</v>
      </c>
      <c r="I3729" s="9" t="n">
        <v>1879</v>
      </c>
      <c r="J3729" s="9"/>
      <c r="K3729" s="9" t="s">
        <v>32350</v>
      </c>
      <c r="L3729" s="9" t="s">
        <v>32351</v>
      </c>
      <c r="M3729" s="9" t="s">
        <v>32352</v>
      </c>
      <c r="N3729" s="9" t="s">
        <v>2159</v>
      </c>
      <c r="O3729" s="9" t="s">
        <v>354</v>
      </c>
      <c r="P3729" s="9" t="s">
        <v>32353</v>
      </c>
      <c r="Q3729" s="9" t="s">
        <v>1267</v>
      </c>
      <c r="R3729" s="9" t="s">
        <v>1454</v>
      </c>
      <c r="S3729" s="9" t="s">
        <v>16</v>
      </c>
      <c r="T3729" s="9" t="s">
        <v>10874</v>
      </c>
      <c r="U3729" s="9" t="s">
        <v>222</v>
      </c>
      <c r="V3729" s="9"/>
    </row>
    <row r="3730" customFormat="false" ht="15" hidden="false" customHeight="false" outlineLevel="0" collapsed="false">
      <c r="A3730" s="9" t="s">
        <v>32354</v>
      </c>
      <c r="B3730" s="9" t="s">
        <v>32355</v>
      </c>
      <c r="C3730" s="9" t="s">
        <v>32356</v>
      </c>
      <c r="D3730" s="9" t="s">
        <v>24</v>
      </c>
      <c r="E3730" s="9" t="s">
        <v>943</v>
      </c>
      <c r="F3730" s="9" t="s">
        <v>163</v>
      </c>
      <c r="G3730" s="9" t="s">
        <v>32357</v>
      </c>
      <c r="H3730" s="9" t="n">
        <v>1868</v>
      </c>
      <c r="I3730" s="9" t="n">
        <v>1947</v>
      </c>
      <c r="J3730" s="9"/>
      <c r="K3730" s="9" t="s">
        <v>32358</v>
      </c>
      <c r="L3730" s="9" t="s">
        <v>32359</v>
      </c>
      <c r="M3730" s="9" t="s">
        <v>32360</v>
      </c>
      <c r="N3730" s="9" t="s">
        <v>32361</v>
      </c>
      <c r="O3730" s="9" t="s">
        <v>354</v>
      </c>
      <c r="P3730" s="9" t="s">
        <v>32362</v>
      </c>
      <c r="Q3730" s="9" t="s">
        <v>2391</v>
      </c>
      <c r="R3730" s="9" t="s">
        <v>32363</v>
      </c>
      <c r="S3730" s="9" t="s">
        <v>15</v>
      </c>
      <c r="T3730" s="9" t="s">
        <v>32364</v>
      </c>
      <c r="U3730" s="9" t="s">
        <v>222</v>
      </c>
      <c r="V3730" s="9"/>
    </row>
    <row r="3731" customFormat="false" ht="15" hidden="false" customHeight="false" outlineLevel="0" collapsed="false">
      <c r="A3731" s="9" t="s">
        <v>32365</v>
      </c>
      <c r="B3731" s="9" t="s">
        <v>32366</v>
      </c>
      <c r="C3731" s="9" t="s">
        <v>32367</v>
      </c>
      <c r="D3731" s="9" t="s">
        <v>24</v>
      </c>
      <c r="E3731" s="9" t="s">
        <v>943</v>
      </c>
      <c r="F3731" s="9" t="s">
        <v>164</v>
      </c>
      <c r="G3731" s="9" t="s">
        <v>109</v>
      </c>
      <c r="H3731" s="9" t="n">
        <v>-322</v>
      </c>
      <c r="I3731" s="9" t="n">
        <v>-185</v>
      </c>
      <c r="J3731" s="9" t="s">
        <v>7687</v>
      </c>
      <c r="K3731" s="9" t="s">
        <v>32368</v>
      </c>
      <c r="L3731" s="9" t="s">
        <v>32369</v>
      </c>
      <c r="M3731" s="9" t="s">
        <v>32370</v>
      </c>
      <c r="N3731" s="9" t="s">
        <v>1863</v>
      </c>
      <c r="O3731" s="9" t="s">
        <v>32371</v>
      </c>
      <c r="P3731" s="9" t="s">
        <v>32372</v>
      </c>
      <c r="Q3731" s="9" t="s">
        <v>234</v>
      </c>
      <c r="R3731" s="9" t="s">
        <v>8494</v>
      </c>
      <c r="S3731" s="9" t="s">
        <v>16</v>
      </c>
      <c r="T3731" s="9" t="s">
        <v>6041</v>
      </c>
      <c r="U3731" s="9" t="s">
        <v>222</v>
      </c>
      <c r="V3731" s="9" t="s">
        <v>32373</v>
      </c>
    </row>
    <row r="3732" customFormat="false" ht="15" hidden="false" customHeight="false" outlineLevel="0" collapsed="false">
      <c r="A3732" s="9" t="s">
        <v>32374</v>
      </c>
      <c r="B3732" s="9" t="s">
        <v>32375</v>
      </c>
      <c r="C3732" s="9" t="s">
        <v>32376</v>
      </c>
      <c r="D3732" s="9" t="s">
        <v>24</v>
      </c>
      <c r="E3732" s="9" t="s">
        <v>943</v>
      </c>
      <c r="F3732" s="9" t="s">
        <v>2336</v>
      </c>
      <c r="G3732" s="9" t="s">
        <v>2337</v>
      </c>
      <c r="H3732" s="9" t="n">
        <v>30</v>
      </c>
      <c r="I3732" s="9" t="n">
        <v>375</v>
      </c>
      <c r="J3732" s="9" t="s">
        <v>32377</v>
      </c>
      <c r="K3732" s="9" t="s">
        <v>32378</v>
      </c>
      <c r="L3732" s="9" t="s">
        <v>32379</v>
      </c>
      <c r="M3732" s="9" t="s">
        <v>32380</v>
      </c>
      <c r="N3732" s="9" t="s">
        <v>6339</v>
      </c>
      <c r="O3732" s="9" t="s">
        <v>32381</v>
      </c>
      <c r="P3732" s="9" t="s">
        <v>32382</v>
      </c>
      <c r="Q3732" s="9" t="s">
        <v>1358</v>
      </c>
      <c r="R3732" s="9" t="s">
        <v>1348</v>
      </c>
      <c r="S3732" s="9" t="s">
        <v>15</v>
      </c>
      <c r="T3732" s="9" t="s">
        <v>271</v>
      </c>
      <c r="U3732" s="9" t="s">
        <v>222</v>
      </c>
      <c r="V3732" s="9"/>
    </row>
    <row r="3733" customFormat="false" ht="15" hidden="false" customHeight="false" outlineLevel="0" collapsed="false">
      <c r="A3733" s="9" t="s">
        <v>32383</v>
      </c>
      <c r="B3733" s="9" t="s">
        <v>32384</v>
      </c>
      <c r="C3733" s="9" t="s">
        <v>32385</v>
      </c>
      <c r="D3733" s="9" t="s">
        <v>24</v>
      </c>
      <c r="E3733" s="9" t="s">
        <v>943</v>
      </c>
      <c r="F3733" s="9" t="s">
        <v>164</v>
      </c>
      <c r="G3733" s="9" t="s">
        <v>109</v>
      </c>
      <c r="H3733" s="9" t="n">
        <v>320</v>
      </c>
      <c r="I3733" s="9" t="n">
        <v>550</v>
      </c>
      <c r="J3733" s="9" t="s">
        <v>7687</v>
      </c>
      <c r="K3733" s="9" t="s">
        <v>32386</v>
      </c>
      <c r="L3733" s="9" t="s">
        <v>32387</v>
      </c>
      <c r="M3733" s="9" t="s">
        <v>32388</v>
      </c>
      <c r="N3733" s="9" t="s">
        <v>6339</v>
      </c>
      <c r="O3733" s="9" t="s">
        <v>8025</v>
      </c>
      <c r="P3733" s="9" t="s">
        <v>32389</v>
      </c>
      <c r="Q3733" s="9" t="s">
        <v>670</v>
      </c>
      <c r="R3733" s="9" t="s">
        <v>1348</v>
      </c>
      <c r="S3733" s="9" t="s">
        <v>16</v>
      </c>
      <c r="T3733" s="9" t="s">
        <v>672</v>
      </c>
      <c r="U3733" s="9" t="s">
        <v>222</v>
      </c>
      <c r="V3733" s="9"/>
    </row>
    <row r="3734" customFormat="false" ht="15" hidden="false" customHeight="false" outlineLevel="0" collapsed="false">
      <c r="A3734" s="9" t="s">
        <v>32390</v>
      </c>
      <c r="B3734" s="9" t="s">
        <v>32391</v>
      </c>
      <c r="C3734" s="9" t="s">
        <v>32392</v>
      </c>
      <c r="D3734" s="9" t="s">
        <v>24</v>
      </c>
      <c r="E3734" s="9" t="s">
        <v>943</v>
      </c>
      <c r="F3734" s="9" t="s">
        <v>164</v>
      </c>
      <c r="G3734" s="9" t="s">
        <v>109</v>
      </c>
      <c r="H3734" s="9" t="n">
        <v>-377</v>
      </c>
      <c r="I3734" s="9" t="n">
        <v>1017</v>
      </c>
      <c r="J3734" s="9" t="s">
        <v>7687</v>
      </c>
      <c r="K3734" s="9" t="s">
        <v>32393</v>
      </c>
      <c r="L3734" s="9" t="s">
        <v>32394</v>
      </c>
      <c r="M3734" s="9" t="s">
        <v>32395</v>
      </c>
      <c r="N3734" s="9" t="s">
        <v>613</v>
      </c>
      <c r="O3734" s="9" t="s">
        <v>32396</v>
      </c>
      <c r="P3734" s="9" t="s">
        <v>32397</v>
      </c>
      <c r="Q3734" s="9" t="s">
        <v>670</v>
      </c>
      <c r="R3734" s="9" t="s">
        <v>628</v>
      </c>
      <c r="S3734" s="9" t="s">
        <v>16</v>
      </c>
      <c r="T3734" s="9" t="s">
        <v>672</v>
      </c>
      <c r="U3734" s="9" t="s">
        <v>222</v>
      </c>
      <c r="V3734" s="9"/>
    </row>
    <row r="3735" customFormat="false" ht="15" hidden="false" customHeight="false" outlineLevel="0" collapsed="false">
      <c r="A3735" s="9" t="s">
        <v>32398</v>
      </c>
      <c r="B3735" s="9" t="s">
        <v>32399</v>
      </c>
      <c r="C3735" s="9" t="s">
        <v>32400</v>
      </c>
      <c r="D3735" s="9" t="s">
        <v>24</v>
      </c>
      <c r="E3735" s="9" t="s">
        <v>943</v>
      </c>
      <c r="F3735" s="9" t="s">
        <v>164</v>
      </c>
      <c r="G3735" s="9" t="s">
        <v>109</v>
      </c>
      <c r="H3735" s="9" t="n">
        <v>1469</v>
      </c>
      <c r="I3735" s="9" t="n">
        <v>1815</v>
      </c>
      <c r="J3735" s="9" t="s">
        <v>32401</v>
      </c>
      <c r="K3735" s="9" t="s">
        <v>32402</v>
      </c>
      <c r="L3735" s="9" t="s">
        <v>32403</v>
      </c>
      <c r="M3735" s="9" t="s">
        <v>32404</v>
      </c>
      <c r="N3735" s="9" t="s">
        <v>613</v>
      </c>
      <c r="O3735" s="9" t="s">
        <v>32405</v>
      </c>
      <c r="P3735" s="9" t="s">
        <v>32406</v>
      </c>
      <c r="Q3735" s="9" t="s">
        <v>2391</v>
      </c>
      <c r="R3735" s="9" t="s">
        <v>8494</v>
      </c>
      <c r="S3735" s="9" t="s">
        <v>16</v>
      </c>
      <c r="T3735" s="9" t="s">
        <v>8027</v>
      </c>
      <c r="U3735" s="9" t="s">
        <v>222</v>
      </c>
      <c r="V3735" s="9"/>
    </row>
    <row r="3736" customFormat="false" ht="15" hidden="false" customHeight="false" outlineLevel="0" collapsed="false">
      <c r="A3736" s="9" t="s">
        <v>32407</v>
      </c>
      <c r="B3736" s="9" t="s">
        <v>32408</v>
      </c>
      <c r="C3736" s="9" t="s">
        <v>32409</v>
      </c>
      <c r="D3736" s="9" t="s">
        <v>24</v>
      </c>
      <c r="E3736" s="9" t="s">
        <v>943</v>
      </c>
      <c r="F3736" s="9" t="s">
        <v>164</v>
      </c>
      <c r="G3736" s="9" t="s">
        <v>1404</v>
      </c>
      <c r="H3736" s="9" t="n">
        <v>750</v>
      </c>
      <c r="I3736" s="9" t="n">
        <v>1161</v>
      </c>
      <c r="J3736" s="9" t="s">
        <v>7687</v>
      </c>
      <c r="K3736" s="9" t="s">
        <v>32410</v>
      </c>
      <c r="L3736" s="9" t="s">
        <v>32411</v>
      </c>
      <c r="M3736" s="9" t="s">
        <v>32412</v>
      </c>
      <c r="N3736" s="9" t="s">
        <v>1863</v>
      </c>
      <c r="O3736" s="9" t="s">
        <v>354</v>
      </c>
      <c r="P3736" s="9" t="s">
        <v>32413</v>
      </c>
      <c r="Q3736" s="9" t="s">
        <v>670</v>
      </c>
      <c r="R3736" s="9" t="s">
        <v>1348</v>
      </c>
      <c r="S3736" s="9" t="s">
        <v>16</v>
      </c>
      <c r="T3736" s="9" t="s">
        <v>8750</v>
      </c>
      <c r="U3736" s="9" t="s">
        <v>222</v>
      </c>
      <c r="V3736" s="9"/>
    </row>
    <row r="3737" customFormat="false" ht="15" hidden="false" customHeight="false" outlineLevel="0" collapsed="false">
      <c r="A3737" s="9" t="s">
        <v>32414</v>
      </c>
      <c r="B3737" s="9" t="s">
        <v>32415</v>
      </c>
      <c r="C3737" s="9" t="s">
        <v>32416</v>
      </c>
      <c r="D3737" s="9" t="s">
        <v>24</v>
      </c>
      <c r="E3737" s="9" t="s">
        <v>943</v>
      </c>
      <c r="F3737" s="9" t="s">
        <v>164</v>
      </c>
      <c r="G3737" s="9" t="s">
        <v>32417</v>
      </c>
      <c r="H3737" s="9" t="n">
        <v>848</v>
      </c>
      <c r="I3737" s="9" t="n">
        <v>1279</v>
      </c>
      <c r="J3737" s="9" t="s">
        <v>32418</v>
      </c>
      <c r="K3737" s="9" t="s">
        <v>32419</v>
      </c>
      <c r="L3737" s="9" t="s">
        <v>32420</v>
      </c>
      <c r="M3737" s="9" t="s">
        <v>32421</v>
      </c>
      <c r="N3737" s="9" t="s">
        <v>613</v>
      </c>
      <c r="O3737" s="9" t="s">
        <v>8025</v>
      </c>
      <c r="P3737" s="9" t="s">
        <v>32422</v>
      </c>
      <c r="Q3737" s="9" t="s">
        <v>1358</v>
      </c>
      <c r="R3737" s="9" t="s">
        <v>1348</v>
      </c>
      <c r="S3737" s="9" t="s">
        <v>15</v>
      </c>
      <c r="T3737" s="9" t="s">
        <v>859</v>
      </c>
      <c r="U3737" s="9" t="s">
        <v>222</v>
      </c>
      <c r="V3737" s="9" t="s">
        <v>32423</v>
      </c>
    </row>
    <row r="3738" customFormat="false" ht="15" hidden="false" customHeight="false" outlineLevel="0" collapsed="false">
      <c r="A3738" s="9" t="s">
        <v>32424</v>
      </c>
      <c r="B3738" s="9" t="s">
        <v>32425</v>
      </c>
      <c r="C3738" s="9" t="s">
        <v>32426</v>
      </c>
      <c r="D3738" s="9" t="s">
        <v>24</v>
      </c>
      <c r="E3738" s="9" t="s">
        <v>943</v>
      </c>
      <c r="F3738" s="9" t="s">
        <v>607</v>
      </c>
      <c r="G3738" s="9" t="s">
        <v>109</v>
      </c>
      <c r="H3738" s="9" t="n">
        <v>1206</v>
      </c>
      <c r="I3738" s="9" t="n">
        <v>1526</v>
      </c>
      <c r="J3738" s="9"/>
      <c r="K3738" s="9" t="s">
        <v>32427</v>
      </c>
      <c r="L3738" s="9" t="s">
        <v>32428</v>
      </c>
      <c r="M3738" s="9" t="s">
        <v>32429</v>
      </c>
      <c r="N3738" s="9" t="s">
        <v>613</v>
      </c>
      <c r="O3738" s="9" t="s">
        <v>354</v>
      </c>
      <c r="P3738" s="9" t="s">
        <v>32430</v>
      </c>
      <c r="Q3738" s="9" t="s">
        <v>234</v>
      </c>
      <c r="R3738" s="9" t="s">
        <v>628</v>
      </c>
      <c r="S3738" s="9" t="s">
        <v>16</v>
      </c>
      <c r="T3738" s="9" t="s">
        <v>7813</v>
      </c>
      <c r="U3738" s="9" t="s">
        <v>222</v>
      </c>
      <c r="V3738" s="9" t="s">
        <v>32431</v>
      </c>
    </row>
    <row r="3739" customFormat="false" ht="15" hidden="false" customHeight="false" outlineLevel="0" collapsed="false">
      <c r="A3739" s="9" t="s">
        <v>32432</v>
      </c>
      <c r="B3739" s="9" t="s">
        <v>32433</v>
      </c>
      <c r="C3739" s="9" t="s">
        <v>32434</v>
      </c>
      <c r="D3739" s="9" t="s">
        <v>24</v>
      </c>
      <c r="E3739" s="9" t="s">
        <v>943</v>
      </c>
      <c r="F3739" s="9" t="s">
        <v>607</v>
      </c>
      <c r="G3739" s="9" t="s">
        <v>109</v>
      </c>
      <c r="H3739" s="9" t="n">
        <v>1347</v>
      </c>
      <c r="I3739" s="9" t="n">
        <v>1527</v>
      </c>
      <c r="J3739" s="9"/>
      <c r="K3739" s="9" t="s">
        <v>32435</v>
      </c>
      <c r="L3739" s="9" t="s">
        <v>32436</v>
      </c>
      <c r="M3739" s="9" t="s">
        <v>32437</v>
      </c>
      <c r="N3739" s="9" t="s">
        <v>613</v>
      </c>
      <c r="O3739" s="9" t="s">
        <v>354</v>
      </c>
      <c r="P3739" s="9" t="s">
        <v>32438</v>
      </c>
      <c r="Q3739" s="9" t="s">
        <v>234</v>
      </c>
      <c r="R3739" s="9" t="s">
        <v>799</v>
      </c>
      <c r="S3739" s="9" t="s">
        <v>17</v>
      </c>
      <c r="T3739" s="9"/>
      <c r="U3739" s="9" t="s">
        <v>378</v>
      </c>
      <c r="V3739" s="9"/>
    </row>
    <row r="3740" customFormat="false" ht="15" hidden="false" customHeight="false" outlineLevel="0" collapsed="false">
      <c r="A3740" s="9" t="s">
        <v>32439</v>
      </c>
      <c r="B3740" s="9" t="s">
        <v>32440</v>
      </c>
      <c r="C3740" s="9" t="s">
        <v>32441</v>
      </c>
      <c r="D3740" s="9" t="s">
        <v>24</v>
      </c>
      <c r="E3740" s="9" t="s">
        <v>943</v>
      </c>
      <c r="F3740" s="9" t="s">
        <v>607</v>
      </c>
      <c r="G3740" s="9" t="s">
        <v>109</v>
      </c>
      <c r="H3740" s="9" t="n">
        <v>1407</v>
      </c>
      <c r="I3740" s="9" t="n">
        <v>1573</v>
      </c>
      <c r="J3740" s="9"/>
      <c r="K3740" s="9" t="s">
        <v>32442</v>
      </c>
      <c r="L3740" s="9" t="s">
        <v>32443</v>
      </c>
      <c r="M3740" s="9" t="s">
        <v>32444</v>
      </c>
      <c r="N3740" s="9" t="s">
        <v>6339</v>
      </c>
      <c r="O3740" s="9" t="s">
        <v>354</v>
      </c>
      <c r="P3740" s="9" t="s">
        <v>32445</v>
      </c>
      <c r="Q3740" s="9" t="s">
        <v>234</v>
      </c>
      <c r="R3740" s="9" t="s">
        <v>628</v>
      </c>
      <c r="S3740" s="9" t="s">
        <v>17</v>
      </c>
      <c r="T3740" s="9" t="s">
        <v>170</v>
      </c>
      <c r="U3740" s="9" t="s">
        <v>378</v>
      </c>
      <c r="V3740" s="9"/>
    </row>
    <row r="3741" customFormat="false" ht="15" hidden="false" customHeight="false" outlineLevel="0" collapsed="false">
      <c r="A3741" s="9" t="s">
        <v>32446</v>
      </c>
      <c r="B3741" s="9" t="s">
        <v>32447</v>
      </c>
      <c r="C3741" s="9" t="s">
        <v>32448</v>
      </c>
      <c r="D3741" s="9" t="s">
        <v>24</v>
      </c>
      <c r="E3741" s="9" t="s">
        <v>943</v>
      </c>
      <c r="F3741" s="9" t="s">
        <v>164</v>
      </c>
      <c r="G3741" s="9" t="s">
        <v>109</v>
      </c>
      <c r="H3741" s="9" t="n">
        <v>1336</v>
      </c>
      <c r="I3741" s="9" t="n">
        <v>1646</v>
      </c>
      <c r="J3741" s="9" t="s">
        <v>32449</v>
      </c>
      <c r="K3741" s="9" t="s">
        <v>32450</v>
      </c>
      <c r="L3741" s="9" t="s">
        <v>32451</v>
      </c>
      <c r="M3741" s="9" t="s">
        <v>32452</v>
      </c>
      <c r="N3741" s="9" t="s">
        <v>6339</v>
      </c>
      <c r="O3741" s="9" t="s">
        <v>32453</v>
      </c>
      <c r="P3741" s="9" t="s">
        <v>32454</v>
      </c>
      <c r="Q3741" s="9" t="s">
        <v>670</v>
      </c>
      <c r="R3741" s="9" t="s">
        <v>683</v>
      </c>
      <c r="S3741" s="9" t="s">
        <v>16</v>
      </c>
      <c r="T3741" s="9" t="s">
        <v>8750</v>
      </c>
      <c r="U3741" s="9" t="s">
        <v>222</v>
      </c>
      <c r="V3741" s="9" t="s">
        <v>32455</v>
      </c>
    </row>
    <row r="3742" customFormat="false" ht="15" hidden="false" customHeight="false" outlineLevel="0" collapsed="false">
      <c r="A3742" s="9" t="s">
        <v>32456</v>
      </c>
      <c r="B3742" s="9" t="s">
        <v>32457</v>
      </c>
      <c r="C3742" s="9" t="s">
        <v>32458</v>
      </c>
      <c r="D3742" s="9" t="s">
        <v>24</v>
      </c>
      <c r="E3742" s="9" t="s">
        <v>943</v>
      </c>
      <c r="F3742" s="9" t="s">
        <v>607</v>
      </c>
      <c r="G3742" s="9" t="s">
        <v>2337</v>
      </c>
      <c r="H3742" s="9" t="n">
        <v>1526</v>
      </c>
      <c r="I3742" s="9" t="n">
        <v>1857</v>
      </c>
      <c r="J3742" s="9"/>
      <c r="K3742" s="9" t="s">
        <v>32459</v>
      </c>
      <c r="L3742" s="9" t="s">
        <v>32460</v>
      </c>
      <c r="M3742" s="9" t="s">
        <v>32461</v>
      </c>
      <c r="N3742" s="9" t="s">
        <v>6658</v>
      </c>
      <c r="O3742" s="9" t="s">
        <v>32462</v>
      </c>
      <c r="P3742" s="9" t="s">
        <v>32463</v>
      </c>
      <c r="Q3742" s="9" t="s">
        <v>234</v>
      </c>
      <c r="R3742" s="9" t="s">
        <v>7692</v>
      </c>
      <c r="S3742" s="9" t="s">
        <v>15</v>
      </c>
      <c r="T3742" s="9" t="s">
        <v>31701</v>
      </c>
      <c r="U3742" s="9" t="s">
        <v>222</v>
      </c>
      <c r="V3742" s="9" t="s">
        <v>32464</v>
      </c>
    </row>
    <row r="3743" customFormat="false" ht="15" hidden="false" customHeight="false" outlineLevel="0" collapsed="false">
      <c r="A3743" s="9" t="s">
        <v>32465</v>
      </c>
      <c r="B3743" s="9" t="s">
        <v>32466</v>
      </c>
      <c r="C3743" s="9" t="s">
        <v>32467</v>
      </c>
      <c r="D3743" s="9" t="s">
        <v>24</v>
      </c>
      <c r="E3743" s="9" t="s">
        <v>943</v>
      </c>
      <c r="F3743" s="9" t="s">
        <v>164</v>
      </c>
      <c r="G3743" s="9" t="s">
        <v>1404</v>
      </c>
      <c r="H3743" s="9" t="n">
        <v>1799</v>
      </c>
      <c r="I3743" s="9" t="n">
        <v>1849</v>
      </c>
      <c r="J3743" s="9" t="s">
        <v>32468</v>
      </c>
      <c r="K3743" s="9" t="s">
        <v>32469</v>
      </c>
      <c r="L3743" s="9" t="s">
        <v>32470</v>
      </c>
      <c r="M3743" s="9" t="s">
        <v>32471</v>
      </c>
      <c r="N3743" s="9" t="s">
        <v>2111</v>
      </c>
      <c r="O3743" s="9" t="s">
        <v>354</v>
      </c>
      <c r="P3743" s="9" t="s">
        <v>32472</v>
      </c>
      <c r="Q3743" s="9" t="s">
        <v>5844</v>
      </c>
      <c r="R3743" s="9" t="s">
        <v>8494</v>
      </c>
      <c r="S3743" s="9" t="s">
        <v>16</v>
      </c>
      <c r="T3743" s="9" t="s">
        <v>3429</v>
      </c>
      <c r="U3743" s="9" t="s">
        <v>222</v>
      </c>
      <c r="V3743" s="9"/>
    </row>
    <row r="3744" customFormat="false" ht="15" hidden="false" customHeight="false" outlineLevel="0" collapsed="false">
      <c r="A3744" s="9" t="s">
        <v>32473</v>
      </c>
      <c r="B3744" s="9" t="s">
        <v>32474</v>
      </c>
      <c r="C3744" s="9" t="s">
        <v>32475</v>
      </c>
      <c r="D3744" s="9" t="s">
        <v>24</v>
      </c>
      <c r="E3744" s="9" t="s">
        <v>943</v>
      </c>
      <c r="F3744" s="9" t="s">
        <v>164</v>
      </c>
      <c r="G3744" s="9" t="s">
        <v>109</v>
      </c>
      <c r="H3744" s="9" t="n">
        <v>1399</v>
      </c>
      <c r="I3744" s="9" t="n">
        <v>1950</v>
      </c>
      <c r="J3744" s="9" t="s">
        <v>32476</v>
      </c>
      <c r="K3744" s="9" t="s">
        <v>32477</v>
      </c>
      <c r="L3744" s="9" t="s">
        <v>32478</v>
      </c>
      <c r="M3744" s="9" t="s">
        <v>32479</v>
      </c>
      <c r="N3744" s="9" t="s">
        <v>7804</v>
      </c>
      <c r="O3744" s="9" t="s">
        <v>354</v>
      </c>
      <c r="P3744" s="9" t="s">
        <v>32480</v>
      </c>
      <c r="Q3744" s="9" t="s">
        <v>2391</v>
      </c>
      <c r="R3744" s="9" t="s">
        <v>8217</v>
      </c>
      <c r="S3744" s="9" t="s">
        <v>16</v>
      </c>
      <c r="T3744" s="9" t="s">
        <v>4901</v>
      </c>
      <c r="U3744" s="9" t="s">
        <v>222</v>
      </c>
      <c r="V3744" s="9" t="s">
        <v>32481</v>
      </c>
    </row>
    <row r="3745" customFormat="false" ht="15" hidden="false" customHeight="false" outlineLevel="0" collapsed="false">
      <c r="A3745" s="9" t="s">
        <v>32482</v>
      </c>
      <c r="B3745" s="9" t="s">
        <v>13510</v>
      </c>
      <c r="C3745" s="9" t="s">
        <v>32483</v>
      </c>
      <c r="D3745" s="9" t="s">
        <v>24</v>
      </c>
      <c r="E3745" s="9" t="s">
        <v>943</v>
      </c>
      <c r="F3745" s="9" t="s">
        <v>10205</v>
      </c>
      <c r="G3745" s="9" t="s">
        <v>32484</v>
      </c>
      <c r="H3745" s="9" t="n">
        <v>1600</v>
      </c>
      <c r="I3745" s="9" t="n">
        <v>1874</v>
      </c>
      <c r="J3745" s="9" t="s">
        <v>32485</v>
      </c>
      <c r="K3745" s="9" t="s">
        <v>32486</v>
      </c>
      <c r="L3745" s="9" t="s">
        <v>32487</v>
      </c>
      <c r="M3745" s="9" t="s">
        <v>32488</v>
      </c>
      <c r="N3745" s="9" t="s">
        <v>5908</v>
      </c>
      <c r="O3745" s="9" t="s">
        <v>32489</v>
      </c>
      <c r="P3745" s="9" t="s">
        <v>32490</v>
      </c>
      <c r="Q3745" s="9" t="s">
        <v>2391</v>
      </c>
      <c r="R3745" s="9" t="s">
        <v>32491</v>
      </c>
      <c r="S3745" s="9" t="s">
        <v>15</v>
      </c>
      <c r="T3745" s="9" t="s">
        <v>31701</v>
      </c>
      <c r="U3745" s="9" t="s">
        <v>222</v>
      </c>
      <c r="V3745" s="9" t="s">
        <v>32492</v>
      </c>
    </row>
    <row r="3746" customFormat="false" ht="15" hidden="false" customHeight="false" outlineLevel="0" collapsed="false">
      <c r="A3746" s="9" t="s">
        <v>32493</v>
      </c>
      <c r="B3746" s="9" t="s">
        <v>32494</v>
      </c>
      <c r="C3746" s="9" t="s">
        <v>32495</v>
      </c>
      <c r="D3746" s="9" t="s">
        <v>24</v>
      </c>
      <c r="E3746" s="9" t="s">
        <v>943</v>
      </c>
      <c r="F3746" s="9" t="s">
        <v>164</v>
      </c>
      <c r="G3746" s="9" t="s">
        <v>32496</v>
      </c>
      <c r="H3746" s="9" t="n">
        <v>1858</v>
      </c>
      <c r="I3746" s="9" t="n">
        <v>1947</v>
      </c>
      <c r="J3746" s="9"/>
      <c r="K3746" s="9" t="s">
        <v>32497</v>
      </c>
      <c r="L3746" s="9" t="s">
        <v>32498</v>
      </c>
      <c r="M3746" s="9" t="s">
        <v>32499</v>
      </c>
      <c r="N3746" s="9" t="s">
        <v>5908</v>
      </c>
      <c r="O3746" s="9" t="s">
        <v>32500</v>
      </c>
      <c r="P3746" s="9" t="s">
        <v>32501</v>
      </c>
      <c r="Q3746" s="9" t="s">
        <v>2391</v>
      </c>
      <c r="R3746" s="9" t="s">
        <v>32502</v>
      </c>
      <c r="S3746" s="9" t="s">
        <v>15</v>
      </c>
      <c r="T3746" s="9" t="s">
        <v>32503</v>
      </c>
      <c r="U3746" s="9" t="s">
        <v>222</v>
      </c>
      <c r="V3746" s="9" t="s">
        <v>32504</v>
      </c>
    </row>
    <row r="3747" customFormat="false" ht="15" hidden="false" customHeight="false" outlineLevel="0" collapsed="false">
      <c r="A3747" s="9" t="s">
        <v>32505</v>
      </c>
      <c r="B3747" s="9" t="s">
        <v>32506</v>
      </c>
      <c r="C3747" s="9" t="s">
        <v>32507</v>
      </c>
      <c r="D3747" s="9" t="s">
        <v>24</v>
      </c>
      <c r="E3747" s="9" t="s">
        <v>943</v>
      </c>
      <c r="F3747" s="9" t="s">
        <v>11523</v>
      </c>
      <c r="G3747" s="9" t="s">
        <v>109</v>
      </c>
      <c r="H3747" s="9" t="n">
        <v>1947</v>
      </c>
      <c r="I3747" s="9"/>
      <c r="J3747" s="9" t="s">
        <v>1250</v>
      </c>
      <c r="K3747" s="9" t="s">
        <v>32508</v>
      </c>
      <c r="L3747" s="9" t="s">
        <v>32509</v>
      </c>
      <c r="M3747" s="9" t="s">
        <v>32510</v>
      </c>
      <c r="N3747" s="9" t="s">
        <v>2159</v>
      </c>
      <c r="O3747" s="9" t="s">
        <v>32511</v>
      </c>
      <c r="P3747" s="9" t="s">
        <v>32512</v>
      </c>
      <c r="Q3747" s="9" t="s">
        <v>1267</v>
      </c>
      <c r="R3747" s="9" t="s">
        <v>628</v>
      </c>
      <c r="S3747" s="9" t="s">
        <v>15</v>
      </c>
      <c r="T3747" s="9" t="s">
        <v>1051</v>
      </c>
      <c r="U3747" s="9" t="s">
        <v>222</v>
      </c>
      <c r="V3747" s="9" t="s">
        <v>32513</v>
      </c>
    </row>
    <row r="3748" customFormat="false" ht="15" hidden="false" customHeight="false" outlineLevel="0" collapsed="false">
      <c r="A3748" s="9" t="s">
        <v>32514</v>
      </c>
      <c r="B3748" s="9" t="s">
        <v>32515</v>
      </c>
      <c r="C3748" s="9" t="s">
        <v>32516</v>
      </c>
      <c r="D3748" s="9" t="s">
        <v>24</v>
      </c>
      <c r="E3748" s="9" t="s">
        <v>943</v>
      </c>
      <c r="F3748" s="9" t="s">
        <v>10205</v>
      </c>
      <c r="G3748" s="9" t="s">
        <v>32517</v>
      </c>
      <c r="H3748" s="9" t="n">
        <v>1505</v>
      </c>
      <c r="I3748" s="9" t="n">
        <v>1961</v>
      </c>
      <c r="J3748" s="9" t="s">
        <v>32518</v>
      </c>
      <c r="K3748" s="9" t="s">
        <v>32519</v>
      </c>
      <c r="L3748" s="9" t="s">
        <v>32520</v>
      </c>
      <c r="M3748" s="9" t="s">
        <v>32521</v>
      </c>
      <c r="N3748" s="9" t="s">
        <v>6339</v>
      </c>
      <c r="O3748" s="9" t="s">
        <v>354</v>
      </c>
      <c r="P3748" s="9" t="s">
        <v>32522</v>
      </c>
      <c r="Q3748" s="9" t="s">
        <v>246</v>
      </c>
      <c r="R3748" s="9" t="s">
        <v>799</v>
      </c>
      <c r="S3748" s="9" t="s">
        <v>16</v>
      </c>
      <c r="T3748" s="9" t="s">
        <v>271</v>
      </c>
      <c r="U3748" s="9" t="s">
        <v>222</v>
      </c>
      <c r="V3748" s="9"/>
    </row>
    <row r="3749" customFormat="false" ht="15" hidden="false" customHeight="false" outlineLevel="0" collapsed="false">
      <c r="A3749" s="9" t="s">
        <v>32523</v>
      </c>
      <c r="B3749" s="9" t="s">
        <v>32524</v>
      </c>
      <c r="C3749" s="9" t="s">
        <v>32525</v>
      </c>
      <c r="D3749" s="9" t="s">
        <v>24</v>
      </c>
      <c r="E3749" s="9" t="s">
        <v>943</v>
      </c>
      <c r="F3749" s="9" t="s">
        <v>164</v>
      </c>
      <c r="G3749" s="9" t="s">
        <v>111</v>
      </c>
      <c r="H3749" s="9" t="n">
        <v>950</v>
      </c>
      <c r="I3749" s="9" t="n">
        <v>1630</v>
      </c>
      <c r="J3749" s="9" t="s">
        <v>7687</v>
      </c>
      <c r="K3749" s="9" t="s">
        <v>32526</v>
      </c>
      <c r="L3749" s="9" t="s">
        <v>32527</v>
      </c>
      <c r="M3749" s="9" t="s">
        <v>32528</v>
      </c>
      <c r="N3749" s="9" t="s">
        <v>613</v>
      </c>
      <c r="O3749" s="9" t="s">
        <v>32529</v>
      </c>
      <c r="P3749" s="9" t="s">
        <v>32530</v>
      </c>
      <c r="Q3749" s="9" t="s">
        <v>670</v>
      </c>
      <c r="R3749" s="9" t="s">
        <v>1465</v>
      </c>
      <c r="S3749" s="9" t="s">
        <v>17</v>
      </c>
      <c r="T3749" s="9" t="s">
        <v>672</v>
      </c>
      <c r="U3749" s="9" t="s">
        <v>378</v>
      </c>
      <c r="V3749" s="9"/>
    </row>
    <row r="3750" customFormat="false" ht="15" hidden="false" customHeight="false" outlineLevel="0" collapsed="false">
      <c r="A3750" s="9" t="s">
        <v>32531</v>
      </c>
      <c r="B3750" s="9" t="s">
        <v>32532</v>
      </c>
      <c r="C3750" s="9" t="s">
        <v>32533</v>
      </c>
      <c r="D3750" s="9" t="s">
        <v>24</v>
      </c>
      <c r="E3750" s="9" t="s">
        <v>943</v>
      </c>
      <c r="F3750" s="9" t="s">
        <v>663</v>
      </c>
      <c r="G3750" s="9" t="s">
        <v>111</v>
      </c>
      <c r="H3750" s="9" t="n">
        <v>1642</v>
      </c>
      <c r="I3750" s="9" t="n">
        <v>1959</v>
      </c>
      <c r="J3750" s="9"/>
      <c r="K3750" s="9" t="s">
        <v>32534</v>
      </c>
      <c r="L3750" s="9" t="s">
        <v>32535</v>
      </c>
      <c r="M3750" s="9" t="s">
        <v>32536</v>
      </c>
      <c r="N3750" s="9" t="s">
        <v>613</v>
      </c>
      <c r="O3750" s="9" t="s">
        <v>32529</v>
      </c>
      <c r="P3750" s="9" t="s">
        <v>32537</v>
      </c>
      <c r="Q3750" s="9" t="s">
        <v>840</v>
      </c>
      <c r="R3750" s="9" t="s">
        <v>32538</v>
      </c>
      <c r="S3750" s="9" t="s">
        <v>16</v>
      </c>
      <c r="T3750" s="9" t="s">
        <v>672</v>
      </c>
      <c r="U3750" s="9" t="s">
        <v>222</v>
      </c>
      <c r="V3750" s="9"/>
    </row>
    <row r="3751" customFormat="false" ht="15" hidden="false" customHeight="false" outlineLevel="0" collapsed="false">
      <c r="A3751" s="9" t="s">
        <v>32539</v>
      </c>
      <c r="B3751" s="9" t="s">
        <v>32540</v>
      </c>
      <c r="C3751" s="9" t="s">
        <v>32541</v>
      </c>
      <c r="D3751" s="9" t="s">
        <v>24</v>
      </c>
      <c r="E3751" s="9" t="s">
        <v>943</v>
      </c>
      <c r="F3751" s="9" t="s">
        <v>164</v>
      </c>
      <c r="G3751" s="9" t="s">
        <v>111</v>
      </c>
      <c r="H3751" s="9" t="n">
        <v>1616</v>
      </c>
      <c r="I3751" s="9"/>
      <c r="J3751" s="9" t="s">
        <v>32542</v>
      </c>
      <c r="K3751" s="9" t="s">
        <v>32543</v>
      </c>
      <c r="L3751" s="9" t="s">
        <v>32544</v>
      </c>
      <c r="M3751" s="9" t="s">
        <v>32545</v>
      </c>
      <c r="N3751" s="9" t="s">
        <v>2111</v>
      </c>
      <c r="O3751" s="9" t="s">
        <v>32546</v>
      </c>
      <c r="P3751" s="9" t="s">
        <v>32547</v>
      </c>
      <c r="Q3751" s="9" t="s">
        <v>840</v>
      </c>
      <c r="R3751" s="9" t="s">
        <v>628</v>
      </c>
      <c r="S3751" s="9" t="s">
        <v>16</v>
      </c>
      <c r="T3751" s="9" t="s">
        <v>2848</v>
      </c>
      <c r="U3751" s="9" t="s">
        <v>222</v>
      </c>
      <c r="V3751" s="9"/>
    </row>
    <row r="3752" customFormat="false" ht="15" hidden="false" customHeight="false" outlineLevel="0" collapsed="false">
      <c r="A3752" s="9" t="s">
        <v>32548</v>
      </c>
      <c r="B3752" s="9" t="s">
        <v>32549</v>
      </c>
      <c r="C3752" s="9" t="s">
        <v>32550</v>
      </c>
      <c r="D3752" s="9" t="s">
        <v>24</v>
      </c>
      <c r="E3752" s="9" t="s">
        <v>943</v>
      </c>
      <c r="F3752" s="9" t="s">
        <v>164</v>
      </c>
      <c r="G3752" s="9" t="s">
        <v>114</v>
      </c>
      <c r="H3752" s="9" t="n">
        <v>100</v>
      </c>
      <c r="I3752" s="9" t="n">
        <v>550</v>
      </c>
      <c r="J3752" s="9" t="s">
        <v>32551</v>
      </c>
      <c r="K3752" s="9" t="s">
        <v>32552</v>
      </c>
      <c r="L3752" s="9" t="s">
        <v>32553</v>
      </c>
      <c r="M3752" s="9" t="s">
        <v>32554</v>
      </c>
      <c r="N3752" s="9" t="s">
        <v>7621</v>
      </c>
      <c r="O3752" s="9" t="s">
        <v>32555</v>
      </c>
      <c r="P3752" s="9" t="s">
        <v>32556</v>
      </c>
      <c r="Q3752" s="9" t="s">
        <v>234</v>
      </c>
      <c r="R3752" s="9" t="s">
        <v>1806</v>
      </c>
      <c r="S3752" s="9" t="s">
        <v>17</v>
      </c>
      <c r="T3752" s="9" t="s">
        <v>170</v>
      </c>
      <c r="U3752" s="9" t="s">
        <v>378</v>
      </c>
      <c r="V3752" s="9" t="s">
        <v>31266</v>
      </c>
    </row>
    <row r="3753" customFormat="false" ht="15" hidden="false" customHeight="false" outlineLevel="0" collapsed="false">
      <c r="A3753" s="9" t="s">
        <v>32557</v>
      </c>
      <c r="B3753" s="9" t="s">
        <v>32558</v>
      </c>
      <c r="C3753" s="9" t="s">
        <v>32559</v>
      </c>
      <c r="D3753" s="9" t="s">
        <v>24</v>
      </c>
      <c r="E3753" s="9" t="s">
        <v>943</v>
      </c>
      <c r="F3753" s="9" t="s">
        <v>164</v>
      </c>
      <c r="G3753" s="9" t="s">
        <v>114</v>
      </c>
      <c r="H3753" s="9" t="n">
        <v>192</v>
      </c>
      <c r="I3753" s="9" t="n">
        <v>1832</v>
      </c>
      <c r="J3753" s="9" t="s">
        <v>32560</v>
      </c>
      <c r="K3753" s="9" t="s">
        <v>32561</v>
      </c>
      <c r="L3753" s="9" t="s">
        <v>32562</v>
      </c>
      <c r="M3753" s="9" t="s">
        <v>32563</v>
      </c>
      <c r="N3753" s="9" t="s">
        <v>613</v>
      </c>
      <c r="O3753" s="9" t="s">
        <v>32564</v>
      </c>
      <c r="P3753" s="9" t="s">
        <v>32565</v>
      </c>
      <c r="Q3753" s="9" t="s">
        <v>840</v>
      </c>
      <c r="R3753" s="9" t="s">
        <v>683</v>
      </c>
      <c r="S3753" s="9" t="s">
        <v>16</v>
      </c>
      <c r="T3753" s="9" t="s">
        <v>672</v>
      </c>
      <c r="U3753" s="9" t="s">
        <v>222</v>
      </c>
      <c r="V3753" s="9" t="s">
        <v>32566</v>
      </c>
    </row>
    <row r="3754" customFormat="false" ht="15" hidden="false" customHeight="false" outlineLevel="0" collapsed="false">
      <c r="A3754" s="9" t="s">
        <v>32567</v>
      </c>
      <c r="B3754" s="9" t="s">
        <v>32568</v>
      </c>
      <c r="C3754" s="9" t="s">
        <v>32569</v>
      </c>
      <c r="D3754" s="9" t="s">
        <v>24</v>
      </c>
      <c r="E3754" s="9" t="s">
        <v>943</v>
      </c>
      <c r="F3754" s="9" t="s">
        <v>164</v>
      </c>
      <c r="G3754" s="9" t="s">
        <v>114</v>
      </c>
      <c r="H3754" s="9" t="n">
        <v>802</v>
      </c>
      <c r="I3754" s="9" t="n">
        <v>1431</v>
      </c>
      <c r="J3754" s="9" t="s">
        <v>32570</v>
      </c>
      <c r="K3754" s="9" t="s">
        <v>32571</v>
      </c>
      <c r="L3754" s="9" t="s">
        <v>32572</v>
      </c>
      <c r="M3754" s="9" t="s">
        <v>32573</v>
      </c>
      <c r="N3754" s="9" t="s">
        <v>613</v>
      </c>
      <c r="O3754" s="9" t="s">
        <v>32574</v>
      </c>
      <c r="P3754" s="9" t="s">
        <v>32575</v>
      </c>
      <c r="Q3754" s="9" t="s">
        <v>1358</v>
      </c>
      <c r="R3754" s="9" t="s">
        <v>1348</v>
      </c>
      <c r="S3754" s="9" t="s">
        <v>15</v>
      </c>
      <c r="T3754" s="9" t="s">
        <v>32576</v>
      </c>
      <c r="U3754" s="9" t="s">
        <v>222</v>
      </c>
      <c r="V3754" s="9"/>
    </row>
    <row r="3755" customFormat="false" ht="15" hidden="false" customHeight="false" outlineLevel="0" collapsed="false">
      <c r="A3755" s="9" t="s">
        <v>32577</v>
      </c>
      <c r="B3755" s="9" t="s">
        <v>32578</v>
      </c>
      <c r="C3755" s="9" t="s">
        <v>29291</v>
      </c>
      <c r="D3755" s="9" t="s">
        <v>24</v>
      </c>
      <c r="E3755" s="9" t="s">
        <v>943</v>
      </c>
      <c r="F3755" s="9" t="s">
        <v>164</v>
      </c>
      <c r="G3755" s="9" t="s">
        <v>114</v>
      </c>
      <c r="H3755" s="9" t="n">
        <v>849</v>
      </c>
      <c r="I3755" s="9" t="n">
        <v>1297</v>
      </c>
      <c r="J3755" s="9" t="s">
        <v>7687</v>
      </c>
      <c r="K3755" s="9" t="s">
        <v>32579</v>
      </c>
      <c r="L3755" s="9" t="s">
        <v>32580</v>
      </c>
      <c r="M3755" s="9" t="s">
        <v>32581</v>
      </c>
      <c r="N3755" s="9" t="s">
        <v>231</v>
      </c>
      <c r="O3755" s="9" t="s">
        <v>8025</v>
      </c>
      <c r="P3755" s="9" t="s">
        <v>32582</v>
      </c>
      <c r="Q3755" s="9" t="s">
        <v>670</v>
      </c>
      <c r="R3755" s="9" t="s">
        <v>628</v>
      </c>
      <c r="S3755" s="9" t="s">
        <v>16</v>
      </c>
      <c r="T3755" s="9" t="s">
        <v>672</v>
      </c>
      <c r="U3755" s="9" t="s">
        <v>222</v>
      </c>
      <c r="V3755" s="9"/>
    </row>
    <row r="3756" customFormat="false" ht="15" hidden="false" customHeight="false" outlineLevel="0" collapsed="false">
      <c r="A3756" s="9" t="s">
        <v>32583</v>
      </c>
      <c r="B3756" s="9" t="s">
        <v>32584</v>
      </c>
      <c r="C3756" s="9" t="s">
        <v>32585</v>
      </c>
      <c r="D3756" s="9" t="s">
        <v>24</v>
      </c>
      <c r="E3756" s="9" t="s">
        <v>943</v>
      </c>
      <c r="F3756" s="9" t="s">
        <v>164</v>
      </c>
      <c r="G3756" s="9" t="s">
        <v>114</v>
      </c>
      <c r="H3756" s="9" t="n">
        <v>1287</v>
      </c>
      <c r="I3756" s="9" t="n">
        <v>1539</v>
      </c>
      <c r="J3756" s="9"/>
      <c r="K3756" s="9" t="s">
        <v>32586</v>
      </c>
      <c r="L3756" s="9" t="s">
        <v>32587</v>
      </c>
      <c r="M3756" s="9" t="s">
        <v>32588</v>
      </c>
      <c r="N3756" s="9" t="s">
        <v>9309</v>
      </c>
      <c r="O3756" s="9" t="s">
        <v>354</v>
      </c>
      <c r="P3756" s="9" t="s">
        <v>32589</v>
      </c>
      <c r="Q3756" s="9" t="s">
        <v>234</v>
      </c>
      <c r="R3756" s="9" t="s">
        <v>628</v>
      </c>
      <c r="S3756" s="9" t="s">
        <v>17</v>
      </c>
      <c r="T3756" s="9" t="s">
        <v>170</v>
      </c>
      <c r="U3756" s="9" t="s">
        <v>378</v>
      </c>
      <c r="V3756" s="9"/>
    </row>
    <row r="3757" customFormat="false" ht="15" hidden="false" customHeight="false" outlineLevel="0" collapsed="false">
      <c r="A3757" s="9" t="s">
        <v>32590</v>
      </c>
      <c r="B3757" s="9" t="s">
        <v>32591</v>
      </c>
      <c r="C3757" s="9" t="s">
        <v>32592</v>
      </c>
      <c r="D3757" s="9" t="s">
        <v>24</v>
      </c>
      <c r="E3757" s="9" t="s">
        <v>943</v>
      </c>
      <c r="F3757" s="9" t="s">
        <v>164</v>
      </c>
      <c r="G3757" s="9" t="s">
        <v>114</v>
      </c>
      <c r="H3757" s="9" t="n">
        <v>1238</v>
      </c>
      <c r="I3757" s="9" t="n">
        <v>1438</v>
      </c>
      <c r="J3757" s="9"/>
      <c r="K3757" s="9" t="s">
        <v>32593</v>
      </c>
      <c r="L3757" s="9" t="s">
        <v>32594</v>
      </c>
      <c r="M3757" s="9" t="s">
        <v>32595</v>
      </c>
      <c r="N3757" s="9" t="s">
        <v>268</v>
      </c>
      <c r="O3757" s="9" t="s">
        <v>32596</v>
      </c>
      <c r="P3757" s="9" t="s">
        <v>32597</v>
      </c>
      <c r="Q3757" s="9" t="s">
        <v>670</v>
      </c>
      <c r="R3757" s="9" t="s">
        <v>799</v>
      </c>
      <c r="S3757" s="9" t="s">
        <v>16</v>
      </c>
      <c r="T3757" s="9" t="s">
        <v>8750</v>
      </c>
      <c r="U3757" s="9" t="s">
        <v>222</v>
      </c>
      <c r="V3757" s="9"/>
    </row>
    <row r="3758" customFormat="false" ht="15" hidden="false" customHeight="false" outlineLevel="0" collapsed="false">
      <c r="A3758" s="9" t="s">
        <v>32598</v>
      </c>
      <c r="B3758" s="9" t="s">
        <v>32599</v>
      </c>
      <c r="C3758" s="9" t="s">
        <v>32600</v>
      </c>
      <c r="D3758" s="9" t="s">
        <v>24</v>
      </c>
      <c r="E3758" s="9" t="s">
        <v>943</v>
      </c>
      <c r="F3758" s="9" t="s">
        <v>164</v>
      </c>
      <c r="G3758" s="9" t="s">
        <v>114</v>
      </c>
      <c r="H3758" s="9" t="n">
        <v>1351</v>
      </c>
      <c r="I3758" s="9" t="n">
        <v>1767</v>
      </c>
      <c r="J3758" s="9" t="s">
        <v>32601</v>
      </c>
      <c r="K3758" s="9" t="s">
        <v>32602</v>
      </c>
      <c r="L3758" s="9" t="s">
        <v>32603</v>
      </c>
      <c r="M3758" s="9" t="s">
        <v>32604</v>
      </c>
      <c r="N3758" s="9" t="s">
        <v>6339</v>
      </c>
      <c r="O3758" s="9" t="s">
        <v>354</v>
      </c>
      <c r="P3758" s="9" t="s">
        <v>32605</v>
      </c>
      <c r="Q3758" s="9" t="s">
        <v>670</v>
      </c>
      <c r="R3758" s="9" t="s">
        <v>799</v>
      </c>
      <c r="S3758" s="9" t="s">
        <v>16</v>
      </c>
      <c r="T3758" s="9" t="s">
        <v>271</v>
      </c>
      <c r="U3758" s="9" t="s">
        <v>222</v>
      </c>
      <c r="V3758" s="9"/>
    </row>
    <row r="3759" customFormat="false" ht="15" hidden="false" customHeight="false" outlineLevel="0" collapsed="false">
      <c r="A3759" s="9" t="s">
        <v>32606</v>
      </c>
      <c r="B3759" s="9" t="s">
        <v>32607</v>
      </c>
      <c r="C3759" s="9" t="s">
        <v>32608</v>
      </c>
      <c r="D3759" s="9" t="s">
        <v>24</v>
      </c>
      <c r="E3759" s="9" t="s">
        <v>943</v>
      </c>
      <c r="F3759" s="9" t="s">
        <v>164</v>
      </c>
      <c r="G3759" s="9" t="s">
        <v>114</v>
      </c>
      <c r="H3759" s="9" t="n">
        <v>1353</v>
      </c>
      <c r="I3759" s="9" t="n">
        <v>1707</v>
      </c>
      <c r="J3759" s="9"/>
      <c r="K3759" s="9" t="s">
        <v>32609</v>
      </c>
      <c r="L3759" s="9" t="s">
        <v>32610</v>
      </c>
      <c r="M3759" s="9" t="s">
        <v>32611</v>
      </c>
      <c r="N3759" s="9" t="s">
        <v>231</v>
      </c>
      <c r="O3759" s="9" t="s">
        <v>354</v>
      </c>
      <c r="P3759" s="9" t="s">
        <v>32612</v>
      </c>
      <c r="Q3759" s="9" t="s">
        <v>670</v>
      </c>
      <c r="R3759" s="9" t="s">
        <v>628</v>
      </c>
      <c r="S3759" s="9" t="s">
        <v>17</v>
      </c>
      <c r="T3759" s="9" t="s">
        <v>672</v>
      </c>
      <c r="U3759" s="9" t="s">
        <v>378</v>
      </c>
      <c r="V3759" s="9"/>
    </row>
    <row r="3760" customFormat="false" ht="15" hidden="false" customHeight="false" outlineLevel="0" collapsed="false">
      <c r="A3760" s="9" t="s">
        <v>32613</v>
      </c>
      <c r="B3760" s="9" t="s">
        <v>32614</v>
      </c>
      <c r="C3760" s="9" t="s">
        <v>32615</v>
      </c>
      <c r="D3760" s="9" t="s">
        <v>24</v>
      </c>
      <c r="E3760" s="9" t="s">
        <v>943</v>
      </c>
      <c r="F3760" s="9" t="s">
        <v>4285</v>
      </c>
      <c r="G3760" s="9" t="s">
        <v>114</v>
      </c>
      <c r="H3760" s="9" t="n">
        <v>1054</v>
      </c>
      <c r="I3760" s="9" t="n">
        <v>1804</v>
      </c>
      <c r="J3760" s="9" t="s">
        <v>32616</v>
      </c>
      <c r="K3760" s="9" t="s">
        <v>32617</v>
      </c>
      <c r="L3760" s="9" t="s">
        <v>32618</v>
      </c>
      <c r="M3760" s="9" t="s">
        <v>8193</v>
      </c>
      <c r="N3760" s="9" t="s">
        <v>6339</v>
      </c>
      <c r="O3760" s="9" t="s">
        <v>32619</v>
      </c>
      <c r="P3760" s="9" t="s">
        <v>32620</v>
      </c>
      <c r="Q3760" s="9" t="s">
        <v>234</v>
      </c>
      <c r="R3760" s="9" t="s">
        <v>799</v>
      </c>
      <c r="S3760" s="9" t="s">
        <v>16</v>
      </c>
      <c r="T3760" s="9" t="s">
        <v>170</v>
      </c>
      <c r="U3760" s="9" t="s">
        <v>222</v>
      </c>
      <c r="V3760" s="9" t="s">
        <v>32621</v>
      </c>
    </row>
    <row r="3761" customFormat="false" ht="15" hidden="false" customHeight="false" outlineLevel="0" collapsed="false">
      <c r="A3761" s="9" t="s">
        <v>32622</v>
      </c>
      <c r="B3761" s="9" t="s">
        <v>32623</v>
      </c>
      <c r="C3761" s="9" t="s">
        <v>32624</v>
      </c>
      <c r="D3761" s="9" t="s">
        <v>24</v>
      </c>
      <c r="E3761" s="9" t="s">
        <v>943</v>
      </c>
      <c r="F3761" s="9" t="s">
        <v>164</v>
      </c>
      <c r="G3761" s="9" t="s">
        <v>15426</v>
      </c>
      <c r="H3761" s="9" t="n">
        <v>671</v>
      </c>
      <c r="I3761" s="9" t="n">
        <v>1275</v>
      </c>
      <c r="J3761" s="9" t="s">
        <v>7955</v>
      </c>
      <c r="K3761" s="9" t="s">
        <v>32625</v>
      </c>
      <c r="L3761" s="9" t="s">
        <v>32626</v>
      </c>
      <c r="M3761" s="9" t="s">
        <v>32627</v>
      </c>
      <c r="N3761" s="9" t="s">
        <v>268</v>
      </c>
      <c r="O3761" s="9" t="s">
        <v>32628</v>
      </c>
      <c r="P3761" s="9" t="s">
        <v>32629</v>
      </c>
      <c r="Q3761" s="9" t="s">
        <v>670</v>
      </c>
      <c r="R3761" s="9" t="s">
        <v>628</v>
      </c>
      <c r="S3761" s="9" t="s">
        <v>16</v>
      </c>
      <c r="T3761" s="9" t="s">
        <v>170</v>
      </c>
      <c r="U3761" s="9" t="s">
        <v>378</v>
      </c>
      <c r="V3761" s="9"/>
    </row>
    <row r="3762" customFormat="false" ht="15" hidden="false" customHeight="false" outlineLevel="0" collapsed="false">
      <c r="A3762" s="9" t="s">
        <v>32630</v>
      </c>
      <c r="B3762" s="9" t="s">
        <v>32631</v>
      </c>
      <c r="C3762" s="9" t="s">
        <v>32632</v>
      </c>
      <c r="D3762" s="9" t="s">
        <v>24</v>
      </c>
      <c r="E3762" s="9" t="s">
        <v>943</v>
      </c>
      <c r="F3762" s="9" t="s">
        <v>164</v>
      </c>
      <c r="G3762" s="9" t="s">
        <v>116</v>
      </c>
      <c r="H3762" s="9" t="n">
        <v>732</v>
      </c>
      <c r="I3762" s="9" t="n">
        <v>1016</v>
      </c>
      <c r="J3762" s="9" t="s">
        <v>7687</v>
      </c>
      <c r="K3762" s="9" t="s">
        <v>32633</v>
      </c>
      <c r="L3762" s="9" t="s">
        <v>32634</v>
      </c>
      <c r="M3762" s="9" t="s">
        <v>32635</v>
      </c>
      <c r="N3762" s="9" t="s">
        <v>613</v>
      </c>
      <c r="O3762" s="9" t="s">
        <v>8025</v>
      </c>
      <c r="P3762" s="9" t="s">
        <v>32636</v>
      </c>
      <c r="Q3762" s="9" t="s">
        <v>670</v>
      </c>
      <c r="R3762" s="9" t="s">
        <v>683</v>
      </c>
      <c r="S3762" s="9" t="s">
        <v>16</v>
      </c>
      <c r="T3762" s="9" t="s">
        <v>672</v>
      </c>
      <c r="U3762" s="9" t="s">
        <v>222</v>
      </c>
      <c r="V3762" s="9" t="s">
        <v>32637</v>
      </c>
    </row>
    <row r="3763" customFormat="false" ht="15" hidden="false" customHeight="false" outlineLevel="0" collapsed="false">
      <c r="A3763" s="9" t="s">
        <v>32638</v>
      </c>
      <c r="B3763" s="9" t="s">
        <v>32639</v>
      </c>
      <c r="C3763" s="9" t="s">
        <v>32640</v>
      </c>
      <c r="D3763" s="9" t="s">
        <v>24</v>
      </c>
      <c r="E3763" s="9" t="s">
        <v>943</v>
      </c>
      <c r="F3763" s="9" t="s">
        <v>164</v>
      </c>
      <c r="G3763" s="9" t="s">
        <v>116</v>
      </c>
      <c r="H3763" s="9" t="n">
        <v>1222</v>
      </c>
      <c r="I3763" s="9" t="n">
        <v>1292</v>
      </c>
      <c r="J3763" s="9"/>
      <c r="K3763" s="9" t="s">
        <v>32641</v>
      </c>
      <c r="L3763" s="9" t="s">
        <v>8184</v>
      </c>
      <c r="M3763" s="9" t="s">
        <v>32642</v>
      </c>
      <c r="N3763" s="9" t="s">
        <v>231</v>
      </c>
      <c r="O3763" s="9" t="s">
        <v>32643</v>
      </c>
      <c r="P3763" s="9" t="s">
        <v>32644</v>
      </c>
      <c r="Q3763" s="9" t="s">
        <v>1358</v>
      </c>
      <c r="R3763" s="9" t="s">
        <v>628</v>
      </c>
      <c r="S3763" s="9" t="s">
        <v>17</v>
      </c>
      <c r="T3763" s="9" t="s">
        <v>3429</v>
      </c>
      <c r="U3763" s="9" t="s">
        <v>378</v>
      </c>
      <c r="V3763" s="9"/>
    </row>
    <row r="3764" customFormat="false" ht="15" hidden="false" customHeight="false" outlineLevel="0" collapsed="false">
      <c r="A3764" s="9" t="s">
        <v>32645</v>
      </c>
      <c r="B3764" s="9" t="s">
        <v>32646</v>
      </c>
      <c r="C3764" s="9" t="s">
        <v>32646</v>
      </c>
      <c r="D3764" s="9" t="s">
        <v>24</v>
      </c>
      <c r="E3764" s="9" t="s">
        <v>943</v>
      </c>
      <c r="F3764" s="9" t="s">
        <v>164</v>
      </c>
      <c r="G3764" s="9" t="s">
        <v>116</v>
      </c>
      <c r="H3764" s="9" t="n">
        <v>1293</v>
      </c>
      <c r="I3764" s="9" t="n">
        <v>1527</v>
      </c>
      <c r="J3764" s="9" t="s">
        <v>7687</v>
      </c>
      <c r="K3764" s="9" t="s">
        <v>32647</v>
      </c>
      <c r="L3764" s="9" t="s">
        <v>32648</v>
      </c>
      <c r="M3764" s="9" t="s">
        <v>32649</v>
      </c>
      <c r="N3764" s="9" t="s">
        <v>613</v>
      </c>
      <c r="O3764" s="9" t="s">
        <v>32643</v>
      </c>
      <c r="P3764" s="9" t="s">
        <v>32650</v>
      </c>
      <c r="Q3764" s="9" t="s">
        <v>670</v>
      </c>
      <c r="R3764" s="9" t="s">
        <v>628</v>
      </c>
      <c r="S3764" s="9" t="s">
        <v>16</v>
      </c>
      <c r="T3764" s="9"/>
      <c r="U3764" s="9" t="s">
        <v>222</v>
      </c>
      <c r="V3764" s="9"/>
    </row>
    <row r="3765" customFormat="false" ht="15" hidden="false" customHeight="false" outlineLevel="0" collapsed="false">
      <c r="A3765" s="9" t="s">
        <v>32651</v>
      </c>
      <c r="B3765" s="9" t="s">
        <v>32652</v>
      </c>
      <c r="C3765" s="9" t="s">
        <v>32653</v>
      </c>
      <c r="D3765" s="9" t="s">
        <v>24</v>
      </c>
      <c r="E3765" s="9" t="s">
        <v>943</v>
      </c>
      <c r="F3765" s="9" t="s">
        <v>607</v>
      </c>
      <c r="G3765" s="9" t="s">
        <v>116</v>
      </c>
      <c r="H3765" s="9" t="n">
        <v>1587</v>
      </c>
      <c r="I3765" s="9"/>
      <c r="J3765" s="9" t="s">
        <v>32654</v>
      </c>
      <c r="K3765" s="9" t="s">
        <v>32655</v>
      </c>
      <c r="L3765" s="9" t="s">
        <v>32656</v>
      </c>
      <c r="M3765" s="9" t="s">
        <v>32657</v>
      </c>
      <c r="N3765" s="9" t="s">
        <v>32658</v>
      </c>
      <c r="O3765" s="9" t="s">
        <v>32659</v>
      </c>
      <c r="P3765" s="9" t="s">
        <v>32660</v>
      </c>
      <c r="Q3765" s="9" t="s">
        <v>1267</v>
      </c>
      <c r="R3765" s="9" t="s">
        <v>24784</v>
      </c>
      <c r="S3765" s="9" t="s">
        <v>16</v>
      </c>
      <c r="T3765" s="9" t="s">
        <v>2848</v>
      </c>
      <c r="U3765" s="9" t="s">
        <v>222</v>
      </c>
      <c r="V3765" s="9"/>
    </row>
    <row r="3766" customFormat="false" ht="15" hidden="false" customHeight="false" outlineLevel="0" collapsed="false">
      <c r="A3766" s="9" t="s">
        <v>32661</v>
      </c>
      <c r="B3766" s="9" t="s">
        <v>32662</v>
      </c>
      <c r="C3766" s="9" t="s">
        <v>32663</v>
      </c>
      <c r="D3766" s="9" t="s">
        <v>24</v>
      </c>
      <c r="E3766" s="9" t="s">
        <v>943</v>
      </c>
      <c r="F3766" s="9" t="s">
        <v>607</v>
      </c>
      <c r="G3766" s="9" t="s">
        <v>116</v>
      </c>
      <c r="H3766" s="9" t="n">
        <v>1405</v>
      </c>
      <c r="I3766" s="9" t="n">
        <v>1915</v>
      </c>
      <c r="J3766" s="9" t="s">
        <v>7687</v>
      </c>
      <c r="K3766" s="9" t="s">
        <v>32664</v>
      </c>
      <c r="L3766" s="9" t="s">
        <v>32665</v>
      </c>
      <c r="M3766" s="9" t="s">
        <v>32666</v>
      </c>
      <c r="N3766" s="9" t="s">
        <v>9599</v>
      </c>
      <c r="O3766" s="9" t="s">
        <v>354</v>
      </c>
      <c r="P3766" s="9" t="s">
        <v>32667</v>
      </c>
      <c r="Q3766" s="9" t="s">
        <v>246</v>
      </c>
      <c r="R3766" s="9" t="s">
        <v>628</v>
      </c>
      <c r="S3766" s="9" t="s">
        <v>17</v>
      </c>
      <c r="T3766" s="9"/>
      <c r="U3766" s="9" t="s">
        <v>378</v>
      </c>
      <c r="V3766" s="9"/>
    </row>
    <row r="3767" customFormat="false" ht="15" hidden="false" customHeight="false" outlineLevel="0" collapsed="false">
      <c r="A3767" s="9" t="s">
        <v>32668</v>
      </c>
      <c r="B3767" s="9" t="s">
        <v>32669</v>
      </c>
      <c r="C3767" s="9" t="s">
        <v>32670</v>
      </c>
      <c r="D3767" s="9" t="s">
        <v>24</v>
      </c>
      <c r="E3767" s="9" t="s">
        <v>943</v>
      </c>
      <c r="F3767" s="9" t="s">
        <v>164</v>
      </c>
      <c r="G3767" s="9" t="s">
        <v>116</v>
      </c>
      <c r="H3767" s="9" t="n">
        <v>1686</v>
      </c>
      <c r="I3767" s="9" t="n">
        <v>1908</v>
      </c>
      <c r="J3767" s="9" t="s">
        <v>32671</v>
      </c>
      <c r="K3767" s="9" t="s">
        <v>32672</v>
      </c>
      <c r="L3767" s="9" t="s">
        <v>32673</v>
      </c>
      <c r="M3767" s="9" t="s">
        <v>32674</v>
      </c>
      <c r="N3767" s="9" t="s">
        <v>613</v>
      </c>
      <c r="O3767" s="9" t="s">
        <v>354</v>
      </c>
      <c r="P3767" s="9" t="s">
        <v>32675</v>
      </c>
      <c r="Q3767" s="9" t="s">
        <v>2391</v>
      </c>
      <c r="R3767" s="9" t="s">
        <v>24784</v>
      </c>
      <c r="S3767" s="9" t="s">
        <v>17</v>
      </c>
      <c r="T3767" s="9" t="s">
        <v>2873</v>
      </c>
      <c r="U3767" s="9" t="s">
        <v>378</v>
      </c>
      <c r="V3767" s="9"/>
    </row>
    <row r="3768" customFormat="false" ht="15" hidden="false" customHeight="false" outlineLevel="0" collapsed="false">
      <c r="A3768" s="9" t="s">
        <v>32676</v>
      </c>
      <c r="B3768" s="9" t="s">
        <v>32677</v>
      </c>
      <c r="C3768" s="9" t="s">
        <v>32678</v>
      </c>
      <c r="D3768" s="9" t="s">
        <v>24</v>
      </c>
      <c r="E3768" s="9" t="s">
        <v>943</v>
      </c>
      <c r="F3768" s="9" t="s">
        <v>10205</v>
      </c>
      <c r="G3768" s="9" t="s">
        <v>116</v>
      </c>
      <c r="H3768" s="9" t="n">
        <v>1800</v>
      </c>
      <c r="I3768" s="9" t="n">
        <v>1949</v>
      </c>
      <c r="J3768" s="9"/>
      <c r="K3768" s="9" t="s">
        <v>32679</v>
      </c>
      <c r="L3768" s="9" t="s">
        <v>32680</v>
      </c>
      <c r="M3768" s="9" t="s">
        <v>32681</v>
      </c>
      <c r="N3768" s="9" t="s">
        <v>5908</v>
      </c>
      <c r="O3768" s="9" t="s">
        <v>354</v>
      </c>
      <c r="P3768" s="9" t="s">
        <v>32682</v>
      </c>
      <c r="Q3768" s="9" t="s">
        <v>2391</v>
      </c>
      <c r="R3768" s="9" t="s">
        <v>17768</v>
      </c>
      <c r="S3768" s="9" t="s">
        <v>16</v>
      </c>
      <c r="T3768" s="9" t="s">
        <v>32000</v>
      </c>
      <c r="U3768" s="9" t="s">
        <v>222</v>
      </c>
      <c r="V3768" s="9"/>
    </row>
    <row r="3769" customFormat="false" ht="15" hidden="false" customHeight="false" outlineLevel="0" collapsed="false">
      <c r="A3769" s="9" t="s">
        <v>32683</v>
      </c>
      <c r="B3769" s="9" t="s">
        <v>32684</v>
      </c>
      <c r="C3769" s="9" t="s">
        <v>32685</v>
      </c>
      <c r="D3769" s="9" t="s">
        <v>24</v>
      </c>
      <c r="E3769" s="9" t="s">
        <v>943</v>
      </c>
      <c r="F3769" s="9" t="s">
        <v>10205</v>
      </c>
      <c r="G3769" s="9" t="s">
        <v>116</v>
      </c>
      <c r="H3769" s="9" t="n">
        <v>1565</v>
      </c>
      <c r="I3769" s="9" t="n">
        <v>1898</v>
      </c>
      <c r="J3769" s="9"/>
      <c r="K3769" s="9" t="s">
        <v>32686</v>
      </c>
      <c r="L3769" s="9" t="s">
        <v>32687</v>
      </c>
      <c r="M3769" s="9" t="s">
        <v>32688</v>
      </c>
      <c r="N3769" s="9" t="s">
        <v>268</v>
      </c>
      <c r="O3769" s="9" t="s">
        <v>354</v>
      </c>
      <c r="P3769" s="9" t="s">
        <v>32689</v>
      </c>
      <c r="Q3769" s="9" t="s">
        <v>234</v>
      </c>
      <c r="R3769" s="9" t="s">
        <v>683</v>
      </c>
      <c r="S3769" s="9" t="s">
        <v>16</v>
      </c>
      <c r="T3769" s="9" t="s">
        <v>271</v>
      </c>
      <c r="U3769" s="9" t="s">
        <v>222</v>
      </c>
      <c r="V3769" s="9"/>
    </row>
    <row r="3770" customFormat="false" ht="15" hidden="false" customHeight="false" outlineLevel="0" collapsed="false">
      <c r="A3770" s="9" t="s">
        <v>32690</v>
      </c>
      <c r="B3770" s="9" t="s">
        <v>32691</v>
      </c>
      <c r="C3770" s="9" t="s">
        <v>32692</v>
      </c>
      <c r="D3770" s="9" t="s">
        <v>24</v>
      </c>
      <c r="E3770" s="9" t="s">
        <v>943</v>
      </c>
      <c r="F3770" s="9" t="s">
        <v>10205</v>
      </c>
      <c r="G3770" s="9" t="s">
        <v>114</v>
      </c>
      <c r="H3770" s="9" t="n">
        <v>1887</v>
      </c>
      <c r="I3770" s="9" t="n">
        <v>1954</v>
      </c>
      <c r="J3770" s="9"/>
      <c r="K3770" s="9" t="s">
        <v>32693</v>
      </c>
      <c r="L3770" s="9" t="s">
        <v>32694</v>
      </c>
      <c r="M3770" s="9" t="s">
        <v>32695</v>
      </c>
      <c r="N3770" s="9" t="s">
        <v>5908</v>
      </c>
      <c r="O3770" s="9" t="s">
        <v>354</v>
      </c>
      <c r="P3770" s="9" t="s">
        <v>32696</v>
      </c>
      <c r="Q3770" s="9" t="s">
        <v>234</v>
      </c>
      <c r="R3770" s="9" t="s">
        <v>628</v>
      </c>
      <c r="S3770" s="9" t="s">
        <v>16</v>
      </c>
      <c r="T3770" s="9" t="s">
        <v>313</v>
      </c>
      <c r="U3770" s="9" t="s">
        <v>222</v>
      </c>
      <c r="V3770" s="9"/>
    </row>
    <row r="3771" customFormat="false" ht="15" hidden="false" customHeight="false" outlineLevel="0" collapsed="false">
      <c r="A3771" s="9" t="s">
        <v>32697</v>
      </c>
      <c r="B3771" s="9" t="s">
        <v>32698</v>
      </c>
      <c r="C3771" s="9" t="s">
        <v>32699</v>
      </c>
      <c r="D3771" s="9" t="s">
        <v>24</v>
      </c>
      <c r="E3771" s="9" t="s">
        <v>943</v>
      </c>
      <c r="F3771" s="9" t="s">
        <v>2730</v>
      </c>
      <c r="G3771" s="9" t="s">
        <v>6445</v>
      </c>
      <c r="H3771" s="9" t="n">
        <v>-700</v>
      </c>
      <c r="I3771" s="9" t="n">
        <v>-250</v>
      </c>
      <c r="J3771" s="9" t="s">
        <v>7687</v>
      </c>
      <c r="K3771" s="9" t="s">
        <v>32700</v>
      </c>
      <c r="L3771" s="9" t="s">
        <v>32701</v>
      </c>
      <c r="M3771" s="9" t="s">
        <v>32702</v>
      </c>
      <c r="N3771" s="9" t="s">
        <v>20982</v>
      </c>
      <c r="O3771" s="9" t="s">
        <v>32703</v>
      </c>
      <c r="P3771" s="9" t="s">
        <v>32704</v>
      </c>
      <c r="Q3771" s="9" t="s">
        <v>2380</v>
      </c>
      <c r="R3771" s="9" t="s">
        <v>799</v>
      </c>
      <c r="S3771" s="9" t="s">
        <v>16</v>
      </c>
      <c r="T3771" s="9" t="s">
        <v>271</v>
      </c>
      <c r="U3771" s="9" t="s">
        <v>378</v>
      </c>
      <c r="V3771" s="9" t="s">
        <v>31266</v>
      </c>
    </row>
    <row r="3772" customFormat="false" ht="15" hidden="false" customHeight="false" outlineLevel="0" collapsed="false">
      <c r="A3772" s="9" t="s">
        <v>32705</v>
      </c>
      <c r="B3772" s="9" t="s">
        <v>6515</v>
      </c>
      <c r="C3772" s="9" t="s">
        <v>32706</v>
      </c>
      <c r="D3772" s="9" t="s">
        <v>24</v>
      </c>
      <c r="E3772" s="9" t="s">
        <v>943</v>
      </c>
      <c r="F3772" s="9" t="s">
        <v>169</v>
      </c>
      <c r="G3772" s="9" t="s">
        <v>4778</v>
      </c>
      <c r="H3772" s="9" t="n">
        <v>-209</v>
      </c>
      <c r="I3772" s="9" t="n">
        <v>93</v>
      </c>
      <c r="J3772" s="9" t="s">
        <v>32707</v>
      </c>
      <c r="K3772" s="9" t="s">
        <v>32708</v>
      </c>
      <c r="L3772" s="9" t="s">
        <v>32709</v>
      </c>
      <c r="M3772" s="9" t="s">
        <v>32710</v>
      </c>
      <c r="N3772" s="9" t="s">
        <v>2159</v>
      </c>
      <c r="O3772" s="9" t="s">
        <v>32711</v>
      </c>
      <c r="P3772" s="9" t="s">
        <v>32712</v>
      </c>
      <c r="Q3772" s="9" t="s">
        <v>219</v>
      </c>
      <c r="R3772" s="9" t="s">
        <v>799</v>
      </c>
      <c r="S3772" s="9" t="s">
        <v>16</v>
      </c>
      <c r="T3772" s="9" t="s">
        <v>170</v>
      </c>
      <c r="U3772" s="9" t="s">
        <v>378</v>
      </c>
      <c r="V3772" s="9"/>
    </row>
    <row r="3773" customFormat="false" ht="15" hidden="false" customHeight="false" outlineLevel="0" collapsed="false">
      <c r="A3773" s="9" t="s">
        <v>32713</v>
      </c>
      <c r="B3773" s="9" t="s">
        <v>32714</v>
      </c>
      <c r="C3773" s="9" t="s">
        <v>32715</v>
      </c>
      <c r="D3773" s="9" t="s">
        <v>24</v>
      </c>
      <c r="E3773" s="9" t="s">
        <v>943</v>
      </c>
      <c r="F3773" s="9" t="s">
        <v>169</v>
      </c>
      <c r="G3773" s="9" t="s">
        <v>118</v>
      </c>
      <c r="H3773" s="9" t="n">
        <v>-500</v>
      </c>
      <c r="I3773" s="9" t="n">
        <v>750</v>
      </c>
      <c r="J3773" s="9" t="s">
        <v>32716</v>
      </c>
      <c r="K3773" s="9" t="s">
        <v>32717</v>
      </c>
      <c r="L3773" s="9" t="s">
        <v>32718</v>
      </c>
      <c r="M3773" s="9" t="s">
        <v>32719</v>
      </c>
      <c r="N3773" s="9" t="s">
        <v>2748</v>
      </c>
      <c r="O3773" s="9" t="s">
        <v>18532</v>
      </c>
      <c r="P3773" s="9" t="s">
        <v>32720</v>
      </c>
      <c r="Q3773" s="9" t="s">
        <v>234</v>
      </c>
      <c r="R3773" s="9" t="s">
        <v>799</v>
      </c>
      <c r="S3773" s="9" t="s">
        <v>15</v>
      </c>
      <c r="T3773" s="9" t="s">
        <v>271</v>
      </c>
      <c r="U3773" s="9" t="s">
        <v>222</v>
      </c>
      <c r="V3773" s="9"/>
    </row>
    <row r="3774" customFormat="false" ht="15" hidden="false" customHeight="false" outlineLevel="0" collapsed="false">
      <c r="A3774" s="9" t="s">
        <v>32721</v>
      </c>
      <c r="B3774" s="9" t="s">
        <v>32722</v>
      </c>
      <c r="C3774" s="9" t="s">
        <v>32723</v>
      </c>
      <c r="D3774" s="9" t="s">
        <v>24</v>
      </c>
      <c r="E3774" s="9" t="s">
        <v>943</v>
      </c>
      <c r="F3774" s="9" t="s">
        <v>169</v>
      </c>
      <c r="G3774" s="9" t="s">
        <v>6430</v>
      </c>
      <c r="H3774" s="9" t="n">
        <v>552</v>
      </c>
      <c r="I3774" s="9" t="n">
        <v>744</v>
      </c>
      <c r="J3774" s="9"/>
      <c r="K3774" s="9" t="s">
        <v>32724</v>
      </c>
      <c r="L3774" s="9" t="s">
        <v>32725</v>
      </c>
      <c r="M3774" s="9" t="s">
        <v>32726</v>
      </c>
      <c r="N3774" s="9" t="s">
        <v>7873</v>
      </c>
      <c r="O3774" s="9" t="s">
        <v>8025</v>
      </c>
      <c r="P3774" s="9" t="s">
        <v>32727</v>
      </c>
      <c r="Q3774" s="9" t="s">
        <v>219</v>
      </c>
      <c r="R3774" s="9" t="s">
        <v>628</v>
      </c>
      <c r="S3774" s="9" t="s">
        <v>16</v>
      </c>
      <c r="T3774" s="9" t="s">
        <v>7901</v>
      </c>
      <c r="U3774" s="9" t="s">
        <v>222</v>
      </c>
      <c r="V3774" s="9"/>
    </row>
    <row r="3775" customFormat="false" ht="15" hidden="false" customHeight="false" outlineLevel="0" collapsed="false">
      <c r="A3775" s="9" t="s">
        <v>32728</v>
      </c>
      <c r="B3775" s="9" t="s">
        <v>32729</v>
      </c>
      <c r="C3775" s="9" t="s">
        <v>32730</v>
      </c>
      <c r="D3775" s="9" t="s">
        <v>24</v>
      </c>
      <c r="E3775" s="9" t="s">
        <v>943</v>
      </c>
      <c r="F3775" s="9" t="s">
        <v>169</v>
      </c>
      <c r="G3775" s="9" t="s">
        <v>6430</v>
      </c>
      <c r="H3775" s="9" t="n">
        <v>744</v>
      </c>
      <c r="I3775" s="9" t="n">
        <v>840</v>
      </c>
      <c r="J3775" s="9"/>
      <c r="K3775" s="9" t="s">
        <v>32731</v>
      </c>
      <c r="L3775" s="9" t="s">
        <v>32732</v>
      </c>
      <c r="M3775" s="9" t="s">
        <v>32733</v>
      </c>
      <c r="N3775" s="9" t="s">
        <v>613</v>
      </c>
      <c r="O3775" s="9" t="s">
        <v>354</v>
      </c>
      <c r="P3775" s="9" t="s">
        <v>32734</v>
      </c>
      <c r="Q3775" s="9" t="s">
        <v>234</v>
      </c>
      <c r="R3775" s="9" t="s">
        <v>628</v>
      </c>
      <c r="S3775" s="9" t="s">
        <v>17</v>
      </c>
      <c r="T3775" s="9" t="s">
        <v>672</v>
      </c>
      <c r="U3775" s="9" t="s">
        <v>378</v>
      </c>
      <c r="V3775" s="9"/>
    </row>
    <row r="3776" customFormat="false" ht="15" hidden="false" customHeight="false" outlineLevel="0" collapsed="false">
      <c r="A3776" s="9" t="s">
        <v>32735</v>
      </c>
      <c r="B3776" s="9" t="s">
        <v>32736</v>
      </c>
      <c r="C3776" s="9" t="s">
        <v>32737</v>
      </c>
      <c r="D3776" s="9" t="s">
        <v>24</v>
      </c>
      <c r="E3776" s="9" t="s">
        <v>943</v>
      </c>
      <c r="F3776" s="9" t="s">
        <v>2742</v>
      </c>
      <c r="G3776" s="9" t="s">
        <v>2743</v>
      </c>
      <c r="H3776" s="9" t="n">
        <v>856</v>
      </c>
      <c r="I3776" s="9" t="n">
        <v>1335</v>
      </c>
      <c r="J3776" s="9" t="s">
        <v>7687</v>
      </c>
      <c r="K3776" s="9" t="s">
        <v>32738</v>
      </c>
      <c r="L3776" s="9" t="s">
        <v>32739</v>
      </c>
      <c r="M3776" s="9" t="s">
        <v>32740</v>
      </c>
      <c r="N3776" s="9" t="s">
        <v>477</v>
      </c>
      <c r="O3776" s="9" t="s">
        <v>354</v>
      </c>
      <c r="P3776" s="9" t="s">
        <v>32741</v>
      </c>
      <c r="Q3776" s="9" t="s">
        <v>1358</v>
      </c>
      <c r="R3776" s="9" t="s">
        <v>1192</v>
      </c>
      <c r="S3776" s="9" t="s">
        <v>16</v>
      </c>
      <c r="T3776" s="9" t="s">
        <v>859</v>
      </c>
      <c r="U3776" s="9" t="s">
        <v>222</v>
      </c>
      <c r="V3776" s="9"/>
    </row>
    <row r="3777" customFormat="false" ht="15" hidden="false" customHeight="false" outlineLevel="0" collapsed="false">
      <c r="A3777" s="9" t="s">
        <v>32742</v>
      </c>
      <c r="B3777" s="9" t="s">
        <v>32743</v>
      </c>
      <c r="C3777" s="9" t="s">
        <v>32744</v>
      </c>
      <c r="D3777" s="9" t="s">
        <v>24</v>
      </c>
      <c r="E3777" s="9" t="s">
        <v>943</v>
      </c>
      <c r="F3777" s="9" t="s">
        <v>8301</v>
      </c>
      <c r="G3777" s="9" t="s">
        <v>4751</v>
      </c>
      <c r="H3777" s="9" t="n">
        <v>819</v>
      </c>
      <c r="I3777" s="9" t="n">
        <v>999</v>
      </c>
      <c r="J3777" s="9"/>
      <c r="K3777" s="9" t="s">
        <v>32745</v>
      </c>
      <c r="L3777" s="9" t="s">
        <v>32746</v>
      </c>
      <c r="M3777" s="9" t="s">
        <v>32747</v>
      </c>
      <c r="N3777" s="9" t="s">
        <v>2136</v>
      </c>
      <c r="O3777" s="9" t="s">
        <v>354</v>
      </c>
      <c r="P3777" s="9" t="s">
        <v>32748</v>
      </c>
      <c r="Q3777" s="9" t="s">
        <v>234</v>
      </c>
      <c r="R3777" s="9" t="s">
        <v>1348</v>
      </c>
      <c r="S3777" s="9" t="s">
        <v>16</v>
      </c>
      <c r="T3777" s="9" t="s">
        <v>7901</v>
      </c>
      <c r="U3777" s="9" t="s">
        <v>222</v>
      </c>
      <c r="V3777" s="9"/>
    </row>
    <row r="3778" customFormat="false" ht="15" hidden="false" customHeight="false" outlineLevel="0" collapsed="false">
      <c r="A3778" s="9" t="s">
        <v>32749</v>
      </c>
      <c r="B3778" s="9" t="s">
        <v>32750</v>
      </c>
      <c r="C3778" s="9" t="s">
        <v>32751</v>
      </c>
      <c r="D3778" s="9" t="s">
        <v>24</v>
      </c>
      <c r="E3778" s="9" t="s">
        <v>943</v>
      </c>
      <c r="F3778" s="9" t="s">
        <v>8290</v>
      </c>
      <c r="G3778" s="9" t="s">
        <v>472</v>
      </c>
      <c r="H3778" s="9" t="n">
        <v>1206</v>
      </c>
      <c r="I3778" s="9" t="n">
        <v>1368</v>
      </c>
      <c r="J3778" s="9" t="s">
        <v>32752</v>
      </c>
      <c r="K3778" s="9" t="s">
        <v>32753</v>
      </c>
      <c r="L3778" s="9" t="s">
        <v>32754</v>
      </c>
      <c r="M3778" s="9" t="s">
        <v>32755</v>
      </c>
      <c r="N3778" s="9" t="s">
        <v>31494</v>
      </c>
      <c r="O3778" s="9" t="s">
        <v>32756</v>
      </c>
      <c r="P3778" s="9" t="s">
        <v>32757</v>
      </c>
      <c r="Q3778" s="9" t="s">
        <v>2391</v>
      </c>
      <c r="R3778" s="9" t="s">
        <v>1348</v>
      </c>
      <c r="S3778" s="9" t="s">
        <v>15</v>
      </c>
      <c r="T3778" s="9" t="s">
        <v>19016</v>
      </c>
      <c r="U3778" s="9" t="s">
        <v>222</v>
      </c>
      <c r="V3778" s="9" t="s">
        <v>32758</v>
      </c>
    </row>
    <row r="3779" customFormat="false" ht="15" hidden="false" customHeight="false" outlineLevel="0" collapsed="false">
      <c r="A3779" s="9" t="s">
        <v>32759</v>
      </c>
      <c r="B3779" s="9" t="s">
        <v>32760</v>
      </c>
      <c r="C3779" s="9" t="s">
        <v>32761</v>
      </c>
      <c r="D3779" s="9" t="s">
        <v>24</v>
      </c>
      <c r="E3779" s="9" t="s">
        <v>943</v>
      </c>
      <c r="F3779" s="9" t="s">
        <v>8301</v>
      </c>
      <c r="G3779" s="9" t="s">
        <v>32762</v>
      </c>
      <c r="H3779" s="9" t="n">
        <v>1256</v>
      </c>
      <c r="I3779" s="9" t="n">
        <v>1335</v>
      </c>
      <c r="J3779" s="9"/>
      <c r="K3779" s="9" t="s">
        <v>32763</v>
      </c>
      <c r="L3779" s="9" t="s">
        <v>32764</v>
      </c>
      <c r="M3779" s="9" t="s">
        <v>32765</v>
      </c>
      <c r="N3779" s="9" t="s">
        <v>6113</v>
      </c>
      <c r="O3779" s="9" t="s">
        <v>354</v>
      </c>
      <c r="P3779" s="9" t="s">
        <v>32766</v>
      </c>
      <c r="Q3779" s="9" t="s">
        <v>2391</v>
      </c>
      <c r="R3779" s="9" t="s">
        <v>1348</v>
      </c>
      <c r="S3779" s="9" t="s">
        <v>16</v>
      </c>
      <c r="T3779" s="9" t="s">
        <v>271</v>
      </c>
      <c r="U3779" s="9" t="s">
        <v>222</v>
      </c>
      <c r="V3779" s="9" t="s">
        <v>32767</v>
      </c>
    </row>
    <row r="3780" customFormat="false" ht="15" hidden="false" customHeight="false" outlineLevel="0" collapsed="false">
      <c r="A3780" s="9" t="s">
        <v>32768</v>
      </c>
      <c r="B3780" s="9" t="s">
        <v>32769</v>
      </c>
      <c r="C3780" s="9" t="s">
        <v>32770</v>
      </c>
      <c r="D3780" s="9" t="s">
        <v>24</v>
      </c>
      <c r="E3780" s="9" t="s">
        <v>943</v>
      </c>
      <c r="F3780" s="9" t="s">
        <v>8301</v>
      </c>
      <c r="G3780" s="9" t="s">
        <v>4751</v>
      </c>
      <c r="H3780" s="9" t="n">
        <v>1370</v>
      </c>
      <c r="I3780" s="9" t="n">
        <v>1507</v>
      </c>
      <c r="J3780" s="9"/>
      <c r="K3780" s="9" t="s">
        <v>32771</v>
      </c>
      <c r="L3780" s="9" t="s">
        <v>32772</v>
      </c>
      <c r="M3780" s="9" t="s">
        <v>32773</v>
      </c>
      <c r="N3780" s="9" t="s">
        <v>7873</v>
      </c>
      <c r="O3780" s="9" t="s">
        <v>354</v>
      </c>
      <c r="P3780" s="9" t="s">
        <v>32774</v>
      </c>
      <c r="Q3780" s="9" t="s">
        <v>234</v>
      </c>
      <c r="R3780" s="9" t="s">
        <v>1348</v>
      </c>
      <c r="S3780" s="9" t="s">
        <v>15</v>
      </c>
      <c r="T3780" s="9" t="s">
        <v>8714</v>
      </c>
      <c r="U3780" s="9" t="s">
        <v>222</v>
      </c>
      <c r="V3780" s="9"/>
    </row>
    <row r="3781" customFormat="false" ht="15" hidden="false" customHeight="false" outlineLevel="0" collapsed="false">
      <c r="A3781" s="9" t="s">
        <v>32775</v>
      </c>
      <c r="B3781" s="9" t="s">
        <v>32776</v>
      </c>
      <c r="C3781" s="9" t="s">
        <v>32777</v>
      </c>
      <c r="D3781" s="9" t="s">
        <v>24</v>
      </c>
      <c r="E3781" s="9" t="s">
        <v>943</v>
      </c>
      <c r="F3781" s="9" t="s">
        <v>166</v>
      </c>
      <c r="G3781" s="9" t="s">
        <v>32778</v>
      </c>
      <c r="H3781" s="9" t="n">
        <v>1501</v>
      </c>
      <c r="I3781" s="9" t="n">
        <v>1736</v>
      </c>
      <c r="J3781" s="9"/>
      <c r="K3781" s="9" t="s">
        <v>32779</v>
      </c>
      <c r="L3781" s="9" t="s">
        <v>32780</v>
      </c>
      <c r="M3781" s="9" t="s">
        <v>32781</v>
      </c>
      <c r="N3781" s="9" t="s">
        <v>6339</v>
      </c>
      <c r="O3781" s="9" t="s">
        <v>354</v>
      </c>
      <c r="P3781" s="9" t="s">
        <v>32782</v>
      </c>
      <c r="Q3781" s="9" t="s">
        <v>234</v>
      </c>
      <c r="R3781" s="9" t="s">
        <v>1348</v>
      </c>
      <c r="S3781" s="9" t="s">
        <v>16</v>
      </c>
      <c r="T3781" s="9" t="s">
        <v>9127</v>
      </c>
      <c r="U3781" s="9" t="s">
        <v>222</v>
      </c>
      <c r="V3781" s="9"/>
    </row>
    <row r="3782" customFormat="false" ht="15" hidden="false" customHeight="false" outlineLevel="0" collapsed="false">
      <c r="A3782" s="9" t="s">
        <v>32783</v>
      </c>
      <c r="B3782" s="9" t="s">
        <v>32784</v>
      </c>
      <c r="C3782" s="9" t="s">
        <v>32785</v>
      </c>
      <c r="D3782" s="9" t="s">
        <v>24</v>
      </c>
      <c r="E3782" s="9" t="s">
        <v>943</v>
      </c>
      <c r="F3782" s="9" t="s">
        <v>8301</v>
      </c>
      <c r="G3782" s="9" t="s">
        <v>118</v>
      </c>
      <c r="H3782" s="9" t="n">
        <v>1500</v>
      </c>
      <c r="I3782" s="9" t="n">
        <v>1920</v>
      </c>
      <c r="J3782" s="9"/>
      <c r="K3782" s="9" t="s">
        <v>32786</v>
      </c>
      <c r="L3782" s="9" t="s">
        <v>32787</v>
      </c>
      <c r="M3782" s="9" t="s">
        <v>32788</v>
      </c>
      <c r="N3782" s="9" t="s">
        <v>593</v>
      </c>
      <c r="O3782" s="9" t="s">
        <v>354</v>
      </c>
      <c r="P3782" s="9" t="s">
        <v>32789</v>
      </c>
      <c r="Q3782" s="9" t="s">
        <v>246</v>
      </c>
      <c r="R3782" s="9" t="s">
        <v>799</v>
      </c>
      <c r="S3782" s="9" t="s">
        <v>16</v>
      </c>
      <c r="T3782" s="9" t="s">
        <v>2848</v>
      </c>
      <c r="U3782" s="9" t="s">
        <v>378</v>
      </c>
      <c r="V3782" s="9" t="s">
        <v>32790</v>
      </c>
    </row>
    <row r="3783" customFormat="false" ht="15" hidden="false" customHeight="false" outlineLevel="0" collapsed="false">
      <c r="A3783" s="9" t="s">
        <v>32791</v>
      </c>
      <c r="B3783" s="9" t="s">
        <v>13578</v>
      </c>
      <c r="C3783" s="9" t="s">
        <v>13579</v>
      </c>
      <c r="D3783" s="9" t="s">
        <v>24</v>
      </c>
      <c r="E3783" s="9" t="s">
        <v>943</v>
      </c>
      <c r="F3783" s="9" t="s">
        <v>18967</v>
      </c>
      <c r="G3783" s="9" t="s">
        <v>472</v>
      </c>
      <c r="H3783" s="9" t="n">
        <v>1602</v>
      </c>
      <c r="I3783" s="9" t="n">
        <v>1799</v>
      </c>
      <c r="J3783" s="9"/>
      <c r="K3783" s="9" t="s">
        <v>32792</v>
      </c>
      <c r="L3783" s="9" t="s">
        <v>32793</v>
      </c>
      <c r="M3783" s="9" t="s">
        <v>32794</v>
      </c>
      <c r="N3783" s="9" t="s">
        <v>7621</v>
      </c>
      <c r="O3783" s="9" t="s">
        <v>354</v>
      </c>
      <c r="P3783" s="9" t="s">
        <v>32795</v>
      </c>
      <c r="Q3783" s="9" t="s">
        <v>2551</v>
      </c>
      <c r="R3783" s="9" t="s">
        <v>17768</v>
      </c>
      <c r="S3783" s="9" t="s">
        <v>15</v>
      </c>
      <c r="T3783" s="9" t="s">
        <v>32796</v>
      </c>
      <c r="U3783" s="9" t="s">
        <v>222</v>
      </c>
      <c r="V3783" s="9" t="s">
        <v>32492</v>
      </c>
    </row>
    <row r="3784" customFormat="false" ht="15" hidden="false" customHeight="false" outlineLevel="0" collapsed="false">
      <c r="A3784" s="9" t="s">
        <v>32797</v>
      </c>
      <c r="B3784" s="9" t="s">
        <v>32798</v>
      </c>
      <c r="C3784" s="9" t="s">
        <v>32799</v>
      </c>
      <c r="D3784" s="9" t="s">
        <v>24</v>
      </c>
      <c r="E3784" s="9" t="s">
        <v>943</v>
      </c>
      <c r="F3784" s="9" t="s">
        <v>11484</v>
      </c>
      <c r="G3784" s="9" t="s">
        <v>69</v>
      </c>
      <c r="H3784" s="9" t="n">
        <v>1957</v>
      </c>
      <c r="I3784" s="9" t="n">
        <v>1966</v>
      </c>
      <c r="J3784" s="9"/>
      <c r="K3784" s="9" t="s">
        <v>32800</v>
      </c>
      <c r="L3784" s="9" t="s">
        <v>32801</v>
      </c>
      <c r="M3784" s="9" t="s">
        <v>32802</v>
      </c>
      <c r="N3784" s="9" t="s">
        <v>7883</v>
      </c>
      <c r="O3784" s="9" t="s">
        <v>354</v>
      </c>
      <c r="P3784" s="9" t="s">
        <v>32803</v>
      </c>
      <c r="Q3784" s="9" t="s">
        <v>1267</v>
      </c>
      <c r="R3784" s="9" t="s">
        <v>628</v>
      </c>
      <c r="S3784" s="9" t="s">
        <v>16</v>
      </c>
      <c r="T3784" s="9" t="s">
        <v>313</v>
      </c>
      <c r="U3784" s="9" t="s">
        <v>222</v>
      </c>
      <c r="V3784" s="9"/>
    </row>
    <row r="3785" customFormat="false" ht="15" hidden="false" customHeight="false" outlineLevel="0" collapsed="false">
      <c r="A3785" s="9" t="s">
        <v>32804</v>
      </c>
      <c r="B3785" s="9" t="s">
        <v>32805</v>
      </c>
      <c r="C3785" s="9" t="s">
        <v>32806</v>
      </c>
      <c r="D3785" s="9" t="s">
        <v>24</v>
      </c>
      <c r="E3785" s="9" t="s">
        <v>943</v>
      </c>
      <c r="F3785" s="9" t="s">
        <v>11484</v>
      </c>
      <c r="G3785" s="9" t="s">
        <v>3028</v>
      </c>
      <c r="H3785" s="9" t="n">
        <v>1960</v>
      </c>
      <c r="I3785" s="9" t="n">
        <v>1980</v>
      </c>
      <c r="J3785" s="9"/>
      <c r="K3785" s="9" t="s">
        <v>32807</v>
      </c>
      <c r="L3785" s="9" t="s">
        <v>32808</v>
      </c>
      <c r="M3785" s="9" t="s">
        <v>32809</v>
      </c>
      <c r="N3785" s="9" t="s">
        <v>180</v>
      </c>
      <c r="O3785" s="9" t="s">
        <v>354</v>
      </c>
      <c r="P3785" s="9" t="s">
        <v>32810</v>
      </c>
      <c r="Q3785" s="9" t="s">
        <v>234</v>
      </c>
      <c r="R3785" s="9" t="s">
        <v>628</v>
      </c>
      <c r="S3785" s="9" t="s">
        <v>16</v>
      </c>
      <c r="T3785" s="9" t="s">
        <v>1061</v>
      </c>
      <c r="U3785" s="9" t="s">
        <v>378</v>
      </c>
      <c r="V3785" s="9"/>
    </row>
    <row r="3786" customFormat="false" ht="15" hidden="false" customHeight="false" outlineLevel="0" collapsed="false">
      <c r="A3786" s="9" t="s">
        <v>32811</v>
      </c>
      <c r="B3786" s="9" t="s">
        <v>32812</v>
      </c>
      <c r="C3786" s="9" t="s">
        <v>32813</v>
      </c>
      <c r="D3786" s="9" t="s">
        <v>28</v>
      </c>
      <c r="E3786" s="9" t="s">
        <v>943</v>
      </c>
      <c r="F3786" s="9" t="s">
        <v>161</v>
      </c>
      <c r="G3786" s="9" t="s">
        <v>75</v>
      </c>
      <c r="H3786" s="9"/>
      <c r="I3786" s="9"/>
      <c r="J3786" s="9" t="s">
        <v>32814</v>
      </c>
      <c r="K3786" s="9" t="s">
        <v>32815</v>
      </c>
      <c r="L3786" s="9" t="s">
        <v>32816</v>
      </c>
      <c r="M3786" s="9" t="s">
        <v>32817</v>
      </c>
      <c r="N3786" s="9" t="s">
        <v>9411</v>
      </c>
      <c r="O3786" s="9" t="s">
        <v>32818</v>
      </c>
      <c r="P3786" s="9"/>
      <c r="Q3786" s="9" t="s">
        <v>15151</v>
      </c>
      <c r="R3786" s="9" t="s">
        <v>32819</v>
      </c>
      <c r="S3786" s="9" t="s">
        <v>16</v>
      </c>
      <c r="T3786" s="9" t="s">
        <v>16911</v>
      </c>
      <c r="U3786" s="9" t="s">
        <v>222</v>
      </c>
      <c r="V3786" s="9"/>
    </row>
    <row r="3787" customFormat="false" ht="15" hidden="false" customHeight="false" outlineLevel="0" collapsed="false">
      <c r="A3787" s="9" t="s">
        <v>32820</v>
      </c>
      <c r="B3787" s="9" t="s">
        <v>32821</v>
      </c>
      <c r="C3787" s="9" t="s">
        <v>32822</v>
      </c>
      <c r="D3787" s="9" t="s">
        <v>28</v>
      </c>
      <c r="E3787" s="9" t="s">
        <v>943</v>
      </c>
      <c r="F3787" s="9" t="s">
        <v>161</v>
      </c>
      <c r="G3787" s="9" t="s">
        <v>69</v>
      </c>
      <c r="H3787" s="9" t="n">
        <v>1700</v>
      </c>
      <c r="I3787" s="9"/>
      <c r="J3787" s="9" t="s">
        <v>32823</v>
      </c>
      <c r="K3787" s="9" t="s">
        <v>32824</v>
      </c>
      <c r="L3787" s="9" t="s">
        <v>32825</v>
      </c>
      <c r="M3787" s="9" t="s">
        <v>32826</v>
      </c>
      <c r="N3787" s="9" t="s">
        <v>593</v>
      </c>
      <c r="O3787" s="9" t="s">
        <v>32827</v>
      </c>
      <c r="P3787" s="9"/>
      <c r="Q3787" s="9" t="s">
        <v>1267</v>
      </c>
      <c r="R3787" s="9" t="s">
        <v>19533</v>
      </c>
      <c r="S3787" s="9" t="s">
        <v>15</v>
      </c>
      <c r="T3787" s="9" t="s">
        <v>12856</v>
      </c>
      <c r="U3787" s="9" t="s">
        <v>222</v>
      </c>
      <c r="V3787" s="9" t="s">
        <v>32828</v>
      </c>
    </row>
    <row r="3788" customFormat="false" ht="15" hidden="false" customHeight="false" outlineLevel="0" collapsed="false">
      <c r="A3788" s="9" t="s">
        <v>32829</v>
      </c>
      <c r="B3788" s="9" t="s">
        <v>32830</v>
      </c>
      <c r="C3788" s="9" t="s">
        <v>32831</v>
      </c>
      <c r="D3788" s="9" t="s">
        <v>28</v>
      </c>
      <c r="E3788" s="9" t="s">
        <v>943</v>
      </c>
      <c r="F3788" s="9" t="s">
        <v>161</v>
      </c>
      <c r="G3788" s="9" t="s">
        <v>69</v>
      </c>
      <c r="H3788" s="9"/>
      <c r="I3788" s="9"/>
      <c r="J3788" s="9" t="s">
        <v>32832</v>
      </c>
      <c r="K3788" s="9" t="s">
        <v>32833</v>
      </c>
      <c r="L3788" s="9" t="s">
        <v>32834</v>
      </c>
      <c r="M3788" s="9" t="s">
        <v>32835</v>
      </c>
      <c r="N3788" s="9" t="s">
        <v>593</v>
      </c>
      <c r="O3788" s="9" t="s">
        <v>32836</v>
      </c>
      <c r="P3788" s="9"/>
      <c r="Q3788" s="9" t="s">
        <v>1267</v>
      </c>
      <c r="R3788" s="9" t="s">
        <v>19431</v>
      </c>
      <c r="S3788" s="9" t="s">
        <v>16</v>
      </c>
      <c r="T3788" s="9" t="s">
        <v>2848</v>
      </c>
      <c r="U3788" s="9" t="s">
        <v>222</v>
      </c>
      <c r="V3788" s="9"/>
    </row>
    <row r="3789" customFormat="false" ht="15" hidden="false" customHeight="false" outlineLevel="0" collapsed="false">
      <c r="A3789" s="9" t="s">
        <v>32837</v>
      </c>
      <c r="B3789" s="9" t="s">
        <v>32838</v>
      </c>
      <c r="C3789" s="9" t="s">
        <v>32839</v>
      </c>
      <c r="D3789" s="9" t="s">
        <v>28</v>
      </c>
      <c r="E3789" s="9" t="s">
        <v>943</v>
      </c>
      <c r="F3789" s="9" t="s">
        <v>161</v>
      </c>
      <c r="G3789" s="9" t="s">
        <v>67</v>
      </c>
      <c r="H3789" s="9"/>
      <c r="I3789" s="9"/>
      <c r="J3789" s="9" t="s">
        <v>32840</v>
      </c>
      <c r="K3789" s="9" t="s">
        <v>32841</v>
      </c>
      <c r="L3789" s="9" t="s">
        <v>32842</v>
      </c>
      <c r="M3789" s="9" t="s">
        <v>32843</v>
      </c>
      <c r="N3789" s="9" t="s">
        <v>9411</v>
      </c>
      <c r="O3789" s="9" t="s">
        <v>32844</v>
      </c>
      <c r="P3789" s="9"/>
      <c r="Q3789" s="9" t="s">
        <v>1267</v>
      </c>
      <c r="R3789" s="9" t="s">
        <v>19533</v>
      </c>
      <c r="S3789" s="9" t="s">
        <v>16</v>
      </c>
      <c r="T3789" s="9" t="s">
        <v>22592</v>
      </c>
      <c r="U3789" s="9" t="s">
        <v>222</v>
      </c>
      <c r="V3789" s="9" t="s">
        <v>32845</v>
      </c>
    </row>
    <row r="3790" customFormat="false" ht="15" hidden="false" customHeight="false" outlineLevel="0" collapsed="false">
      <c r="A3790" s="9" t="s">
        <v>32846</v>
      </c>
      <c r="B3790" s="9" t="s">
        <v>32847</v>
      </c>
      <c r="C3790" s="9" t="s">
        <v>32848</v>
      </c>
      <c r="D3790" s="9" t="s">
        <v>28</v>
      </c>
      <c r="E3790" s="9" t="s">
        <v>943</v>
      </c>
      <c r="F3790" s="9" t="s">
        <v>161</v>
      </c>
      <c r="G3790" s="9" t="s">
        <v>69</v>
      </c>
      <c r="H3790" s="9" t="n">
        <v>1850</v>
      </c>
      <c r="I3790" s="9"/>
      <c r="J3790" s="9" t="s">
        <v>32849</v>
      </c>
      <c r="K3790" s="9" t="s">
        <v>32850</v>
      </c>
      <c r="L3790" s="9" t="s">
        <v>32851</v>
      </c>
      <c r="M3790" s="9" t="s">
        <v>32852</v>
      </c>
      <c r="N3790" s="9" t="s">
        <v>174</v>
      </c>
      <c r="O3790" s="9" t="s">
        <v>32853</v>
      </c>
      <c r="P3790" s="9"/>
      <c r="Q3790" s="9" t="s">
        <v>1267</v>
      </c>
      <c r="R3790" s="9" t="s">
        <v>19431</v>
      </c>
      <c r="S3790" s="9" t="s">
        <v>16</v>
      </c>
      <c r="T3790" s="9" t="s">
        <v>2848</v>
      </c>
      <c r="U3790" s="9" t="s">
        <v>222</v>
      </c>
      <c r="V3790" s="9"/>
    </row>
    <row r="3791" customFormat="false" ht="15" hidden="false" customHeight="false" outlineLevel="0" collapsed="false">
      <c r="A3791" s="9" t="s">
        <v>32854</v>
      </c>
      <c r="B3791" s="9" t="s">
        <v>32855</v>
      </c>
      <c r="C3791" s="9" t="s">
        <v>32856</v>
      </c>
      <c r="D3791" s="9" t="s">
        <v>28</v>
      </c>
      <c r="E3791" s="9" t="s">
        <v>943</v>
      </c>
      <c r="F3791" s="9" t="s">
        <v>161</v>
      </c>
      <c r="G3791" s="9" t="s">
        <v>71</v>
      </c>
      <c r="H3791" s="9"/>
      <c r="I3791" s="9"/>
      <c r="J3791" s="9" t="s">
        <v>32857</v>
      </c>
      <c r="K3791" s="9" t="s">
        <v>32858</v>
      </c>
      <c r="L3791" s="9" t="s">
        <v>32859</v>
      </c>
      <c r="M3791" s="9" t="s">
        <v>32860</v>
      </c>
      <c r="N3791" s="9" t="s">
        <v>32861</v>
      </c>
      <c r="O3791" s="9" t="s">
        <v>32862</v>
      </c>
      <c r="P3791" s="9"/>
      <c r="Q3791" s="9" t="s">
        <v>15151</v>
      </c>
      <c r="R3791" s="9" t="s">
        <v>19533</v>
      </c>
      <c r="S3791" s="9" t="s">
        <v>16</v>
      </c>
      <c r="T3791" s="9" t="s">
        <v>22592</v>
      </c>
      <c r="U3791" s="9" t="s">
        <v>222</v>
      </c>
      <c r="V3791" s="9" t="s">
        <v>32863</v>
      </c>
    </row>
    <row r="3792" customFormat="false" ht="15" hidden="false" customHeight="false" outlineLevel="0" collapsed="false">
      <c r="A3792" s="9" t="s">
        <v>32864</v>
      </c>
      <c r="B3792" s="9" t="s">
        <v>32865</v>
      </c>
      <c r="C3792" s="9" t="s">
        <v>32866</v>
      </c>
      <c r="D3792" s="9" t="s">
        <v>28</v>
      </c>
      <c r="E3792" s="9" t="s">
        <v>943</v>
      </c>
      <c r="F3792" s="9" t="s">
        <v>161</v>
      </c>
      <c r="G3792" s="9" t="s">
        <v>77</v>
      </c>
      <c r="H3792" s="9" t="n">
        <v>1100</v>
      </c>
      <c r="I3792" s="9"/>
      <c r="J3792" s="9" t="s">
        <v>32867</v>
      </c>
      <c r="K3792" s="9" t="s">
        <v>32868</v>
      </c>
      <c r="L3792" s="9" t="s">
        <v>32869</v>
      </c>
      <c r="M3792" s="9" t="s">
        <v>32870</v>
      </c>
      <c r="N3792" s="9" t="s">
        <v>432</v>
      </c>
      <c r="O3792" s="9" t="s">
        <v>32871</v>
      </c>
      <c r="P3792" s="9"/>
      <c r="Q3792" s="9" t="s">
        <v>1267</v>
      </c>
      <c r="R3792" s="9" t="s">
        <v>32872</v>
      </c>
      <c r="S3792" s="9" t="s">
        <v>16</v>
      </c>
      <c r="T3792" s="9" t="s">
        <v>24391</v>
      </c>
      <c r="U3792" s="9" t="s">
        <v>378</v>
      </c>
      <c r="V3792" s="9" t="s">
        <v>32873</v>
      </c>
    </row>
    <row r="3793" customFormat="false" ht="15" hidden="false" customHeight="false" outlineLevel="0" collapsed="false">
      <c r="A3793" s="9" t="s">
        <v>32874</v>
      </c>
      <c r="B3793" s="9" t="s">
        <v>32875</v>
      </c>
      <c r="C3793" s="9" t="s">
        <v>32876</v>
      </c>
      <c r="D3793" s="9" t="s">
        <v>28</v>
      </c>
      <c r="E3793" s="9" t="s">
        <v>943</v>
      </c>
      <c r="F3793" s="9" t="s">
        <v>161</v>
      </c>
      <c r="G3793" s="9" t="s">
        <v>73</v>
      </c>
      <c r="H3793" s="9"/>
      <c r="I3793" s="9"/>
      <c r="J3793" s="9" t="s">
        <v>32877</v>
      </c>
      <c r="K3793" s="9" t="s">
        <v>32878</v>
      </c>
      <c r="L3793" s="9" t="s">
        <v>32879</v>
      </c>
      <c r="M3793" s="9" t="s">
        <v>32880</v>
      </c>
      <c r="N3793" s="9" t="s">
        <v>9212</v>
      </c>
      <c r="O3793" s="9" t="s">
        <v>32881</v>
      </c>
      <c r="P3793" s="9"/>
      <c r="Q3793" s="9" t="s">
        <v>1698</v>
      </c>
      <c r="R3793" s="9" t="s">
        <v>19257</v>
      </c>
      <c r="S3793" s="9" t="s">
        <v>16</v>
      </c>
      <c r="T3793" s="9" t="s">
        <v>7901</v>
      </c>
      <c r="U3793" s="9" t="s">
        <v>378</v>
      </c>
      <c r="V3793" s="9" t="s">
        <v>32882</v>
      </c>
    </row>
    <row r="3794" customFormat="false" ht="15" hidden="false" customHeight="false" outlineLevel="0" collapsed="false">
      <c r="A3794" s="9" t="s">
        <v>32883</v>
      </c>
      <c r="B3794" s="9" t="s">
        <v>32884</v>
      </c>
      <c r="C3794" s="9" t="s">
        <v>32885</v>
      </c>
      <c r="D3794" s="9" t="s">
        <v>28</v>
      </c>
      <c r="E3794" s="9" t="s">
        <v>943</v>
      </c>
      <c r="F3794" s="9" t="s">
        <v>1759</v>
      </c>
      <c r="G3794" s="9" t="s">
        <v>65</v>
      </c>
      <c r="H3794" s="9" t="n">
        <v>1300</v>
      </c>
      <c r="I3794" s="9"/>
      <c r="J3794" s="9" t="s">
        <v>32886</v>
      </c>
      <c r="K3794" s="9" t="s">
        <v>32887</v>
      </c>
      <c r="L3794" s="9" t="s">
        <v>32888</v>
      </c>
      <c r="M3794" s="9" t="s">
        <v>32889</v>
      </c>
      <c r="N3794" s="9" t="s">
        <v>432</v>
      </c>
      <c r="O3794" s="9" t="s">
        <v>32890</v>
      </c>
      <c r="P3794" s="9"/>
      <c r="Q3794" s="9" t="s">
        <v>1267</v>
      </c>
      <c r="R3794" s="9" t="s">
        <v>19257</v>
      </c>
      <c r="S3794" s="9" t="s">
        <v>16</v>
      </c>
      <c r="T3794" s="9" t="s">
        <v>5643</v>
      </c>
      <c r="U3794" s="9" t="s">
        <v>378</v>
      </c>
      <c r="V3794" s="9" t="s">
        <v>32891</v>
      </c>
    </row>
    <row r="3795" customFormat="false" ht="15" hidden="false" customHeight="false" outlineLevel="0" collapsed="false">
      <c r="A3795" s="9" t="s">
        <v>32892</v>
      </c>
      <c r="B3795" s="9" t="s">
        <v>32893</v>
      </c>
      <c r="C3795" s="9" t="s">
        <v>27507</v>
      </c>
      <c r="D3795" s="9" t="s">
        <v>28</v>
      </c>
      <c r="E3795" s="9" t="s">
        <v>943</v>
      </c>
      <c r="F3795" s="9" t="s">
        <v>1759</v>
      </c>
      <c r="G3795" s="9" t="s">
        <v>65</v>
      </c>
      <c r="H3795" s="9"/>
      <c r="I3795" s="9"/>
      <c r="J3795" s="9" t="s">
        <v>32894</v>
      </c>
      <c r="K3795" s="9" t="s">
        <v>32895</v>
      </c>
      <c r="L3795" s="9" t="s">
        <v>32896</v>
      </c>
      <c r="M3795" s="9" t="s">
        <v>32897</v>
      </c>
      <c r="N3795" s="9" t="s">
        <v>9610</v>
      </c>
      <c r="O3795" s="9" t="s">
        <v>32898</v>
      </c>
      <c r="P3795" s="9"/>
      <c r="Q3795" s="9" t="s">
        <v>1267</v>
      </c>
      <c r="R3795" s="9" t="s">
        <v>628</v>
      </c>
      <c r="S3795" s="9" t="s">
        <v>17</v>
      </c>
      <c r="T3795" s="9" t="s">
        <v>9275</v>
      </c>
      <c r="U3795" s="9" t="s">
        <v>378</v>
      </c>
      <c r="V3795" s="9" t="s">
        <v>32899</v>
      </c>
    </row>
    <row r="3796" customFormat="false" ht="15" hidden="false" customHeight="false" outlineLevel="0" collapsed="false">
      <c r="A3796" s="9" t="s">
        <v>32900</v>
      </c>
      <c r="B3796" s="9" t="s">
        <v>32901</v>
      </c>
      <c r="C3796" s="9" t="s">
        <v>32902</v>
      </c>
      <c r="D3796" s="9" t="s">
        <v>28</v>
      </c>
      <c r="E3796" s="9" t="s">
        <v>943</v>
      </c>
      <c r="F3796" s="9" t="s">
        <v>161</v>
      </c>
      <c r="G3796" s="9" t="s">
        <v>65</v>
      </c>
      <c r="H3796" s="9"/>
      <c r="I3796" s="9"/>
      <c r="J3796" s="9" t="s">
        <v>32903</v>
      </c>
      <c r="K3796" s="9" t="s">
        <v>32904</v>
      </c>
      <c r="L3796" s="9" t="s">
        <v>32905</v>
      </c>
      <c r="M3796" s="9" t="s">
        <v>32906</v>
      </c>
      <c r="N3796" s="9" t="s">
        <v>25055</v>
      </c>
      <c r="O3796" s="9" t="s">
        <v>32907</v>
      </c>
      <c r="P3796" s="9"/>
      <c r="Q3796" s="9" t="s">
        <v>1267</v>
      </c>
      <c r="R3796" s="9" t="s">
        <v>19747</v>
      </c>
      <c r="S3796" s="9" t="s">
        <v>17</v>
      </c>
      <c r="T3796" s="9" t="s">
        <v>4794</v>
      </c>
      <c r="U3796" s="9" t="s">
        <v>222</v>
      </c>
      <c r="V3796" s="9" t="s">
        <v>32908</v>
      </c>
    </row>
    <row r="3797" customFormat="false" ht="15" hidden="false" customHeight="false" outlineLevel="0" collapsed="false">
      <c r="A3797" s="9" t="s">
        <v>32909</v>
      </c>
      <c r="B3797" s="9" t="s">
        <v>32910</v>
      </c>
      <c r="C3797" s="9" t="s">
        <v>32911</v>
      </c>
      <c r="D3797" s="9" t="s">
        <v>28</v>
      </c>
      <c r="E3797" s="9" t="s">
        <v>943</v>
      </c>
      <c r="F3797" s="9" t="s">
        <v>1759</v>
      </c>
      <c r="G3797" s="9" t="s">
        <v>65</v>
      </c>
      <c r="H3797" s="9"/>
      <c r="I3797" s="9"/>
      <c r="J3797" s="9" t="s">
        <v>32912</v>
      </c>
      <c r="K3797" s="9" t="s">
        <v>32913</v>
      </c>
      <c r="L3797" s="9" t="s">
        <v>32914</v>
      </c>
      <c r="M3797" s="9" t="s">
        <v>32915</v>
      </c>
      <c r="N3797" s="9" t="s">
        <v>175</v>
      </c>
      <c r="O3797" s="9" t="s">
        <v>32916</v>
      </c>
      <c r="P3797" s="9"/>
      <c r="Q3797" s="9" t="s">
        <v>1267</v>
      </c>
      <c r="R3797" s="9" t="s">
        <v>19747</v>
      </c>
      <c r="S3797" s="9" t="s">
        <v>17</v>
      </c>
      <c r="T3797" s="9" t="s">
        <v>2848</v>
      </c>
      <c r="U3797" s="9" t="s">
        <v>222</v>
      </c>
      <c r="V3797" s="9" t="s">
        <v>32917</v>
      </c>
    </row>
    <row r="3798" customFormat="false" ht="15" hidden="false" customHeight="false" outlineLevel="0" collapsed="false">
      <c r="A3798" s="9" t="s">
        <v>32918</v>
      </c>
      <c r="B3798" s="9" t="s">
        <v>32919</v>
      </c>
      <c r="C3798" s="9" t="s">
        <v>32920</v>
      </c>
      <c r="D3798" s="9" t="s">
        <v>28</v>
      </c>
      <c r="E3798" s="9" t="s">
        <v>943</v>
      </c>
      <c r="F3798" s="9" t="s">
        <v>161</v>
      </c>
      <c r="G3798" s="9" t="s">
        <v>61</v>
      </c>
      <c r="H3798" s="9"/>
      <c r="I3798" s="9"/>
      <c r="J3798" s="9" t="s">
        <v>32921</v>
      </c>
      <c r="K3798" s="9" t="s">
        <v>32922</v>
      </c>
      <c r="L3798" s="9" t="s">
        <v>32923</v>
      </c>
      <c r="M3798" s="9" t="s">
        <v>32924</v>
      </c>
      <c r="N3798" s="9" t="s">
        <v>12950</v>
      </c>
      <c r="O3798" s="9" t="s">
        <v>32925</v>
      </c>
      <c r="P3798" s="9"/>
      <c r="Q3798" s="9" t="s">
        <v>1267</v>
      </c>
      <c r="R3798" s="9" t="s">
        <v>19747</v>
      </c>
      <c r="S3798" s="9" t="s">
        <v>17</v>
      </c>
      <c r="T3798" s="9" t="s">
        <v>2848</v>
      </c>
      <c r="U3798" s="9" t="s">
        <v>378</v>
      </c>
      <c r="V3798" s="9"/>
    </row>
    <row r="3799" customFormat="false" ht="15" hidden="false" customHeight="false" outlineLevel="0" collapsed="false">
      <c r="A3799" s="9" t="s">
        <v>32926</v>
      </c>
      <c r="B3799" s="9" t="s">
        <v>32927</v>
      </c>
      <c r="C3799" s="9" t="s">
        <v>32928</v>
      </c>
      <c r="D3799" s="9" t="s">
        <v>28</v>
      </c>
      <c r="E3799" s="9" t="s">
        <v>943</v>
      </c>
      <c r="F3799" s="9" t="s">
        <v>161</v>
      </c>
      <c r="G3799" s="9" t="s">
        <v>67</v>
      </c>
      <c r="H3799" s="9"/>
      <c r="I3799" s="9"/>
      <c r="J3799" s="9" t="s">
        <v>32832</v>
      </c>
      <c r="K3799" s="9" t="s">
        <v>32929</v>
      </c>
      <c r="L3799" s="9" t="s">
        <v>32930</v>
      </c>
      <c r="M3799" s="9" t="s">
        <v>32931</v>
      </c>
      <c r="N3799" s="9" t="s">
        <v>9610</v>
      </c>
      <c r="O3799" s="9" t="s">
        <v>32932</v>
      </c>
      <c r="P3799" s="9"/>
      <c r="Q3799" s="9" t="s">
        <v>1267</v>
      </c>
      <c r="R3799" s="9" t="s">
        <v>19257</v>
      </c>
      <c r="S3799" s="9" t="s">
        <v>16</v>
      </c>
      <c r="T3799" s="9" t="s">
        <v>1001</v>
      </c>
      <c r="U3799" s="9" t="s">
        <v>378</v>
      </c>
      <c r="V3799" s="9" t="s">
        <v>32933</v>
      </c>
    </row>
    <row r="3800" customFormat="false" ht="15" hidden="false" customHeight="false" outlineLevel="0" collapsed="false">
      <c r="A3800" s="9" t="s">
        <v>32934</v>
      </c>
      <c r="B3800" s="9" t="s">
        <v>32935</v>
      </c>
      <c r="C3800" s="9" t="s">
        <v>32936</v>
      </c>
      <c r="D3800" s="9" t="s">
        <v>28</v>
      </c>
      <c r="E3800" s="9" t="s">
        <v>943</v>
      </c>
      <c r="F3800" s="9" t="s">
        <v>161</v>
      </c>
      <c r="G3800" s="9" t="s">
        <v>77</v>
      </c>
      <c r="H3800" s="9" t="n">
        <v>1800</v>
      </c>
      <c r="I3800" s="9"/>
      <c r="J3800" s="9" t="s">
        <v>32937</v>
      </c>
      <c r="K3800" s="9" t="s">
        <v>32938</v>
      </c>
      <c r="L3800" s="9" t="s">
        <v>32939</v>
      </c>
      <c r="M3800" s="9" t="s">
        <v>32940</v>
      </c>
      <c r="N3800" s="9" t="s">
        <v>9897</v>
      </c>
      <c r="O3800" s="9" t="s">
        <v>32941</v>
      </c>
      <c r="P3800" s="9"/>
      <c r="Q3800" s="9" t="s">
        <v>1267</v>
      </c>
      <c r="R3800" s="9" t="s">
        <v>19533</v>
      </c>
      <c r="S3800" s="9" t="s">
        <v>16</v>
      </c>
      <c r="T3800" s="9" t="s">
        <v>2848</v>
      </c>
      <c r="U3800" s="9" t="s">
        <v>222</v>
      </c>
      <c r="V3800" s="9"/>
    </row>
    <row r="3801" customFormat="false" ht="15" hidden="false" customHeight="false" outlineLevel="0" collapsed="false">
      <c r="A3801" s="9" t="s">
        <v>32942</v>
      </c>
      <c r="B3801" s="9" t="s">
        <v>32943</v>
      </c>
      <c r="C3801" s="9" t="s">
        <v>32944</v>
      </c>
      <c r="D3801" s="9" t="s">
        <v>28</v>
      </c>
      <c r="E3801" s="9" t="s">
        <v>943</v>
      </c>
      <c r="F3801" s="9" t="s">
        <v>161</v>
      </c>
      <c r="G3801" s="9" t="s">
        <v>77</v>
      </c>
      <c r="H3801" s="9" t="n">
        <v>1900</v>
      </c>
      <c r="I3801" s="9"/>
      <c r="J3801" s="9" t="s">
        <v>32945</v>
      </c>
      <c r="K3801" s="9" t="s">
        <v>32946</v>
      </c>
      <c r="L3801" s="9" t="s">
        <v>32947</v>
      </c>
      <c r="M3801" s="9" t="s">
        <v>32948</v>
      </c>
      <c r="N3801" s="9" t="s">
        <v>17245</v>
      </c>
      <c r="O3801" s="9" t="s">
        <v>32949</v>
      </c>
      <c r="P3801" s="9"/>
      <c r="Q3801" s="9" t="s">
        <v>1267</v>
      </c>
      <c r="R3801" s="9" t="s">
        <v>19257</v>
      </c>
      <c r="S3801" s="9" t="s">
        <v>16</v>
      </c>
      <c r="T3801" s="9" t="s">
        <v>22592</v>
      </c>
      <c r="U3801" s="9" t="s">
        <v>222</v>
      </c>
      <c r="V3801" s="9" t="s">
        <v>32950</v>
      </c>
    </row>
    <row r="3802" customFormat="false" ht="15" hidden="false" customHeight="false" outlineLevel="0" collapsed="false">
      <c r="A3802" s="9" t="s">
        <v>32951</v>
      </c>
      <c r="B3802" s="9" t="s">
        <v>32952</v>
      </c>
      <c r="C3802" s="9" t="s">
        <v>32953</v>
      </c>
      <c r="D3802" s="9" t="s">
        <v>28</v>
      </c>
      <c r="E3802" s="9" t="s">
        <v>943</v>
      </c>
      <c r="F3802" s="9" t="s">
        <v>1759</v>
      </c>
      <c r="G3802" s="9" t="s">
        <v>67</v>
      </c>
      <c r="H3802" s="9" t="n">
        <v>1907</v>
      </c>
      <c r="I3802" s="9"/>
      <c r="J3802" s="9" t="s">
        <v>32954</v>
      </c>
      <c r="K3802" s="9" t="s">
        <v>32955</v>
      </c>
      <c r="L3802" s="9" t="s">
        <v>32956</v>
      </c>
      <c r="M3802" s="9" t="s">
        <v>32957</v>
      </c>
      <c r="N3802" s="9" t="s">
        <v>6008</v>
      </c>
      <c r="O3802" s="9" t="s">
        <v>32958</v>
      </c>
      <c r="P3802" s="9"/>
      <c r="Q3802" s="9" t="s">
        <v>1267</v>
      </c>
      <c r="R3802" s="9" t="s">
        <v>19257</v>
      </c>
      <c r="S3802" s="9" t="s">
        <v>15</v>
      </c>
      <c r="T3802" s="9" t="s">
        <v>19319</v>
      </c>
      <c r="U3802" s="9" t="s">
        <v>222</v>
      </c>
      <c r="V3802" s="9" t="s">
        <v>32959</v>
      </c>
    </row>
    <row r="3803" customFormat="false" ht="15" hidden="false" customHeight="false" outlineLevel="0" collapsed="false">
      <c r="A3803" s="9" t="s">
        <v>32960</v>
      </c>
      <c r="B3803" s="9" t="s">
        <v>32961</v>
      </c>
      <c r="C3803" s="9" t="s">
        <v>32962</v>
      </c>
      <c r="D3803" s="9" t="s">
        <v>28</v>
      </c>
      <c r="E3803" s="9" t="s">
        <v>943</v>
      </c>
      <c r="F3803" s="9" t="s">
        <v>161</v>
      </c>
      <c r="G3803" s="9" t="s">
        <v>69</v>
      </c>
      <c r="H3803" s="9"/>
      <c r="I3803" s="9"/>
      <c r="J3803" s="9" t="s">
        <v>32963</v>
      </c>
      <c r="K3803" s="9" t="s">
        <v>32964</v>
      </c>
      <c r="L3803" s="9" t="s">
        <v>32965</v>
      </c>
      <c r="M3803" s="9" t="s">
        <v>32966</v>
      </c>
      <c r="N3803" s="9" t="s">
        <v>9411</v>
      </c>
      <c r="O3803" s="9" t="s">
        <v>32967</v>
      </c>
      <c r="P3803" s="9"/>
      <c r="Q3803" s="9" t="s">
        <v>1267</v>
      </c>
      <c r="R3803" s="9" t="s">
        <v>19257</v>
      </c>
      <c r="S3803" s="9" t="s">
        <v>16</v>
      </c>
      <c r="T3803" s="9" t="s">
        <v>554</v>
      </c>
      <c r="U3803" s="9" t="s">
        <v>378</v>
      </c>
      <c r="V3803" s="9"/>
    </row>
    <row r="3804" customFormat="false" ht="15" hidden="false" customHeight="false" outlineLevel="0" collapsed="false">
      <c r="A3804" s="9" t="s">
        <v>32968</v>
      </c>
      <c r="B3804" s="9" t="s">
        <v>32969</v>
      </c>
      <c r="C3804" s="9" t="s">
        <v>32970</v>
      </c>
      <c r="D3804" s="9" t="s">
        <v>28</v>
      </c>
      <c r="E3804" s="9" t="s">
        <v>943</v>
      </c>
      <c r="F3804" s="9" t="s">
        <v>161</v>
      </c>
      <c r="G3804" s="9" t="s">
        <v>69</v>
      </c>
      <c r="H3804" s="9" t="n">
        <v>1300</v>
      </c>
      <c r="I3804" s="9"/>
      <c r="J3804" s="9" t="s">
        <v>32971</v>
      </c>
      <c r="K3804" s="9" t="s">
        <v>32972</v>
      </c>
      <c r="L3804" s="9" t="s">
        <v>32973</v>
      </c>
      <c r="M3804" s="9" t="s">
        <v>32974</v>
      </c>
      <c r="N3804" s="9" t="s">
        <v>613</v>
      </c>
      <c r="O3804" s="9" t="s">
        <v>32975</v>
      </c>
      <c r="P3804" s="9"/>
      <c r="Q3804" s="9" t="s">
        <v>2240</v>
      </c>
      <c r="R3804" s="9" t="s">
        <v>19257</v>
      </c>
      <c r="S3804" s="9" t="s">
        <v>15</v>
      </c>
      <c r="T3804" s="9" t="s">
        <v>9664</v>
      </c>
      <c r="U3804" s="9" t="s">
        <v>378</v>
      </c>
      <c r="V3804" s="9" t="s">
        <v>32976</v>
      </c>
    </row>
    <row r="3805" customFormat="false" ht="15" hidden="false" customHeight="false" outlineLevel="0" collapsed="false">
      <c r="A3805" s="9" t="s">
        <v>32977</v>
      </c>
      <c r="B3805" s="9" t="s">
        <v>32978</v>
      </c>
      <c r="C3805" s="9" t="s">
        <v>32979</v>
      </c>
      <c r="D3805" s="9" t="s">
        <v>28</v>
      </c>
      <c r="E3805" s="9" t="s">
        <v>943</v>
      </c>
      <c r="F3805" s="9" t="s">
        <v>161</v>
      </c>
      <c r="G3805" s="9" t="s">
        <v>69</v>
      </c>
      <c r="H3805" s="9" t="n">
        <v>1800</v>
      </c>
      <c r="I3805" s="9"/>
      <c r="J3805" s="9" t="s">
        <v>32980</v>
      </c>
      <c r="K3805" s="9" t="s">
        <v>32981</v>
      </c>
      <c r="L3805" s="9" t="s">
        <v>32982</v>
      </c>
      <c r="M3805" s="9" t="s">
        <v>32983</v>
      </c>
      <c r="N3805" s="9" t="s">
        <v>32984</v>
      </c>
      <c r="O3805" s="9" t="s">
        <v>32985</v>
      </c>
      <c r="P3805" s="9"/>
      <c r="Q3805" s="9" t="s">
        <v>15151</v>
      </c>
      <c r="R3805" s="9" t="s">
        <v>19257</v>
      </c>
      <c r="S3805" s="9" t="s">
        <v>16</v>
      </c>
      <c r="T3805" s="9" t="s">
        <v>4118</v>
      </c>
      <c r="U3805" s="9" t="s">
        <v>222</v>
      </c>
      <c r="V3805" s="9" t="s">
        <v>32986</v>
      </c>
    </row>
    <row r="3806" customFormat="false" ht="15" hidden="false" customHeight="false" outlineLevel="0" collapsed="false">
      <c r="A3806" s="9" t="s">
        <v>32987</v>
      </c>
      <c r="B3806" s="9" t="s">
        <v>32988</v>
      </c>
      <c r="C3806" s="9" t="s">
        <v>32989</v>
      </c>
      <c r="D3806" s="9" t="s">
        <v>28</v>
      </c>
      <c r="E3806" s="9" t="s">
        <v>943</v>
      </c>
      <c r="F3806" s="9" t="s">
        <v>161</v>
      </c>
      <c r="G3806" s="9" t="s">
        <v>79</v>
      </c>
      <c r="H3806" s="9"/>
      <c r="I3806" s="9"/>
      <c r="J3806" s="9" t="s">
        <v>32990</v>
      </c>
      <c r="K3806" s="9" t="s">
        <v>32991</v>
      </c>
      <c r="L3806" s="9" t="s">
        <v>32992</v>
      </c>
      <c r="M3806" s="9" t="s">
        <v>19591</v>
      </c>
      <c r="N3806" s="9" t="s">
        <v>9411</v>
      </c>
      <c r="O3806" s="9" t="s">
        <v>32993</v>
      </c>
      <c r="P3806" s="9"/>
      <c r="Q3806" s="9" t="s">
        <v>15151</v>
      </c>
      <c r="R3806" s="9" t="s">
        <v>19533</v>
      </c>
      <c r="S3806" s="9" t="s">
        <v>16</v>
      </c>
      <c r="T3806" s="9" t="s">
        <v>2848</v>
      </c>
      <c r="U3806" s="9" t="s">
        <v>378</v>
      </c>
      <c r="V3806" s="9"/>
    </row>
    <row r="3807" customFormat="false" ht="15" hidden="false" customHeight="false" outlineLevel="0" collapsed="false">
      <c r="A3807" s="9" t="s">
        <v>32994</v>
      </c>
      <c r="B3807" s="9" t="s">
        <v>32995</v>
      </c>
      <c r="C3807" s="9" t="s">
        <v>18343</v>
      </c>
      <c r="D3807" s="9" t="s">
        <v>28</v>
      </c>
      <c r="E3807" s="9" t="s">
        <v>943</v>
      </c>
      <c r="F3807" s="9" t="s">
        <v>161</v>
      </c>
      <c r="G3807" s="9" t="s">
        <v>79</v>
      </c>
      <c r="H3807" s="9"/>
      <c r="I3807" s="9"/>
      <c r="J3807" s="9" t="s">
        <v>32996</v>
      </c>
      <c r="K3807" s="9" t="s">
        <v>32997</v>
      </c>
      <c r="L3807" s="9" t="s">
        <v>32998</v>
      </c>
      <c r="M3807" s="9" t="s">
        <v>32999</v>
      </c>
      <c r="N3807" s="9" t="s">
        <v>432</v>
      </c>
      <c r="O3807" s="9" t="s">
        <v>33000</v>
      </c>
      <c r="P3807" s="9"/>
      <c r="Q3807" s="9" t="s">
        <v>1267</v>
      </c>
      <c r="R3807" s="9" t="s">
        <v>19747</v>
      </c>
      <c r="S3807" s="9" t="s">
        <v>17</v>
      </c>
      <c r="T3807" s="9" t="s">
        <v>3391</v>
      </c>
      <c r="U3807" s="9" t="s">
        <v>222</v>
      </c>
      <c r="V3807" s="9"/>
    </row>
    <row r="3808" customFormat="false" ht="15" hidden="false" customHeight="false" outlineLevel="0" collapsed="false">
      <c r="A3808" s="9" t="s">
        <v>33001</v>
      </c>
      <c r="B3808" s="9" t="s">
        <v>33002</v>
      </c>
      <c r="C3808" s="9" t="s">
        <v>33003</v>
      </c>
      <c r="D3808" s="9" t="s">
        <v>28</v>
      </c>
      <c r="E3808" s="9" t="s">
        <v>943</v>
      </c>
      <c r="F3808" s="9" t="s">
        <v>9108</v>
      </c>
      <c r="G3808" s="9" t="s">
        <v>75</v>
      </c>
      <c r="H3808" s="9"/>
      <c r="I3808" s="9"/>
      <c r="J3808" s="9" t="s">
        <v>33004</v>
      </c>
      <c r="K3808" s="9" t="s">
        <v>33005</v>
      </c>
      <c r="L3808" s="9" t="s">
        <v>33006</v>
      </c>
      <c r="M3808" s="9" t="s">
        <v>33007</v>
      </c>
      <c r="N3808" s="9" t="s">
        <v>9254</v>
      </c>
      <c r="O3808" s="9" t="s">
        <v>33008</v>
      </c>
      <c r="P3808" s="9"/>
      <c r="Q3808" s="9" t="s">
        <v>1267</v>
      </c>
      <c r="R3808" s="9" t="s">
        <v>19257</v>
      </c>
      <c r="S3808" s="9" t="s">
        <v>16</v>
      </c>
      <c r="T3808" s="9" t="s">
        <v>18875</v>
      </c>
      <c r="U3808" s="9" t="s">
        <v>378</v>
      </c>
      <c r="V3808" s="9"/>
    </row>
    <row r="3809" customFormat="false" ht="15" hidden="false" customHeight="false" outlineLevel="0" collapsed="false">
      <c r="A3809" s="9" t="s">
        <v>33009</v>
      </c>
      <c r="B3809" s="9" t="s">
        <v>33010</v>
      </c>
      <c r="C3809" s="9" t="s">
        <v>33011</v>
      </c>
      <c r="D3809" s="9" t="s">
        <v>28</v>
      </c>
      <c r="E3809" s="9" t="s">
        <v>943</v>
      </c>
      <c r="F3809" s="9" t="s">
        <v>161</v>
      </c>
      <c r="G3809" s="9" t="s">
        <v>77</v>
      </c>
      <c r="H3809" s="9"/>
      <c r="I3809" s="9"/>
      <c r="J3809" s="9" t="s">
        <v>33012</v>
      </c>
      <c r="K3809" s="9" t="s">
        <v>33013</v>
      </c>
      <c r="L3809" s="9" t="s">
        <v>33014</v>
      </c>
      <c r="M3809" s="9" t="s">
        <v>33015</v>
      </c>
      <c r="N3809" s="9" t="s">
        <v>5729</v>
      </c>
      <c r="O3809" s="9" t="s">
        <v>33016</v>
      </c>
      <c r="P3809" s="9"/>
      <c r="Q3809" s="9" t="s">
        <v>1267</v>
      </c>
      <c r="R3809" s="9" t="s">
        <v>19747</v>
      </c>
      <c r="S3809" s="9" t="s">
        <v>17</v>
      </c>
      <c r="T3809" s="9" t="s">
        <v>2848</v>
      </c>
      <c r="U3809" s="9" t="s">
        <v>222</v>
      </c>
      <c r="V3809" s="9"/>
    </row>
    <row r="3810" customFormat="false" ht="15" hidden="false" customHeight="false" outlineLevel="0" collapsed="false">
      <c r="A3810" s="9" t="s">
        <v>33017</v>
      </c>
      <c r="B3810" s="9" t="s">
        <v>33018</v>
      </c>
      <c r="C3810" s="9" t="s">
        <v>33019</v>
      </c>
      <c r="D3810" s="9" t="s">
        <v>28</v>
      </c>
      <c r="E3810" s="9" t="s">
        <v>943</v>
      </c>
      <c r="F3810" s="9" t="s">
        <v>161</v>
      </c>
      <c r="G3810" s="9" t="s">
        <v>75</v>
      </c>
      <c r="H3810" s="9"/>
      <c r="I3810" s="9"/>
      <c r="J3810" s="9" t="s">
        <v>33012</v>
      </c>
      <c r="K3810" s="9" t="s">
        <v>33020</v>
      </c>
      <c r="L3810" s="9" t="s">
        <v>33021</v>
      </c>
      <c r="M3810" s="9" t="s">
        <v>33022</v>
      </c>
      <c r="N3810" s="9" t="s">
        <v>33023</v>
      </c>
      <c r="O3810" s="9" t="s">
        <v>33016</v>
      </c>
      <c r="P3810" s="9"/>
      <c r="Q3810" s="9" t="s">
        <v>1267</v>
      </c>
      <c r="R3810" s="9" t="s">
        <v>19747</v>
      </c>
      <c r="S3810" s="9" t="s">
        <v>17</v>
      </c>
      <c r="T3810" s="9" t="s">
        <v>4084</v>
      </c>
      <c r="U3810" s="9" t="s">
        <v>222</v>
      </c>
      <c r="V3810" s="9"/>
    </row>
    <row r="3811" customFormat="false" ht="15" hidden="false" customHeight="false" outlineLevel="0" collapsed="false">
      <c r="A3811" s="9" t="s">
        <v>33024</v>
      </c>
      <c r="B3811" s="9" t="s">
        <v>33025</v>
      </c>
      <c r="C3811" s="9" t="s">
        <v>33026</v>
      </c>
      <c r="D3811" s="9" t="s">
        <v>28</v>
      </c>
      <c r="E3811" s="9" t="s">
        <v>943</v>
      </c>
      <c r="F3811" s="9" t="s">
        <v>161</v>
      </c>
      <c r="G3811" s="9" t="s">
        <v>77</v>
      </c>
      <c r="H3811" s="9"/>
      <c r="I3811" s="9"/>
      <c r="J3811" s="9" t="s">
        <v>33027</v>
      </c>
      <c r="K3811" s="9" t="s">
        <v>33028</v>
      </c>
      <c r="L3811" s="9" t="s">
        <v>33029</v>
      </c>
      <c r="M3811" s="9" t="s">
        <v>33030</v>
      </c>
      <c r="N3811" s="9" t="s">
        <v>182</v>
      </c>
      <c r="O3811" s="9" t="s">
        <v>33031</v>
      </c>
      <c r="P3811" s="9"/>
      <c r="Q3811" s="9" t="s">
        <v>1267</v>
      </c>
      <c r="R3811" s="9" t="s">
        <v>19747</v>
      </c>
      <c r="S3811" s="9" t="s">
        <v>17</v>
      </c>
      <c r="T3811" s="9" t="s">
        <v>4084</v>
      </c>
      <c r="U3811" s="9" t="s">
        <v>222</v>
      </c>
      <c r="V3811" s="9" t="s">
        <v>33032</v>
      </c>
    </row>
    <row r="3812" customFormat="false" ht="15" hidden="false" customHeight="false" outlineLevel="0" collapsed="false">
      <c r="A3812" s="9" t="s">
        <v>33033</v>
      </c>
      <c r="B3812" s="9" t="s">
        <v>33034</v>
      </c>
      <c r="C3812" s="9" t="s">
        <v>33035</v>
      </c>
      <c r="D3812" s="9" t="s">
        <v>28</v>
      </c>
      <c r="E3812" s="9" t="s">
        <v>943</v>
      </c>
      <c r="F3812" s="9" t="s">
        <v>161</v>
      </c>
      <c r="G3812" s="9" t="s">
        <v>3028</v>
      </c>
      <c r="H3812" s="9"/>
      <c r="I3812" s="9"/>
      <c r="J3812" s="9" t="s">
        <v>33036</v>
      </c>
      <c r="K3812" s="9" t="s">
        <v>33037</v>
      </c>
      <c r="L3812" s="9" t="s">
        <v>33038</v>
      </c>
      <c r="M3812" s="9" t="s">
        <v>33039</v>
      </c>
      <c r="N3812" s="9" t="s">
        <v>7168</v>
      </c>
      <c r="O3812" s="9" t="s">
        <v>33040</v>
      </c>
      <c r="P3812" s="9"/>
      <c r="Q3812" s="9" t="s">
        <v>1267</v>
      </c>
      <c r="R3812" s="9" t="s">
        <v>19747</v>
      </c>
      <c r="S3812" s="9" t="s">
        <v>17</v>
      </c>
      <c r="T3812" s="9" t="s">
        <v>4084</v>
      </c>
      <c r="U3812" s="9" t="s">
        <v>222</v>
      </c>
      <c r="V3812" s="9" t="s">
        <v>33041</v>
      </c>
    </row>
    <row r="3813" customFormat="false" ht="15" hidden="false" customHeight="false" outlineLevel="0" collapsed="false">
      <c r="A3813" s="9" t="s">
        <v>33042</v>
      </c>
      <c r="B3813" s="9" t="s">
        <v>33043</v>
      </c>
      <c r="C3813" s="9" t="s">
        <v>33044</v>
      </c>
      <c r="D3813" s="9" t="s">
        <v>28</v>
      </c>
      <c r="E3813" s="9" t="s">
        <v>943</v>
      </c>
      <c r="F3813" s="9" t="s">
        <v>161</v>
      </c>
      <c r="G3813" s="9" t="s">
        <v>3277</v>
      </c>
      <c r="H3813" s="9"/>
      <c r="I3813" s="9"/>
      <c r="J3813" s="9" t="s">
        <v>33027</v>
      </c>
      <c r="K3813" s="9" t="s">
        <v>33045</v>
      </c>
      <c r="L3813" s="9" t="s">
        <v>33046</v>
      </c>
      <c r="M3813" s="9" t="s">
        <v>33047</v>
      </c>
      <c r="N3813" s="9" t="s">
        <v>1380</v>
      </c>
      <c r="O3813" s="9" t="s">
        <v>33031</v>
      </c>
      <c r="P3813" s="9"/>
      <c r="Q3813" s="9" t="s">
        <v>1698</v>
      </c>
      <c r="R3813" s="9" t="s">
        <v>19747</v>
      </c>
      <c r="S3813" s="9" t="s">
        <v>17</v>
      </c>
      <c r="T3813" s="9" t="s">
        <v>33048</v>
      </c>
      <c r="U3813" s="9" t="s">
        <v>222</v>
      </c>
      <c r="V3813" s="9" t="s">
        <v>33049</v>
      </c>
    </row>
    <row r="3814" customFormat="false" ht="15" hidden="false" customHeight="false" outlineLevel="0" collapsed="false">
      <c r="A3814" s="9" t="s">
        <v>33050</v>
      </c>
      <c r="B3814" s="9" t="s">
        <v>33051</v>
      </c>
      <c r="C3814" s="9" t="s">
        <v>33052</v>
      </c>
      <c r="D3814" s="9" t="s">
        <v>28</v>
      </c>
      <c r="E3814" s="9" t="s">
        <v>943</v>
      </c>
      <c r="F3814" s="9" t="s">
        <v>161</v>
      </c>
      <c r="G3814" s="9" t="s">
        <v>67</v>
      </c>
      <c r="H3814" s="9"/>
      <c r="I3814" s="9"/>
      <c r="J3814" s="9" t="s">
        <v>33053</v>
      </c>
      <c r="K3814" s="9" t="s">
        <v>33054</v>
      </c>
      <c r="L3814" s="9" t="s">
        <v>33055</v>
      </c>
      <c r="M3814" s="9" t="s">
        <v>33052</v>
      </c>
      <c r="N3814" s="9" t="s">
        <v>175</v>
      </c>
      <c r="O3814" s="9" t="s">
        <v>33056</v>
      </c>
      <c r="P3814" s="9"/>
      <c r="Q3814" s="9" t="s">
        <v>1267</v>
      </c>
      <c r="R3814" s="9" t="s">
        <v>19747</v>
      </c>
      <c r="S3814" s="9" t="s">
        <v>17</v>
      </c>
      <c r="T3814" s="9" t="s">
        <v>2848</v>
      </c>
      <c r="U3814" s="9" t="s">
        <v>222</v>
      </c>
      <c r="V3814" s="9"/>
    </row>
    <row r="3815" customFormat="false" ht="15" hidden="false" customHeight="false" outlineLevel="0" collapsed="false">
      <c r="A3815" s="9" t="s">
        <v>33057</v>
      </c>
      <c r="B3815" s="9" t="s">
        <v>33058</v>
      </c>
      <c r="C3815" s="9" t="s">
        <v>33059</v>
      </c>
      <c r="D3815" s="9" t="s">
        <v>28</v>
      </c>
      <c r="E3815" s="9" t="s">
        <v>943</v>
      </c>
      <c r="F3815" s="9" t="s">
        <v>161</v>
      </c>
      <c r="G3815" s="9" t="s">
        <v>75</v>
      </c>
      <c r="H3815" s="9"/>
      <c r="I3815" s="9"/>
      <c r="J3815" s="9" t="s">
        <v>33060</v>
      </c>
      <c r="K3815" s="9" t="s">
        <v>33061</v>
      </c>
      <c r="L3815" s="9" t="s">
        <v>33062</v>
      </c>
      <c r="M3815" s="9" t="s">
        <v>33063</v>
      </c>
      <c r="N3815" s="9" t="s">
        <v>174</v>
      </c>
      <c r="O3815" s="9" t="s">
        <v>33064</v>
      </c>
      <c r="P3815" s="9"/>
      <c r="Q3815" s="9" t="s">
        <v>18874</v>
      </c>
      <c r="R3815" s="9" t="s">
        <v>19257</v>
      </c>
      <c r="S3815" s="9" t="s">
        <v>16</v>
      </c>
      <c r="T3815" s="9" t="s">
        <v>4118</v>
      </c>
      <c r="U3815" s="9" t="s">
        <v>222</v>
      </c>
      <c r="V3815" s="9" t="s">
        <v>33065</v>
      </c>
    </row>
    <row r="3816" customFormat="false" ht="15" hidden="false" customHeight="false" outlineLevel="0" collapsed="false">
      <c r="A3816" s="9" t="s">
        <v>33066</v>
      </c>
      <c r="B3816" s="9" t="s">
        <v>33067</v>
      </c>
      <c r="C3816" s="9" t="s">
        <v>33068</v>
      </c>
      <c r="D3816" s="9" t="s">
        <v>28</v>
      </c>
      <c r="E3816" s="9" t="s">
        <v>943</v>
      </c>
      <c r="F3816" s="9" t="s">
        <v>161</v>
      </c>
      <c r="G3816" s="9" t="s">
        <v>75</v>
      </c>
      <c r="H3816" s="9"/>
      <c r="I3816" s="9"/>
      <c r="J3816" s="9" t="s">
        <v>33069</v>
      </c>
      <c r="K3816" s="9" t="s">
        <v>33070</v>
      </c>
      <c r="L3816" s="9" t="s">
        <v>33071</v>
      </c>
      <c r="M3816" s="9" t="s">
        <v>33072</v>
      </c>
      <c r="N3816" s="9" t="s">
        <v>268</v>
      </c>
      <c r="O3816" s="9" t="s">
        <v>33073</v>
      </c>
      <c r="P3816" s="9"/>
      <c r="Q3816" s="9" t="s">
        <v>1267</v>
      </c>
      <c r="R3816" s="9" t="s">
        <v>19257</v>
      </c>
      <c r="S3816" s="9" t="s">
        <v>17</v>
      </c>
      <c r="T3816" s="9" t="s">
        <v>313</v>
      </c>
      <c r="U3816" s="9" t="s">
        <v>378</v>
      </c>
      <c r="V3816" s="9"/>
    </row>
    <row r="3817" customFormat="false" ht="15" hidden="false" customHeight="false" outlineLevel="0" collapsed="false">
      <c r="A3817" s="9" t="s">
        <v>33074</v>
      </c>
      <c r="B3817" s="9" t="s">
        <v>33075</v>
      </c>
      <c r="C3817" s="9" t="s">
        <v>33076</v>
      </c>
      <c r="D3817" s="9" t="s">
        <v>28</v>
      </c>
      <c r="E3817" s="9" t="s">
        <v>943</v>
      </c>
      <c r="F3817" s="9" t="s">
        <v>161</v>
      </c>
      <c r="G3817" s="9" t="s">
        <v>3028</v>
      </c>
      <c r="H3817" s="9"/>
      <c r="I3817" s="9"/>
      <c r="J3817" s="9" t="s">
        <v>33077</v>
      </c>
      <c r="K3817" s="9" t="s">
        <v>33078</v>
      </c>
      <c r="L3817" s="9" t="s">
        <v>33079</v>
      </c>
      <c r="M3817" s="9" t="s">
        <v>33080</v>
      </c>
      <c r="N3817" s="9" t="s">
        <v>593</v>
      </c>
      <c r="O3817" s="9" t="s">
        <v>33081</v>
      </c>
      <c r="P3817" s="9"/>
      <c r="Q3817" s="9" t="s">
        <v>1267</v>
      </c>
      <c r="R3817" s="9" t="s">
        <v>19257</v>
      </c>
      <c r="S3817" s="9" t="s">
        <v>17</v>
      </c>
      <c r="T3817" s="9" t="s">
        <v>22592</v>
      </c>
      <c r="U3817" s="9" t="s">
        <v>378</v>
      </c>
      <c r="V3817" s="9"/>
    </row>
    <row r="3818" customFormat="false" ht="15" hidden="false" customHeight="false" outlineLevel="0" collapsed="false">
      <c r="A3818" s="9" t="s">
        <v>33082</v>
      </c>
      <c r="B3818" s="9" t="s">
        <v>33083</v>
      </c>
      <c r="C3818" s="9" t="s">
        <v>33084</v>
      </c>
      <c r="D3818" s="9" t="s">
        <v>28</v>
      </c>
      <c r="E3818" s="9" t="s">
        <v>943</v>
      </c>
      <c r="F3818" s="9" t="s">
        <v>161</v>
      </c>
      <c r="G3818" s="9" t="s">
        <v>3028</v>
      </c>
      <c r="H3818" s="9"/>
      <c r="I3818" s="9"/>
      <c r="J3818" s="9" t="s">
        <v>32990</v>
      </c>
      <c r="K3818" s="9" t="s">
        <v>33085</v>
      </c>
      <c r="L3818" s="9" t="s">
        <v>33086</v>
      </c>
      <c r="M3818" s="9" t="s">
        <v>33087</v>
      </c>
      <c r="N3818" s="9" t="s">
        <v>182</v>
      </c>
      <c r="O3818" s="9" t="s">
        <v>33088</v>
      </c>
      <c r="P3818" s="9"/>
      <c r="Q3818" s="9" t="s">
        <v>1267</v>
      </c>
      <c r="R3818" s="9" t="s">
        <v>19257</v>
      </c>
      <c r="S3818" s="9" t="s">
        <v>17</v>
      </c>
      <c r="T3818" s="9" t="s">
        <v>746</v>
      </c>
      <c r="U3818" s="9" t="s">
        <v>378</v>
      </c>
      <c r="V3818" s="9"/>
    </row>
    <row r="3819" customFormat="false" ht="15" hidden="false" customHeight="false" outlineLevel="0" collapsed="false">
      <c r="A3819" s="9" t="s">
        <v>33089</v>
      </c>
      <c r="B3819" s="9" t="s">
        <v>33090</v>
      </c>
      <c r="C3819" s="9" t="s">
        <v>33091</v>
      </c>
      <c r="D3819" s="9" t="s">
        <v>28</v>
      </c>
      <c r="E3819" s="9" t="s">
        <v>943</v>
      </c>
      <c r="F3819" s="9" t="s">
        <v>1091</v>
      </c>
      <c r="G3819" s="9" t="s">
        <v>33092</v>
      </c>
      <c r="H3819" s="9"/>
      <c r="I3819" s="9"/>
      <c r="J3819" s="9" t="s">
        <v>33093</v>
      </c>
      <c r="K3819" s="9" t="s">
        <v>33094</v>
      </c>
      <c r="L3819" s="9" t="s">
        <v>33095</v>
      </c>
      <c r="M3819" s="9" t="s">
        <v>33096</v>
      </c>
      <c r="N3819" s="9" t="s">
        <v>33097</v>
      </c>
      <c r="O3819" s="9" t="s">
        <v>33098</v>
      </c>
      <c r="P3819" s="9"/>
      <c r="Q3819" s="9" t="s">
        <v>1267</v>
      </c>
      <c r="R3819" s="9" t="s">
        <v>19747</v>
      </c>
      <c r="S3819" s="9" t="s">
        <v>16</v>
      </c>
      <c r="T3819" s="9" t="s">
        <v>388</v>
      </c>
      <c r="U3819" s="9" t="s">
        <v>222</v>
      </c>
      <c r="V3819" s="9" t="s">
        <v>33099</v>
      </c>
    </row>
    <row r="3820" customFormat="false" ht="15" hidden="false" customHeight="false" outlineLevel="0" collapsed="false">
      <c r="A3820" s="9" t="s">
        <v>33100</v>
      </c>
      <c r="B3820" s="9" t="s">
        <v>33101</v>
      </c>
      <c r="C3820" s="9" t="s">
        <v>33102</v>
      </c>
      <c r="D3820" s="9" t="s">
        <v>28</v>
      </c>
      <c r="E3820" s="9" t="s">
        <v>943</v>
      </c>
      <c r="F3820" s="9" t="s">
        <v>162</v>
      </c>
      <c r="G3820" s="9" t="s">
        <v>86</v>
      </c>
      <c r="H3820" s="9" t="n">
        <v>1700</v>
      </c>
      <c r="I3820" s="9"/>
      <c r="J3820" s="9" t="s">
        <v>33103</v>
      </c>
      <c r="K3820" s="9" t="s">
        <v>33104</v>
      </c>
      <c r="L3820" s="9" t="s">
        <v>33105</v>
      </c>
      <c r="M3820" s="9" t="s">
        <v>33106</v>
      </c>
      <c r="N3820" s="9" t="s">
        <v>33107</v>
      </c>
      <c r="O3820" s="9" t="s">
        <v>33108</v>
      </c>
      <c r="P3820" s="9"/>
      <c r="Q3820" s="9" t="s">
        <v>2073</v>
      </c>
      <c r="R3820" s="9" t="s">
        <v>19248</v>
      </c>
      <c r="S3820" s="9" t="s">
        <v>15</v>
      </c>
      <c r="T3820" s="9" t="s">
        <v>16911</v>
      </c>
      <c r="U3820" s="9" t="s">
        <v>222</v>
      </c>
      <c r="V3820" s="9" t="s">
        <v>33109</v>
      </c>
    </row>
    <row r="3821" customFormat="false" ht="15" hidden="false" customHeight="false" outlineLevel="0" collapsed="false">
      <c r="A3821" s="9" t="s">
        <v>33110</v>
      </c>
      <c r="B3821" s="9" t="s">
        <v>33111</v>
      </c>
      <c r="C3821" s="9" t="s">
        <v>33112</v>
      </c>
      <c r="D3821" s="9" t="s">
        <v>28</v>
      </c>
      <c r="E3821" s="9" t="s">
        <v>943</v>
      </c>
      <c r="F3821" s="9" t="s">
        <v>162</v>
      </c>
      <c r="G3821" s="9" t="s">
        <v>86</v>
      </c>
      <c r="H3821" s="9"/>
      <c r="I3821" s="9"/>
      <c r="J3821" s="9" t="s">
        <v>33113</v>
      </c>
      <c r="K3821" s="9" t="s">
        <v>33114</v>
      </c>
      <c r="L3821" s="9" t="s">
        <v>33115</v>
      </c>
      <c r="M3821" s="9" t="s">
        <v>33116</v>
      </c>
      <c r="N3821" s="9" t="s">
        <v>33117</v>
      </c>
      <c r="O3821" s="9" t="s">
        <v>33118</v>
      </c>
      <c r="P3821" s="9"/>
      <c r="Q3821" s="9" t="s">
        <v>2073</v>
      </c>
      <c r="R3821" s="9" t="s">
        <v>19668</v>
      </c>
      <c r="S3821" s="9" t="s">
        <v>16</v>
      </c>
      <c r="T3821" s="9" t="s">
        <v>13369</v>
      </c>
      <c r="U3821" s="9" t="s">
        <v>222</v>
      </c>
      <c r="V3821" s="9" t="s">
        <v>33119</v>
      </c>
    </row>
    <row r="3822" customFormat="false" ht="15" hidden="false" customHeight="false" outlineLevel="0" collapsed="false">
      <c r="A3822" s="9" t="s">
        <v>33120</v>
      </c>
      <c r="B3822" s="9" t="s">
        <v>33121</v>
      </c>
      <c r="C3822" s="9" t="s">
        <v>33122</v>
      </c>
      <c r="D3822" s="9" t="s">
        <v>28</v>
      </c>
      <c r="E3822" s="9" t="s">
        <v>943</v>
      </c>
      <c r="F3822" s="9" t="s">
        <v>162</v>
      </c>
      <c r="G3822" s="9" t="s">
        <v>84</v>
      </c>
      <c r="H3822" s="9"/>
      <c r="I3822" s="9"/>
      <c r="J3822" s="9" t="s">
        <v>33123</v>
      </c>
      <c r="K3822" s="9" t="s">
        <v>33124</v>
      </c>
      <c r="L3822" s="9" t="s">
        <v>33125</v>
      </c>
      <c r="M3822" s="9" t="s">
        <v>33126</v>
      </c>
      <c r="N3822" s="9" t="s">
        <v>613</v>
      </c>
      <c r="O3822" s="9" t="s">
        <v>33127</v>
      </c>
      <c r="P3822" s="9"/>
      <c r="Q3822" s="9" t="s">
        <v>1654</v>
      </c>
      <c r="R3822" s="9" t="s">
        <v>19257</v>
      </c>
      <c r="S3822" s="9" t="s">
        <v>16</v>
      </c>
      <c r="T3822" s="9" t="s">
        <v>21757</v>
      </c>
      <c r="U3822" s="9" t="s">
        <v>222</v>
      </c>
      <c r="V3822" s="9" t="s">
        <v>33128</v>
      </c>
    </row>
    <row r="3823" customFormat="false" ht="15" hidden="false" customHeight="false" outlineLevel="0" collapsed="false">
      <c r="A3823" s="9" t="s">
        <v>33129</v>
      </c>
      <c r="B3823" s="9" t="s">
        <v>33130</v>
      </c>
      <c r="C3823" s="9" t="s">
        <v>10290</v>
      </c>
      <c r="D3823" s="9" t="s">
        <v>28</v>
      </c>
      <c r="E3823" s="9" t="s">
        <v>943</v>
      </c>
      <c r="F3823" s="9" t="s">
        <v>162</v>
      </c>
      <c r="G3823" s="9" t="s">
        <v>82</v>
      </c>
      <c r="H3823" s="9"/>
      <c r="I3823" s="9"/>
      <c r="J3823" s="9" t="s">
        <v>33131</v>
      </c>
      <c r="K3823" s="9" t="s">
        <v>33132</v>
      </c>
      <c r="L3823" s="9" t="s">
        <v>33133</v>
      </c>
      <c r="M3823" s="9" t="s">
        <v>33134</v>
      </c>
      <c r="N3823" s="9" t="s">
        <v>268</v>
      </c>
      <c r="O3823" s="9" t="s">
        <v>33135</v>
      </c>
      <c r="P3823" s="9"/>
      <c r="Q3823" s="9" t="s">
        <v>2073</v>
      </c>
      <c r="R3823" s="9" t="s">
        <v>19257</v>
      </c>
      <c r="S3823" s="9" t="s">
        <v>16</v>
      </c>
      <c r="T3823" s="9" t="s">
        <v>1061</v>
      </c>
      <c r="U3823" s="9" t="s">
        <v>222</v>
      </c>
      <c r="V3823" s="9" t="s">
        <v>33136</v>
      </c>
    </row>
    <row r="3824" customFormat="false" ht="15" hidden="false" customHeight="false" outlineLevel="0" collapsed="false">
      <c r="A3824" s="9" t="s">
        <v>33137</v>
      </c>
      <c r="B3824" s="9" t="s">
        <v>33138</v>
      </c>
      <c r="C3824" s="9" t="s">
        <v>33139</v>
      </c>
      <c r="D3824" s="9" t="s">
        <v>28</v>
      </c>
      <c r="E3824" s="9" t="s">
        <v>943</v>
      </c>
      <c r="F3824" s="9" t="s">
        <v>162</v>
      </c>
      <c r="G3824" s="9" t="s">
        <v>82</v>
      </c>
      <c r="H3824" s="9"/>
      <c r="I3824" s="9"/>
      <c r="J3824" s="9" t="s">
        <v>19915</v>
      </c>
      <c r="K3824" s="9" t="s">
        <v>33140</v>
      </c>
      <c r="L3824" s="9" t="s">
        <v>33141</v>
      </c>
      <c r="M3824" s="9" t="s">
        <v>33142</v>
      </c>
      <c r="N3824" s="9" t="s">
        <v>12720</v>
      </c>
      <c r="O3824" s="9" t="s">
        <v>33143</v>
      </c>
      <c r="P3824" s="9"/>
      <c r="Q3824" s="9" t="s">
        <v>2073</v>
      </c>
      <c r="R3824" s="9" t="s">
        <v>33144</v>
      </c>
      <c r="S3824" s="9" t="s">
        <v>16</v>
      </c>
      <c r="T3824" s="9" t="s">
        <v>4118</v>
      </c>
      <c r="U3824" s="9" t="s">
        <v>222</v>
      </c>
      <c r="V3824" s="9" t="s">
        <v>33145</v>
      </c>
    </row>
    <row r="3825" customFormat="false" ht="15" hidden="false" customHeight="false" outlineLevel="0" collapsed="false">
      <c r="A3825" s="9" t="s">
        <v>33146</v>
      </c>
      <c r="B3825" s="9" t="s">
        <v>33147</v>
      </c>
      <c r="C3825" s="9" t="s">
        <v>33148</v>
      </c>
      <c r="D3825" s="9" t="s">
        <v>28</v>
      </c>
      <c r="E3825" s="9" t="s">
        <v>943</v>
      </c>
      <c r="F3825" s="9" t="s">
        <v>162</v>
      </c>
      <c r="G3825" s="9" t="s">
        <v>84</v>
      </c>
      <c r="H3825" s="9"/>
      <c r="I3825" s="9"/>
      <c r="J3825" s="9" t="s">
        <v>33149</v>
      </c>
      <c r="K3825" s="9" t="s">
        <v>33150</v>
      </c>
      <c r="L3825" s="9" t="s">
        <v>33151</v>
      </c>
      <c r="M3825" s="9" t="s">
        <v>33152</v>
      </c>
      <c r="N3825" s="9" t="s">
        <v>593</v>
      </c>
      <c r="O3825" s="9" t="s">
        <v>33153</v>
      </c>
      <c r="P3825" s="9"/>
      <c r="Q3825" s="9" t="s">
        <v>1654</v>
      </c>
      <c r="R3825" s="9" t="s">
        <v>19973</v>
      </c>
      <c r="S3825" s="9" t="s">
        <v>16</v>
      </c>
      <c r="T3825" s="9" t="s">
        <v>2848</v>
      </c>
      <c r="U3825" s="9" t="s">
        <v>222</v>
      </c>
      <c r="V3825" s="9"/>
    </row>
    <row r="3826" customFormat="false" ht="15" hidden="false" customHeight="false" outlineLevel="0" collapsed="false">
      <c r="A3826" s="9" t="s">
        <v>33154</v>
      </c>
      <c r="B3826" s="9" t="s">
        <v>33155</v>
      </c>
      <c r="C3826" s="9" t="s">
        <v>21563</v>
      </c>
      <c r="D3826" s="9" t="s">
        <v>28</v>
      </c>
      <c r="E3826" s="9" t="s">
        <v>943</v>
      </c>
      <c r="F3826" s="9" t="s">
        <v>162</v>
      </c>
      <c r="G3826" s="9" t="s">
        <v>88</v>
      </c>
      <c r="H3826" s="9"/>
      <c r="I3826" s="9"/>
      <c r="J3826" s="9" t="s">
        <v>19752</v>
      </c>
      <c r="K3826" s="9" t="s">
        <v>33156</v>
      </c>
      <c r="L3826" s="9" t="s">
        <v>33157</v>
      </c>
      <c r="M3826" s="9" t="s">
        <v>33158</v>
      </c>
      <c r="N3826" s="9" t="s">
        <v>184</v>
      </c>
      <c r="O3826" s="9" t="s">
        <v>33159</v>
      </c>
      <c r="P3826" s="9"/>
      <c r="Q3826" s="9" t="s">
        <v>2073</v>
      </c>
      <c r="R3826" s="9" t="s">
        <v>19973</v>
      </c>
      <c r="S3826" s="9" t="s">
        <v>16</v>
      </c>
      <c r="T3826" s="9" t="s">
        <v>3391</v>
      </c>
      <c r="U3826" s="9" t="s">
        <v>222</v>
      </c>
      <c r="V3826" s="9"/>
    </row>
    <row r="3827" customFormat="false" ht="15" hidden="false" customHeight="false" outlineLevel="0" collapsed="false">
      <c r="A3827" s="9" t="s">
        <v>33160</v>
      </c>
      <c r="B3827" s="9" t="s">
        <v>33161</v>
      </c>
      <c r="C3827" s="9" t="s">
        <v>33162</v>
      </c>
      <c r="D3827" s="9" t="s">
        <v>28</v>
      </c>
      <c r="E3827" s="9" t="s">
        <v>943</v>
      </c>
      <c r="F3827" s="9" t="s">
        <v>162</v>
      </c>
      <c r="G3827" s="9" t="s">
        <v>1551</v>
      </c>
      <c r="H3827" s="9"/>
      <c r="I3827" s="9"/>
      <c r="J3827" s="9" t="s">
        <v>19752</v>
      </c>
      <c r="K3827" s="9" t="s">
        <v>33163</v>
      </c>
      <c r="L3827" s="9" t="s">
        <v>33164</v>
      </c>
      <c r="M3827" s="9" t="s">
        <v>33165</v>
      </c>
      <c r="N3827" s="9" t="s">
        <v>9411</v>
      </c>
      <c r="O3827" s="9" t="s">
        <v>33166</v>
      </c>
      <c r="P3827" s="9"/>
      <c r="Q3827" s="9" t="s">
        <v>1654</v>
      </c>
      <c r="R3827" s="9" t="s">
        <v>33167</v>
      </c>
      <c r="S3827" s="9" t="s">
        <v>16</v>
      </c>
      <c r="T3827" s="9" t="s">
        <v>2848</v>
      </c>
      <c r="U3827" s="9" t="s">
        <v>222</v>
      </c>
      <c r="V3827" s="9"/>
    </row>
    <row r="3828" customFormat="false" ht="15" hidden="false" customHeight="false" outlineLevel="0" collapsed="false">
      <c r="A3828" s="9" t="s">
        <v>33168</v>
      </c>
      <c r="B3828" s="9" t="s">
        <v>33169</v>
      </c>
      <c r="C3828" s="9" t="s">
        <v>33170</v>
      </c>
      <c r="D3828" s="9" t="s">
        <v>28</v>
      </c>
      <c r="E3828" s="9" t="s">
        <v>943</v>
      </c>
      <c r="F3828" s="9" t="s">
        <v>162</v>
      </c>
      <c r="G3828" s="9" t="s">
        <v>1551</v>
      </c>
      <c r="H3828" s="9" t="n">
        <v>1800</v>
      </c>
      <c r="I3828" s="9"/>
      <c r="J3828" s="9" t="s">
        <v>33171</v>
      </c>
      <c r="K3828" s="9" t="s">
        <v>33172</v>
      </c>
      <c r="L3828" s="9" t="s">
        <v>33173</v>
      </c>
      <c r="M3828" s="9" t="s">
        <v>33174</v>
      </c>
      <c r="N3828" s="9" t="s">
        <v>174</v>
      </c>
      <c r="O3828" s="9" t="s">
        <v>33175</v>
      </c>
      <c r="P3828" s="9"/>
      <c r="Q3828" s="9" t="s">
        <v>2073</v>
      </c>
      <c r="R3828" s="9" t="s">
        <v>33144</v>
      </c>
      <c r="S3828" s="9" t="s">
        <v>17</v>
      </c>
      <c r="T3828" s="9" t="s">
        <v>2848</v>
      </c>
      <c r="U3828" s="9" t="s">
        <v>222</v>
      </c>
      <c r="V3828" s="9"/>
    </row>
    <row r="3829" customFormat="false" ht="15" hidden="false" customHeight="false" outlineLevel="0" collapsed="false">
      <c r="A3829" s="9" t="s">
        <v>33176</v>
      </c>
      <c r="B3829" s="9" t="s">
        <v>33177</v>
      </c>
      <c r="C3829" s="9" t="s">
        <v>33178</v>
      </c>
      <c r="D3829" s="9" t="s">
        <v>28</v>
      </c>
      <c r="E3829" s="9" t="s">
        <v>943</v>
      </c>
      <c r="F3829" s="9" t="s">
        <v>162</v>
      </c>
      <c r="G3829" s="9" t="s">
        <v>88</v>
      </c>
      <c r="H3829" s="9" t="n">
        <v>1700</v>
      </c>
      <c r="I3829" s="9"/>
      <c r="J3829" s="9" t="s">
        <v>33179</v>
      </c>
      <c r="K3829" s="9" t="s">
        <v>33180</v>
      </c>
      <c r="L3829" s="9" t="s">
        <v>33181</v>
      </c>
      <c r="M3829" s="9" t="s">
        <v>33182</v>
      </c>
      <c r="N3829" s="9" t="s">
        <v>976</v>
      </c>
      <c r="O3829" s="9" t="s">
        <v>33183</v>
      </c>
      <c r="P3829" s="9"/>
      <c r="Q3829" s="9" t="s">
        <v>1768</v>
      </c>
      <c r="R3829" s="9" t="s">
        <v>19973</v>
      </c>
      <c r="S3829" s="9" t="s">
        <v>16</v>
      </c>
      <c r="T3829" s="9" t="s">
        <v>4265</v>
      </c>
      <c r="U3829" s="9" t="s">
        <v>222</v>
      </c>
      <c r="V3829" s="9" t="s">
        <v>33184</v>
      </c>
    </row>
    <row r="3830" customFormat="false" ht="15" hidden="false" customHeight="false" outlineLevel="0" collapsed="false">
      <c r="A3830" s="9" t="s">
        <v>33185</v>
      </c>
      <c r="B3830" s="9" t="s">
        <v>33186</v>
      </c>
      <c r="C3830" s="9" t="s">
        <v>33186</v>
      </c>
      <c r="D3830" s="9" t="s">
        <v>28</v>
      </c>
      <c r="E3830" s="9" t="s">
        <v>943</v>
      </c>
      <c r="F3830" s="9" t="s">
        <v>162</v>
      </c>
      <c r="G3830" s="9" t="s">
        <v>88</v>
      </c>
      <c r="H3830" s="9" t="n">
        <v>1900</v>
      </c>
      <c r="I3830" s="9"/>
      <c r="J3830" s="9" t="s">
        <v>33187</v>
      </c>
      <c r="K3830" s="9" t="s">
        <v>33188</v>
      </c>
      <c r="L3830" s="9" t="s">
        <v>33189</v>
      </c>
      <c r="M3830" s="9" t="s">
        <v>33190</v>
      </c>
      <c r="N3830" s="9" t="s">
        <v>174</v>
      </c>
      <c r="O3830" s="9" t="s">
        <v>33191</v>
      </c>
      <c r="P3830" s="9"/>
      <c r="Q3830" s="9" t="s">
        <v>2073</v>
      </c>
      <c r="R3830" s="9" t="s">
        <v>33144</v>
      </c>
      <c r="S3830" s="9" t="s">
        <v>17</v>
      </c>
      <c r="T3830" s="9" t="s">
        <v>12319</v>
      </c>
      <c r="U3830" s="9" t="s">
        <v>222</v>
      </c>
      <c r="V3830" s="9"/>
    </row>
    <row r="3831" customFormat="false" ht="15" hidden="false" customHeight="false" outlineLevel="0" collapsed="false">
      <c r="A3831" s="9" t="s">
        <v>33192</v>
      </c>
      <c r="B3831" s="9" t="s">
        <v>33193</v>
      </c>
      <c r="C3831" s="9" t="s">
        <v>33194</v>
      </c>
      <c r="D3831" s="9" t="s">
        <v>28</v>
      </c>
      <c r="E3831" s="9" t="s">
        <v>943</v>
      </c>
      <c r="F3831" s="9" t="s">
        <v>9177</v>
      </c>
      <c r="G3831" s="9" t="s">
        <v>33195</v>
      </c>
      <c r="H3831" s="9" t="n">
        <v>1550</v>
      </c>
      <c r="I3831" s="9"/>
      <c r="J3831" s="9" t="s">
        <v>33196</v>
      </c>
      <c r="K3831" s="9" t="s">
        <v>33197</v>
      </c>
      <c r="L3831" s="9" t="s">
        <v>33198</v>
      </c>
      <c r="M3831" s="9" t="s">
        <v>33199</v>
      </c>
      <c r="N3831" s="9" t="s">
        <v>5787</v>
      </c>
      <c r="O3831" s="9" t="s">
        <v>33200</v>
      </c>
      <c r="P3831" s="9"/>
      <c r="Q3831" s="9" t="s">
        <v>1267</v>
      </c>
      <c r="R3831" s="9" t="s">
        <v>33201</v>
      </c>
      <c r="S3831" s="9" t="s">
        <v>16</v>
      </c>
      <c r="T3831" s="9" t="s">
        <v>271</v>
      </c>
      <c r="U3831" s="9" t="s">
        <v>222</v>
      </c>
      <c r="V3831" s="9"/>
    </row>
    <row r="3832" customFormat="false" ht="15" hidden="false" customHeight="false" outlineLevel="0" collapsed="false">
      <c r="A3832" s="9" t="s">
        <v>33202</v>
      </c>
      <c r="B3832" s="9" t="s">
        <v>33203</v>
      </c>
      <c r="C3832" s="9" t="s">
        <v>33204</v>
      </c>
      <c r="D3832" s="9" t="s">
        <v>28</v>
      </c>
      <c r="E3832" s="9" t="s">
        <v>943</v>
      </c>
      <c r="F3832" s="9" t="s">
        <v>162</v>
      </c>
      <c r="G3832" s="9" t="s">
        <v>3956</v>
      </c>
      <c r="H3832" s="9"/>
      <c r="I3832" s="9"/>
      <c r="J3832" s="9" t="s">
        <v>33205</v>
      </c>
      <c r="K3832" s="9" t="s">
        <v>33206</v>
      </c>
      <c r="L3832" s="9" t="s">
        <v>33207</v>
      </c>
      <c r="M3832" s="9" t="s">
        <v>33208</v>
      </c>
      <c r="N3832" s="9" t="s">
        <v>976</v>
      </c>
      <c r="O3832" s="9" t="s">
        <v>33209</v>
      </c>
      <c r="P3832" s="9"/>
      <c r="Q3832" s="9" t="s">
        <v>2073</v>
      </c>
      <c r="R3832" s="9" t="s">
        <v>19257</v>
      </c>
      <c r="S3832" s="9" t="s">
        <v>17</v>
      </c>
      <c r="T3832" s="9" t="s">
        <v>3205</v>
      </c>
      <c r="U3832" s="9" t="s">
        <v>222</v>
      </c>
      <c r="V3832" s="9"/>
    </row>
    <row r="3833" customFormat="false" ht="15" hidden="false" customHeight="false" outlineLevel="0" collapsed="false">
      <c r="A3833" s="9" t="s">
        <v>33210</v>
      </c>
      <c r="B3833" s="9" t="s">
        <v>33211</v>
      </c>
      <c r="C3833" s="9" t="s">
        <v>33212</v>
      </c>
      <c r="D3833" s="9" t="s">
        <v>28</v>
      </c>
      <c r="E3833" s="9" t="s">
        <v>943</v>
      </c>
      <c r="F3833" s="9" t="s">
        <v>162</v>
      </c>
      <c r="G3833" s="9" t="s">
        <v>3956</v>
      </c>
      <c r="H3833" s="9"/>
      <c r="I3833" s="9"/>
      <c r="J3833" s="9" t="s">
        <v>33213</v>
      </c>
      <c r="K3833" s="9" t="s">
        <v>33214</v>
      </c>
      <c r="L3833" s="9" t="s">
        <v>33215</v>
      </c>
      <c r="M3833" s="9" t="s">
        <v>33216</v>
      </c>
      <c r="N3833" s="9" t="s">
        <v>353</v>
      </c>
      <c r="O3833" s="9" t="s">
        <v>33217</v>
      </c>
      <c r="P3833" s="9"/>
      <c r="Q3833" s="9" t="s">
        <v>2073</v>
      </c>
      <c r="R3833" s="9" t="s">
        <v>19257</v>
      </c>
      <c r="S3833" s="9" t="s">
        <v>17</v>
      </c>
      <c r="T3833" s="9" t="s">
        <v>7813</v>
      </c>
      <c r="U3833" s="9" t="s">
        <v>222</v>
      </c>
      <c r="V3833" s="9" t="s">
        <v>33218</v>
      </c>
    </row>
    <row r="3834" customFormat="false" ht="15" hidden="false" customHeight="false" outlineLevel="0" collapsed="false">
      <c r="A3834" s="9" t="s">
        <v>33219</v>
      </c>
      <c r="B3834" s="9" t="s">
        <v>33220</v>
      </c>
      <c r="C3834" s="9" t="s">
        <v>33221</v>
      </c>
      <c r="D3834" s="9" t="s">
        <v>28</v>
      </c>
      <c r="E3834" s="9" t="s">
        <v>943</v>
      </c>
      <c r="F3834" s="9" t="s">
        <v>162</v>
      </c>
      <c r="G3834" s="9" t="s">
        <v>1503</v>
      </c>
      <c r="H3834" s="9"/>
      <c r="I3834" s="9"/>
      <c r="J3834" s="9" t="s">
        <v>33222</v>
      </c>
      <c r="K3834" s="9" t="s">
        <v>33223</v>
      </c>
      <c r="L3834" s="9" t="s">
        <v>33224</v>
      </c>
      <c r="M3834" s="9" t="s">
        <v>33225</v>
      </c>
      <c r="N3834" s="9" t="s">
        <v>174</v>
      </c>
      <c r="O3834" s="9" t="s">
        <v>33226</v>
      </c>
      <c r="P3834" s="9"/>
      <c r="Q3834" s="9" t="s">
        <v>2073</v>
      </c>
      <c r="R3834" s="9" t="s">
        <v>19668</v>
      </c>
      <c r="S3834" s="9" t="s">
        <v>15</v>
      </c>
      <c r="T3834" s="9" t="s">
        <v>4118</v>
      </c>
      <c r="U3834" s="9" t="s">
        <v>222</v>
      </c>
      <c r="V3834" s="9" t="s">
        <v>33227</v>
      </c>
    </row>
    <row r="3835" customFormat="false" ht="15" hidden="false" customHeight="false" outlineLevel="0" collapsed="false">
      <c r="A3835" s="9" t="s">
        <v>33228</v>
      </c>
      <c r="B3835" s="9" t="s">
        <v>33229</v>
      </c>
      <c r="C3835" s="9" t="s">
        <v>4045</v>
      </c>
      <c r="D3835" s="9" t="s">
        <v>28</v>
      </c>
      <c r="E3835" s="9" t="s">
        <v>943</v>
      </c>
      <c r="F3835" s="9" t="s">
        <v>162</v>
      </c>
      <c r="G3835" s="9" t="s">
        <v>92</v>
      </c>
      <c r="H3835" s="9" t="n">
        <v>1900</v>
      </c>
      <c r="I3835" s="9"/>
      <c r="J3835" s="9" t="s">
        <v>33230</v>
      </c>
      <c r="K3835" s="9" t="s">
        <v>33231</v>
      </c>
      <c r="L3835" s="9" t="s">
        <v>33232</v>
      </c>
      <c r="M3835" s="9" t="s">
        <v>33233</v>
      </c>
      <c r="N3835" s="9" t="s">
        <v>174</v>
      </c>
      <c r="O3835" s="9" t="s">
        <v>33234</v>
      </c>
      <c r="P3835" s="9"/>
      <c r="Q3835" s="9" t="s">
        <v>2073</v>
      </c>
      <c r="R3835" s="9" t="s">
        <v>19973</v>
      </c>
      <c r="S3835" s="9" t="s">
        <v>16</v>
      </c>
      <c r="T3835" s="9" t="s">
        <v>4118</v>
      </c>
      <c r="U3835" s="9" t="s">
        <v>222</v>
      </c>
      <c r="V3835" s="9"/>
    </row>
    <row r="3836" customFormat="false" ht="15" hidden="false" customHeight="false" outlineLevel="0" collapsed="false">
      <c r="A3836" s="9" t="s">
        <v>33235</v>
      </c>
      <c r="B3836" s="9" t="s">
        <v>33236</v>
      </c>
      <c r="C3836" s="9" t="s">
        <v>33237</v>
      </c>
      <c r="D3836" s="9" t="s">
        <v>28</v>
      </c>
      <c r="E3836" s="9" t="s">
        <v>943</v>
      </c>
      <c r="F3836" s="9" t="s">
        <v>162</v>
      </c>
      <c r="G3836" s="9" t="s">
        <v>96</v>
      </c>
      <c r="H3836" s="9"/>
      <c r="I3836" s="9"/>
      <c r="J3836" s="9" t="s">
        <v>33027</v>
      </c>
      <c r="K3836" s="9" t="s">
        <v>33238</v>
      </c>
      <c r="L3836" s="9" t="s">
        <v>33239</v>
      </c>
      <c r="M3836" s="9" t="s">
        <v>33240</v>
      </c>
      <c r="N3836" s="9" t="s">
        <v>9897</v>
      </c>
      <c r="O3836" s="9" t="s">
        <v>33031</v>
      </c>
      <c r="P3836" s="9"/>
      <c r="Q3836" s="9" t="s">
        <v>2073</v>
      </c>
      <c r="R3836" s="9" t="s">
        <v>19747</v>
      </c>
      <c r="S3836" s="9" t="s">
        <v>16</v>
      </c>
      <c r="T3836" s="9" t="s">
        <v>16861</v>
      </c>
      <c r="U3836" s="9" t="s">
        <v>222</v>
      </c>
      <c r="V3836" s="9"/>
    </row>
    <row r="3837" customFormat="false" ht="15" hidden="false" customHeight="false" outlineLevel="0" collapsed="false">
      <c r="A3837" s="9" t="s">
        <v>33241</v>
      </c>
      <c r="B3837" s="9" t="s">
        <v>33242</v>
      </c>
      <c r="C3837" s="9" t="s">
        <v>33243</v>
      </c>
      <c r="D3837" s="9" t="s">
        <v>28</v>
      </c>
      <c r="E3837" s="9" t="s">
        <v>943</v>
      </c>
      <c r="F3837" s="9" t="s">
        <v>162</v>
      </c>
      <c r="G3837" s="9" t="s">
        <v>96</v>
      </c>
      <c r="H3837" s="9"/>
      <c r="I3837" s="9"/>
      <c r="J3837" s="9" t="s">
        <v>33244</v>
      </c>
      <c r="K3837" s="9" t="s">
        <v>33245</v>
      </c>
      <c r="L3837" s="9" t="s">
        <v>33246</v>
      </c>
      <c r="M3837" s="9" t="s">
        <v>33247</v>
      </c>
      <c r="N3837" s="9" t="s">
        <v>6319</v>
      </c>
      <c r="O3837" s="9" t="s">
        <v>33248</v>
      </c>
      <c r="P3837" s="9"/>
      <c r="Q3837" s="9" t="s">
        <v>2073</v>
      </c>
      <c r="R3837" s="9" t="s">
        <v>19747</v>
      </c>
      <c r="S3837" s="9" t="s">
        <v>15</v>
      </c>
      <c r="T3837" s="9" t="s">
        <v>19319</v>
      </c>
      <c r="U3837" s="9" t="s">
        <v>222</v>
      </c>
      <c r="V3837" s="9"/>
    </row>
    <row r="3838" customFormat="false" ht="15" hidden="false" customHeight="false" outlineLevel="0" collapsed="false">
      <c r="A3838" s="9" t="s">
        <v>33249</v>
      </c>
      <c r="B3838" s="9" t="s">
        <v>33250</v>
      </c>
      <c r="C3838" s="9" t="s">
        <v>33251</v>
      </c>
      <c r="D3838" s="9" t="s">
        <v>28</v>
      </c>
      <c r="E3838" s="9" t="s">
        <v>943</v>
      </c>
      <c r="F3838" s="9" t="s">
        <v>162</v>
      </c>
      <c r="G3838" s="9" t="s">
        <v>96</v>
      </c>
      <c r="H3838" s="9" t="n">
        <v>1996</v>
      </c>
      <c r="I3838" s="9"/>
      <c r="J3838" s="9" t="s">
        <v>33252</v>
      </c>
      <c r="K3838" s="9" t="s">
        <v>33253</v>
      </c>
      <c r="L3838" s="9" t="s">
        <v>33254</v>
      </c>
      <c r="M3838" s="9" t="s">
        <v>33255</v>
      </c>
      <c r="N3838" s="9" t="s">
        <v>174</v>
      </c>
      <c r="O3838" s="9" t="s">
        <v>33256</v>
      </c>
      <c r="P3838" s="9"/>
      <c r="Q3838" s="9" t="s">
        <v>2073</v>
      </c>
      <c r="R3838" s="9" t="s">
        <v>11980</v>
      </c>
      <c r="S3838" s="9" t="s">
        <v>16</v>
      </c>
      <c r="T3838" s="9" t="s">
        <v>2848</v>
      </c>
      <c r="U3838" s="9" t="s">
        <v>378</v>
      </c>
      <c r="V3838" s="9"/>
    </row>
    <row r="3839" customFormat="false" ht="15" hidden="false" customHeight="false" outlineLevel="0" collapsed="false">
      <c r="A3839" s="9" t="s">
        <v>33257</v>
      </c>
      <c r="B3839" s="9" t="s">
        <v>33258</v>
      </c>
      <c r="C3839" s="9" t="s">
        <v>33259</v>
      </c>
      <c r="D3839" s="9" t="s">
        <v>28</v>
      </c>
      <c r="E3839" s="9" t="s">
        <v>943</v>
      </c>
      <c r="F3839" s="9" t="s">
        <v>162</v>
      </c>
      <c r="G3839" s="9" t="s">
        <v>96</v>
      </c>
      <c r="H3839" s="9" t="n">
        <v>1630</v>
      </c>
      <c r="I3839" s="9"/>
      <c r="J3839" s="9" t="s">
        <v>33260</v>
      </c>
      <c r="K3839" s="9" t="s">
        <v>33261</v>
      </c>
      <c r="L3839" s="9" t="s">
        <v>33262</v>
      </c>
      <c r="M3839" s="9" t="s">
        <v>33263</v>
      </c>
      <c r="N3839" s="9" t="s">
        <v>452</v>
      </c>
      <c r="O3839" s="9" t="s">
        <v>33264</v>
      </c>
      <c r="P3839" s="9"/>
      <c r="Q3839" s="9" t="s">
        <v>1267</v>
      </c>
      <c r="R3839" s="9" t="s">
        <v>19747</v>
      </c>
      <c r="S3839" s="9" t="s">
        <v>16</v>
      </c>
      <c r="T3839" s="9" t="s">
        <v>7813</v>
      </c>
      <c r="U3839" s="9" t="s">
        <v>222</v>
      </c>
      <c r="V3839" s="9"/>
    </row>
    <row r="3840" customFormat="false" ht="15" hidden="false" customHeight="false" outlineLevel="0" collapsed="false">
      <c r="A3840" s="9" t="s">
        <v>33265</v>
      </c>
      <c r="B3840" s="9" t="s">
        <v>33266</v>
      </c>
      <c r="C3840" s="9" t="s">
        <v>33267</v>
      </c>
      <c r="D3840" s="9" t="s">
        <v>28</v>
      </c>
      <c r="E3840" s="9" t="s">
        <v>943</v>
      </c>
      <c r="F3840" s="9" t="s">
        <v>162</v>
      </c>
      <c r="G3840" s="9" t="s">
        <v>92</v>
      </c>
      <c r="H3840" s="9"/>
      <c r="I3840" s="9"/>
      <c r="J3840" s="9" t="s">
        <v>33268</v>
      </c>
      <c r="K3840" s="9" t="s">
        <v>33269</v>
      </c>
      <c r="L3840" s="9" t="s">
        <v>33270</v>
      </c>
      <c r="M3840" s="9" t="s">
        <v>33271</v>
      </c>
      <c r="N3840" s="9" t="s">
        <v>174</v>
      </c>
      <c r="O3840" s="9" t="s">
        <v>33272</v>
      </c>
      <c r="P3840" s="9"/>
      <c r="Q3840" s="9" t="s">
        <v>1267</v>
      </c>
      <c r="R3840" s="9" t="s">
        <v>19747</v>
      </c>
      <c r="S3840" s="9" t="s">
        <v>17</v>
      </c>
      <c r="T3840" s="9" t="s">
        <v>2848</v>
      </c>
      <c r="U3840" s="9" t="s">
        <v>378</v>
      </c>
      <c r="V3840" s="9" t="s">
        <v>33273</v>
      </c>
    </row>
    <row r="3841" customFormat="false" ht="15" hidden="false" customHeight="false" outlineLevel="0" collapsed="false">
      <c r="A3841" s="9" t="s">
        <v>33274</v>
      </c>
      <c r="B3841" s="9" t="s">
        <v>33275</v>
      </c>
      <c r="C3841" s="9" t="s">
        <v>33276</v>
      </c>
      <c r="D3841" s="9" t="s">
        <v>28</v>
      </c>
      <c r="E3841" s="9" t="s">
        <v>943</v>
      </c>
      <c r="F3841" s="9" t="s">
        <v>162</v>
      </c>
      <c r="G3841" s="9" t="s">
        <v>98</v>
      </c>
      <c r="H3841" s="9"/>
      <c r="I3841" s="9"/>
      <c r="J3841" s="9" t="s">
        <v>32996</v>
      </c>
      <c r="K3841" s="9" t="s">
        <v>33277</v>
      </c>
      <c r="L3841" s="9" t="s">
        <v>33278</v>
      </c>
      <c r="M3841" s="9" t="s">
        <v>33279</v>
      </c>
      <c r="N3841" s="9" t="s">
        <v>32984</v>
      </c>
      <c r="O3841" s="9" t="s">
        <v>33000</v>
      </c>
      <c r="P3841" s="9"/>
      <c r="Q3841" s="9" t="s">
        <v>1654</v>
      </c>
      <c r="R3841" s="9" t="s">
        <v>33280</v>
      </c>
      <c r="S3841" s="9" t="s">
        <v>17</v>
      </c>
      <c r="T3841" s="9" t="s">
        <v>3391</v>
      </c>
      <c r="U3841" s="9" t="s">
        <v>222</v>
      </c>
      <c r="V3841" s="9" t="s">
        <v>33281</v>
      </c>
    </row>
    <row r="3842" customFormat="false" ht="15" hidden="false" customHeight="false" outlineLevel="0" collapsed="false">
      <c r="A3842" s="9" t="s">
        <v>33282</v>
      </c>
      <c r="B3842" s="9" t="s">
        <v>33283</v>
      </c>
      <c r="C3842" s="9" t="s">
        <v>33284</v>
      </c>
      <c r="D3842" s="9" t="s">
        <v>28</v>
      </c>
      <c r="E3842" s="9" t="s">
        <v>943</v>
      </c>
      <c r="F3842" s="9" t="s">
        <v>162</v>
      </c>
      <c r="G3842" s="9" t="s">
        <v>4123</v>
      </c>
      <c r="H3842" s="9"/>
      <c r="I3842" s="9"/>
      <c r="J3842" s="9" t="s">
        <v>33285</v>
      </c>
      <c r="K3842" s="9" t="s">
        <v>33286</v>
      </c>
      <c r="L3842" s="9" t="s">
        <v>33287</v>
      </c>
      <c r="M3842" s="9" t="s">
        <v>33288</v>
      </c>
      <c r="N3842" s="9" t="s">
        <v>976</v>
      </c>
      <c r="O3842" s="9" t="s">
        <v>32925</v>
      </c>
      <c r="P3842" s="9"/>
      <c r="Q3842" s="9" t="s">
        <v>1267</v>
      </c>
      <c r="R3842" s="9" t="s">
        <v>19747</v>
      </c>
      <c r="S3842" s="9" t="s">
        <v>17</v>
      </c>
      <c r="T3842" s="9" t="s">
        <v>3090</v>
      </c>
      <c r="U3842" s="9" t="s">
        <v>222</v>
      </c>
      <c r="V3842" s="9" t="s">
        <v>33289</v>
      </c>
    </row>
    <row r="3843" customFormat="false" ht="15" hidden="false" customHeight="false" outlineLevel="0" collapsed="false">
      <c r="A3843" s="9" t="s">
        <v>33290</v>
      </c>
      <c r="B3843" s="9" t="s">
        <v>33291</v>
      </c>
      <c r="C3843" s="9" t="s">
        <v>33292</v>
      </c>
      <c r="D3843" s="9" t="s">
        <v>28</v>
      </c>
      <c r="E3843" s="9" t="s">
        <v>943</v>
      </c>
      <c r="F3843" s="9" t="s">
        <v>162</v>
      </c>
      <c r="G3843" s="9" t="s">
        <v>4113</v>
      </c>
      <c r="H3843" s="9"/>
      <c r="I3843" s="9"/>
      <c r="J3843" s="9" t="s">
        <v>33293</v>
      </c>
      <c r="K3843" s="9" t="s">
        <v>33294</v>
      </c>
      <c r="L3843" s="9" t="s">
        <v>33295</v>
      </c>
      <c r="M3843" s="9" t="s">
        <v>33296</v>
      </c>
      <c r="N3843" s="9" t="s">
        <v>33107</v>
      </c>
      <c r="O3843" s="9" t="s">
        <v>33297</v>
      </c>
      <c r="P3843" s="9"/>
      <c r="Q3843" s="9" t="s">
        <v>2073</v>
      </c>
      <c r="R3843" s="9" t="s">
        <v>19257</v>
      </c>
      <c r="S3843" s="9" t="s">
        <v>16</v>
      </c>
      <c r="T3843" s="9" t="s">
        <v>33298</v>
      </c>
      <c r="U3843" s="9" t="s">
        <v>222</v>
      </c>
      <c r="V3843" s="9" t="s">
        <v>33299</v>
      </c>
    </row>
    <row r="3844" customFormat="false" ht="15" hidden="false" customHeight="false" outlineLevel="0" collapsed="false">
      <c r="A3844" s="9" t="s">
        <v>33300</v>
      </c>
      <c r="B3844" s="9" t="s">
        <v>33301</v>
      </c>
      <c r="C3844" s="9" t="s">
        <v>33302</v>
      </c>
      <c r="D3844" s="9" t="s">
        <v>28</v>
      </c>
      <c r="E3844" s="9" t="s">
        <v>943</v>
      </c>
      <c r="F3844" s="9" t="s">
        <v>162</v>
      </c>
      <c r="G3844" s="9" t="s">
        <v>28560</v>
      </c>
      <c r="H3844" s="9"/>
      <c r="I3844" s="9"/>
      <c r="J3844" s="9" t="s">
        <v>33303</v>
      </c>
      <c r="K3844" s="9" t="s">
        <v>33304</v>
      </c>
      <c r="L3844" s="9" t="s">
        <v>33305</v>
      </c>
      <c r="M3844" s="9" t="s">
        <v>33306</v>
      </c>
      <c r="N3844" s="9" t="s">
        <v>174</v>
      </c>
      <c r="O3844" s="9" t="s">
        <v>33307</v>
      </c>
      <c r="P3844" s="9"/>
      <c r="Q3844" s="9" t="s">
        <v>2073</v>
      </c>
      <c r="R3844" s="9" t="s">
        <v>19257</v>
      </c>
      <c r="S3844" s="9" t="s">
        <v>17</v>
      </c>
      <c r="T3844" s="9" t="s">
        <v>313</v>
      </c>
      <c r="U3844" s="9" t="s">
        <v>378</v>
      </c>
      <c r="V3844" s="9" t="s">
        <v>33308</v>
      </c>
    </row>
    <row r="3845" customFormat="false" ht="15" hidden="false" customHeight="false" outlineLevel="0" collapsed="false">
      <c r="A3845" s="9" t="s">
        <v>33309</v>
      </c>
      <c r="B3845" s="9" t="s">
        <v>33310</v>
      </c>
      <c r="C3845" s="9" t="s">
        <v>33311</v>
      </c>
      <c r="D3845" s="9" t="s">
        <v>28</v>
      </c>
      <c r="E3845" s="9" t="s">
        <v>943</v>
      </c>
      <c r="F3845" s="9" t="s">
        <v>162</v>
      </c>
      <c r="G3845" s="9" t="s">
        <v>98</v>
      </c>
      <c r="H3845" s="9"/>
      <c r="I3845" s="9"/>
      <c r="J3845" s="9" t="s">
        <v>33312</v>
      </c>
      <c r="K3845" s="9" t="s">
        <v>33313</v>
      </c>
      <c r="L3845" s="9" t="s">
        <v>33314</v>
      </c>
      <c r="M3845" s="9" t="s">
        <v>33315</v>
      </c>
      <c r="N3845" s="9" t="s">
        <v>9411</v>
      </c>
      <c r="O3845" s="9" t="s">
        <v>33316</v>
      </c>
      <c r="P3845" s="9"/>
      <c r="Q3845" s="9" t="s">
        <v>2073</v>
      </c>
      <c r="R3845" s="9" t="s">
        <v>19257</v>
      </c>
      <c r="S3845" s="9" t="s">
        <v>16</v>
      </c>
      <c r="T3845" s="9" t="s">
        <v>3322</v>
      </c>
      <c r="U3845" s="9" t="s">
        <v>222</v>
      </c>
      <c r="V3845" s="9"/>
    </row>
    <row r="3846" customFormat="false" ht="15" hidden="false" customHeight="false" outlineLevel="0" collapsed="false">
      <c r="A3846" s="9" t="s">
        <v>33317</v>
      </c>
      <c r="B3846" s="9" t="s">
        <v>33318</v>
      </c>
      <c r="C3846" s="9" t="s">
        <v>33319</v>
      </c>
      <c r="D3846" s="9" t="s">
        <v>28</v>
      </c>
      <c r="E3846" s="9" t="s">
        <v>943</v>
      </c>
      <c r="F3846" s="9" t="s">
        <v>162</v>
      </c>
      <c r="G3846" s="9" t="s">
        <v>96</v>
      </c>
      <c r="H3846" s="9" t="n">
        <v>1700</v>
      </c>
      <c r="I3846" s="9"/>
      <c r="J3846" s="9" t="s">
        <v>33320</v>
      </c>
      <c r="K3846" s="9" t="s">
        <v>33321</v>
      </c>
      <c r="L3846" s="9" t="s">
        <v>33322</v>
      </c>
      <c r="M3846" s="9" t="s">
        <v>33323</v>
      </c>
      <c r="N3846" s="9" t="s">
        <v>593</v>
      </c>
      <c r="O3846" s="9" t="s">
        <v>33324</v>
      </c>
      <c r="P3846" s="9"/>
      <c r="Q3846" s="9" t="s">
        <v>2073</v>
      </c>
      <c r="R3846" s="9" t="s">
        <v>19257</v>
      </c>
      <c r="S3846" s="9" t="s">
        <v>17</v>
      </c>
      <c r="T3846" s="9" t="s">
        <v>2848</v>
      </c>
      <c r="U3846" s="9" t="s">
        <v>378</v>
      </c>
      <c r="V3846" s="9"/>
    </row>
    <row r="3847" customFormat="false" ht="15" hidden="false" customHeight="false" outlineLevel="0" collapsed="false">
      <c r="A3847" s="9" t="s">
        <v>33325</v>
      </c>
      <c r="B3847" s="9" t="s">
        <v>33326</v>
      </c>
      <c r="C3847" s="9" t="s">
        <v>33327</v>
      </c>
      <c r="D3847" s="9" t="s">
        <v>28</v>
      </c>
      <c r="E3847" s="9" t="s">
        <v>943</v>
      </c>
      <c r="F3847" s="9" t="s">
        <v>162</v>
      </c>
      <c r="G3847" s="9" t="s">
        <v>98</v>
      </c>
      <c r="H3847" s="9"/>
      <c r="I3847" s="9"/>
      <c r="J3847" s="9" t="s">
        <v>33328</v>
      </c>
      <c r="K3847" s="9" t="s">
        <v>33329</v>
      </c>
      <c r="L3847" s="9" t="s">
        <v>33330</v>
      </c>
      <c r="M3847" s="9" t="s">
        <v>33331</v>
      </c>
      <c r="N3847" s="9" t="s">
        <v>17245</v>
      </c>
      <c r="O3847" s="9" t="s">
        <v>33332</v>
      </c>
      <c r="P3847" s="9"/>
      <c r="Q3847" s="9" t="s">
        <v>1267</v>
      </c>
      <c r="R3847" s="9" t="s">
        <v>19747</v>
      </c>
      <c r="S3847" s="9" t="s">
        <v>17</v>
      </c>
      <c r="T3847" s="9" t="s">
        <v>3391</v>
      </c>
      <c r="U3847" s="9" t="s">
        <v>222</v>
      </c>
      <c r="V3847" s="9"/>
    </row>
    <row r="3848" customFormat="false" ht="15" hidden="false" customHeight="false" outlineLevel="0" collapsed="false">
      <c r="A3848" s="9" t="s">
        <v>33333</v>
      </c>
      <c r="B3848" s="9" t="s">
        <v>33334</v>
      </c>
      <c r="C3848" s="9" t="s">
        <v>33335</v>
      </c>
      <c r="D3848" s="9" t="s">
        <v>28</v>
      </c>
      <c r="E3848" s="9" t="s">
        <v>943</v>
      </c>
      <c r="F3848" s="9" t="s">
        <v>162</v>
      </c>
      <c r="G3848" s="9" t="s">
        <v>94</v>
      </c>
      <c r="H3848" s="9" t="n">
        <v>1935</v>
      </c>
      <c r="I3848" s="9"/>
      <c r="J3848" s="9" t="s">
        <v>21324</v>
      </c>
      <c r="K3848" s="9" t="s">
        <v>33336</v>
      </c>
      <c r="L3848" s="9" t="s">
        <v>33337</v>
      </c>
      <c r="M3848" s="9" t="s">
        <v>33338</v>
      </c>
      <c r="N3848" s="9" t="s">
        <v>182</v>
      </c>
      <c r="O3848" s="9" t="s">
        <v>33339</v>
      </c>
      <c r="P3848" s="9"/>
      <c r="Q3848" s="9" t="s">
        <v>1267</v>
      </c>
      <c r="R3848" s="9" t="s">
        <v>19257</v>
      </c>
      <c r="S3848" s="9" t="s">
        <v>16</v>
      </c>
      <c r="T3848" s="9" t="s">
        <v>33340</v>
      </c>
      <c r="U3848" s="9" t="s">
        <v>222</v>
      </c>
      <c r="V3848" s="9"/>
    </row>
    <row r="3849" customFormat="false" ht="15" hidden="false" customHeight="false" outlineLevel="0" collapsed="false">
      <c r="A3849" s="9" t="s">
        <v>33341</v>
      </c>
      <c r="B3849" s="9" t="s">
        <v>33342</v>
      </c>
      <c r="C3849" s="9" t="s">
        <v>33343</v>
      </c>
      <c r="D3849" s="9" t="s">
        <v>28</v>
      </c>
      <c r="E3849" s="9" t="s">
        <v>943</v>
      </c>
      <c r="F3849" s="9" t="s">
        <v>162</v>
      </c>
      <c r="G3849" s="9" t="s">
        <v>3956</v>
      </c>
      <c r="H3849" s="9"/>
      <c r="I3849" s="9"/>
      <c r="J3849" s="9" t="s">
        <v>33344</v>
      </c>
      <c r="K3849" s="9" t="s">
        <v>33345</v>
      </c>
      <c r="L3849" s="9" t="s">
        <v>33346</v>
      </c>
      <c r="M3849" s="9" t="s">
        <v>33347</v>
      </c>
      <c r="N3849" s="9" t="s">
        <v>175</v>
      </c>
      <c r="O3849" s="9" t="s">
        <v>33348</v>
      </c>
      <c r="P3849" s="9"/>
      <c r="Q3849" s="9" t="s">
        <v>1267</v>
      </c>
      <c r="R3849" s="9" t="s">
        <v>19747</v>
      </c>
      <c r="S3849" s="9" t="s">
        <v>17</v>
      </c>
      <c r="T3849" s="9" t="s">
        <v>2848</v>
      </c>
      <c r="U3849" s="9" t="s">
        <v>222</v>
      </c>
      <c r="V3849" s="9" t="s">
        <v>33349</v>
      </c>
    </row>
    <row r="3850" customFormat="false" ht="15" hidden="false" customHeight="false" outlineLevel="0" collapsed="false">
      <c r="A3850" s="9" t="s">
        <v>33350</v>
      </c>
      <c r="B3850" s="9" t="s">
        <v>33351</v>
      </c>
      <c r="C3850" s="9" t="s">
        <v>33352</v>
      </c>
      <c r="D3850" s="9" t="s">
        <v>28</v>
      </c>
      <c r="E3850" s="9" t="s">
        <v>943</v>
      </c>
      <c r="F3850" s="9" t="s">
        <v>162</v>
      </c>
      <c r="G3850" s="9" t="s">
        <v>94</v>
      </c>
      <c r="H3850" s="9" t="n">
        <v>1804</v>
      </c>
      <c r="I3850" s="9"/>
      <c r="J3850" s="9" t="s">
        <v>33353</v>
      </c>
      <c r="K3850" s="9" t="s">
        <v>33354</v>
      </c>
      <c r="L3850" s="9" t="s">
        <v>33355</v>
      </c>
      <c r="M3850" s="9" t="s">
        <v>33356</v>
      </c>
      <c r="N3850" s="9" t="s">
        <v>5729</v>
      </c>
      <c r="O3850" s="9" t="s">
        <v>33056</v>
      </c>
      <c r="P3850" s="9"/>
      <c r="Q3850" s="9" t="s">
        <v>1768</v>
      </c>
      <c r="R3850" s="9" t="s">
        <v>19747</v>
      </c>
      <c r="S3850" s="9" t="s">
        <v>17</v>
      </c>
      <c r="T3850" s="9" t="s">
        <v>2873</v>
      </c>
      <c r="U3850" s="9" t="s">
        <v>222</v>
      </c>
      <c r="V3850" s="9"/>
    </row>
    <row r="3851" customFormat="false" ht="15" hidden="false" customHeight="false" outlineLevel="0" collapsed="false">
      <c r="A3851" s="9" t="s">
        <v>33357</v>
      </c>
      <c r="B3851" s="9" t="s">
        <v>33358</v>
      </c>
      <c r="C3851" s="9" t="s">
        <v>33359</v>
      </c>
      <c r="D3851" s="9" t="s">
        <v>28</v>
      </c>
      <c r="E3851" s="9" t="s">
        <v>943</v>
      </c>
      <c r="F3851" s="9" t="s">
        <v>162</v>
      </c>
      <c r="G3851" s="9" t="s">
        <v>3956</v>
      </c>
      <c r="H3851" s="9"/>
      <c r="I3851" s="9"/>
      <c r="J3851" s="9" t="s">
        <v>33360</v>
      </c>
      <c r="K3851" s="9" t="s">
        <v>33361</v>
      </c>
      <c r="L3851" s="9" t="s">
        <v>33362</v>
      </c>
      <c r="M3851" s="9" t="s">
        <v>33363</v>
      </c>
      <c r="N3851" s="9" t="s">
        <v>976</v>
      </c>
      <c r="O3851" s="9" t="s">
        <v>33364</v>
      </c>
      <c r="P3851" s="9"/>
      <c r="Q3851" s="9" t="s">
        <v>1267</v>
      </c>
      <c r="R3851" s="9" t="s">
        <v>19257</v>
      </c>
      <c r="S3851" s="9" t="s">
        <v>17</v>
      </c>
      <c r="T3851" s="9" t="s">
        <v>170</v>
      </c>
      <c r="U3851" s="9" t="s">
        <v>378</v>
      </c>
      <c r="V3851" s="9"/>
    </row>
    <row r="3852" customFormat="false" ht="15" hidden="false" customHeight="false" outlineLevel="0" collapsed="false">
      <c r="A3852" s="9" t="s">
        <v>33365</v>
      </c>
      <c r="B3852" s="9" t="s">
        <v>33366</v>
      </c>
      <c r="C3852" s="9" t="s">
        <v>33367</v>
      </c>
      <c r="D3852" s="9" t="s">
        <v>28</v>
      </c>
      <c r="E3852" s="9" t="s">
        <v>943</v>
      </c>
      <c r="F3852" s="9" t="s">
        <v>162</v>
      </c>
      <c r="G3852" s="9" t="s">
        <v>4123</v>
      </c>
      <c r="H3852" s="9" t="n">
        <v>1600</v>
      </c>
      <c r="I3852" s="9"/>
      <c r="J3852" s="9" t="s">
        <v>33368</v>
      </c>
      <c r="K3852" s="9" t="s">
        <v>33369</v>
      </c>
      <c r="L3852" s="9" t="s">
        <v>33370</v>
      </c>
      <c r="M3852" s="9" t="s">
        <v>33371</v>
      </c>
      <c r="N3852" s="9" t="s">
        <v>477</v>
      </c>
      <c r="O3852" s="9" t="s">
        <v>33372</v>
      </c>
      <c r="P3852" s="9"/>
      <c r="Q3852" s="9" t="s">
        <v>1267</v>
      </c>
      <c r="R3852" s="9" t="s">
        <v>19257</v>
      </c>
      <c r="S3852" s="9" t="s">
        <v>17</v>
      </c>
      <c r="T3852" s="9" t="s">
        <v>33373</v>
      </c>
      <c r="U3852" s="9" t="s">
        <v>378</v>
      </c>
      <c r="V3852" s="9" t="s">
        <v>33374</v>
      </c>
    </row>
    <row r="3853" customFormat="false" ht="15" hidden="false" customHeight="false" outlineLevel="0" collapsed="false">
      <c r="A3853" s="9" t="s">
        <v>33375</v>
      </c>
      <c r="B3853" s="9" t="s">
        <v>33376</v>
      </c>
      <c r="C3853" s="9" t="s">
        <v>33377</v>
      </c>
      <c r="D3853" s="9" t="s">
        <v>28</v>
      </c>
      <c r="E3853" s="9" t="s">
        <v>943</v>
      </c>
      <c r="F3853" s="9" t="s">
        <v>162</v>
      </c>
      <c r="G3853" s="9" t="s">
        <v>100</v>
      </c>
      <c r="H3853" s="9"/>
      <c r="I3853" s="9"/>
      <c r="J3853" s="9" t="s">
        <v>33378</v>
      </c>
      <c r="K3853" s="9" t="s">
        <v>33379</v>
      </c>
      <c r="L3853" s="9" t="s">
        <v>33380</v>
      </c>
      <c r="M3853" s="9" t="s">
        <v>33381</v>
      </c>
      <c r="N3853" s="9" t="s">
        <v>175</v>
      </c>
      <c r="O3853" s="9" t="s">
        <v>33382</v>
      </c>
      <c r="P3853" s="9"/>
      <c r="Q3853" s="9" t="s">
        <v>1267</v>
      </c>
      <c r="R3853" s="9" t="s">
        <v>19257</v>
      </c>
      <c r="S3853" s="9" t="s">
        <v>17</v>
      </c>
      <c r="T3853" s="9" t="s">
        <v>2848</v>
      </c>
      <c r="U3853" s="9" t="s">
        <v>378</v>
      </c>
      <c r="V3853" s="9" t="s">
        <v>33383</v>
      </c>
    </row>
    <row r="3854" customFormat="false" ht="15" hidden="false" customHeight="false" outlineLevel="0" collapsed="false">
      <c r="A3854" s="9" t="s">
        <v>33384</v>
      </c>
      <c r="B3854" s="9" t="s">
        <v>33385</v>
      </c>
      <c r="C3854" s="9" t="s">
        <v>33386</v>
      </c>
      <c r="D3854" s="9" t="s">
        <v>28</v>
      </c>
      <c r="E3854" s="9" t="s">
        <v>943</v>
      </c>
      <c r="F3854" s="9" t="s">
        <v>163</v>
      </c>
      <c r="G3854" s="9" t="s">
        <v>103</v>
      </c>
      <c r="H3854" s="9" t="n">
        <v>1004</v>
      </c>
      <c r="I3854" s="9"/>
      <c r="J3854" s="9" t="s">
        <v>33387</v>
      </c>
      <c r="K3854" s="9" t="s">
        <v>33388</v>
      </c>
      <c r="L3854" s="9" t="s">
        <v>33389</v>
      </c>
      <c r="M3854" s="9" t="s">
        <v>33390</v>
      </c>
      <c r="N3854" s="9" t="s">
        <v>19012</v>
      </c>
      <c r="O3854" s="9" t="s">
        <v>33391</v>
      </c>
      <c r="P3854" s="9"/>
      <c r="Q3854" s="9" t="s">
        <v>1267</v>
      </c>
      <c r="R3854" s="9" t="s">
        <v>33392</v>
      </c>
      <c r="S3854" s="9" t="s">
        <v>15</v>
      </c>
      <c r="T3854" s="9" t="s">
        <v>33393</v>
      </c>
      <c r="U3854" s="9" t="s">
        <v>222</v>
      </c>
      <c r="V3854" s="9" t="s">
        <v>33394</v>
      </c>
    </row>
    <row r="3855" customFormat="false" ht="15" hidden="false" customHeight="false" outlineLevel="0" collapsed="false">
      <c r="A3855" s="9" t="s">
        <v>33395</v>
      </c>
      <c r="B3855" s="9" t="s">
        <v>33396</v>
      </c>
      <c r="C3855" s="9" t="s">
        <v>33397</v>
      </c>
      <c r="D3855" s="9" t="s">
        <v>28</v>
      </c>
      <c r="E3855" s="9" t="s">
        <v>943</v>
      </c>
      <c r="F3855" s="9" t="s">
        <v>163</v>
      </c>
      <c r="G3855" s="9" t="s">
        <v>103</v>
      </c>
      <c r="H3855" s="9"/>
      <c r="I3855" s="9"/>
      <c r="J3855" s="9" t="s">
        <v>33398</v>
      </c>
      <c r="K3855" s="9" t="s">
        <v>33399</v>
      </c>
      <c r="L3855" s="9" t="s">
        <v>33400</v>
      </c>
      <c r="M3855" s="9" t="s">
        <v>33401</v>
      </c>
      <c r="N3855" s="9" t="s">
        <v>6008</v>
      </c>
      <c r="O3855" s="9" t="s">
        <v>33402</v>
      </c>
      <c r="P3855" s="9"/>
      <c r="Q3855" s="9" t="s">
        <v>1267</v>
      </c>
      <c r="R3855" s="9" t="s">
        <v>19747</v>
      </c>
      <c r="S3855" s="9" t="s">
        <v>16</v>
      </c>
      <c r="T3855" s="9" t="s">
        <v>3090</v>
      </c>
      <c r="U3855" s="9" t="s">
        <v>222</v>
      </c>
      <c r="V3855" s="9"/>
    </row>
    <row r="3856" customFormat="false" ht="15" hidden="false" customHeight="false" outlineLevel="0" collapsed="false">
      <c r="A3856" s="9" t="s">
        <v>33403</v>
      </c>
      <c r="B3856" s="9" t="s">
        <v>33404</v>
      </c>
      <c r="C3856" s="9" t="s">
        <v>33405</v>
      </c>
      <c r="D3856" s="9" t="s">
        <v>28</v>
      </c>
      <c r="E3856" s="9" t="s">
        <v>943</v>
      </c>
      <c r="F3856" s="9" t="s">
        <v>163</v>
      </c>
      <c r="G3856" s="9" t="s">
        <v>103</v>
      </c>
      <c r="H3856" s="9"/>
      <c r="I3856" s="9"/>
      <c r="J3856" s="9" t="s">
        <v>33406</v>
      </c>
      <c r="K3856" s="9" t="s">
        <v>33407</v>
      </c>
      <c r="L3856" s="9" t="s">
        <v>33408</v>
      </c>
      <c r="M3856" s="9" t="s">
        <v>33409</v>
      </c>
      <c r="N3856" s="9" t="s">
        <v>593</v>
      </c>
      <c r="O3856" s="9" t="s">
        <v>33402</v>
      </c>
      <c r="P3856" s="9"/>
      <c r="Q3856" s="9" t="s">
        <v>1267</v>
      </c>
      <c r="R3856" s="9" t="s">
        <v>19747</v>
      </c>
      <c r="S3856" s="9" t="s">
        <v>16</v>
      </c>
      <c r="T3856" s="9" t="s">
        <v>10523</v>
      </c>
      <c r="U3856" s="9" t="s">
        <v>222</v>
      </c>
      <c r="V3856" s="9"/>
    </row>
    <row r="3857" customFormat="false" ht="15" hidden="false" customHeight="false" outlineLevel="0" collapsed="false">
      <c r="A3857" s="9" t="s">
        <v>33410</v>
      </c>
      <c r="B3857" s="9" t="s">
        <v>33411</v>
      </c>
      <c r="C3857" s="9" t="s">
        <v>33412</v>
      </c>
      <c r="D3857" s="9" t="s">
        <v>28</v>
      </c>
      <c r="E3857" s="9" t="s">
        <v>943</v>
      </c>
      <c r="F3857" s="9" t="s">
        <v>163</v>
      </c>
      <c r="G3857" s="9" t="s">
        <v>103</v>
      </c>
      <c r="H3857" s="9"/>
      <c r="I3857" s="9"/>
      <c r="J3857" s="9" t="s">
        <v>33413</v>
      </c>
      <c r="K3857" s="9" t="s">
        <v>33414</v>
      </c>
      <c r="L3857" s="9" t="s">
        <v>33415</v>
      </c>
      <c r="M3857" s="9" t="s">
        <v>33412</v>
      </c>
      <c r="N3857" s="9" t="s">
        <v>177</v>
      </c>
      <c r="O3857" s="9" t="s">
        <v>33402</v>
      </c>
      <c r="P3857" s="9"/>
      <c r="Q3857" s="9" t="s">
        <v>1267</v>
      </c>
      <c r="R3857" s="9" t="s">
        <v>19747</v>
      </c>
      <c r="S3857" s="9" t="s">
        <v>16</v>
      </c>
      <c r="T3857" s="9" t="s">
        <v>7901</v>
      </c>
      <c r="U3857" s="9" t="s">
        <v>222</v>
      </c>
      <c r="V3857" s="9"/>
    </row>
    <row r="3858" customFormat="false" ht="15" hidden="false" customHeight="false" outlineLevel="0" collapsed="false">
      <c r="A3858" s="9" t="s">
        <v>33416</v>
      </c>
      <c r="B3858" s="9" t="s">
        <v>33417</v>
      </c>
      <c r="C3858" s="9" t="s">
        <v>33418</v>
      </c>
      <c r="D3858" s="9" t="s">
        <v>28</v>
      </c>
      <c r="E3858" s="9" t="s">
        <v>943</v>
      </c>
      <c r="F3858" s="9" t="s">
        <v>163</v>
      </c>
      <c r="G3858" s="9" t="s">
        <v>103</v>
      </c>
      <c r="H3858" s="9"/>
      <c r="I3858" s="9"/>
      <c r="J3858" s="9" t="s">
        <v>33419</v>
      </c>
      <c r="K3858" s="9" t="s">
        <v>33420</v>
      </c>
      <c r="L3858" s="9" t="s">
        <v>33421</v>
      </c>
      <c r="M3858" s="9" t="s">
        <v>33422</v>
      </c>
      <c r="N3858" s="9" t="s">
        <v>976</v>
      </c>
      <c r="O3858" s="9" t="s">
        <v>33402</v>
      </c>
      <c r="P3858" s="9"/>
      <c r="Q3858" s="9" t="s">
        <v>1267</v>
      </c>
      <c r="R3858" s="9" t="s">
        <v>33201</v>
      </c>
      <c r="S3858" s="9" t="s">
        <v>16</v>
      </c>
      <c r="T3858" s="9" t="s">
        <v>170</v>
      </c>
      <c r="U3858" s="9" t="s">
        <v>222</v>
      </c>
      <c r="V3858" s="9"/>
    </row>
    <row r="3859" customFormat="false" ht="15" hidden="false" customHeight="false" outlineLevel="0" collapsed="false">
      <c r="A3859" s="9" t="s">
        <v>33423</v>
      </c>
      <c r="B3859" s="9" t="s">
        <v>33424</v>
      </c>
      <c r="C3859" s="9" t="s">
        <v>33425</v>
      </c>
      <c r="D3859" s="9" t="s">
        <v>28</v>
      </c>
      <c r="E3859" s="9" t="s">
        <v>943</v>
      </c>
      <c r="F3859" s="9" t="s">
        <v>163</v>
      </c>
      <c r="G3859" s="9" t="s">
        <v>103</v>
      </c>
      <c r="H3859" s="9"/>
      <c r="I3859" s="9"/>
      <c r="J3859" s="9" t="s">
        <v>33426</v>
      </c>
      <c r="K3859" s="9" t="s">
        <v>33427</v>
      </c>
      <c r="L3859" s="9" t="s">
        <v>33428</v>
      </c>
      <c r="M3859" s="9" t="s">
        <v>33429</v>
      </c>
      <c r="N3859" s="9" t="s">
        <v>184</v>
      </c>
      <c r="O3859" s="9" t="s">
        <v>33430</v>
      </c>
      <c r="P3859" s="9"/>
      <c r="Q3859" s="9" t="s">
        <v>1267</v>
      </c>
      <c r="R3859" s="9" t="s">
        <v>19747</v>
      </c>
      <c r="S3859" s="9" t="s">
        <v>17</v>
      </c>
      <c r="T3859" s="9" t="s">
        <v>3090</v>
      </c>
      <c r="U3859" s="9" t="s">
        <v>222</v>
      </c>
      <c r="V3859" s="9"/>
    </row>
    <row r="3860" customFormat="false" ht="15" hidden="false" customHeight="false" outlineLevel="0" collapsed="false">
      <c r="A3860" s="9" t="s">
        <v>33431</v>
      </c>
      <c r="B3860" s="9" t="s">
        <v>33432</v>
      </c>
      <c r="C3860" s="9" t="s">
        <v>33433</v>
      </c>
      <c r="D3860" s="9" t="s">
        <v>28</v>
      </c>
      <c r="E3860" s="9" t="s">
        <v>943</v>
      </c>
      <c r="F3860" s="9" t="s">
        <v>163</v>
      </c>
      <c r="G3860" s="9" t="s">
        <v>103</v>
      </c>
      <c r="H3860" s="9"/>
      <c r="I3860" s="9"/>
      <c r="J3860" s="9" t="s">
        <v>33398</v>
      </c>
      <c r="K3860" s="9" t="s">
        <v>33434</v>
      </c>
      <c r="L3860" s="9" t="s">
        <v>33435</v>
      </c>
      <c r="M3860" s="9" t="s">
        <v>33436</v>
      </c>
      <c r="N3860" s="9" t="s">
        <v>452</v>
      </c>
      <c r="O3860" s="9" t="s">
        <v>33402</v>
      </c>
      <c r="P3860" s="9"/>
      <c r="Q3860" s="9" t="s">
        <v>1267</v>
      </c>
      <c r="R3860" s="9" t="s">
        <v>19747</v>
      </c>
      <c r="S3860" s="9" t="s">
        <v>16</v>
      </c>
      <c r="T3860" s="9" t="s">
        <v>850</v>
      </c>
      <c r="U3860" s="9" t="s">
        <v>222</v>
      </c>
      <c r="V3860" s="9"/>
    </row>
    <row r="3861" customFormat="false" ht="15" hidden="false" customHeight="false" outlineLevel="0" collapsed="false">
      <c r="A3861" s="9" t="s">
        <v>33437</v>
      </c>
      <c r="B3861" s="9" t="s">
        <v>33438</v>
      </c>
      <c r="C3861" s="9" t="s">
        <v>33439</v>
      </c>
      <c r="D3861" s="9" t="s">
        <v>28</v>
      </c>
      <c r="E3861" s="9" t="s">
        <v>943</v>
      </c>
      <c r="F3861" s="9" t="s">
        <v>163</v>
      </c>
      <c r="G3861" s="9" t="s">
        <v>103</v>
      </c>
      <c r="H3861" s="9"/>
      <c r="I3861" s="9"/>
      <c r="J3861" s="9" t="s">
        <v>33426</v>
      </c>
      <c r="K3861" s="9" t="s">
        <v>33440</v>
      </c>
      <c r="L3861" s="9" t="s">
        <v>33441</v>
      </c>
      <c r="M3861" s="9" t="s">
        <v>33442</v>
      </c>
      <c r="N3861" s="9" t="s">
        <v>174</v>
      </c>
      <c r="O3861" s="9" t="s">
        <v>33430</v>
      </c>
      <c r="P3861" s="9"/>
      <c r="Q3861" s="9" t="s">
        <v>2073</v>
      </c>
      <c r="R3861" s="9" t="s">
        <v>19747</v>
      </c>
      <c r="S3861" s="9" t="s">
        <v>17</v>
      </c>
      <c r="T3861" s="9" t="s">
        <v>2848</v>
      </c>
      <c r="U3861" s="9" t="s">
        <v>222</v>
      </c>
      <c r="V3861" s="9"/>
    </row>
    <row r="3862" customFormat="false" ht="15" hidden="false" customHeight="false" outlineLevel="0" collapsed="false">
      <c r="A3862" s="9" t="s">
        <v>33443</v>
      </c>
      <c r="B3862" s="9" t="s">
        <v>33444</v>
      </c>
      <c r="C3862" s="9" t="s">
        <v>33445</v>
      </c>
      <c r="D3862" s="9" t="s">
        <v>28</v>
      </c>
      <c r="E3862" s="9" t="s">
        <v>943</v>
      </c>
      <c r="F3862" s="9" t="s">
        <v>163</v>
      </c>
      <c r="G3862" s="9" t="s">
        <v>103</v>
      </c>
      <c r="H3862" s="9"/>
      <c r="I3862" s="9"/>
      <c r="J3862" s="9" t="s">
        <v>33446</v>
      </c>
      <c r="K3862" s="9" t="s">
        <v>33447</v>
      </c>
      <c r="L3862" s="9" t="s">
        <v>33448</v>
      </c>
      <c r="M3862" s="9" t="s">
        <v>33449</v>
      </c>
      <c r="N3862" s="9" t="s">
        <v>184</v>
      </c>
      <c r="O3862" s="9" t="s">
        <v>33450</v>
      </c>
      <c r="P3862" s="9"/>
      <c r="Q3862" s="9" t="s">
        <v>1267</v>
      </c>
      <c r="R3862" s="9" t="s">
        <v>19747</v>
      </c>
      <c r="S3862" s="9" t="s">
        <v>17</v>
      </c>
      <c r="T3862" s="9" t="s">
        <v>170</v>
      </c>
      <c r="U3862" s="9" t="s">
        <v>222</v>
      </c>
      <c r="V3862" s="9"/>
    </row>
    <row r="3863" customFormat="false" ht="15" hidden="false" customHeight="false" outlineLevel="0" collapsed="false">
      <c r="A3863" s="9" t="s">
        <v>33451</v>
      </c>
      <c r="B3863" s="9" t="s">
        <v>33452</v>
      </c>
      <c r="C3863" s="9" t="s">
        <v>33453</v>
      </c>
      <c r="D3863" s="9" t="s">
        <v>28</v>
      </c>
      <c r="E3863" s="9" t="s">
        <v>943</v>
      </c>
      <c r="F3863" s="9" t="s">
        <v>163</v>
      </c>
      <c r="G3863" s="9" t="s">
        <v>103</v>
      </c>
      <c r="H3863" s="9"/>
      <c r="I3863" s="9"/>
      <c r="J3863" s="9" t="s">
        <v>33446</v>
      </c>
      <c r="K3863" s="9" t="s">
        <v>33454</v>
      </c>
      <c r="L3863" s="9" t="s">
        <v>33455</v>
      </c>
      <c r="M3863" s="9" t="s">
        <v>33456</v>
      </c>
      <c r="N3863" s="9" t="s">
        <v>177</v>
      </c>
      <c r="O3863" s="9" t="s">
        <v>33450</v>
      </c>
      <c r="P3863" s="9"/>
      <c r="Q3863" s="9" t="s">
        <v>1267</v>
      </c>
      <c r="R3863" s="9" t="s">
        <v>19747</v>
      </c>
      <c r="S3863" s="9" t="s">
        <v>17</v>
      </c>
      <c r="T3863" s="9" t="s">
        <v>6041</v>
      </c>
      <c r="U3863" s="9" t="s">
        <v>222</v>
      </c>
      <c r="V3863" s="9"/>
    </row>
    <row r="3864" customFormat="false" ht="15" hidden="false" customHeight="false" outlineLevel="0" collapsed="false">
      <c r="A3864" s="9" t="s">
        <v>33457</v>
      </c>
      <c r="B3864" s="9" t="s">
        <v>33458</v>
      </c>
      <c r="C3864" s="9" t="s">
        <v>9895</v>
      </c>
      <c r="D3864" s="9" t="s">
        <v>28</v>
      </c>
      <c r="E3864" s="9" t="s">
        <v>943</v>
      </c>
      <c r="F3864" s="9" t="s">
        <v>163</v>
      </c>
      <c r="G3864" s="9" t="s">
        <v>103</v>
      </c>
      <c r="H3864" s="9"/>
      <c r="I3864" s="9"/>
      <c r="J3864" s="9" t="s">
        <v>33398</v>
      </c>
      <c r="K3864" s="9" t="s">
        <v>33459</v>
      </c>
      <c r="L3864" s="9" t="s">
        <v>33460</v>
      </c>
      <c r="M3864" s="9" t="s">
        <v>33461</v>
      </c>
      <c r="N3864" s="9" t="s">
        <v>177</v>
      </c>
      <c r="O3864" s="9" t="s">
        <v>33402</v>
      </c>
      <c r="P3864" s="9"/>
      <c r="Q3864" s="9" t="s">
        <v>1267</v>
      </c>
      <c r="R3864" s="9" t="s">
        <v>19747</v>
      </c>
      <c r="S3864" s="9" t="s">
        <v>16</v>
      </c>
      <c r="T3864" s="9" t="s">
        <v>3239</v>
      </c>
      <c r="U3864" s="9" t="s">
        <v>222</v>
      </c>
      <c r="V3864" s="9"/>
    </row>
    <row r="3865" customFormat="false" ht="15" hidden="false" customHeight="false" outlineLevel="0" collapsed="false">
      <c r="A3865" s="9" t="s">
        <v>33462</v>
      </c>
      <c r="B3865" s="9" t="s">
        <v>33463</v>
      </c>
      <c r="C3865" s="9" t="s">
        <v>33464</v>
      </c>
      <c r="D3865" s="9" t="s">
        <v>28</v>
      </c>
      <c r="E3865" s="9" t="s">
        <v>943</v>
      </c>
      <c r="F3865" s="9" t="s">
        <v>163</v>
      </c>
      <c r="G3865" s="9" t="s">
        <v>103</v>
      </c>
      <c r="H3865" s="9"/>
      <c r="I3865" s="9"/>
      <c r="J3865" s="9" t="s">
        <v>33398</v>
      </c>
      <c r="K3865" s="9" t="s">
        <v>33465</v>
      </c>
      <c r="L3865" s="9" t="s">
        <v>33466</v>
      </c>
      <c r="M3865" s="9" t="s">
        <v>33467</v>
      </c>
      <c r="N3865" s="9" t="s">
        <v>1380</v>
      </c>
      <c r="O3865" s="9" t="s">
        <v>33402</v>
      </c>
      <c r="P3865" s="9"/>
      <c r="Q3865" s="9" t="s">
        <v>1267</v>
      </c>
      <c r="R3865" s="9" t="s">
        <v>19747</v>
      </c>
      <c r="S3865" s="9" t="s">
        <v>17</v>
      </c>
      <c r="T3865" s="9" t="s">
        <v>16911</v>
      </c>
      <c r="U3865" s="9" t="s">
        <v>222</v>
      </c>
      <c r="V3865" s="9"/>
    </row>
    <row r="3866" customFormat="false" ht="15" hidden="false" customHeight="false" outlineLevel="0" collapsed="false">
      <c r="A3866" s="9" t="s">
        <v>33468</v>
      </c>
      <c r="B3866" s="9" t="s">
        <v>33469</v>
      </c>
      <c r="C3866" s="9" t="s">
        <v>33470</v>
      </c>
      <c r="D3866" s="9" t="s">
        <v>28</v>
      </c>
      <c r="E3866" s="9" t="s">
        <v>943</v>
      </c>
      <c r="F3866" s="9" t="s">
        <v>163</v>
      </c>
      <c r="G3866" s="9" t="s">
        <v>103</v>
      </c>
      <c r="H3866" s="9"/>
      <c r="I3866" s="9"/>
      <c r="J3866" s="9" t="s">
        <v>33398</v>
      </c>
      <c r="K3866" s="9" t="s">
        <v>33471</v>
      </c>
      <c r="L3866" s="9" t="s">
        <v>33472</v>
      </c>
      <c r="M3866" s="9" t="s">
        <v>33473</v>
      </c>
      <c r="N3866" s="9" t="s">
        <v>177</v>
      </c>
      <c r="O3866" s="9" t="s">
        <v>33402</v>
      </c>
      <c r="P3866" s="9"/>
      <c r="Q3866" s="9" t="s">
        <v>1267</v>
      </c>
      <c r="R3866" s="9" t="s">
        <v>33474</v>
      </c>
      <c r="S3866" s="9" t="s">
        <v>16</v>
      </c>
      <c r="T3866" s="9" t="s">
        <v>7901</v>
      </c>
      <c r="U3866" s="9" t="s">
        <v>222</v>
      </c>
      <c r="V3866" s="9"/>
    </row>
    <row r="3867" customFormat="false" ht="15" hidden="false" customHeight="false" outlineLevel="0" collapsed="false">
      <c r="A3867" s="9" t="s">
        <v>33475</v>
      </c>
      <c r="B3867" s="9" t="s">
        <v>33476</v>
      </c>
      <c r="C3867" s="9" t="s">
        <v>33477</v>
      </c>
      <c r="D3867" s="9" t="s">
        <v>28</v>
      </c>
      <c r="E3867" s="9" t="s">
        <v>943</v>
      </c>
      <c r="F3867" s="9" t="s">
        <v>163</v>
      </c>
      <c r="G3867" s="9" t="s">
        <v>103</v>
      </c>
      <c r="H3867" s="9"/>
      <c r="I3867" s="9"/>
      <c r="J3867" s="9" t="s">
        <v>33398</v>
      </c>
      <c r="K3867" s="9" t="s">
        <v>33478</v>
      </c>
      <c r="L3867" s="9" t="s">
        <v>33479</v>
      </c>
      <c r="M3867" s="9" t="s">
        <v>12815</v>
      </c>
      <c r="N3867" s="9" t="s">
        <v>255</v>
      </c>
      <c r="O3867" s="9" t="s">
        <v>33402</v>
      </c>
      <c r="P3867" s="9"/>
      <c r="Q3867" s="9" t="s">
        <v>1267</v>
      </c>
      <c r="R3867" s="9" t="s">
        <v>19747</v>
      </c>
      <c r="S3867" s="9" t="s">
        <v>17</v>
      </c>
      <c r="T3867" s="9" t="s">
        <v>7901</v>
      </c>
      <c r="U3867" s="9" t="s">
        <v>222</v>
      </c>
      <c r="V3867" s="9"/>
    </row>
    <row r="3868" customFormat="false" ht="15" hidden="false" customHeight="false" outlineLevel="0" collapsed="false">
      <c r="A3868" s="9" t="s">
        <v>33480</v>
      </c>
      <c r="B3868" s="9" t="s">
        <v>33481</v>
      </c>
      <c r="C3868" s="9" t="s">
        <v>33482</v>
      </c>
      <c r="D3868" s="9" t="s">
        <v>28</v>
      </c>
      <c r="E3868" s="9" t="s">
        <v>943</v>
      </c>
      <c r="F3868" s="9" t="s">
        <v>163</v>
      </c>
      <c r="G3868" s="9" t="s">
        <v>103</v>
      </c>
      <c r="H3868" s="9"/>
      <c r="I3868" s="9"/>
      <c r="J3868" s="9" t="s">
        <v>33483</v>
      </c>
      <c r="K3868" s="9" t="s">
        <v>33484</v>
      </c>
      <c r="L3868" s="9" t="s">
        <v>33485</v>
      </c>
      <c r="M3868" s="9" t="s">
        <v>33486</v>
      </c>
      <c r="N3868" s="9" t="s">
        <v>5729</v>
      </c>
      <c r="O3868" s="9" t="s">
        <v>33487</v>
      </c>
      <c r="P3868" s="9"/>
      <c r="Q3868" s="9" t="s">
        <v>1267</v>
      </c>
      <c r="R3868" s="9" t="s">
        <v>19747</v>
      </c>
      <c r="S3868" s="9" t="s">
        <v>17</v>
      </c>
      <c r="T3868" s="9" t="s">
        <v>170</v>
      </c>
      <c r="U3868" s="9" t="s">
        <v>222</v>
      </c>
      <c r="V3868" s="9"/>
    </row>
    <row r="3869" customFormat="false" ht="15" hidden="false" customHeight="false" outlineLevel="0" collapsed="false">
      <c r="A3869" s="9" t="s">
        <v>33488</v>
      </c>
      <c r="B3869" s="9" t="s">
        <v>33489</v>
      </c>
      <c r="C3869" s="9" t="s">
        <v>33490</v>
      </c>
      <c r="D3869" s="9" t="s">
        <v>28</v>
      </c>
      <c r="E3869" s="9" t="s">
        <v>943</v>
      </c>
      <c r="F3869" s="9" t="s">
        <v>4285</v>
      </c>
      <c r="G3869" s="9" t="s">
        <v>2268</v>
      </c>
      <c r="H3869" s="9"/>
      <c r="I3869" s="9"/>
      <c r="J3869" s="9" t="s">
        <v>33398</v>
      </c>
      <c r="K3869" s="9" t="s">
        <v>33491</v>
      </c>
      <c r="L3869" s="9" t="s">
        <v>33492</v>
      </c>
      <c r="M3869" s="9" t="s">
        <v>33493</v>
      </c>
      <c r="N3869" s="9" t="s">
        <v>179</v>
      </c>
      <c r="O3869" s="9" t="s">
        <v>33402</v>
      </c>
      <c r="P3869" s="9"/>
      <c r="Q3869" s="9" t="s">
        <v>1698</v>
      </c>
      <c r="R3869" s="9" t="s">
        <v>19747</v>
      </c>
      <c r="S3869" s="9" t="s">
        <v>16</v>
      </c>
      <c r="T3869" s="9" t="s">
        <v>672</v>
      </c>
      <c r="U3869" s="9" t="s">
        <v>222</v>
      </c>
      <c r="V3869" s="9"/>
    </row>
    <row r="3870" customFormat="false" ht="15" hidden="false" customHeight="false" outlineLevel="0" collapsed="false">
      <c r="A3870" s="9" t="s">
        <v>33494</v>
      </c>
      <c r="B3870" s="9" t="s">
        <v>33495</v>
      </c>
      <c r="C3870" s="9" t="s">
        <v>33496</v>
      </c>
      <c r="D3870" s="9" t="s">
        <v>28</v>
      </c>
      <c r="E3870" s="9" t="s">
        <v>943</v>
      </c>
      <c r="F3870" s="9" t="s">
        <v>169</v>
      </c>
      <c r="G3870" s="9" t="s">
        <v>118</v>
      </c>
      <c r="H3870" s="9"/>
      <c r="I3870" s="9"/>
      <c r="J3870" s="9" t="s">
        <v>33497</v>
      </c>
      <c r="K3870" s="9" t="s">
        <v>33498</v>
      </c>
      <c r="L3870" s="9" t="s">
        <v>33499</v>
      </c>
      <c r="M3870" s="9" t="s">
        <v>33500</v>
      </c>
      <c r="N3870" s="9" t="s">
        <v>173</v>
      </c>
      <c r="O3870" s="9" t="s">
        <v>33248</v>
      </c>
      <c r="P3870" s="9"/>
      <c r="Q3870" s="9" t="s">
        <v>1267</v>
      </c>
      <c r="R3870" s="9" t="s">
        <v>19747</v>
      </c>
      <c r="S3870" s="9" t="s">
        <v>15</v>
      </c>
      <c r="T3870" s="9" t="s">
        <v>19239</v>
      </c>
      <c r="U3870" s="9" t="s">
        <v>222</v>
      </c>
      <c r="V3870" s="9" t="s">
        <v>33501</v>
      </c>
    </row>
    <row r="3871" customFormat="false" ht="15" hidden="false" customHeight="false" outlineLevel="0" collapsed="false">
      <c r="A3871" s="9" t="s">
        <v>33502</v>
      </c>
      <c r="B3871" s="9" t="s">
        <v>33503</v>
      </c>
      <c r="C3871" s="9" t="s">
        <v>33504</v>
      </c>
      <c r="D3871" s="9" t="s">
        <v>28</v>
      </c>
      <c r="E3871" s="9" t="s">
        <v>943</v>
      </c>
      <c r="F3871" s="9" t="s">
        <v>169</v>
      </c>
      <c r="G3871" s="9" t="s">
        <v>118</v>
      </c>
      <c r="H3871" s="9"/>
      <c r="I3871" s="9"/>
      <c r="J3871" s="9" t="s">
        <v>33505</v>
      </c>
      <c r="K3871" s="9" t="s">
        <v>33506</v>
      </c>
      <c r="L3871" s="9" t="s">
        <v>33507</v>
      </c>
      <c r="M3871" s="9" t="s">
        <v>33508</v>
      </c>
      <c r="N3871" s="9" t="s">
        <v>177</v>
      </c>
      <c r="O3871" s="9" t="s">
        <v>33509</v>
      </c>
      <c r="P3871" s="9"/>
      <c r="Q3871" s="9" t="s">
        <v>1267</v>
      </c>
      <c r="R3871" s="9" t="s">
        <v>19747</v>
      </c>
      <c r="S3871" s="9" t="s">
        <v>17</v>
      </c>
      <c r="T3871" s="9" t="s">
        <v>7901</v>
      </c>
      <c r="U3871" s="9" t="s">
        <v>222</v>
      </c>
      <c r="V3871" s="9"/>
    </row>
    <row r="3872" customFormat="false" ht="15" hidden="false" customHeight="false" outlineLevel="0" collapsed="false">
      <c r="A3872" s="9" t="s">
        <v>33510</v>
      </c>
      <c r="B3872" s="9" t="s">
        <v>33511</v>
      </c>
      <c r="C3872" s="9" t="s">
        <v>33512</v>
      </c>
      <c r="D3872" s="9" t="s">
        <v>28</v>
      </c>
      <c r="E3872" s="9" t="s">
        <v>943</v>
      </c>
      <c r="F3872" s="9" t="s">
        <v>169</v>
      </c>
      <c r="G3872" s="9" t="s">
        <v>118</v>
      </c>
      <c r="H3872" s="9"/>
      <c r="I3872" s="9"/>
      <c r="J3872" s="9" t="s">
        <v>33513</v>
      </c>
      <c r="K3872" s="9" t="s">
        <v>33514</v>
      </c>
      <c r="L3872" s="9" t="s">
        <v>33515</v>
      </c>
      <c r="M3872" s="9" t="s">
        <v>33516</v>
      </c>
      <c r="N3872" s="9" t="s">
        <v>175</v>
      </c>
      <c r="O3872" s="9" t="s">
        <v>33200</v>
      </c>
      <c r="P3872" s="9"/>
      <c r="Q3872" s="9" t="s">
        <v>1267</v>
      </c>
      <c r="R3872" s="9" t="s">
        <v>19747</v>
      </c>
      <c r="S3872" s="9" t="s">
        <v>17</v>
      </c>
      <c r="T3872" s="9" t="s">
        <v>3391</v>
      </c>
      <c r="U3872" s="9" t="s">
        <v>378</v>
      </c>
      <c r="V3872" s="9"/>
    </row>
    <row r="3873" customFormat="false" ht="15" hidden="false" customHeight="false" outlineLevel="0" collapsed="false">
      <c r="A3873" s="9" t="s">
        <v>33517</v>
      </c>
      <c r="B3873" s="9" t="s">
        <v>33518</v>
      </c>
      <c r="C3873" s="9" t="s">
        <v>33519</v>
      </c>
      <c r="D3873" s="9" t="s">
        <v>28</v>
      </c>
      <c r="E3873" s="9" t="s">
        <v>943</v>
      </c>
      <c r="F3873" s="9" t="s">
        <v>163</v>
      </c>
      <c r="G3873" s="9" t="s">
        <v>105</v>
      </c>
      <c r="H3873" s="9"/>
      <c r="I3873" s="9"/>
      <c r="J3873" s="9" t="s">
        <v>33520</v>
      </c>
      <c r="K3873" s="9" t="s">
        <v>33521</v>
      </c>
      <c r="L3873" s="9" t="s">
        <v>33522</v>
      </c>
      <c r="M3873" s="9" t="s">
        <v>33523</v>
      </c>
      <c r="N3873" s="9" t="s">
        <v>174</v>
      </c>
      <c r="O3873" s="9" t="s">
        <v>33524</v>
      </c>
      <c r="P3873" s="9"/>
      <c r="Q3873" s="9" t="s">
        <v>1267</v>
      </c>
      <c r="R3873" s="9" t="s">
        <v>33525</v>
      </c>
      <c r="S3873" s="9" t="s">
        <v>17</v>
      </c>
      <c r="T3873" s="9" t="s">
        <v>4794</v>
      </c>
      <c r="U3873" s="9" t="s">
        <v>222</v>
      </c>
      <c r="V3873" s="9"/>
    </row>
    <row r="3874" customFormat="false" ht="15" hidden="false" customHeight="false" outlineLevel="0" collapsed="false">
      <c r="A3874" s="9" t="s">
        <v>33526</v>
      </c>
      <c r="B3874" s="9" t="s">
        <v>33527</v>
      </c>
      <c r="C3874" s="9" t="s">
        <v>33528</v>
      </c>
      <c r="D3874" s="9" t="s">
        <v>28</v>
      </c>
      <c r="E3874" s="9" t="s">
        <v>943</v>
      </c>
      <c r="F3874" s="9" t="s">
        <v>163</v>
      </c>
      <c r="G3874" s="9" t="s">
        <v>105</v>
      </c>
      <c r="H3874" s="9"/>
      <c r="I3874" s="9"/>
      <c r="J3874" s="9" t="s">
        <v>33529</v>
      </c>
      <c r="K3874" s="9" t="s">
        <v>33530</v>
      </c>
      <c r="L3874" s="9" t="s">
        <v>33531</v>
      </c>
      <c r="M3874" s="9" t="s">
        <v>33532</v>
      </c>
      <c r="N3874" s="9" t="s">
        <v>6008</v>
      </c>
      <c r="O3874" s="9" t="s">
        <v>33348</v>
      </c>
      <c r="P3874" s="9"/>
      <c r="Q3874" s="9" t="s">
        <v>1267</v>
      </c>
      <c r="R3874" s="9" t="s">
        <v>33525</v>
      </c>
      <c r="S3874" s="9" t="s">
        <v>16</v>
      </c>
      <c r="T3874" s="9" t="s">
        <v>3090</v>
      </c>
      <c r="U3874" s="9" t="s">
        <v>222</v>
      </c>
      <c r="V3874" s="9"/>
    </row>
    <row r="3875" customFormat="false" ht="15" hidden="false" customHeight="false" outlineLevel="0" collapsed="false">
      <c r="A3875" s="9" t="s">
        <v>33533</v>
      </c>
      <c r="B3875" s="9" t="s">
        <v>33534</v>
      </c>
      <c r="C3875" s="9" t="s">
        <v>33535</v>
      </c>
      <c r="D3875" s="9" t="s">
        <v>28</v>
      </c>
      <c r="E3875" s="9" t="s">
        <v>943</v>
      </c>
      <c r="F3875" s="9" t="s">
        <v>163</v>
      </c>
      <c r="G3875" s="9" t="s">
        <v>105</v>
      </c>
      <c r="H3875" s="9"/>
      <c r="I3875" s="9"/>
      <c r="J3875" s="9" t="s">
        <v>33497</v>
      </c>
      <c r="K3875" s="9" t="s">
        <v>33536</v>
      </c>
      <c r="L3875" s="9" t="s">
        <v>33537</v>
      </c>
      <c r="M3875" s="9" t="s">
        <v>33538</v>
      </c>
      <c r="N3875" s="9" t="s">
        <v>175</v>
      </c>
      <c r="O3875" s="9" t="s">
        <v>33248</v>
      </c>
      <c r="P3875" s="9"/>
      <c r="Q3875" s="9" t="s">
        <v>1267</v>
      </c>
      <c r="R3875" s="9" t="s">
        <v>19747</v>
      </c>
      <c r="S3875" s="9" t="s">
        <v>17</v>
      </c>
      <c r="T3875" s="9" t="s">
        <v>2848</v>
      </c>
      <c r="U3875" s="9" t="s">
        <v>222</v>
      </c>
      <c r="V3875" s="9"/>
    </row>
    <row r="3876" customFormat="false" ht="15" hidden="false" customHeight="false" outlineLevel="0" collapsed="false">
      <c r="A3876" s="9" t="s">
        <v>33539</v>
      </c>
      <c r="B3876" s="9" t="s">
        <v>33540</v>
      </c>
      <c r="C3876" s="9" t="s">
        <v>33541</v>
      </c>
      <c r="D3876" s="9" t="s">
        <v>28</v>
      </c>
      <c r="E3876" s="9" t="s">
        <v>943</v>
      </c>
      <c r="F3876" s="9" t="s">
        <v>163</v>
      </c>
      <c r="G3876" s="9" t="s">
        <v>105</v>
      </c>
      <c r="H3876" s="9"/>
      <c r="I3876" s="9"/>
      <c r="J3876" s="9" t="s">
        <v>33542</v>
      </c>
      <c r="K3876" s="9" t="s">
        <v>33543</v>
      </c>
      <c r="L3876" s="9" t="s">
        <v>33544</v>
      </c>
      <c r="M3876" s="9" t="s">
        <v>33545</v>
      </c>
      <c r="N3876" s="9" t="s">
        <v>175</v>
      </c>
      <c r="O3876" s="9" t="s">
        <v>33546</v>
      </c>
      <c r="P3876" s="9"/>
      <c r="Q3876" s="9" t="s">
        <v>1267</v>
      </c>
      <c r="R3876" s="9" t="s">
        <v>19747</v>
      </c>
      <c r="S3876" s="9" t="s">
        <v>17</v>
      </c>
      <c r="T3876" s="9" t="s">
        <v>2848</v>
      </c>
      <c r="U3876" s="9" t="s">
        <v>222</v>
      </c>
      <c r="V3876" s="9" t="s">
        <v>33547</v>
      </c>
    </row>
    <row r="3877" customFormat="false" ht="15" hidden="false" customHeight="false" outlineLevel="0" collapsed="false">
      <c r="A3877" s="9" t="s">
        <v>33548</v>
      </c>
      <c r="B3877" s="9" t="s">
        <v>33549</v>
      </c>
      <c r="C3877" s="9" t="s">
        <v>33550</v>
      </c>
      <c r="D3877" s="9" t="s">
        <v>28</v>
      </c>
      <c r="E3877" s="9" t="s">
        <v>943</v>
      </c>
      <c r="F3877" s="9" t="s">
        <v>163</v>
      </c>
      <c r="G3877" s="9" t="s">
        <v>105</v>
      </c>
      <c r="H3877" s="9"/>
      <c r="I3877" s="9"/>
      <c r="J3877" s="9" t="s">
        <v>33551</v>
      </c>
      <c r="K3877" s="9" t="s">
        <v>33552</v>
      </c>
      <c r="L3877" s="9" t="s">
        <v>33553</v>
      </c>
      <c r="M3877" s="9" t="s">
        <v>33554</v>
      </c>
      <c r="N3877" s="9" t="s">
        <v>175</v>
      </c>
      <c r="O3877" s="9" t="s">
        <v>33555</v>
      </c>
      <c r="P3877" s="9"/>
      <c r="Q3877" s="9" t="s">
        <v>1267</v>
      </c>
      <c r="R3877" s="9" t="s">
        <v>33556</v>
      </c>
      <c r="S3877" s="9" t="s">
        <v>16</v>
      </c>
      <c r="T3877" s="9" t="s">
        <v>554</v>
      </c>
      <c r="U3877" s="9" t="s">
        <v>378</v>
      </c>
      <c r="V3877" s="9"/>
    </row>
    <row r="3878" customFormat="false" ht="15" hidden="false" customHeight="false" outlineLevel="0" collapsed="false">
      <c r="A3878" s="9" t="s">
        <v>33557</v>
      </c>
      <c r="B3878" s="9" t="s">
        <v>33558</v>
      </c>
      <c r="C3878" s="9" t="s">
        <v>33559</v>
      </c>
      <c r="D3878" s="9" t="s">
        <v>28</v>
      </c>
      <c r="E3878" s="9" t="s">
        <v>943</v>
      </c>
      <c r="F3878" s="9" t="s">
        <v>163</v>
      </c>
      <c r="G3878" s="9" t="s">
        <v>105</v>
      </c>
      <c r="H3878" s="9"/>
      <c r="I3878" s="9"/>
      <c r="J3878" s="9" t="s">
        <v>33560</v>
      </c>
      <c r="K3878" s="9" t="s">
        <v>33561</v>
      </c>
      <c r="L3878" s="9" t="s">
        <v>33562</v>
      </c>
      <c r="M3878" s="9" t="s">
        <v>33563</v>
      </c>
      <c r="N3878" s="9" t="s">
        <v>15508</v>
      </c>
      <c r="O3878" s="9" t="s">
        <v>33564</v>
      </c>
      <c r="P3878" s="9"/>
      <c r="Q3878" s="9" t="s">
        <v>1267</v>
      </c>
      <c r="R3878" s="9" t="s">
        <v>33556</v>
      </c>
      <c r="S3878" s="9" t="s">
        <v>16</v>
      </c>
      <c r="T3878" s="9" t="s">
        <v>7901</v>
      </c>
      <c r="U3878" s="9" t="s">
        <v>378</v>
      </c>
      <c r="V3878" s="9" t="s">
        <v>33565</v>
      </c>
    </row>
    <row r="3879" customFormat="false" ht="15" hidden="false" customHeight="false" outlineLevel="0" collapsed="false">
      <c r="A3879" s="9" t="s">
        <v>33566</v>
      </c>
      <c r="B3879" s="9" t="s">
        <v>33567</v>
      </c>
      <c r="C3879" s="9" t="s">
        <v>33568</v>
      </c>
      <c r="D3879" s="9" t="s">
        <v>28</v>
      </c>
      <c r="E3879" s="9" t="s">
        <v>943</v>
      </c>
      <c r="F3879" s="9" t="s">
        <v>163</v>
      </c>
      <c r="G3879" s="9" t="s">
        <v>107</v>
      </c>
      <c r="H3879" s="9"/>
      <c r="I3879" s="9"/>
      <c r="J3879" s="9" t="s">
        <v>33569</v>
      </c>
      <c r="K3879" s="9" t="s">
        <v>33570</v>
      </c>
      <c r="L3879" s="9" t="s">
        <v>33571</v>
      </c>
      <c r="M3879" s="9" t="s">
        <v>33568</v>
      </c>
      <c r="N3879" s="9" t="s">
        <v>15508</v>
      </c>
      <c r="O3879" s="9" t="s">
        <v>32907</v>
      </c>
      <c r="P3879" s="9"/>
      <c r="Q3879" s="9" t="s">
        <v>1267</v>
      </c>
      <c r="R3879" s="9" t="s">
        <v>33572</v>
      </c>
      <c r="S3879" s="9" t="s">
        <v>16</v>
      </c>
      <c r="T3879" s="9" t="s">
        <v>7901</v>
      </c>
      <c r="U3879" s="9" t="s">
        <v>222</v>
      </c>
      <c r="V3879" s="9"/>
    </row>
    <row r="3880" customFormat="false" ht="15" hidden="false" customHeight="false" outlineLevel="0" collapsed="false">
      <c r="A3880" s="9" t="s">
        <v>33573</v>
      </c>
      <c r="B3880" s="9" t="s">
        <v>33574</v>
      </c>
      <c r="C3880" s="9" t="s">
        <v>33575</v>
      </c>
      <c r="D3880" s="9" t="s">
        <v>28</v>
      </c>
      <c r="E3880" s="9" t="s">
        <v>943</v>
      </c>
      <c r="F3880" s="9" t="s">
        <v>163</v>
      </c>
      <c r="G3880" s="9" t="s">
        <v>107</v>
      </c>
      <c r="H3880" s="9"/>
      <c r="I3880" s="9"/>
      <c r="J3880" s="9" t="s">
        <v>33529</v>
      </c>
      <c r="K3880" s="9" t="s">
        <v>33576</v>
      </c>
      <c r="L3880" s="9" t="s">
        <v>33577</v>
      </c>
      <c r="M3880" s="9" t="s">
        <v>33578</v>
      </c>
      <c r="N3880" s="9" t="s">
        <v>174</v>
      </c>
      <c r="O3880" s="9" t="s">
        <v>33348</v>
      </c>
      <c r="P3880" s="9"/>
      <c r="Q3880" s="9" t="s">
        <v>1267</v>
      </c>
      <c r="R3880" s="9" t="s">
        <v>19747</v>
      </c>
      <c r="S3880" s="9" t="s">
        <v>17</v>
      </c>
      <c r="T3880" s="9" t="s">
        <v>2848</v>
      </c>
      <c r="U3880" s="9" t="s">
        <v>222</v>
      </c>
      <c r="V3880" s="9"/>
    </row>
    <row r="3881" customFormat="false" ht="15" hidden="false" customHeight="false" outlineLevel="0" collapsed="false">
      <c r="A3881" s="9" t="s">
        <v>33579</v>
      </c>
      <c r="B3881" s="9" t="s">
        <v>33580</v>
      </c>
      <c r="C3881" s="9" t="s">
        <v>33581</v>
      </c>
      <c r="D3881" s="9" t="s">
        <v>28</v>
      </c>
      <c r="E3881" s="9" t="s">
        <v>943</v>
      </c>
      <c r="F3881" s="9" t="s">
        <v>163</v>
      </c>
      <c r="G3881" s="9" t="s">
        <v>107</v>
      </c>
      <c r="H3881" s="9"/>
      <c r="I3881" s="9"/>
      <c r="J3881" s="9" t="s">
        <v>33398</v>
      </c>
      <c r="K3881" s="9" t="s">
        <v>33582</v>
      </c>
      <c r="L3881" s="9" t="s">
        <v>33583</v>
      </c>
      <c r="M3881" s="9" t="s">
        <v>33584</v>
      </c>
      <c r="N3881" s="9" t="s">
        <v>174</v>
      </c>
      <c r="O3881" s="9" t="s">
        <v>33402</v>
      </c>
      <c r="P3881" s="9"/>
      <c r="Q3881" s="9" t="s">
        <v>1267</v>
      </c>
      <c r="R3881" s="9" t="s">
        <v>19747</v>
      </c>
      <c r="S3881" s="9" t="s">
        <v>17</v>
      </c>
      <c r="T3881" s="9" t="s">
        <v>2848</v>
      </c>
      <c r="U3881" s="9" t="s">
        <v>222</v>
      </c>
      <c r="V3881" s="9"/>
    </row>
    <row r="3882" customFormat="false" ht="15" hidden="false" customHeight="false" outlineLevel="0" collapsed="false">
      <c r="A3882" s="9" t="s">
        <v>33585</v>
      </c>
      <c r="B3882" s="9" t="s">
        <v>33586</v>
      </c>
      <c r="C3882" s="9" t="s">
        <v>33587</v>
      </c>
      <c r="D3882" s="9" t="s">
        <v>28</v>
      </c>
      <c r="E3882" s="9" t="s">
        <v>943</v>
      </c>
      <c r="F3882" s="9" t="s">
        <v>163</v>
      </c>
      <c r="G3882" s="9" t="s">
        <v>107</v>
      </c>
      <c r="H3882" s="9"/>
      <c r="I3882" s="9"/>
      <c r="J3882" s="9" t="s">
        <v>33588</v>
      </c>
      <c r="K3882" s="9" t="s">
        <v>33589</v>
      </c>
      <c r="L3882" s="9" t="s">
        <v>33590</v>
      </c>
      <c r="M3882" s="9" t="s">
        <v>33591</v>
      </c>
      <c r="N3882" s="9" t="s">
        <v>6008</v>
      </c>
      <c r="O3882" s="9" t="s">
        <v>32916</v>
      </c>
      <c r="P3882" s="9"/>
      <c r="Q3882" s="9" t="s">
        <v>1267</v>
      </c>
      <c r="R3882" s="9" t="s">
        <v>19747</v>
      </c>
      <c r="S3882" s="9" t="s">
        <v>16</v>
      </c>
      <c r="T3882" s="9" t="s">
        <v>33592</v>
      </c>
      <c r="U3882" s="9" t="s">
        <v>222</v>
      </c>
      <c r="V3882" s="9"/>
    </row>
    <row r="3883" customFormat="false" ht="15" hidden="false" customHeight="false" outlineLevel="0" collapsed="false">
      <c r="A3883" s="9" t="s">
        <v>33593</v>
      </c>
      <c r="B3883" s="9" t="s">
        <v>33594</v>
      </c>
      <c r="C3883" s="9" t="s">
        <v>33595</v>
      </c>
      <c r="D3883" s="9" t="s">
        <v>28</v>
      </c>
      <c r="E3883" s="9" t="s">
        <v>943</v>
      </c>
      <c r="F3883" s="9" t="s">
        <v>163</v>
      </c>
      <c r="G3883" s="9" t="s">
        <v>107</v>
      </c>
      <c r="H3883" s="9"/>
      <c r="I3883" s="9"/>
      <c r="J3883" s="9" t="s">
        <v>33596</v>
      </c>
      <c r="K3883" s="9" t="s">
        <v>33597</v>
      </c>
      <c r="L3883" s="9" t="s">
        <v>33598</v>
      </c>
      <c r="M3883" s="9" t="s">
        <v>33599</v>
      </c>
      <c r="N3883" s="9" t="s">
        <v>572</v>
      </c>
      <c r="O3883" s="9" t="s">
        <v>33600</v>
      </c>
      <c r="P3883" s="9"/>
      <c r="Q3883" s="9" t="s">
        <v>1267</v>
      </c>
      <c r="R3883" s="9" t="s">
        <v>33601</v>
      </c>
      <c r="S3883" s="9" t="s">
        <v>16</v>
      </c>
      <c r="T3883" s="9" t="s">
        <v>170</v>
      </c>
      <c r="U3883" s="9" t="s">
        <v>222</v>
      </c>
      <c r="V3883" s="9" t="s">
        <v>33602</v>
      </c>
    </row>
    <row r="3884" customFormat="false" ht="15" hidden="false" customHeight="false" outlineLevel="0" collapsed="false">
      <c r="A3884" s="9" t="s">
        <v>33603</v>
      </c>
      <c r="B3884" s="9" t="s">
        <v>33604</v>
      </c>
      <c r="C3884" s="9" t="s">
        <v>13372</v>
      </c>
      <c r="D3884" s="9" t="s">
        <v>28</v>
      </c>
      <c r="E3884" s="9" t="s">
        <v>943</v>
      </c>
      <c r="F3884" s="9" t="s">
        <v>163</v>
      </c>
      <c r="G3884" s="9" t="s">
        <v>107</v>
      </c>
      <c r="H3884" s="9"/>
      <c r="I3884" s="9"/>
      <c r="J3884" s="9" t="s">
        <v>33605</v>
      </c>
      <c r="K3884" s="9" t="s">
        <v>33606</v>
      </c>
      <c r="L3884" s="9" t="s">
        <v>33607</v>
      </c>
      <c r="M3884" s="9" t="s">
        <v>33608</v>
      </c>
      <c r="N3884" s="9" t="s">
        <v>174</v>
      </c>
      <c r="O3884" s="9" t="s">
        <v>33609</v>
      </c>
      <c r="P3884" s="9"/>
      <c r="Q3884" s="9" t="s">
        <v>1267</v>
      </c>
      <c r="R3884" s="9" t="s">
        <v>33610</v>
      </c>
      <c r="S3884" s="9" t="s">
        <v>17</v>
      </c>
      <c r="T3884" s="9" t="s">
        <v>357</v>
      </c>
      <c r="U3884" s="9" t="s">
        <v>378</v>
      </c>
      <c r="V3884" s="9"/>
    </row>
    <row r="3885" customFormat="false" ht="15" hidden="false" customHeight="false" outlineLevel="0" collapsed="false">
      <c r="A3885" s="9" t="s">
        <v>33611</v>
      </c>
      <c r="B3885" s="9" t="s">
        <v>33612</v>
      </c>
      <c r="C3885" s="9" t="s">
        <v>33613</v>
      </c>
      <c r="D3885" s="9" t="s">
        <v>28</v>
      </c>
      <c r="E3885" s="9" t="s">
        <v>943</v>
      </c>
      <c r="F3885" s="9" t="s">
        <v>163</v>
      </c>
      <c r="G3885" s="9" t="s">
        <v>107</v>
      </c>
      <c r="H3885" s="9"/>
      <c r="I3885" s="9"/>
      <c r="J3885" s="9" t="s">
        <v>33542</v>
      </c>
      <c r="K3885" s="9" t="s">
        <v>33614</v>
      </c>
      <c r="L3885" s="9" t="s">
        <v>33615</v>
      </c>
      <c r="M3885" s="9" t="s">
        <v>33616</v>
      </c>
      <c r="N3885" s="9" t="s">
        <v>175</v>
      </c>
      <c r="O3885" s="9" t="s">
        <v>33546</v>
      </c>
      <c r="P3885" s="9"/>
      <c r="Q3885" s="9" t="s">
        <v>1267</v>
      </c>
      <c r="R3885" s="9" t="s">
        <v>19747</v>
      </c>
      <c r="S3885" s="9" t="s">
        <v>17</v>
      </c>
      <c r="T3885" s="9" t="s">
        <v>2848</v>
      </c>
      <c r="U3885" s="9" t="s">
        <v>378</v>
      </c>
      <c r="V3885" s="9" t="s">
        <v>33617</v>
      </c>
    </row>
    <row r="3886" customFormat="false" ht="15" hidden="false" customHeight="false" outlineLevel="0" collapsed="false">
      <c r="A3886" s="9" t="s">
        <v>33618</v>
      </c>
      <c r="B3886" s="9" t="s">
        <v>33619</v>
      </c>
      <c r="C3886" s="9" t="s">
        <v>33620</v>
      </c>
      <c r="D3886" s="9" t="s">
        <v>28</v>
      </c>
      <c r="E3886" s="9" t="s">
        <v>943</v>
      </c>
      <c r="F3886" s="9" t="s">
        <v>163</v>
      </c>
      <c r="G3886" s="9" t="s">
        <v>107</v>
      </c>
      <c r="H3886" s="9"/>
      <c r="I3886" s="9"/>
      <c r="J3886" s="9" t="s">
        <v>33621</v>
      </c>
      <c r="K3886" s="9" t="s">
        <v>33622</v>
      </c>
      <c r="L3886" s="9" t="s">
        <v>33623</v>
      </c>
      <c r="M3886" s="9" t="s">
        <v>33624</v>
      </c>
      <c r="N3886" s="9" t="s">
        <v>9411</v>
      </c>
      <c r="O3886" s="9" t="s">
        <v>33625</v>
      </c>
      <c r="P3886" s="9"/>
      <c r="Q3886" s="9" t="s">
        <v>2073</v>
      </c>
      <c r="R3886" s="9" t="s">
        <v>19257</v>
      </c>
      <c r="S3886" s="9" t="s">
        <v>16</v>
      </c>
      <c r="T3886" s="9" t="s">
        <v>2848</v>
      </c>
      <c r="U3886" s="9" t="s">
        <v>222</v>
      </c>
      <c r="V3886" s="9"/>
    </row>
    <row r="3887" customFormat="false" ht="15" hidden="false" customHeight="false" outlineLevel="0" collapsed="false">
      <c r="A3887" s="9" t="s">
        <v>33626</v>
      </c>
      <c r="B3887" s="9" t="s">
        <v>33627</v>
      </c>
      <c r="C3887" s="9" t="s">
        <v>33628</v>
      </c>
      <c r="D3887" s="9" t="s">
        <v>28</v>
      </c>
      <c r="E3887" s="9" t="s">
        <v>943</v>
      </c>
      <c r="F3887" s="9" t="s">
        <v>163</v>
      </c>
      <c r="G3887" s="9" t="s">
        <v>103</v>
      </c>
      <c r="H3887" s="9"/>
      <c r="I3887" s="9"/>
      <c r="J3887" s="9" t="s">
        <v>33629</v>
      </c>
      <c r="K3887" s="9" t="s">
        <v>33630</v>
      </c>
      <c r="L3887" s="9" t="s">
        <v>33631</v>
      </c>
      <c r="M3887" s="9" t="s">
        <v>33632</v>
      </c>
      <c r="N3887" s="9" t="s">
        <v>174</v>
      </c>
      <c r="O3887" s="9" t="s">
        <v>33633</v>
      </c>
      <c r="P3887" s="9"/>
      <c r="Q3887" s="9" t="s">
        <v>2073</v>
      </c>
      <c r="R3887" s="9" t="s">
        <v>19257</v>
      </c>
      <c r="S3887" s="9" t="s">
        <v>17</v>
      </c>
      <c r="T3887" s="9" t="s">
        <v>2848</v>
      </c>
      <c r="U3887" s="9" t="s">
        <v>378</v>
      </c>
      <c r="V3887" s="9" t="s">
        <v>33634</v>
      </c>
    </row>
    <row r="3888" customFormat="false" ht="15" hidden="false" customHeight="false" outlineLevel="0" collapsed="false">
      <c r="A3888" s="9" t="s">
        <v>33635</v>
      </c>
      <c r="B3888" s="9" t="s">
        <v>33636</v>
      </c>
      <c r="C3888" s="9" t="s">
        <v>33637</v>
      </c>
      <c r="D3888" s="9" t="s">
        <v>28</v>
      </c>
      <c r="E3888" s="9" t="s">
        <v>943</v>
      </c>
      <c r="F3888" s="9" t="s">
        <v>164</v>
      </c>
      <c r="G3888" s="9" t="s">
        <v>109</v>
      </c>
      <c r="H3888" s="9"/>
      <c r="I3888" s="9"/>
      <c r="J3888" s="9" t="s">
        <v>33638</v>
      </c>
      <c r="K3888" s="9" t="s">
        <v>33639</v>
      </c>
      <c r="L3888" s="9" t="s">
        <v>33640</v>
      </c>
      <c r="M3888" s="9" t="s">
        <v>33641</v>
      </c>
      <c r="N3888" s="9" t="s">
        <v>174</v>
      </c>
      <c r="O3888" s="9" t="s">
        <v>33248</v>
      </c>
      <c r="P3888" s="9"/>
      <c r="Q3888" s="9" t="s">
        <v>1267</v>
      </c>
      <c r="R3888" s="9" t="s">
        <v>33201</v>
      </c>
      <c r="S3888" s="9" t="s">
        <v>15</v>
      </c>
      <c r="T3888" s="9" t="s">
        <v>850</v>
      </c>
      <c r="U3888" s="9" t="s">
        <v>222</v>
      </c>
      <c r="V3888" s="9" t="s">
        <v>33642</v>
      </c>
    </row>
    <row r="3889" customFormat="false" ht="15" hidden="false" customHeight="false" outlineLevel="0" collapsed="false">
      <c r="A3889" s="9" t="s">
        <v>33643</v>
      </c>
      <c r="B3889" s="9" t="s">
        <v>33644</v>
      </c>
      <c r="C3889" s="9" t="s">
        <v>33645</v>
      </c>
      <c r="D3889" s="9" t="s">
        <v>28</v>
      </c>
      <c r="E3889" s="9" t="s">
        <v>943</v>
      </c>
      <c r="F3889" s="9" t="s">
        <v>164</v>
      </c>
      <c r="G3889" s="9" t="s">
        <v>109</v>
      </c>
      <c r="H3889" s="9" t="n">
        <v>1940</v>
      </c>
      <c r="I3889" s="9"/>
      <c r="J3889" s="9" t="s">
        <v>33646</v>
      </c>
      <c r="K3889" s="9" t="s">
        <v>33647</v>
      </c>
      <c r="L3889" s="9" t="s">
        <v>33648</v>
      </c>
      <c r="M3889" s="9" t="s">
        <v>33649</v>
      </c>
      <c r="N3889" s="9" t="s">
        <v>9254</v>
      </c>
      <c r="O3889" s="9" t="s">
        <v>33650</v>
      </c>
      <c r="P3889" s="9"/>
      <c r="Q3889" s="9" t="s">
        <v>1267</v>
      </c>
      <c r="R3889" s="9" t="s">
        <v>19747</v>
      </c>
      <c r="S3889" s="9" t="s">
        <v>16</v>
      </c>
      <c r="T3889" s="9" t="s">
        <v>16618</v>
      </c>
      <c r="U3889" s="9" t="s">
        <v>222</v>
      </c>
      <c r="V3889" s="9"/>
    </row>
    <row r="3890" customFormat="false" ht="15" hidden="false" customHeight="false" outlineLevel="0" collapsed="false">
      <c r="A3890" s="9" t="s">
        <v>33651</v>
      </c>
      <c r="B3890" s="9" t="s">
        <v>33652</v>
      </c>
      <c r="C3890" s="9" t="s">
        <v>33653</v>
      </c>
      <c r="D3890" s="9" t="s">
        <v>28</v>
      </c>
      <c r="E3890" s="9" t="s">
        <v>943</v>
      </c>
      <c r="F3890" s="9" t="s">
        <v>164</v>
      </c>
      <c r="G3890" s="9" t="s">
        <v>109</v>
      </c>
      <c r="H3890" s="9"/>
      <c r="I3890" s="9"/>
      <c r="J3890" s="9" t="s">
        <v>33654</v>
      </c>
      <c r="K3890" s="9" t="s">
        <v>33655</v>
      </c>
      <c r="L3890" s="9" t="s">
        <v>33656</v>
      </c>
      <c r="M3890" s="9" t="s">
        <v>33657</v>
      </c>
      <c r="N3890" s="9" t="s">
        <v>175</v>
      </c>
      <c r="O3890" s="9" t="s">
        <v>32907</v>
      </c>
      <c r="P3890" s="9"/>
      <c r="Q3890" s="9" t="s">
        <v>1267</v>
      </c>
      <c r="R3890" s="9" t="s">
        <v>19747</v>
      </c>
      <c r="S3890" s="9" t="s">
        <v>17</v>
      </c>
      <c r="T3890" s="9" t="s">
        <v>554</v>
      </c>
      <c r="U3890" s="9" t="s">
        <v>222</v>
      </c>
      <c r="V3890" s="9"/>
    </row>
    <row r="3891" customFormat="false" ht="15" hidden="false" customHeight="false" outlineLevel="0" collapsed="false">
      <c r="A3891" s="9" t="s">
        <v>33658</v>
      </c>
      <c r="B3891" s="9" t="s">
        <v>33659</v>
      </c>
      <c r="C3891" s="9" t="s">
        <v>33660</v>
      </c>
      <c r="D3891" s="9" t="s">
        <v>28</v>
      </c>
      <c r="E3891" s="9" t="s">
        <v>943</v>
      </c>
      <c r="F3891" s="9" t="s">
        <v>164</v>
      </c>
      <c r="G3891" s="9" t="s">
        <v>109</v>
      </c>
      <c r="H3891" s="9"/>
      <c r="I3891" s="9"/>
      <c r="J3891" s="9" t="s">
        <v>33661</v>
      </c>
      <c r="K3891" s="9" t="s">
        <v>33662</v>
      </c>
      <c r="L3891" s="9" t="s">
        <v>33663</v>
      </c>
      <c r="M3891" s="9" t="s">
        <v>33664</v>
      </c>
      <c r="N3891" s="9" t="s">
        <v>174</v>
      </c>
      <c r="O3891" s="9" t="s">
        <v>33665</v>
      </c>
      <c r="P3891" s="9"/>
      <c r="Q3891" s="9" t="s">
        <v>1267</v>
      </c>
      <c r="R3891" s="9" t="s">
        <v>19257</v>
      </c>
      <c r="S3891" s="9" t="s">
        <v>16</v>
      </c>
      <c r="T3891" s="9" t="s">
        <v>850</v>
      </c>
      <c r="U3891" s="9" t="s">
        <v>378</v>
      </c>
      <c r="V3891" s="9"/>
    </row>
    <row r="3892" customFormat="false" ht="15" hidden="false" customHeight="false" outlineLevel="0" collapsed="false">
      <c r="A3892" s="9" t="s">
        <v>33666</v>
      </c>
      <c r="B3892" s="9" t="s">
        <v>33667</v>
      </c>
      <c r="C3892" s="9" t="s">
        <v>33668</v>
      </c>
      <c r="D3892" s="9" t="s">
        <v>28</v>
      </c>
      <c r="E3892" s="9" t="s">
        <v>943</v>
      </c>
      <c r="F3892" s="9" t="s">
        <v>164</v>
      </c>
      <c r="G3892" s="9" t="s">
        <v>109</v>
      </c>
      <c r="H3892" s="9" t="n">
        <v>1600</v>
      </c>
      <c r="I3892" s="9"/>
      <c r="J3892" s="9" t="s">
        <v>33669</v>
      </c>
      <c r="K3892" s="9" t="s">
        <v>33670</v>
      </c>
      <c r="L3892" s="9" t="s">
        <v>33671</v>
      </c>
      <c r="M3892" s="9" t="s">
        <v>33672</v>
      </c>
      <c r="N3892" s="9" t="s">
        <v>452</v>
      </c>
      <c r="O3892" s="9" t="s">
        <v>33673</v>
      </c>
      <c r="P3892" s="9"/>
      <c r="Q3892" s="9" t="s">
        <v>1267</v>
      </c>
      <c r="R3892" s="9" t="s">
        <v>3340</v>
      </c>
      <c r="S3892" s="9" t="s">
        <v>16</v>
      </c>
      <c r="T3892" s="9" t="s">
        <v>24806</v>
      </c>
      <c r="U3892" s="9" t="s">
        <v>222</v>
      </c>
      <c r="V3892" s="9" t="s">
        <v>33674</v>
      </c>
    </row>
    <row r="3893" customFormat="false" ht="15" hidden="false" customHeight="false" outlineLevel="0" collapsed="false">
      <c r="A3893" s="9" t="s">
        <v>33675</v>
      </c>
      <c r="B3893" s="9" t="s">
        <v>33676</v>
      </c>
      <c r="C3893" s="9" t="s">
        <v>33677</v>
      </c>
      <c r="D3893" s="9" t="s">
        <v>28</v>
      </c>
      <c r="E3893" s="9" t="s">
        <v>943</v>
      </c>
      <c r="F3893" s="9" t="s">
        <v>164</v>
      </c>
      <c r="G3893" s="9" t="s">
        <v>109</v>
      </c>
      <c r="H3893" s="9"/>
      <c r="I3893" s="9"/>
      <c r="J3893" s="9" t="s">
        <v>33678</v>
      </c>
      <c r="K3893" s="9" t="s">
        <v>33679</v>
      </c>
      <c r="L3893" s="9" t="s">
        <v>33680</v>
      </c>
      <c r="M3893" s="9" t="s">
        <v>33681</v>
      </c>
      <c r="N3893" s="9" t="s">
        <v>32861</v>
      </c>
      <c r="O3893" s="9" t="s">
        <v>33682</v>
      </c>
      <c r="P3893" s="9"/>
      <c r="Q3893" s="9" t="s">
        <v>1267</v>
      </c>
      <c r="R3893" s="9" t="s">
        <v>3340</v>
      </c>
      <c r="S3893" s="9" t="s">
        <v>16</v>
      </c>
      <c r="T3893" s="9" t="s">
        <v>170</v>
      </c>
      <c r="U3893" s="9" t="s">
        <v>222</v>
      </c>
      <c r="V3893" s="9" t="s">
        <v>33683</v>
      </c>
    </row>
    <row r="3894" customFormat="false" ht="15" hidden="false" customHeight="false" outlineLevel="0" collapsed="false">
      <c r="A3894" s="9" t="s">
        <v>33684</v>
      </c>
      <c r="B3894" s="9" t="s">
        <v>33685</v>
      </c>
      <c r="C3894" s="9" t="s">
        <v>33686</v>
      </c>
      <c r="D3894" s="9" t="s">
        <v>28</v>
      </c>
      <c r="E3894" s="9" t="s">
        <v>943</v>
      </c>
      <c r="F3894" s="9" t="s">
        <v>164</v>
      </c>
      <c r="G3894" s="9" t="s">
        <v>109</v>
      </c>
      <c r="H3894" s="9"/>
      <c r="I3894" s="9"/>
      <c r="J3894" s="9" t="s">
        <v>33687</v>
      </c>
      <c r="K3894" s="9" t="s">
        <v>33688</v>
      </c>
      <c r="L3894" s="9" t="s">
        <v>33689</v>
      </c>
      <c r="M3894" s="9" t="s">
        <v>33690</v>
      </c>
      <c r="N3894" s="9" t="s">
        <v>179</v>
      </c>
      <c r="O3894" s="9" t="s">
        <v>33691</v>
      </c>
      <c r="P3894" s="9"/>
      <c r="Q3894" s="9" t="s">
        <v>1698</v>
      </c>
      <c r="R3894" s="9" t="s">
        <v>19257</v>
      </c>
      <c r="S3894" s="9" t="s">
        <v>16</v>
      </c>
      <c r="T3894" s="9" t="s">
        <v>672</v>
      </c>
      <c r="U3894" s="9" t="s">
        <v>378</v>
      </c>
      <c r="V3894" s="9"/>
    </row>
    <row r="3895" customFormat="false" ht="15" hidden="false" customHeight="false" outlineLevel="0" collapsed="false">
      <c r="A3895" s="9" t="s">
        <v>33692</v>
      </c>
      <c r="B3895" s="9" t="s">
        <v>17657</v>
      </c>
      <c r="C3895" s="9" t="s">
        <v>17656</v>
      </c>
      <c r="D3895" s="9" t="s">
        <v>28</v>
      </c>
      <c r="E3895" s="9" t="s">
        <v>943</v>
      </c>
      <c r="F3895" s="9" t="s">
        <v>164</v>
      </c>
      <c r="G3895" s="9" t="s">
        <v>109</v>
      </c>
      <c r="H3895" s="9"/>
      <c r="I3895" s="9"/>
      <c r="J3895" s="9" t="s">
        <v>33693</v>
      </c>
      <c r="K3895" s="9" t="s">
        <v>33694</v>
      </c>
      <c r="L3895" s="9" t="s">
        <v>33695</v>
      </c>
      <c r="M3895" s="9" t="s">
        <v>33696</v>
      </c>
      <c r="N3895" s="9" t="s">
        <v>268</v>
      </c>
      <c r="O3895" s="9" t="s">
        <v>33697</v>
      </c>
      <c r="P3895" s="9"/>
      <c r="Q3895" s="9" t="s">
        <v>1267</v>
      </c>
      <c r="R3895" s="9" t="s">
        <v>19257</v>
      </c>
      <c r="S3895" s="9" t="s">
        <v>17</v>
      </c>
      <c r="T3895" s="9" t="s">
        <v>22592</v>
      </c>
      <c r="U3895" s="9" t="s">
        <v>222</v>
      </c>
      <c r="V3895" s="9"/>
    </row>
    <row r="3896" customFormat="false" ht="15" hidden="false" customHeight="false" outlineLevel="0" collapsed="false">
      <c r="A3896" s="9" t="s">
        <v>33698</v>
      </c>
      <c r="B3896" s="9" t="s">
        <v>33699</v>
      </c>
      <c r="C3896" s="9" t="s">
        <v>33700</v>
      </c>
      <c r="D3896" s="9" t="s">
        <v>28</v>
      </c>
      <c r="E3896" s="9" t="s">
        <v>943</v>
      </c>
      <c r="F3896" s="9" t="s">
        <v>164</v>
      </c>
      <c r="G3896" s="9" t="s">
        <v>109</v>
      </c>
      <c r="H3896" s="9"/>
      <c r="I3896" s="9"/>
      <c r="J3896" s="9" t="s">
        <v>33701</v>
      </c>
      <c r="K3896" s="9" t="s">
        <v>33702</v>
      </c>
      <c r="L3896" s="9" t="s">
        <v>33703</v>
      </c>
      <c r="M3896" s="9" t="s">
        <v>33704</v>
      </c>
      <c r="N3896" s="9" t="s">
        <v>174</v>
      </c>
      <c r="O3896" s="9" t="s">
        <v>33705</v>
      </c>
      <c r="P3896" s="9"/>
      <c r="Q3896" s="9" t="s">
        <v>1267</v>
      </c>
      <c r="R3896" s="9" t="s">
        <v>3340</v>
      </c>
      <c r="S3896" s="9" t="s">
        <v>17</v>
      </c>
      <c r="T3896" s="9" t="s">
        <v>2848</v>
      </c>
      <c r="U3896" s="9" t="s">
        <v>378</v>
      </c>
      <c r="V3896" s="9"/>
    </row>
    <row r="3897" customFormat="false" ht="15" hidden="false" customHeight="false" outlineLevel="0" collapsed="false">
      <c r="A3897" s="9" t="s">
        <v>33706</v>
      </c>
      <c r="B3897" s="9" t="s">
        <v>33707</v>
      </c>
      <c r="C3897" s="9" t="s">
        <v>33708</v>
      </c>
      <c r="D3897" s="9" t="s">
        <v>28</v>
      </c>
      <c r="E3897" s="9" t="s">
        <v>943</v>
      </c>
      <c r="F3897" s="9" t="s">
        <v>8841</v>
      </c>
      <c r="G3897" s="9" t="s">
        <v>109</v>
      </c>
      <c r="H3897" s="9" t="n">
        <v>1400</v>
      </c>
      <c r="I3897" s="9"/>
      <c r="J3897" s="9" t="s">
        <v>33709</v>
      </c>
      <c r="K3897" s="9" t="s">
        <v>33710</v>
      </c>
      <c r="L3897" s="9" t="s">
        <v>33711</v>
      </c>
      <c r="M3897" s="9" t="s">
        <v>33712</v>
      </c>
      <c r="N3897" s="9" t="s">
        <v>7621</v>
      </c>
      <c r="O3897" s="9" t="s">
        <v>33713</v>
      </c>
      <c r="P3897" s="9"/>
      <c r="Q3897" s="9" t="s">
        <v>1267</v>
      </c>
      <c r="R3897" s="9" t="s">
        <v>3340</v>
      </c>
      <c r="S3897" s="9" t="s">
        <v>17</v>
      </c>
      <c r="T3897" s="9" t="s">
        <v>170</v>
      </c>
      <c r="U3897" s="9" t="s">
        <v>378</v>
      </c>
      <c r="V3897" s="9"/>
    </row>
    <row r="3898" customFormat="false" ht="15" hidden="false" customHeight="false" outlineLevel="0" collapsed="false">
      <c r="A3898" s="9" t="s">
        <v>33714</v>
      </c>
      <c r="B3898" s="9" t="s">
        <v>33715</v>
      </c>
      <c r="C3898" s="9" t="s">
        <v>33716</v>
      </c>
      <c r="D3898" s="9" t="s">
        <v>28</v>
      </c>
      <c r="E3898" s="9" t="s">
        <v>943</v>
      </c>
      <c r="F3898" s="9" t="s">
        <v>164</v>
      </c>
      <c r="G3898" s="9" t="s">
        <v>111</v>
      </c>
      <c r="H3898" s="9"/>
      <c r="I3898" s="9"/>
      <c r="J3898" s="9" t="s">
        <v>33717</v>
      </c>
      <c r="K3898" s="9" t="s">
        <v>33718</v>
      </c>
      <c r="L3898" s="9" t="s">
        <v>33719</v>
      </c>
      <c r="M3898" s="9" t="s">
        <v>33720</v>
      </c>
      <c r="N3898" s="9" t="s">
        <v>179</v>
      </c>
      <c r="O3898" s="9" t="s">
        <v>33721</v>
      </c>
      <c r="P3898" s="9"/>
      <c r="Q3898" s="9" t="s">
        <v>1698</v>
      </c>
      <c r="R3898" s="9" t="s">
        <v>3340</v>
      </c>
      <c r="S3898" s="9" t="s">
        <v>16</v>
      </c>
      <c r="T3898" s="9" t="s">
        <v>8750</v>
      </c>
      <c r="U3898" s="9" t="s">
        <v>378</v>
      </c>
      <c r="V3898" s="9"/>
    </row>
    <row r="3899" customFormat="false" ht="15" hidden="false" customHeight="false" outlineLevel="0" collapsed="false">
      <c r="A3899" s="9" t="s">
        <v>33722</v>
      </c>
      <c r="B3899" s="9" t="s">
        <v>33723</v>
      </c>
      <c r="C3899" s="9" t="s">
        <v>33724</v>
      </c>
      <c r="D3899" s="9" t="s">
        <v>28</v>
      </c>
      <c r="E3899" s="9" t="s">
        <v>943</v>
      </c>
      <c r="F3899" s="9" t="s">
        <v>164</v>
      </c>
      <c r="G3899" s="9" t="s">
        <v>111</v>
      </c>
      <c r="H3899" s="9"/>
      <c r="I3899" s="9"/>
      <c r="J3899" s="9" t="s">
        <v>33661</v>
      </c>
      <c r="K3899" s="9" t="s">
        <v>33725</v>
      </c>
      <c r="L3899" s="9" t="s">
        <v>33726</v>
      </c>
      <c r="M3899" s="9" t="s">
        <v>33727</v>
      </c>
      <c r="N3899" s="9" t="s">
        <v>174</v>
      </c>
      <c r="O3899" s="9" t="s">
        <v>33728</v>
      </c>
      <c r="P3899" s="9"/>
      <c r="Q3899" s="9" t="s">
        <v>1267</v>
      </c>
      <c r="R3899" s="9" t="s">
        <v>19257</v>
      </c>
      <c r="S3899" s="9" t="s">
        <v>17</v>
      </c>
      <c r="T3899" s="9" t="s">
        <v>2848</v>
      </c>
      <c r="U3899" s="9" t="s">
        <v>378</v>
      </c>
      <c r="V3899" s="9"/>
    </row>
    <row r="3900" customFormat="false" ht="15" hidden="false" customHeight="false" outlineLevel="0" collapsed="false">
      <c r="A3900" s="9" t="s">
        <v>33729</v>
      </c>
      <c r="B3900" s="9" t="s">
        <v>33730</v>
      </c>
      <c r="C3900" s="9" t="s">
        <v>33731</v>
      </c>
      <c r="D3900" s="9" t="s">
        <v>28</v>
      </c>
      <c r="E3900" s="9" t="s">
        <v>943</v>
      </c>
      <c r="F3900" s="9" t="s">
        <v>164</v>
      </c>
      <c r="G3900" s="9" t="s">
        <v>114</v>
      </c>
      <c r="H3900" s="9"/>
      <c r="I3900" s="9"/>
      <c r="J3900" s="9" t="s">
        <v>33732</v>
      </c>
      <c r="K3900" s="9" t="s">
        <v>33733</v>
      </c>
      <c r="L3900" s="9" t="s">
        <v>33734</v>
      </c>
      <c r="M3900" s="9" t="s">
        <v>33735</v>
      </c>
      <c r="N3900" s="9" t="s">
        <v>175</v>
      </c>
      <c r="O3900" s="9" t="s">
        <v>33736</v>
      </c>
      <c r="P3900" s="9"/>
      <c r="Q3900" s="9" t="s">
        <v>1267</v>
      </c>
      <c r="R3900" s="9" t="s">
        <v>628</v>
      </c>
      <c r="S3900" s="9" t="s">
        <v>17</v>
      </c>
      <c r="T3900" s="9" t="s">
        <v>170</v>
      </c>
      <c r="U3900" s="9" t="s">
        <v>378</v>
      </c>
      <c r="V3900" s="9"/>
    </row>
    <row r="3901" customFormat="false" ht="15" hidden="false" customHeight="false" outlineLevel="0" collapsed="false">
      <c r="A3901" s="9" t="s">
        <v>33737</v>
      </c>
      <c r="B3901" s="9" t="s">
        <v>33738</v>
      </c>
      <c r="C3901" s="9" t="s">
        <v>33739</v>
      </c>
      <c r="D3901" s="9" t="s">
        <v>28</v>
      </c>
      <c r="E3901" s="9" t="s">
        <v>943</v>
      </c>
      <c r="F3901" s="9" t="s">
        <v>164</v>
      </c>
      <c r="G3901" s="9" t="s">
        <v>114</v>
      </c>
      <c r="H3901" s="9"/>
      <c r="I3901" s="9"/>
      <c r="J3901" s="9" t="s">
        <v>33661</v>
      </c>
      <c r="K3901" s="9" t="s">
        <v>33740</v>
      </c>
      <c r="L3901" s="9" t="s">
        <v>33741</v>
      </c>
      <c r="M3901" s="9" t="s">
        <v>33742</v>
      </c>
      <c r="N3901" s="9" t="s">
        <v>9411</v>
      </c>
      <c r="O3901" s="9" t="s">
        <v>33743</v>
      </c>
      <c r="P3901" s="9"/>
      <c r="Q3901" s="9" t="s">
        <v>1267</v>
      </c>
      <c r="R3901" s="9" t="s">
        <v>19257</v>
      </c>
      <c r="S3901" s="9" t="s">
        <v>17</v>
      </c>
      <c r="T3901" s="9" t="s">
        <v>2848</v>
      </c>
      <c r="U3901" s="9" t="s">
        <v>378</v>
      </c>
      <c r="V3901" s="9"/>
    </row>
    <row r="3902" customFormat="false" ht="15" hidden="false" customHeight="false" outlineLevel="0" collapsed="false">
      <c r="A3902" s="9" t="s">
        <v>33744</v>
      </c>
      <c r="B3902" s="9" t="s">
        <v>33745</v>
      </c>
      <c r="C3902" s="9" t="s">
        <v>33746</v>
      </c>
      <c r="D3902" s="9" t="s">
        <v>28</v>
      </c>
      <c r="E3902" s="9" t="s">
        <v>943</v>
      </c>
      <c r="F3902" s="9" t="s">
        <v>164</v>
      </c>
      <c r="G3902" s="9" t="s">
        <v>114</v>
      </c>
      <c r="H3902" s="9"/>
      <c r="I3902" s="9"/>
      <c r="J3902" s="9" t="s">
        <v>33661</v>
      </c>
      <c r="K3902" s="9" t="s">
        <v>33747</v>
      </c>
      <c r="L3902" s="9" t="s">
        <v>33748</v>
      </c>
      <c r="M3902" s="9" t="s">
        <v>33749</v>
      </c>
      <c r="N3902" s="9" t="s">
        <v>9411</v>
      </c>
      <c r="O3902" s="9" t="s">
        <v>33750</v>
      </c>
      <c r="P3902" s="9"/>
      <c r="Q3902" s="9" t="s">
        <v>1267</v>
      </c>
      <c r="R3902" s="9" t="s">
        <v>19257</v>
      </c>
      <c r="S3902" s="9" t="s">
        <v>17</v>
      </c>
      <c r="T3902" s="9" t="s">
        <v>2848</v>
      </c>
      <c r="U3902" s="9" t="s">
        <v>378</v>
      </c>
      <c r="V3902" s="9" t="s">
        <v>33751</v>
      </c>
    </row>
    <row r="3903" customFormat="false" ht="15" hidden="false" customHeight="false" outlineLevel="0" collapsed="false">
      <c r="A3903" s="9" t="s">
        <v>33752</v>
      </c>
      <c r="B3903" s="9" t="s">
        <v>33753</v>
      </c>
      <c r="C3903" s="9" t="s">
        <v>33754</v>
      </c>
      <c r="D3903" s="9" t="s">
        <v>28</v>
      </c>
      <c r="E3903" s="9" t="s">
        <v>943</v>
      </c>
      <c r="F3903" s="9" t="s">
        <v>164</v>
      </c>
      <c r="G3903" s="9" t="s">
        <v>114</v>
      </c>
      <c r="H3903" s="9"/>
      <c r="I3903" s="9"/>
      <c r="J3903" s="9" t="s">
        <v>33027</v>
      </c>
      <c r="K3903" s="9" t="s">
        <v>33755</v>
      </c>
      <c r="L3903" s="9" t="s">
        <v>33756</v>
      </c>
      <c r="M3903" s="9" t="s">
        <v>33757</v>
      </c>
      <c r="N3903" s="9" t="s">
        <v>7168</v>
      </c>
      <c r="O3903" s="9" t="s">
        <v>33031</v>
      </c>
      <c r="P3903" s="9"/>
      <c r="Q3903" s="9" t="s">
        <v>1267</v>
      </c>
      <c r="R3903" s="9" t="s">
        <v>19747</v>
      </c>
      <c r="S3903" s="9" t="s">
        <v>17</v>
      </c>
      <c r="T3903" s="9" t="s">
        <v>4084</v>
      </c>
      <c r="U3903" s="9" t="s">
        <v>222</v>
      </c>
      <c r="V3903" s="9"/>
    </row>
    <row r="3904" customFormat="false" ht="15" hidden="false" customHeight="false" outlineLevel="0" collapsed="false">
      <c r="A3904" s="9" t="s">
        <v>33758</v>
      </c>
      <c r="B3904" s="9" t="s">
        <v>33759</v>
      </c>
      <c r="C3904" s="9" t="s">
        <v>33760</v>
      </c>
      <c r="D3904" s="9" t="s">
        <v>28</v>
      </c>
      <c r="E3904" s="9" t="s">
        <v>943</v>
      </c>
      <c r="F3904" s="9" t="s">
        <v>164</v>
      </c>
      <c r="G3904" s="9" t="s">
        <v>114</v>
      </c>
      <c r="H3904" s="9"/>
      <c r="I3904" s="9"/>
      <c r="J3904" s="9" t="s">
        <v>33761</v>
      </c>
      <c r="K3904" s="9" t="s">
        <v>33762</v>
      </c>
      <c r="L3904" s="9" t="s">
        <v>33763</v>
      </c>
      <c r="M3904" s="9" t="s">
        <v>33764</v>
      </c>
      <c r="N3904" s="9" t="s">
        <v>175</v>
      </c>
      <c r="O3904" s="9" t="s">
        <v>33765</v>
      </c>
      <c r="P3904" s="9"/>
      <c r="Q3904" s="9" t="s">
        <v>1267</v>
      </c>
      <c r="R3904" s="9" t="s">
        <v>19747</v>
      </c>
      <c r="S3904" s="9" t="s">
        <v>17</v>
      </c>
      <c r="T3904" s="9" t="s">
        <v>2848</v>
      </c>
      <c r="U3904" s="9" t="s">
        <v>378</v>
      </c>
      <c r="V3904" s="9"/>
    </row>
    <row r="3905" customFormat="false" ht="15" hidden="false" customHeight="false" outlineLevel="0" collapsed="false">
      <c r="A3905" s="9" t="s">
        <v>33766</v>
      </c>
      <c r="B3905" s="9" t="s">
        <v>33767</v>
      </c>
      <c r="C3905" s="9" t="s">
        <v>33768</v>
      </c>
      <c r="D3905" s="9" t="s">
        <v>28</v>
      </c>
      <c r="E3905" s="9" t="s">
        <v>943</v>
      </c>
      <c r="F3905" s="9" t="s">
        <v>164</v>
      </c>
      <c r="G3905" s="9" t="s">
        <v>116</v>
      </c>
      <c r="H3905" s="9"/>
      <c r="I3905" s="9"/>
      <c r="J3905" s="9" t="s">
        <v>33398</v>
      </c>
      <c r="K3905" s="9" t="s">
        <v>33769</v>
      </c>
      <c r="L3905" s="9" t="s">
        <v>33770</v>
      </c>
      <c r="M3905" s="9" t="s">
        <v>33771</v>
      </c>
      <c r="N3905" s="9" t="s">
        <v>9411</v>
      </c>
      <c r="O3905" s="9" t="s">
        <v>33402</v>
      </c>
      <c r="P3905" s="9"/>
      <c r="Q3905" s="9" t="s">
        <v>1267</v>
      </c>
      <c r="R3905" s="9" t="s">
        <v>33772</v>
      </c>
      <c r="S3905" s="9" t="s">
        <v>15</v>
      </c>
      <c r="T3905" s="9" t="s">
        <v>12856</v>
      </c>
      <c r="U3905" s="9" t="s">
        <v>222</v>
      </c>
      <c r="V3905" s="9"/>
    </row>
    <row r="3906" customFormat="false" ht="15" hidden="false" customHeight="false" outlineLevel="0" collapsed="false">
      <c r="A3906" s="9" t="s">
        <v>33773</v>
      </c>
      <c r="B3906" s="9" t="s">
        <v>33774</v>
      </c>
      <c r="C3906" s="9" t="s">
        <v>33775</v>
      </c>
      <c r="D3906" s="9" t="s">
        <v>28</v>
      </c>
      <c r="E3906" s="9" t="s">
        <v>943</v>
      </c>
      <c r="F3906" s="9" t="s">
        <v>164</v>
      </c>
      <c r="G3906" s="9" t="s">
        <v>116</v>
      </c>
      <c r="H3906" s="9"/>
      <c r="I3906" s="9"/>
      <c r="J3906" s="9" t="s">
        <v>33027</v>
      </c>
      <c r="K3906" s="9" t="s">
        <v>33776</v>
      </c>
      <c r="L3906" s="9" t="s">
        <v>33777</v>
      </c>
      <c r="M3906" s="9" t="s">
        <v>21006</v>
      </c>
      <c r="N3906" s="9" t="s">
        <v>21011</v>
      </c>
      <c r="O3906" s="9" t="s">
        <v>33031</v>
      </c>
      <c r="P3906" s="9"/>
      <c r="Q3906" s="9" t="s">
        <v>1698</v>
      </c>
      <c r="R3906" s="9" t="s">
        <v>33772</v>
      </c>
      <c r="S3906" s="9" t="s">
        <v>16</v>
      </c>
      <c r="T3906" s="9" t="s">
        <v>672</v>
      </c>
      <c r="U3906" s="9" t="s">
        <v>222</v>
      </c>
      <c r="V3906" s="9"/>
    </row>
    <row r="3907" customFormat="false" ht="15" hidden="false" customHeight="false" outlineLevel="0" collapsed="false">
      <c r="A3907" s="9" t="s">
        <v>33778</v>
      </c>
      <c r="B3907" s="9" t="s">
        <v>33779</v>
      </c>
      <c r="C3907" s="9" t="s">
        <v>33780</v>
      </c>
      <c r="D3907" s="9" t="s">
        <v>28</v>
      </c>
      <c r="E3907" s="9" t="s">
        <v>943</v>
      </c>
      <c r="F3907" s="9" t="s">
        <v>15226</v>
      </c>
      <c r="G3907" s="9" t="s">
        <v>33781</v>
      </c>
      <c r="H3907" s="9"/>
      <c r="I3907" s="9"/>
      <c r="J3907" s="9" t="s">
        <v>33012</v>
      </c>
      <c r="K3907" s="9" t="s">
        <v>33782</v>
      </c>
      <c r="L3907" s="9" t="s">
        <v>33783</v>
      </c>
      <c r="M3907" s="9" t="s">
        <v>33784</v>
      </c>
      <c r="N3907" s="9" t="s">
        <v>33785</v>
      </c>
      <c r="O3907" s="9" t="s">
        <v>33016</v>
      </c>
      <c r="P3907" s="9"/>
      <c r="Q3907" s="9" t="s">
        <v>2073</v>
      </c>
      <c r="R3907" s="9" t="s">
        <v>19747</v>
      </c>
      <c r="S3907" s="9" t="s">
        <v>16</v>
      </c>
      <c r="T3907" s="9" t="s">
        <v>2848</v>
      </c>
      <c r="U3907" s="9" t="s">
        <v>222</v>
      </c>
      <c r="V3907" s="9"/>
    </row>
    <row r="3908" customFormat="false" ht="15" hidden="false" customHeight="false" outlineLevel="0" collapsed="false">
      <c r="A3908" s="9" t="s">
        <v>33786</v>
      </c>
      <c r="B3908" s="9" t="s">
        <v>33787</v>
      </c>
      <c r="C3908" s="9" t="s">
        <v>33788</v>
      </c>
      <c r="D3908" s="9" t="s">
        <v>28</v>
      </c>
      <c r="E3908" s="9" t="s">
        <v>943</v>
      </c>
      <c r="F3908" s="9" t="s">
        <v>164</v>
      </c>
      <c r="G3908" s="9" t="s">
        <v>116</v>
      </c>
      <c r="H3908" s="9"/>
      <c r="I3908" s="9"/>
      <c r="J3908" s="9" t="s">
        <v>33268</v>
      </c>
      <c r="K3908" s="9" t="s">
        <v>33789</v>
      </c>
      <c r="L3908" s="9" t="s">
        <v>33790</v>
      </c>
      <c r="M3908" s="9" t="s">
        <v>33791</v>
      </c>
      <c r="N3908" s="9" t="s">
        <v>9254</v>
      </c>
      <c r="O3908" s="9" t="s">
        <v>33272</v>
      </c>
      <c r="P3908" s="9"/>
      <c r="Q3908" s="9" t="s">
        <v>1267</v>
      </c>
      <c r="R3908" s="9" t="s">
        <v>19747</v>
      </c>
      <c r="S3908" s="9" t="s">
        <v>16</v>
      </c>
      <c r="T3908" s="9" t="s">
        <v>170</v>
      </c>
      <c r="U3908" s="9" t="s">
        <v>222</v>
      </c>
      <c r="V3908" s="9"/>
    </row>
    <row r="3909" customFormat="false" ht="15" hidden="false" customHeight="false" outlineLevel="0" collapsed="false">
      <c r="A3909" s="9" t="s">
        <v>33792</v>
      </c>
      <c r="B3909" s="9" t="s">
        <v>33793</v>
      </c>
      <c r="C3909" s="9" t="s">
        <v>33794</v>
      </c>
      <c r="D3909" s="9" t="s">
        <v>28</v>
      </c>
      <c r="E3909" s="9" t="s">
        <v>943</v>
      </c>
      <c r="F3909" s="9" t="s">
        <v>164</v>
      </c>
      <c r="G3909" s="9" t="s">
        <v>116</v>
      </c>
      <c r="H3909" s="9"/>
      <c r="I3909" s="9"/>
      <c r="J3909" s="9" t="s">
        <v>33053</v>
      </c>
      <c r="K3909" s="9" t="s">
        <v>33795</v>
      </c>
      <c r="L3909" s="9" t="s">
        <v>33796</v>
      </c>
      <c r="M3909" s="9" t="s">
        <v>33797</v>
      </c>
      <c r="N3909" s="9" t="s">
        <v>7168</v>
      </c>
      <c r="O3909" s="9" t="s">
        <v>33056</v>
      </c>
      <c r="P3909" s="9"/>
      <c r="Q3909" s="9" t="s">
        <v>1267</v>
      </c>
      <c r="R3909" s="9" t="s">
        <v>19747</v>
      </c>
      <c r="S3909" s="9" t="s">
        <v>16</v>
      </c>
      <c r="T3909" s="9" t="s">
        <v>4084</v>
      </c>
      <c r="U3909" s="9" t="s">
        <v>222</v>
      </c>
      <c r="V3909" s="9"/>
    </row>
    <row r="3910" customFormat="false" ht="15" hidden="false" customHeight="false" outlineLevel="0" collapsed="false">
      <c r="A3910" s="9" t="s">
        <v>33798</v>
      </c>
      <c r="B3910" s="9" t="s">
        <v>33799</v>
      </c>
      <c r="C3910" s="9" t="s">
        <v>33800</v>
      </c>
      <c r="D3910" s="9" t="s">
        <v>28</v>
      </c>
      <c r="E3910" s="9" t="s">
        <v>943</v>
      </c>
      <c r="F3910" s="9" t="s">
        <v>164</v>
      </c>
      <c r="G3910" s="9" t="s">
        <v>15426</v>
      </c>
      <c r="H3910" s="9"/>
      <c r="I3910" s="9"/>
      <c r="J3910" s="9" t="s">
        <v>33801</v>
      </c>
      <c r="K3910" s="9" t="s">
        <v>33802</v>
      </c>
      <c r="L3910" s="9" t="s">
        <v>33803</v>
      </c>
      <c r="M3910" s="9" t="s">
        <v>33804</v>
      </c>
      <c r="N3910" s="9" t="s">
        <v>593</v>
      </c>
      <c r="O3910" s="9" t="s">
        <v>33056</v>
      </c>
      <c r="P3910" s="9"/>
      <c r="Q3910" s="9" t="s">
        <v>1267</v>
      </c>
      <c r="R3910" s="9" t="s">
        <v>19747</v>
      </c>
      <c r="S3910" s="9" t="s">
        <v>17</v>
      </c>
      <c r="T3910" s="9" t="s">
        <v>2848</v>
      </c>
      <c r="U3910" s="9" t="s">
        <v>222</v>
      </c>
      <c r="V3910" s="9"/>
    </row>
    <row r="3911" customFormat="false" ht="15" hidden="false" customHeight="false" outlineLevel="0" collapsed="false">
      <c r="A3911" s="9" t="s">
        <v>33805</v>
      </c>
      <c r="B3911" s="9" t="s">
        <v>33806</v>
      </c>
      <c r="C3911" s="9" t="s">
        <v>33807</v>
      </c>
      <c r="D3911" s="9" t="s">
        <v>28</v>
      </c>
      <c r="E3911" s="9" t="s">
        <v>943</v>
      </c>
      <c r="F3911" s="9" t="s">
        <v>164</v>
      </c>
      <c r="G3911" s="9" t="s">
        <v>116</v>
      </c>
      <c r="H3911" s="9"/>
      <c r="I3911" s="9"/>
      <c r="J3911" s="9" t="s">
        <v>33808</v>
      </c>
      <c r="K3911" s="9" t="s">
        <v>33809</v>
      </c>
      <c r="L3911" s="9" t="s">
        <v>33810</v>
      </c>
      <c r="M3911" s="9" t="s">
        <v>33807</v>
      </c>
      <c r="N3911" s="9" t="s">
        <v>32861</v>
      </c>
      <c r="O3911" s="9" t="s">
        <v>33811</v>
      </c>
      <c r="P3911" s="9"/>
      <c r="Q3911" s="9" t="s">
        <v>1267</v>
      </c>
      <c r="R3911" s="9" t="s">
        <v>19747</v>
      </c>
      <c r="S3911" s="9" t="s">
        <v>17</v>
      </c>
      <c r="T3911" s="9" t="s">
        <v>2848</v>
      </c>
      <c r="U3911" s="9" t="s">
        <v>222</v>
      </c>
      <c r="V3911" s="9"/>
    </row>
    <row r="3912" customFormat="false" ht="15" hidden="false" customHeight="false" outlineLevel="0" collapsed="false">
      <c r="A3912" s="9" t="s">
        <v>33812</v>
      </c>
      <c r="B3912" s="9" t="s">
        <v>33813</v>
      </c>
      <c r="C3912" s="9" t="s">
        <v>33814</v>
      </c>
      <c r="D3912" s="9" t="s">
        <v>28</v>
      </c>
      <c r="E3912" s="9" t="s">
        <v>943</v>
      </c>
      <c r="F3912" s="9" t="s">
        <v>164</v>
      </c>
      <c r="G3912" s="9" t="s">
        <v>15426</v>
      </c>
      <c r="H3912" s="9"/>
      <c r="I3912" s="9"/>
      <c r="J3912" s="9" t="s">
        <v>33815</v>
      </c>
      <c r="K3912" s="9" t="s">
        <v>33816</v>
      </c>
      <c r="L3912" s="9" t="s">
        <v>33817</v>
      </c>
      <c r="M3912" s="9" t="s">
        <v>33814</v>
      </c>
      <c r="N3912" s="9" t="s">
        <v>174</v>
      </c>
      <c r="O3912" s="9" t="s">
        <v>33546</v>
      </c>
      <c r="P3912" s="9"/>
      <c r="Q3912" s="9" t="s">
        <v>1267</v>
      </c>
      <c r="R3912" s="9" t="s">
        <v>19747</v>
      </c>
      <c r="S3912" s="9" t="s">
        <v>17</v>
      </c>
      <c r="T3912" s="9" t="s">
        <v>170</v>
      </c>
      <c r="U3912" s="9" t="s">
        <v>378</v>
      </c>
      <c r="V3912" s="9" t="s">
        <v>33818</v>
      </c>
    </row>
    <row r="3913" customFormat="false" ht="15" hidden="false" customHeight="false" outlineLevel="0" collapsed="false">
      <c r="A3913" s="9" t="s">
        <v>33819</v>
      </c>
      <c r="B3913" s="9" t="s">
        <v>33820</v>
      </c>
      <c r="C3913" s="9" t="s">
        <v>4457</v>
      </c>
      <c r="D3913" s="9" t="s">
        <v>28</v>
      </c>
      <c r="E3913" s="9" t="s">
        <v>943</v>
      </c>
      <c r="F3913" s="9" t="s">
        <v>164</v>
      </c>
      <c r="G3913" s="9" t="s">
        <v>116</v>
      </c>
      <c r="H3913" s="9"/>
      <c r="I3913" s="9"/>
      <c r="J3913" s="9" t="s">
        <v>33661</v>
      </c>
      <c r="K3913" s="9" t="s">
        <v>33821</v>
      </c>
      <c r="L3913" s="9" t="s">
        <v>33822</v>
      </c>
      <c r="M3913" s="9" t="s">
        <v>33823</v>
      </c>
      <c r="N3913" s="9" t="s">
        <v>9411</v>
      </c>
      <c r="O3913" s="9" t="s">
        <v>33824</v>
      </c>
      <c r="P3913" s="9"/>
      <c r="Q3913" s="9" t="s">
        <v>2073</v>
      </c>
      <c r="R3913" s="9" t="s">
        <v>19257</v>
      </c>
      <c r="S3913" s="9" t="s">
        <v>17</v>
      </c>
      <c r="T3913" s="9" t="s">
        <v>2848</v>
      </c>
      <c r="U3913" s="9" t="s">
        <v>222</v>
      </c>
      <c r="V3913" s="9"/>
    </row>
    <row r="3914" customFormat="false" ht="15" hidden="false" customHeight="false" outlineLevel="0" collapsed="false">
      <c r="A3914" s="9" t="s">
        <v>33825</v>
      </c>
      <c r="B3914" s="9" t="s">
        <v>33826</v>
      </c>
      <c r="C3914" s="9" t="s">
        <v>4435</v>
      </c>
      <c r="D3914" s="9" t="s">
        <v>28</v>
      </c>
      <c r="E3914" s="9" t="s">
        <v>943</v>
      </c>
      <c r="F3914" s="9" t="s">
        <v>164</v>
      </c>
      <c r="G3914" s="9" t="s">
        <v>116</v>
      </c>
      <c r="H3914" s="9"/>
      <c r="I3914" s="9"/>
      <c r="J3914" s="9" t="s">
        <v>33661</v>
      </c>
      <c r="K3914" s="9" t="s">
        <v>33827</v>
      </c>
      <c r="L3914" s="9" t="s">
        <v>33828</v>
      </c>
      <c r="M3914" s="9" t="s">
        <v>4435</v>
      </c>
      <c r="N3914" s="9" t="s">
        <v>1175</v>
      </c>
      <c r="O3914" s="9" t="s">
        <v>33829</v>
      </c>
      <c r="P3914" s="9"/>
      <c r="Q3914" s="9" t="s">
        <v>1992</v>
      </c>
      <c r="R3914" s="9" t="s">
        <v>19257</v>
      </c>
      <c r="S3914" s="9" t="s">
        <v>17</v>
      </c>
      <c r="T3914" s="9" t="s">
        <v>2848</v>
      </c>
      <c r="U3914" s="9" t="s">
        <v>222</v>
      </c>
      <c r="V3914" s="9"/>
    </row>
    <row r="3915" customFormat="false" ht="15" hidden="false" customHeight="false" outlineLevel="0" collapsed="false">
      <c r="A3915" s="9" t="s">
        <v>33830</v>
      </c>
      <c r="B3915" s="9" t="s">
        <v>33831</v>
      </c>
      <c r="C3915" s="9" t="s">
        <v>33832</v>
      </c>
      <c r="D3915" s="9" t="s">
        <v>28</v>
      </c>
      <c r="E3915" s="9" t="s">
        <v>943</v>
      </c>
      <c r="F3915" s="9" t="s">
        <v>166</v>
      </c>
      <c r="G3915" s="9" t="s">
        <v>33833</v>
      </c>
      <c r="H3915" s="9"/>
      <c r="I3915" s="9"/>
      <c r="J3915" s="9" t="s">
        <v>33834</v>
      </c>
      <c r="K3915" s="9" t="s">
        <v>33835</v>
      </c>
      <c r="L3915" s="9" t="s">
        <v>33836</v>
      </c>
      <c r="M3915" s="9" t="s">
        <v>33837</v>
      </c>
      <c r="N3915" s="9" t="s">
        <v>9212</v>
      </c>
      <c r="O3915" s="9" t="s">
        <v>33056</v>
      </c>
      <c r="P3915" s="9"/>
      <c r="Q3915" s="9" t="s">
        <v>1267</v>
      </c>
      <c r="R3915" s="9" t="s">
        <v>33838</v>
      </c>
      <c r="S3915" s="9" t="s">
        <v>15</v>
      </c>
      <c r="T3915" s="9" t="s">
        <v>7901</v>
      </c>
      <c r="U3915" s="9" t="s">
        <v>222</v>
      </c>
      <c r="V3915" s="9" t="s">
        <v>33839</v>
      </c>
    </row>
    <row r="3916" customFormat="false" ht="15" hidden="false" customHeight="false" outlineLevel="0" collapsed="false">
      <c r="A3916" s="9" t="s">
        <v>33840</v>
      </c>
      <c r="B3916" s="9" t="s">
        <v>33841</v>
      </c>
      <c r="C3916" s="9" t="s">
        <v>33842</v>
      </c>
      <c r="D3916" s="9" t="s">
        <v>28</v>
      </c>
      <c r="E3916" s="9" t="s">
        <v>943</v>
      </c>
      <c r="F3916" s="9" t="s">
        <v>166</v>
      </c>
      <c r="G3916" s="9" t="s">
        <v>128</v>
      </c>
      <c r="H3916" s="9"/>
      <c r="I3916" s="9"/>
      <c r="J3916" s="9" t="s">
        <v>33843</v>
      </c>
      <c r="K3916" s="9" t="s">
        <v>33844</v>
      </c>
      <c r="L3916" s="9" t="s">
        <v>33845</v>
      </c>
      <c r="M3916" s="9" t="s">
        <v>33846</v>
      </c>
      <c r="N3916" s="9" t="s">
        <v>12534</v>
      </c>
      <c r="O3916" s="9" t="s">
        <v>33847</v>
      </c>
      <c r="P3916" s="9"/>
      <c r="Q3916" s="9" t="s">
        <v>1267</v>
      </c>
      <c r="R3916" s="9" t="s">
        <v>19747</v>
      </c>
      <c r="S3916" s="9" t="s">
        <v>15</v>
      </c>
      <c r="T3916" s="9" t="s">
        <v>16911</v>
      </c>
      <c r="U3916" s="9" t="s">
        <v>222</v>
      </c>
      <c r="V3916" s="9" t="s">
        <v>33848</v>
      </c>
    </row>
    <row r="3917" customFormat="false" ht="15" hidden="false" customHeight="false" outlineLevel="0" collapsed="false">
      <c r="A3917" s="9" t="s">
        <v>33849</v>
      </c>
      <c r="B3917" s="9" t="s">
        <v>33850</v>
      </c>
      <c r="C3917" s="9" t="s">
        <v>33851</v>
      </c>
      <c r="D3917" s="9" t="s">
        <v>28</v>
      </c>
      <c r="E3917" s="9" t="s">
        <v>943</v>
      </c>
      <c r="F3917" s="9" t="s">
        <v>166</v>
      </c>
      <c r="G3917" s="9" t="s">
        <v>128</v>
      </c>
      <c r="H3917" s="9"/>
      <c r="I3917" s="9"/>
      <c r="J3917" s="9" t="s">
        <v>33852</v>
      </c>
      <c r="K3917" s="9" t="s">
        <v>33853</v>
      </c>
      <c r="L3917" s="9" t="s">
        <v>33854</v>
      </c>
      <c r="M3917" s="9" t="s">
        <v>33855</v>
      </c>
      <c r="N3917" s="9" t="s">
        <v>174</v>
      </c>
      <c r="O3917" s="9" t="s">
        <v>33487</v>
      </c>
      <c r="P3917" s="9"/>
      <c r="Q3917" s="9" t="s">
        <v>1267</v>
      </c>
      <c r="R3917" s="9" t="s">
        <v>19747</v>
      </c>
      <c r="S3917" s="9" t="s">
        <v>16</v>
      </c>
      <c r="T3917" s="9" t="s">
        <v>2848</v>
      </c>
      <c r="U3917" s="9" t="s">
        <v>222</v>
      </c>
      <c r="V3917" s="9"/>
    </row>
    <row r="3918" customFormat="false" ht="15" hidden="false" customHeight="false" outlineLevel="0" collapsed="false">
      <c r="A3918" s="9" t="s">
        <v>33856</v>
      </c>
      <c r="B3918" s="9" t="s">
        <v>33857</v>
      </c>
      <c r="C3918" s="9" t="s">
        <v>33858</v>
      </c>
      <c r="D3918" s="9" t="s">
        <v>28</v>
      </c>
      <c r="E3918" s="9" t="s">
        <v>943</v>
      </c>
      <c r="F3918" s="9" t="s">
        <v>166</v>
      </c>
      <c r="G3918" s="9" t="s">
        <v>128</v>
      </c>
      <c r="H3918" s="9"/>
      <c r="I3918" s="9"/>
      <c r="J3918" s="9" t="s">
        <v>33859</v>
      </c>
      <c r="K3918" s="9" t="s">
        <v>33860</v>
      </c>
      <c r="L3918" s="9" t="s">
        <v>33861</v>
      </c>
      <c r="M3918" s="9" t="s">
        <v>33862</v>
      </c>
      <c r="N3918" s="9" t="s">
        <v>5729</v>
      </c>
      <c r="O3918" s="9" t="s">
        <v>33332</v>
      </c>
      <c r="P3918" s="9"/>
      <c r="Q3918" s="9" t="s">
        <v>1267</v>
      </c>
      <c r="R3918" s="9" t="s">
        <v>19747</v>
      </c>
      <c r="S3918" s="9" t="s">
        <v>17</v>
      </c>
      <c r="T3918" s="9" t="s">
        <v>170</v>
      </c>
      <c r="U3918" s="9" t="s">
        <v>222</v>
      </c>
      <c r="V3918" s="9"/>
    </row>
    <row r="3919" customFormat="false" ht="15" hidden="false" customHeight="false" outlineLevel="0" collapsed="false">
      <c r="A3919" s="9" t="s">
        <v>33863</v>
      </c>
      <c r="B3919" s="9" t="s">
        <v>33864</v>
      </c>
      <c r="C3919" s="9" t="s">
        <v>18320</v>
      </c>
      <c r="D3919" s="9" t="s">
        <v>28</v>
      </c>
      <c r="E3919" s="9" t="s">
        <v>943</v>
      </c>
      <c r="F3919" s="9" t="s">
        <v>166</v>
      </c>
      <c r="G3919" s="9" t="s">
        <v>128</v>
      </c>
      <c r="H3919" s="9"/>
      <c r="I3919" s="9"/>
      <c r="J3919" s="9" t="s">
        <v>33268</v>
      </c>
      <c r="K3919" s="9" t="s">
        <v>33865</v>
      </c>
      <c r="L3919" s="9" t="s">
        <v>33866</v>
      </c>
      <c r="M3919" s="9" t="s">
        <v>33867</v>
      </c>
      <c r="N3919" s="9" t="s">
        <v>432</v>
      </c>
      <c r="O3919" s="9" t="s">
        <v>33272</v>
      </c>
      <c r="P3919" s="9"/>
      <c r="Q3919" s="9" t="s">
        <v>1267</v>
      </c>
      <c r="R3919" s="9" t="s">
        <v>19747</v>
      </c>
      <c r="S3919" s="9" t="s">
        <v>16</v>
      </c>
      <c r="T3919" s="9" t="s">
        <v>3261</v>
      </c>
      <c r="U3919" s="9" t="s">
        <v>222</v>
      </c>
      <c r="V3919" s="9"/>
    </row>
    <row r="3920" customFormat="false" ht="15" hidden="false" customHeight="false" outlineLevel="0" collapsed="false">
      <c r="A3920" s="9" t="s">
        <v>33868</v>
      </c>
      <c r="B3920" s="9" t="s">
        <v>33869</v>
      </c>
      <c r="C3920" s="9" t="s">
        <v>33870</v>
      </c>
      <c r="D3920" s="9" t="s">
        <v>28</v>
      </c>
      <c r="E3920" s="9" t="s">
        <v>943</v>
      </c>
      <c r="F3920" s="9" t="s">
        <v>166</v>
      </c>
      <c r="G3920" s="9" t="s">
        <v>33871</v>
      </c>
      <c r="H3920" s="9"/>
      <c r="I3920" s="9"/>
      <c r="J3920" s="9" t="s">
        <v>33661</v>
      </c>
      <c r="K3920" s="9" t="s">
        <v>33872</v>
      </c>
      <c r="L3920" s="9" t="s">
        <v>33873</v>
      </c>
      <c r="M3920" s="9" t="s">
        <v>33874</v>
      </c>
      <c r="N3920" s="9" t="s">
        <v>593</v>
      </c>
      <c r="O3920" s="9" t="s">
        <v>33875</v>
      </c>
      <c r="P3920" s="9"/>
      <c r="Q3920" s="9" t="s">
        <v>1267</v>
      </c>
      <c r="R3920" s="9" t="s">
        <v>628</v>
      </c>
      <c r="S3920" s="9" t="s">
        <v>17</v>
      </c>
      <c r="T3920" s="9" t="s">
        <v>247</v>
      </c>
      <c r="U3920" s="9" t="s">
        <v>443</v>
      </c>
      <c r="V3920" s="9" t="s">
        <v>33876</v>
      </c>
    </row>
    <row r="3921" customFormat="false" ht="15" hidden="false" customHeight="false" outlineLevel="0" collapsed="false">
      <c r="A3921" s="9" t="s">
        <v>33877</v>
      </c>
      <c r="B3921" s="9" t="s">
        <v>33878</v>
      </c>
      <c r="C3921" s="9" t="s">
        <v>33879</v>
      </c>
      <c r="D3921" s="9" t="s">
        <v>28</v>
      </c>
      <c r="E3921" s="9" t="s">
        <v>943</v>
      </c>
      <c r="F3921" s="9" t="s">
        <v>166</v>
      </c>
      <c r="G3921" s="9" t="s">
        <v>128</v>
      </c>
      <c r="H3921" s="9"/>
      <c r="I3921" s="9"/>
      <c r="J3921" s="9" t="s">
        <v>33661</v>
      </c>
      <c r="K3921" s="9" t="s">
        <v>33880</v>
      </c>
      <c r="L3921" s="9" t="s">
        <v>33881</v>
      </c>
      <c r="M3921" s="9" t="s">
        <v>33882</v>
      </c>
      <c r="N3921" s="9" t="s">
        <v>33883</v>
      </c>
      <c r="O3921" s="9" t="s">
        <v>33884</v>
      </c>
      <c r="P3921" s="9"/>
      <c r="Q3921" s="9" t="s">
        <v>1267</v>
      </c>
      <c r="R3921" s="9" t="s">
        <v>628</v>
      </c>
      <c r="S3921" s="9" t="s">
        <v>17</v>
      </c>
      <c r="T3921" s="9" t="s">
        <v>247</v>
      </c>
      <c r="U3921" s="9" t="s">
        <v>378</v>
      </c>
      <c r="V3921" s="9" t="s">
        <v>33885</v>
      </c>
    </row>
    <row r="3922" customFormat="false" ht="15" hidden="false" customHeight="false" outlineLevel="0" collapsed="false">
      <c r="A3922" s="9" t="s">
        <v>33886</v>
      </c>
      <c r="B3922" s="9" t="s">
        <v>33887</v>
      </c>
      <c r="C3922" s="9" t="s">
        <v>33888</v>
      </c>
      <c r="D3922" s="9" t="s">
        <v>28</v>
      </c>
      <c r="E3922" s="9" t="s">
        <v>943</v>
      </c>
      <c r="F3922" s="9" t="s">
        <v>166</v>
      </c>
      <c r="G3922" s="9" t="s">
        <v>126</v>
      </c>
      <c r="H3922" s="9"/>
      <c r="I3922" s="9"/>
      <c r="J3922" s="9" t="s">
        <v>33053</v>
      </c>
      <c r="K3922" s="9" t="s">
        <v>33889</v>
      </c>
      <c r="L3922" s="9" t="s">
        <v>33890</v>
      </c>
      <c r="M3922" s="9" t="s">
        <v>33891</v>
      </c>
      <c r="N3922" s="9" t="s">
        <v>174</v>
      </c>
      <c r="O3922" s="9" t="s">
        <v>33056</v>
      </c>
      <c r="P3922" s="9"/>
      <c r="Q3922" s="9" t="s">
        <v>1267</v>
      </c>
      <c r="R3922" s="9" t="s">
        <v>19747</v>
      </c>
      <c r="S3922" s="9" t="s">
        <v>16</v>
      </c>
      <c r="T3922" s="9" t="s">
        <v>4382</v>
      </c>
      <c r="U3922" s="9" t="s">
        <v>222</v>
      </c>
      <c r="V3922" s="9"/>
    </row>
    <row r="3923" customFormat="false" ht="15" hidden="false" customHeight="false" outlineLevel="0" collapsed="false">
      <c r="A3923" s="9" t="s">
        <v>33892</v>
      </c>
      <c r="B3923" s="9" t="s">
        <v>33893</v>
      </c>
      <c r="C3923" s="9" t="s">
        <v>33894</v>
      </c>
      <c r="D3923" s="9" t="s">
        <v>28</v>
      </c>
      <c r="E3923" s="9" t="s">
        <v>943</v>
      </c>
      <c r="F3923" s="9" t="s">
        <v>166</v>
      </c>
      <c r="G3923" s="9" t="s">
        <v>126</v>
      </c>
      <c r="H3923" s="9"/>
      <c r="I3923" s="9"/>
      <c r="J3923" s="9" t="s">
        <v>33895</v>
      </c>
      <c r="K3923" s="9" t="s">
        <v>33896</v>
      </c>
      <c r="L3923" s="9" t="s">
        <v>33897</v>
      </c>
      <c r="M3923" s="9" t="s">
        <v>33898</v>
      </c>
      <c r="N3923" s="9" t="s">
        <v>183</v>
      </c>
      <c r="O3923" s="9" t="s">
        <v>33546</v>
      </c>
      <c r="P3923" s="9"/>
      <c r="Q3923" s="9" t="s">
        <v>1267</v>
      </c>
      <c r="R3923" s="9" t="s">
        <v>19747</v>
      </c>
      <c r="S3923" s="9" t="s">
        <v>17</v>
      </c>
      <c r="T3923" s="9" t="s">
        <v>554</v>
      </c>
      <c r="U3923" s="9" t="s">
        <v>222</v>
      </c>
      <c r="V3923" s="9" t="s">
        <v>33899</v>
      </c>
    </row>
    <row r="3924" customFormat="false" ht="15" hidden="false" customHeight="false" outlineLevel="0" collapsed="false">
      <c r="A3924" s="9" t="s">
        <v>33900</v>
      </c>
      <c r="B3924" s="9" t="s">
        <v>33901</v>
      </c>
      <c r="C3924" s="9" t="s">
        <v>33902</v>
      </c>
      <c r="D3924" s="9" t="s">
        <v>28</v>
      </c>
      <c r="E3924" s="9" t="s">
        <v>943</v>
      </c>
      <c r="F3924" s="9" t="s">
        <v>166</v>
      </c>
      <c r="G3924" s="9" t="s">
        <v>33903</v>
      </c>
      <c r="H3924" s="9"/>
      <c r="I3924" s="9"/>
      <c r="J3924" s="9" t="s">
        <v>33904</v>
      </c>
      <c r="K3924" s="9" t="s">
        <v>33905</v>
      </c>
      <c r="L3924" s="9" t="s">
        <v>33906</v>
      </c>
      <c r="M3924" s="9" t="s">
        <v>21237</v>
      </c>
      <c r="N3924" s="9" t="s">
        <v>182</v>
      </c>
      <c r="O3924" s="9" t="s">
        <v>33487</v>
      </c>
      <c r="P3924" s="9"/>
      <c r="Q3924" s="9" t="s">
        <v>1267</v>
      </c>
      <c r="R3924" s="9" t="s">
        <v>19747</v>
      </c>
      <c r="S3924" s="9" t="s">
        <v>17</v>
      </c>
      <c r="T3924" s="9" t="s">
        <v>4084</v>
      </c>
      <c r="U3924" s="9" t="s">
        <v>222</v>
      </c>
      <c r="V3924" s="9" t="s">
        <v>33818</v>
      </c>
    </row>
    <row r="3925" customFormat="false" ht="15" hidden="false" customHeight="false" outlineLevel="0" collapsed="false">
      <c r="A3925" s="9" t="s">
        <v>33907</v>
      </c>
      <c r="B3925" s="9" t="s">
        <v>33908</v>
      </c>
      <c r="C3925" s="9" t="s">
        <v>33909</v>
      </c>
      <c r="D3925" s="9" t="s">
        <v>28</v>
      </c>
      <c r="E3925" s="9" t="s">
        <v>943</v>
      </c>
      <c r="F3925" s="9" t="s">
        <v>166</v>
      </c>
      <c r="G3925" s="9" t="s">
        <v>128</v>
      </c>
      <c r="H3925" s="9"/>
      <c r="I3925" s="9"/>
      <c r="J3925" s="9" t="s">
        <v>33910</v>
      </c>
      <c r="K3925" s="9" t="s">
        <v>33911</v>
      </c>
      <c r="L3925" s="9" t="s">
        <v>33912</v>
      </c>
      <c r="M3925" s="9" t="s">
        <v>33909</v>
      </c>
      <c r="N3925" s="9" t="s">
        <v>5729</v>
      </c>
      <c r="O3925" s="9" t="s">
        <v>33650</v>
      </c>
      <c r="P3925" s="9"/>
      <c r="Q3925" s="9" t="s">
        <v>1267</v>
      </c>
      <c r="R3925" s="9" t="s">
        <v>19747</v>
      </c>
      <c r="S3925" s="9" t="s">
        <v>17</v>
      </c>
      <c r="T3925" s="9" t="s">
        <v>2848</v>
      </c>
      <c r="U3925" s="9" t="s">
        <v>378</v>
      </c>
      <c r="V3925" s="9" t="s">
        <v>33818</v>
      </c>
    </row>
    <row r="3926" customFormat="false" ht="15" hidden="false" customHeight="false" outlineLevel="0" collapsed="false">
      <c r="A3926" s="9" t="s">
        <v>33913</v>
      </c>
      <c r="B3926" s="9" t="s">
        <v>33914</v>
      </c>
      <c r="C3926" s="9" t="s">
        <v>33915</v>
      </c>
      <c r="D3926" s="9" t="s">
        <v>28</v>
      </c>
      <c r="E3926" s="9" t="s">
        <v>943</v>
      </c>
      <c r="F3926" s="9" t="s">
        <v>166</v>
      </c>
      <c r="G3926" s="9" t="s">
        <v>124</v>
      </c>
      <c r="H3926" s="9"/>
      <c r="I3926" s="9"/>
      <c r="J3926" s="9" t="s">
        <v>33529</v>
      </c>
      <c r="K3926" s="9" t="s">
        <v>33916</v>
      </c>
      <c r="L3926" s="9" t="s">
        <v>33917</v>
      </c>
      <c r="M3926" s="9" t="s">
        <v>33918</v>
      </c>
      <c r="N3926" s="9" t="s">
        <v>353</v>
      </c>
      <c r="O3926" s="9" t="s">
        <v>33348</v>
      </c>
      <c r="P3926" s="9"/>
      <c r="Q3926" s="9" t="s">
        <v>1267</v>
      </c>
      <c r="R3926" s="9" t="s">
        <v>19747</v>
      </c>
      <c r="S3926" s="9" t="s">
        <v>16</v>
      </c>
      <c r="T3926" s="9" t="s">
        <v>2848</v>
      </c>
      <c r="U3926" s="9" t="s">
        <v>222</v>
      </c>
      <c r="V3926" s="9"/>
    </row>
    <row r="3927" customFormat="false" ht="15" hidden="false" customHeight="false" outlineLevel="0" collapsed="false">
      <c r="A3927" s="9" t="s">
        <v>33919</v>
      </c>
      <c r="B3927" s="9" t="s">
        <v>33920</v>
      </c>
      <c r="C3927" s="9" t="s">
        <v>33921</v>
      </c>
      <c r="D3927" s="9" t="s">
        <v>28</v>
      </c>
      <c r="E3927" s="9" t="s">
        <v>943</v>
      </c>
      <c r="F3927" s="9" t="s">
        <v>166</v>
      </c>
      <c r="G3927" s="9" t="s">
        <v>124</v>
      </c>
      <c r="H3927" s="9"/>
      <c r="I3927" s="9"/>
      <c r="J3927" s="9" t="s">
        <v>33529</v>
      </c>
      <c r="K3927" s="9" t="s">
        <v>33922</v>
      </c>
      <c r="L3927" s="9" t="s">
        <v>33923</v>
      </c>
      <c r="M3927" s="9" t="s">
        <v>33921</v>
      </c>
      <c r="N3927" s="9" t="s">
        <v>353</v>
      </c>
      <c r="O3927" s="9" t="s">
        <v>33348</v>
      </c>
      <c r="P3927" s="9"/>
      <c r="Q3927" s="9" t="s">
        <v>1267</v>
      </c>
      <c r="R3927" s="9" t="s">
        <v>19747</v>
      </c>
      <c r="S3927" s="9" t="s">
        <v>16</v>
      </c>
      <c r="T3927" s="9" t="s">
        <v>2848</v>
      </c>
      <c r="U3927" s="9" t="s">
        <v>222</v>
      </c>
      <c r="V3927" s="9"/>
    </row>
    <row r="3928" customFormat="false" ht="15" hidden="false" customHeight="false" outlineLevel="0" collapsed="false">
      <c r="A3928" s="9" t="s">
        <v>33924</v>
      </c>
      <c r="B3928" s="9" t="s">
        <v>33925</v>
      </c>
      <c r="C3928" s="9" t="s">
        <v>33926</v>
      </c>
      <c r="D3928" s="9" t="s">
        <v>28</v>
      </c>
      <c r="E3928" s="9" t="s">
        <v>943</v>
      </c>
      <c r="F3928" s="9" t="s">
        <v>9316</v>
      </c>
      <c r="G3928" s="9" t="s">
        <v>12546</v>
      </c>
      <c r="H3928" s="9"/>
      <c r="I3928" s="9"/>
      <c r="J3928" s="9" t="s">
        <v>33927</v>
      </c>
      <c r="K3928" s="9" t="s">
        <v>33928</v>
      </c>
      <c r="L3928" s="9" t="s">
        <v>33929</v>
      </c>
      <c r="M3928" s="9" t="s">
        <v>33930</v>
      </c>
      <c r="N3928" s="9" t="s">
        <v>9254</v>
      </c>
      <c r="O3928" s="9" t="s">
        <v>33931</v>
      </c>
      <c r="P3928" s="9"/>
      <c r="Q3928" s="9" t="s">
        <v>1267</v>
      </c>
      <c r="R3928" s="9" t="s">
        <v>19747</v>
      </c>
      <c r="S3928" s="9" t="s">
        <v>15</v>
      </c>
      <c r="T3928" s="9" t="s">
        <v>18875</v>
      </c>
      <c r="U3928" s="9" t="s">
        <v>222</v>
      </c>
      <c r="V3928" s="9" t="s">
        <v>33932</v>
      </c>
    </row>
    <row r="3929" customFormat="false" ht="15" hidden="false" customHeight="false" outlineLevel="0" collapsed="false">
      <c r="A3929" s="9" t="s">
        <v>33933</v>
      </c>
      <c r="B3929" s="9" t="s">
        <v>33934</v>
      </c>
      <c r="C3929" s="9" t="s">
        <v>33935</v>
      </c>
      <c r="D3929" s="9" t="s">
        <v>28</v>
      </c>
      <c r="E3929" s="9" t="s">
        <v>943</v>
      </c>
      <c r="F3929" s="9" t="s">
        <v>166</v>
      </c>
      <c r="G3929" s="9" t="s">
        <v>4876</v>
      </c>
      <c r="H3929" s="9"/>
      <c r="I3929" s="9"/>
      <c r="J3929" s="9" t="s">
        <v>33936</v>
      </c>
      <c r="K3929" s="9" t="s">
        <v>33937</v>
      </c>
      <c r="L3929" s="9" t="s">
        <v>33938</v>
      </c>
      <c r="M3929" s="9" t="s">
        <v>33935</v>
      </c>
      <c r="N3929" s="9" t="s">
        <v>182</v>
      </c>
      <c r="O3929" s="9" t="s">
        <v>33272</v>
      </c>
      <c r="P3929" s="9"/>
      <c r="Q3929" s="9" t="s">
        <v>1267</v>
      </c>
      <c r="R3929" s="9" t="s">
        <v>19747</v>
      </c>
      <c r="S3929" s="9" t="s">
        <v>17</v>
      </c>
      <c r="T3929" s="9" t="s">
        <v>4084</v>
      </c>
      <c r="U3929" s="9" t="s">
        <v>222</v>
      </c>
      <c r="V3929" s="9"/>
    </row>
    <row r="3930" customFormat="false" ht="15" hidden="false" customHeight="false" outlineLevel="0" collapsed="false">
      <c r="A3930" s="9" t="s">
        <v>33939</v>
      </c>
      <c r="B3930" s="9" t="s">
        <v>33940</v>
      </c>
      <c r="C3930" s="9" t="s">
        <v>33941</v>
      </c>
      <c r="D3930" s="9" t="s">
        <v>28</v>
      </c>
      <c r="E3930" s="9" t="s">
        <v>943</v>
      </c>
      <c r="F3930" s="9" t="s">
        <v>166</v>
      </c>
      <c r="G3930" s="9" t="s">
        <v>33942</v>
      </c>
      <c r="H3930" s="9"/>
      <c r="I3930" s="9"/>
      <c r="J3930" s="9" t="s">
        <v>33943</v>
      </c>
      <c r="K3930" s="9" t="s">
        <v>33944</v>
      </c>
      <c r="L3930" s="9" t="s">
        <v>33945</v>
      </c>
      <c r="M3930" s="9" t="s">
        <v>33946</v>
      </c>
      <c r="N3930" s="9" t="s">
        <v>177</v>
      </c>
      <c r="O3930" s="9" t="s">
        <v>32916</v>
      </c>
      <c r="P3930" s="9"/>
      <c r="Q3930" s="9" t="s">
        <v>1267</v>
      </c>
      <c r="R3930" s="9" t="s">
        <v>33201</v>
      </c>
      <c r="S3930" s="9" t="s">
        <v>16</v>
      </c>
      <c r="T3930" s="9" t="s">
        <v>7901</v>
      </c>
      <c r="U3930" s="9" t="s">
        <v>222</v>
      </c>
      <c r="V3930" s="9"/>
    </row>
    <row r="3931" customFormat="false" ht="15" hidden="false" customHeight="false" outlineLevel="0" collapsed="false">
      <c r="A3931" s="9" t="s">
        <v>33947</v>
      </c>
      <c r="B3931" s="9" t="s">
        <v>33948</v>
      </c>
      <c r="C3931" s="9" t="s">
        <v>33949</v>
      </c>
      <c r="D3931" s="9" t="s">
        <v>28</v>
      </c>
      <c r="E3931" s="9" t="s">
        <v>943</v>
      </c>
      <c r="F3931" s="9" t="s">
        <v>8301</v>
      </c>
      <c r="G3931" s="9" t="s">
        <v>33942</v>
      </c>
      <c r="H3931" s="9"/>
      <c r="I3931" s="9"/>
      <c r="J3931" s="9" t="s">
        <v>33950</v>
      </c>
      <c r="K3931" s="9" t="s">
        <v>33951</v>
      </c>
      <c r="L3931" s="9" t="s">
        <v>33952</v>
      </c>
      <c r="M3931" s="9" t="s">
        <v>33953</v>
      </c>
      <c r="N3931" s="9" t="s">
        <v>175</v>
      </c>
      <c r="O3931" s="9" t="s">
        <v>33954</v>
      </c>
      <c r="P3931" s="9"/>
      <c r="Q3931" s="9" t="s">
        <v>1267</v>
      </c>
      <c r="R3931" s="9" t="s">
        <v>19747</v>
      </c>
      <c r="S3931" s="9" t="s">
        <v>17</v>
      </c>
      <c r="T3931" s="9" t="s">
        <v>2848</v>
      </c>
      <c r="U3931" s="9" t="s">
        <v>222</v>
      </c>
      <c r="V3931" s="9"/>
    </row>
    <row r="3932" customFormat="false" ht="15" hidden="false" customHeight="false" outlineLevel="0" collapsed="false">
      <c r="A3932" s="9" t="s">
        <v>33955</v>
      </c>
      <c r="B3932" s="9" t="s">
        <v>33956</v>
      </c>
      <c r="C3932" s="9" t="s">
        <v>33957</v>
      </c>
      <c r="D3932" s="9" t="s">
        <v>28</v>
      </c>
      <c r="E3932" s="9" t="s">
        <v>943</v>
      </c>
      <c r="F3932" s="9" t="s">
        <v>6126</v>
      </c>
      <c r="G3932" s="9" t="s">
        <v>132</v>
      </c>
      <c r="H3932" s="9"/>
      <c r="I3932" s="9"/>
      <c r="J3932" s="9" t="s">
        <v>33654</v>
      </c>
      <c r="K3932" s="9" t="s">
        <v>33958</v>
      </c>
      <c r="L3932" s="9" t="s">
        <v>33959</v>
      </c>
      <c r="M3932" s="9" t="s">
        <v>33960</v>
      </c>
      <c r="N3932" s="9" t="s">
        <v>5729</v>
      </c>
      <c r="O3932" s="9" t="s">
        <v>32907</v>
      </c>
      <c r="P3932" s="9"/>
      <c r="Q3932" s="9" t="s">
        <v>1267</v>
      </c>
      <c r="R3932" s="9" t="s">
        <v>19747</v>
      </c>
      <c r="S3932" s="9" t="s">
        <v>17</v>
      </c>
      <c r="T3932" s="9" t="s">
        <v>2848</v>
      </c>
      <c r="U3932" s="9" t="s">
        <v>222</v>
      </c>
      <c r="V3932" s="9"/>
    </row>
    <row r="3933" customFormat="false" ht="15" hidden="false" customHeight="false" outlineLevel="0" collapsed="false">
      <c r="A3933" s="9" t="s">
        <v>33961</v>
      </c>
      <c r="B3933" s="9" t="s">
        <v>33962</v>
      </c>
      <c r="C3933" s="9" t="s">
        <v>33963</v>
      </c>
      <c r="D3933" s="9" t="s">
        <v>28</v>
      </c>
      <c r="E3933" s="9" t="s">
        <v>943</v>
      </c>
      <c r="F3933" s="9" t="s">
        <v>6126</v>
      </c>
      <c r="G3933" s="9" t="s">
        <v>132</v>
      </c>
      <c r="H3933" s="9"/>
      <c r="I3933" s="9"/>
      <c r="J3933" s="9" t="s">
        <v>33529</v>
      </c>
      <c r="K3933" s="9" t="s">
        <v>33964</v>
      </c>
      <c r="L3933" s="9" t="s">
        <v>33965</v>
      </c>
      <c r="M3933" s="9" t="s">
        <v>33966</v>
      </c>
      <c r="N3933" s="9" t="s">
        <v>179</v>
      </c>
      <c r="O3933" s="9" t="s">
        <v>33348</v>
      </c>
      <c r="P3933" s="9"/>
      <c r="Q3933" s="9" t="s">
        <v>1698</v>
      </c>
      <c r="R3933" s="9" t="s">
        <v>19747</v>
      </c>
      <c r="S3933" s="9" t="s">
        <v>16</v>
      </c>
      <c r="T3933" s="9" t="s">
        <v>672</v>
      </c>
      <c r="U3933" s="9" t="s">
        <v>222</v>
      </c>
      <c r="V3933" s="9"/>
    </row>
    <row r="3934" customFormat="false" ht="15" hidden="false" customHeight="false" outlineLevel="0" collapsed="false">
      <c r="A3934" s="9" t="s">
        <v>33967</v>
      </c>
      <c r="B3934" s="9" t="s">
        <v>33968</v>
      </c>
      <c r="C3934" s="9" t="s">
        <v>33969</v>
      </c>
      <c r="D3934" s="9" t="s">
        <v>28</v>
      </c>
      <c r="E3934" s="9" t="s">
        <v>943</v>
      </c>
      <c r="F3934" s="9" t="s">
        <v>6126</v>
      </c>
      <c r="G3934" s="9" t="s">
        <v>132</v>
      </c>
      <c r="H3934" s="9"/>
      <c r="I3934" s="9"/>
      <c r="J3934" s="9" t="s">
        <v>33497</v>
      </c>
      <c r="K3934" s="9" t="s">
        <v>33970</v>
      </c>
      <c r="L3934" s="9" t="s">
        <v>33971</v>
      </c>
      <c r="M3934" s="9" t="s">
        <v>33972</v>
      </c>
      <c r="N3934" s="9" t="s">
        <v>5729</v>
      </c>
      <c r="O3934" s="9" t="s">
        <v>33248</v>
      </c>
      <c r="P3934" s="9"/>
      <c r="Q3934" s="9" t="s">
        <v>1267</v>
      </c>
      <c r="R3934" s="9" t="s">
        <v>19747</v>
      </c>
      <c r="S3934" s="9" t="s">
        <v>15</v>
      </c>
      <c r="T3934" s="9" t="s">
        <v>3391</v>
      </c>
      <c r="U3934" s="9" t="s">
        <v>222</v>
      </c>
      <c r="V3934" s="9"/>
    </row>
    <row r="3935" customFormat="false" ht="15" hidden="false" customHeight="false" outlineLevel="0" collapsed="false">
      <c r="A3935" s="9" t="s">
        <v>33973</v>
      </c>
      <c r="B3935" s="9" t="s">
        <v>33974</v>
      </c>
      <c r="C3935" s="9" t="s">
        <v>33975</v>
      </c>
      <c r="D3935" s="9" t="s">
        <v>28</v>
      </c>
      <c r="E3935" s="9" t="s">
        <v>943</v>
      </c>
      <c r="F3935" s="9" t="s">
        <v>166</v>
      </c>
      <c r="G3935" s="9" t="s">
        <v>132</v>
      </c>
      <c r="H3935" s="9"/>
      <c r="I3935" s="9"/>
      <c r="J3935" s="9" t="s">
        <v>33529</v>
      </c>
      <c r="K3935" s="9" t="s">
        <v>33976</v>
      </c>
      <c r="L3935" s="9" t="s">
        <v>33977</v>
      </c>
      <c r="M3935" s="9" t="s">
        <v>33978</v>
      </c>
      <c r="N3935" s="9" t="s">
        <v>353</v>
      </c>
      <c r="O3935" s="9" t="s">
        <v>33348</v>
      </c>
      <c r="P3935" s="9"/>
      <c r="Q3935" s="9" t="s">
        <v>1267</v>
      </c>
      <c r="R3935" s="9" t="s">
        <v>19747</v>
      </c>
      <c r="S3935" s="9" t="s">
        <v>16</v>
      </c>
      <c r="T3935" s="9" t="s">
        <v>2848</v>
      </c>
      <c r="U3935" s="9" t="s">
        <v>222</v>
      </c>
      <c r="V3935" s="9"/>
    </row>
    <row r="3936" customFormat="false" ht="15" hidden="false" customHeight="false" outlineLevel="0" collapsed="false">
      <c r="A3936" s="9" t="s">
        <v>33979</v>
      </c>
      <c r="B3936" s="9" t="s">
        <v>33980</v>
      </c>
      <c r="C3936" s="9" t="s">
        <v>33981</v>
      </c>
      <c r="D3936" s="9" t="s">
        <v>28</v>
      </c>
      <c r="E3936" s="9" t="s">
        <v>943</v>
      </c>
      <c r="F3936" s="9" t="s">
        <v>166</v>
      </c>
      <c r="G3936" s="9" t="s">
        <v>132</v>
      </c>
      <c r="H3936" s="9"/>
      <c r="I3936" s="9"/>
      <c r="J3936" s="9" t="s">
        <v>33982</v>
      </c>
      <c r="K3936" s="9" t="s">
        <v>33983</v>
      </c>
      <c r="L3936" s="9" t="s">
        <v>33984</v>
      </c>
      <c r="M3936" s="9" t="s">
        <v>33985</v>
      </c>
      <c r="N3936" s="9" t="s">
        <v>182</v>
      </c>
      <c r="O3936" s="9" t="s">
        <v>33264</v>
      </c>
      <c r="P3936" s="9"/>
      <c r="Q3936" s="9" t="s">
        <v>1267</v>
      </c>
      <c r="R3936" s="9" t="s">
        <v>19747</v>
      </c>
      <c r="S3936" s="9" t="s">
        <v>17</v>
      </c>
      <c r="T3936" s="9" t="s">
        <v>4084</v>
      </c>
      <c r="U3936" s="9" t="s">
        <v>222</v>
      </c>
      <c r="V3936" s="9"/>
    </row>
    <row r="3937" customFormat="false" ht="15" hidden="false" customHeight="false" outlineLevel="0" collapsed="false">
      <c r="A3937" s="9" t="s">
        <v>33986</v>
      </c>
      <c r="B3937" s="9" t="s">
        <v>33987</v>
      </c>
      <c r="C3937" s="9" t="s">
        <v>33988</v>
      </c>
      <c r="D3937" s="9" t="s">
        <v>28</v>
      </c>
      <c r="E3937" s="9" t="s">
        <v>943</v>
      </c>
      <c r="F3937" s="9" t="s">
        <v>166</v>
      </c>
      <c r="G3937" s="9" t="s">
        <v>132</v>
      </c>
      <c r="H3937" s="9"/>
      <c r="I3937" s="9"/>
      <c r="J3937" s="9" t="s">
        <v>33989</v>
      </c>
      <c r="K3937" s="9" t="s">
        <v>33990</v>
      </c>
      <c r="L3937" s="9" t="s">
        <v>33991</v>
      </c>
      <c r="M3937" s="9" t="s">
        <v>33992</v>
      </c>
      <c r="N3937" s="9" t="s">
        <v>175</v>
      </c>
      <c r="O3937" s="9" t="s">
        <v>33332</v>
      </c>
      <c r="P3937" s="9"/>
      <c r="Q3937" s="9" t="s">
        <v>1267</v>
      </c>
      <c r="R3937" s="9" t="s">
        <v>19747</v>
      </c>
      <c r="S3937" s="9" t="s">
        <v>17</v>
      </c>
      <c r="T3937" s="9" t="s">
        <v>554</v>
      </c>
      <c r="U3937" s="9" t="s">
        <v>222</v>
      </c>
      <c r="V3937" s="9"/>
    </row>
    <row r="3938" customFormat="false" ht="15" hidden="false" customHeight="false" outlineLevel="0" collapsed="false">
      <c r="A3938" s="9" t="s">
        <v>33993</v>
      </c>
      <c r="B3938" s="9" t="s">
        <v>33994</v>
      </c>
      <c r="C3938" s="9" t="s">
        <v>33995</v>
      </c>
      <c r="D3938" s="9" t="s">
        <v>28</v>
      </c>
      <c r="E3938" s="9" t="s">
        <v>943</v>
      </c>
      <c r="F3938" s="9" t="s">
        <v>166</v>
      </c>
      <c r="G3938" s="9" t="s">
        <v>132</v>
      </c>
      <c r="H3938" s="9"/>
      <c r="I3938" s="9"/>
      <c r="J3938" s="9" t="s">
        <v>33654</v>
      </c>
      <c r="K3938" s="9" t="s">
        <v>33996</v>
      </c>
      <c r="L3938" s="9" t="s">
        <v>33997</v>
      </c>
      <c r="M3938" s="9" t="s">
        <v>33998</v>
      </c>
      <c r="N3938" s="9" t="s">
        <v>174</v>
      </c>
      <c r="O3938" s="9" t="s">
        <v>32907</v>
      </c>
      <c r="P3938" s="9"/>
      <c r="Q3938" s="9" t="s">
        <v>1267</v>
      </c>
      <c r="R3938" s="9" t="s">
        <v>19747</v>
      </c>
      <c r="S3938" s="9" t="s">
        <v>17</v>
      </c>
      <c r="T3938" s="9" t="s">
        <v>2848</v>
      </c>
      <c r="U3938" s="9" t="s">
        <v>222</v>
      </c>
      <c r="V3938" s="9"/>
    </row>
    <row r="3939" customFormat="false" ht="15" hidden="false" customHeight="false" outlineLevel="0" collapsed="false">
      <c r="A3939" s="9" t="s">
        <v>33999</v>
      </c>
      <c r="B3939" s="9" t="s">
        <v>34000</v>
      </c>
      <c r="C3939" s="9" t="s">
        <v>34001</v>
      </c>
      <c r="D3939" s="9" t="s">
        <v>28</v>
      </c>
      <c r="E3939" s="9" t="s">
        <v>943</v>
      </c>
      <c r="F3939" s="9" t="s">
        <v>166</v>
      </c>
      <c r="G3939" s="9" t="s">
        <v>130</v>
      </c>
      <c r="H3939" s="9"/>
      <c r="I3939" s="9"/>
      <c r="J3939" s="9" t="s">
        <v>33654</v>
      </c>
      <c r="K3939" s="9" t="s">
        <v>34002</v>
      </c>
      <c r="L3939" s="9" t="s">
        <v>34003</v>
      </c>
      <c r="M3939" s="9" t="s">
        <v>34004</v>
      </c>
      <c r="N3939" s="9" t="s">
        <v>177</v>
      </c>
      <c r="O3939" s="9" t="s">
        <v>32907</v>
      </c>
      <c r="P3939" s="9"/>
      <c r="Q3939" s="9" t="s">
        <v>1267</v>
      </c>
      <c r="R3939" s="9" t="s">
        <v>19747</v>
      </c>
      <c r="S3939" s="9" t="s">
        <v>17</v>
      </c>
      <c r="T3939" s="9" t="s">
        <v>13028</v>
      </c>
      <c r="U3939" s="9" t="s">
        <v>222</v>
      </c>
      <c r="V3939" s="9"/>
    </row>
    <row r="3940" customFormat="false" ht="15" hidden="false" customHeight="false" outlineLevel="0" collapsed="false">
      <c r="A3940" s="9" t="s">
        <v>34005</v>
      </c>
      <c r="B3940" s="9" t="s">
        <v>34006</v>
      </c>
      <c r="C3940" s="9" t="s">
        <v>34007</v>
      </c>
      <c r="D3940" s="9" t="s">
        <v>28</v>
      </c>
      <c r="E3940" s="9" t="s">
        <v>943</v>
      </c>
      <c r="F3940" s="9" t="s">
        <v>166</v>
      </c>
      <c r="G3940" s="9" t="s">
        <v>130</v>
      </c>
      <c r="H3940" s="9"/>
      <c r="I3940" s="9"/>
      <c r="J3940" s="9" t="s">
        <v>34008</v>
      </c>
      <c r="K3940" s="9" t="s">
        <v>34009</v>
      </c>
      <c r="L3940" s="9" t="s">
        <v>34010</v>
      </c>
      <c r="M3940" s="9" t="s">
        <v>34011</v>
      </c>
      <c r="N3940" s="9" t="s">
        <v>5795</v>
      </c>
      <c r="O3940" s="9" t="s">
        <v>33954</v>
      </c>
      <c r="P3940" s="9"/>
      <c r="Q3940" s="9" t="s">
        <v>1267</v>
      </c>
      <c r="R3940" s="9" t="s">
        <v>19747</v>
      </c>
      <c r="S3940" s="9" t="s">
        <v>16</v>
      </c>
      <c r="T3940" s="9" t="s">
        <v>5643</v>
      </c>
      <c r="U3940" s="9" t="s">
        <v>378</v>
      </c>
      <c r="V3940" s="9" t="s">
        <v>33617</v>
      </c>
    </row>
    <row r="3941" customFormat="false" ht="15" hidden="false" customHeight="false" outlineLevel="0" collapsed="false">
      <c r="A3941" s="9" t="s">
        <v>34012</v>
      </c>
      <c r="B3941" s="9" t="s">
        <v>34013</v>
      </c>
      <c r="C3941" s="9" t="s">
        <v>34014</v>
      </c>
      <c r="D3941" s="9" t="s">
        <v>28</v>
      </c>
      <c r="E3941" s="9" t="s">
        <v>943</v>
      </c>
      <c r="F3941" s="9" t="s">
        <v>166</v>
      </c>
      <c r="G3941" s="9" t="s">
        <v>130</v>
      </c>
      <c r="H3941" s="9"/>
      <c r="I3941" s="9"/>
      <c r="J3941" s="9" t="s">
        <v>33497</v>
      </c>
      <c r="K3941" s="9" t="s">
        <v>34015</v>
      </c>
      <c r="L3941" s="9" t="s">
        <v>34016</v>
      </c>
      <c r="M3941" s="9" t="s">
        <v>34017</v>
      </c>
      <c r="N3941" s="9" t="s">
        <v>5729</v>
      </c>
      <c r="O3941" s="9" t="s">
        <v>33248</v>
      </c>
      <c r="P3941" s="9"/>
      <c r="Q3941" s="9" t="s">
        <v>1267</v>
      </c>
      <c r="R3941" s="9" t="s">
        <v>19747</v>
      </c>
      <c r="S3941" s="9" t="s">
        <v>17</v>
      </c>
      <c r="T3941" s="9" t="s">
        <v>170</v>
      </c>
      <c r="U3941" s="9" t="s">
        <v>222</v>
      </c>
      <c r="V3941" s="9"/>
    </row>
    <row r="3942" customFormat="false" ht="15" hidden="false" customHeight="false" outlineLevel="0" collapsed="false">
      <c r="A3942" s="9" t="s">
        <v>34018</v>
      </c>
      <c r="B3942" s="9" t="s">
        <v>34019</v>
      </c>
      <c r="C3942" s="9" t="s">
        <v>34020</v>
      </c>
      <c r="D3942" s="9" t="s">
        <v>28</v>
      </c>
      <c r="E3942" s="9" t="s">
        <v>943</v>
      </c>
      <c r="F3942" s="9" t="s">
        <v>166</v>
      </c>
      <c r="G3942" s="9" t="s">
        <v>130</v>
      </c>
      <c r="H3942" s="9"/>
      <c r="I3942" s="9"/>
      <c r="J3942" s="9" t="s">
        <v>33398</v>
      </c>
      <c r="K3942" s="9" t="s">
        <v>34021</v>
      </c>
      <c r="L3942" s="9" t="s">
        <v>34022</v>
      </c>
      <c r="M3942" s="9" t="s">
        <v>34023</v>
      </c>
      <c r="N3942" s="9" t="s">
        <v>182</v>
      </c>
      <c r="O3942" s="9" t="s">
        <v>33402</v>
      </c>
      <c r="P3942" s="9"/>
      <c r="Q3942" s="9" t="s">
        <v>1267</v>
      </c>
      <c r="R3942" s="9" t="s">
        <v>19747</v>
      </c>
      <c r="S3942" s="9" t="s">
        <v>17</v>
      </c>
      <c r="T3942" s="9" t="s">
        <v>4084</v>
      </c>
      <c r="U3942" s="9" t="s">
        <v>222</v>
      </c>
      <c r="V3942" s="9"/>
    </row>
    <row r="3943" customFormat="false" ht="15" hidden="false" customHeight="false" outlineLevel="0" collapsed="false">
      <c r="A3943" s="9" t="s">
        <v>34024</v>
      </c>
      <c r="B3943" s="9" t="s">
        <v>34025</v>
      </c>
      <c r="C3943" s="9" t="s">
        <v>34026</v>
      </c>
      <c r="D3943" s="9" t="s">
        <v>28</v>
      </c>
      <c r="E3943" s="9" t="s">
        <v>943</v>
      </c>
      <c r="F3943" s="9" t="s">
        <v>166</v>
      </c>
      <c r="G3943" s="9" t="s">
        <v>130</v>
      </c>
      <c r="H3943" s="9"/>
      <c r="I3943" s="9"/>
      <c r="J3943" s="9" t="s">
        <v>33053</v>
      </c>
      <c r="K3943" s="9" t="s">
        <v>34027</v>
      </c>
      <c r="L3943" s="9" t="s">
        <v>34028</v>
      </c>
      <c r="M3943" s="9" t="s">
        <v>34029</v>
      </c>
      <c r="N3943" s="9" t="s">
        <v>9212</v>
      </c>
      <c r="O3943" s="9" t="s">
        <v>33056</v>
      </c>
      <c r="P3943" s="9"/>
      <c r="Q3943" s="9" t="s">
        <v>1267</v>
      </c>
      <c r="R3943" s="9" t="s">
        <v>33201</v>
      </c>
      <c r="S3943" s="9" t="s">
        <v>16</v>
      </c>
      <c r="T3943" s="9" t="s">
        <v>7901</v>
      </c>
      <c r="U3943" s="9" t="s">
        <v>222</v>
      </c>
      <c r="V3943" s="9"/>
    </row>
    <row r="3944" customFormat="false" ht="15" hidden="false" customHeight="false" outlineLevel="0" collapsed="false">
      <c r="A3944" s="9" t="s">
        <v>34030</v>
      </c>
      <c r="B3944" s="9" t="s">
        <v>34031</v>
      </c>
      <c r="C3944" s="9" t="s">
        <v>34032</v>
      </c>
      <c r="D3944" s="9" t="s">
        <v>28</v>
      </c>
      <c r="E3944" s="9" t="s">
        <v>943</v>
      </c>
      <c r="F3944" s="9" t="s">
        <v>169</v>
      </c>
      <c r="G3944" s="9" t="s">
        <v>118</v>
      </c>
      <c r="H3944" s="9"/>
      <c r="I3944" s="9"/>
      <c r="J3944" s="9" t="s">
        <v>34033</v>
      </c>
      <c r="K3944" s="9" t="s">
        <v>34034</v>
      </c>
      <c r="L3944" s="9" t="s">
        <v>34035</v>
      </c>
      <c r="M3944" s="9" t="s">
        <v>34036</v>
      </c>
      <c r="N3944" s="9" t="s">
        <v>173</v>
      </c>
      <c r="O3944" s="9" t="s">
        <v>32907</v>
      </c>
      <c r="P3944" s="9"/>
      <c r="Q3944" s="9" t="s">
        <v>1267</v>
      </c>
      <c r="R3944" s="9" t="s">
        <v>19747</v>
      </c>
      <c r="S3944" s="9" t="s">
        <v>16</v>
      </c>
      <c r="T3944" s="9" t="s">
        <v>16911</v>
      </c>
      <c r="U3944" s="9" t="s">
        <v>222</v>
      </c>
      <c r="V3944" s="9"/>
    </row>
    <row r="3945" customFormat="false" ht="15" hidden="false" customHeight="false" outlineLevel="0" collapsed="false">
      <c r="A3945" s="9" t="s">
        <v>34037</v>
      </c>
      <c r="B3945" s="9" t="s">
        <v>34038</v>
      </c>
      <c r="C3945" s="9" t="s">
        <v>34039</v>
      </c>
      <c r="D3945" s="9" t="s">
        <v>28</v>
      </c>
      <c r="E3945" s="9" t="s">
        <v>943</v>
      </c>
      <c r="F3945" s="9" t="s">
        <v>169</v>
      </c>
      <c r="G3945" s="9" t="s">
        <v>118</v>
      </c>
      <c r="H3945" s="9"/>
      <c r="I3945" s="9"/>
      <c r="J3945" s="9" t="s">
        <v>33012</v>
      </c>
      <c r="K3945" s="9" t="s">
        <v>34040</v>
      </c>
      <c r="L3945" s="9" t="s">
        <v>34041</v>
      </c>
      <c r="M3945" s="9" t="s">
        <v>34042</v>
      </c>
      <c r="N3945" s="9" t="s">
        <v>173</v>
      </c>
      <c r="O3945" s="9" t="s">
        <v>33016</v>
      </c>
      <c r="P3945" s="9"/>
      <c r="Q3945" s="9" t="s">
        <v>1267</v>
      </c>
      <c r="R3945" s="9" t="s">
        <v>19747</v>
      </c>
      <c r="S3945" s="9" t="s">
        <v>16</v>
      </c>
      <c r="T3945" s="9" t="s">
        <v>2848</v>
      </c>
      <c r="U3945" s="9" t="s">
        <v>222</v>
      </c>
      <c r="V3945" s="9"/>
    </row>
    <row r="3946" customFormat="false" ht="15" hidden="false" customHeight="false" outlineLevel="0" collapsed="false">
      <c r="A3946" s="9" t="s">
        <v>34043</v>
      </c>
      <c r="B3946" s="9" t="s">
        <v>34044</v>
      </c>
      <c r="C3946" s="9" t="s">
        <v>34045</v>
      </c>
      <c r="D3946" s="9" t="s">
        <v>28</v>
      </c>
      <c r="E3946" s="9" t="s">
        <v>943</v>
      </c>
      <c r="F3946" s="9" t="s">
        <v>169</v>
      </c>
      <c r="G3946" s="9" t="s">
        <v>118</v>
      </c>
      <c r="H3946" s="9"/>
      <c r="I3946" s="9"/>
      <c r="J3946" s="9" t="s">
        <v>33661</v>
      </c>
      <c r="K3946" s="9" t="s">
        <v>34046</v>
      </c>
      <c r="L3946" s="9" t="s">
        <v>34047</v>
      </c>
      <c r="M3946" s="9" t="s">
        <v>34048</v>
      </c>
      <c r="N3946" s="9" t="s">
        <v>353</v>
      </c>
      <c r="O3946" s="9" t="s">
        <v>34049</v>
      </c>
      <c r="P3946" s="9"/>
      <c r="Q3946" s="9" t="s">
        <v>1267</v>
      </c>
      <c r="R3946" s="9" t="s">
        <v>3340</v>
      </c>
      <c r="S3946" s="9" t="s">
        <v>16</v>
      </c>
      <c r="T3946" s="9" t="s">
        <v>2848</v>
      </c>
      <c r="U3946" s="9" t="s">
        <v>378</v>
      </c>
      <c r="V3946" s="9" t="s">
        <v>34050</v>
      </c>
    </row>
    <row r="3947" customFormat="false" ht="15" hidden="false" customHeight="false" outlineLevel="0" collapsed="false">
      <c r="A3947" s="9" t="s">
        <v>34051</v>
      </c>
      <c r="B3947" s="9" t="s">
        <v>34052</v>
      </c>
      <c r="C3947" s="9" t="s">
        <v>34053</v>
      </c>
      <c r="D3947" s="9" t="s">
        <v>28</v>
      </c>
      <c r="E3947" s="9" t="s">
        <v>943</v>
      </c>
      <c r="F3947" s="9" t="s">
        <v>169</v>
      </c>
      <c r="G3947" s="9" t="s">
        <v>118</v>
      </c>
      <c r="H3947" s="9"/>
      <c r="I3947" s="9"/>
      <c r="J3947" s="9" t="s">
        <v>34054</v>
      </c>
      <c r="K3947" s="9" t="s">
        <v>34055</v>
      </c>
      <c r="L3947" s="9" t="s">
        <v>34056</v>
      </c>
      <c r="M3947" s="9" t="s">
        <v>34057</v>
      </c>
      <c r="N3947" s="9" t="s">
        <v>6008</v>
      </c>
      <c r="O3947" s="9" t="s">
        <v>34058</v>
      </c>
      <c r="P3947" s="9"/>
      <c r="Q3947" s="9" t="s">
        <v>1267</v>
      </c>
      <c r="R3947" s="9" t="s">
        <v>3340</v>
      </c>
      <c r="S3947" s="9" t="s">
        <v>16</v>
      </c>
      <c r="T3947" s="9" t="s">
        <v>2848</v>
      </c>
      <c r="U3947" s="9" t="s">
        <v>222</v>
      </c>
      <c r="V3947" s="9"/>
    </row>
    <row r="3948" customFormat="false" ht="15" hidden="false" customHeight="false" outlineLevel="0" collapsed="false">
      <c r="A3948" s="9" t="s">
        <v>34059</v>
      </c>
      <c r="B3948" s="9" t="s">
        <v>34060</v>
      </c>
      <c r="C3948" s="9" t="s">
        <v>34061</v>
      </c>
      <c r="D3948" s="9" t="s">
        <v>28</v>
      </c>
      <c r="E3948" s="9" t="s">
        <v>943</v>
      </c>
      <c r="F3948" s="9" t="s">
        <v>169</v>
      </c>
      <c r="G3948" s="9" t="s">
        <v>118</v>
      </c>
      <c r="H3948" s="9"/>
      <c r="I3948" s="9"/>
      <c r="J3948" s="9" t="s">
        <v>34062</v>
      </c>
      <c r="K3948" s="9" t="s">
        <v>34063</v>
      </c>
      <c r="L3948" s="9" t="s">
        <v>34064</v>
      </c>
      <c r="M3948" s="9" t="s">
        <v>34065</v>
      </c>
      <c r="N3948" s="9" t="s">
        <v>174</v>
      </c>
      <c r="O3948" s="9" t="s">
        <v>34066</v>
      </c>
      <c r="P3948" s="9"/>
      <c r="Q3948" s="9" t="s">
        <v>1267</v>
      </c>
      <c r="R3948" s="9" t="s">
        <v>19747</v>
      </c>
      <c r="S3948" s="9" t="s">
        <v>17</v>
      </c>
      <c r="T3948" s="9" t="s">
        <v>2848</v>
      </c>
      <c r="U3948" s="9" t="s">
        <v>222</v>
      </c>
      <c r="V3948" s="9"/>
    </row>
    <row r="3949" customFormat="false" ht="15" hidden="false" customHeight="false" outlineLevel="0" collapsed="false">
      <c r="A3949" s="9" t="s">
        <v>34067</v>
      </c>
      <c r="B3949" s="9" t="s">
        <v>34068</v>
      </c>
      <c r="C3949" s="9" t="s">
        <v>34069</v>
      </c>
      <c r="D3949" s="9" t="s">
        <v>28</v>
      </c>
      <c r="E3949" s="9" t="s">
        <v>943</v>
      </c>
      <c r="F3949" s="9" t="s">
        <v>169</v>
      </c>
      <c r="G3949" s="9" t="s">
        <v>118</v>
      </c>
      <c r="H3949" s="9"/>
      <c r="I3949" s="9"/>
      <c r="J3949" s="9" t="s">
        <v>34070</v>
      </c>
      <c r="K3949" s="9" t="s">
        <v>34071</v>
      </c>
      <c r="L3949" s="9" t="s">
        <v>34072</v>
      </c>
      <c r="M3949" s="9" t="s">
        <v>34073</v>
      </c>
      <c r="N3949" s="9" t="s">
        <v>174</v>
      </c>
      <c r="O3949" s="9" t="s">
        <v>34074</v>
      </c>
      <c r="P3949" s="9"/>
      <c r="Q3949" s="9" t="s">
        <v>1267</v>
      </c>
      <c r="R3949" s="9" t="s">
        <v>3340</v>
      </c>
      <c r="S3949" s="9" t="s">
        <v>16</v>
      </c>
      <c r="T3949" s="9" t="s">
        <v>2848</v>
      </c>
      <c r="U3949" s="9" t="s">
        <v>378</v>
      </c>
      <c r="V3949" s="9"/>
    </row>
    <row r="3950" customFormat="false" ht="15" hidden="false" customHeight="false" outlineLevel="0" collapsed="false">
      <c r="A3950" s="9" t="s">
        <v>34075</v>
      </c>
      <c r="B3950" s="9" t="s">
        <v>34076</v>
      </c>
      <c r="C3950" s="9" t="s">
        <v>34077</v>
      </c>
      <c r="D3950" s="9" t="s">
        <v>28</v>
      </c>
      <c r="E3950" s="9" t="s">
        <v>943</v>
      </c>
      <c r="F3950" s="9" t="s">
        <v>167</v>
      </c>
      <c r="G3950" s="9" t="s">
        <v>138</v>
      </c>
      <c r="H3950" s="9"/>
      <c r="I3950" s="9"/>
      <c r="J3950" s="9" t="s">
        <v>34078</v>
      </c>
      <c r="K3950" s="9" t="s">
        <v>34079</v>
      </c>
      <c r="L3950" s="9" t="s">
        <v>34080</v>
      </c>
      <c r="M3950" s="9" t="s">
        <v>34081</v>
      </c>
      <c r="N3950" s="9" t="s">
        <v>13497</v>
      </c>
      <c r="O3950" s="9" t="s">
        <v>33348</v>
      </c>
      <c r="P3950" s="9"/>
      <c r="Q3950" s="9" t="s">
        <v>1267</v>
      </c>
      <c r="R3950" s="9" t="s">
        <v>19747</v>
      </c>
      <c r="S3950" s="9" t="s">
        <v>15</v>
      </c>
      <c r="T3950" s="9" t="s">
        <v>247</v>
      </c>
      <c r="U3950" s="9" t="s">
        <v>222</v>
      </c>
      <c r="V3950" s="9" t="s">
        <v>34082</v>
      </c>
    </row>
    <row r="3951" customFormat="false" ht="15" hidden="false" customHeight="false" outlineLevel="0" collapsed="false">
      <c r="A3951" s="9" t="s">
        <v>34083</v>
      </c>
      <c r="B3951" s="9" t="s">
        <v>34084</v>
      </c>
      <c r="C3951" s="9" t="s">
        <v>34085</v>
      </c>
      <c r="D3951" s="9" t="s">
        <v>28</v>
      </c>
      <c r="E3951" s="9" t="s">
        <v>943</v>
      </c>
      <c r="F3951" s="9" t="s">
        <v>167</v>
      </c>
      <c r="G3951" s="9" t="s">
        <v>138</v>
      </c>
      <c r="H3951" s="9"/>
      <c r="I3951" s="9"/>
      <c r="J3951" s="9" t="s">
        <v>34086</v>
      </c>
      <c r="K3951" s="9" t="s">
        <v>34087</v>
      </c>
      <c r="L3951" s="9" t="s">
        <v>34088</v>
      </c>
      <c r="M3951" s="9" t="s">
        <v>34089</v>
      </c>
      <c r="N3951" s="9" t="s">
        <v>11610</v>
      </c>
      <c r="O3951" s="9" t="s">
        <v>32916</v>
      </c>
      <c r="P3951" s="9"/>
      <c r="Q3951" s="9" t="s">
        <v>1267</v>
      </c>
      <c r="R3951" s="9" t="s">
        <v>19747</v>
      </c>
      <c r="S3951" s="9" t="s">
        <v>16</v>
      </c>
      <c r="T3951" s="9" t="s">
        <v>357</v>
      </c>
      <c r="U3951" s="9" t="s">
        <v>222</v>
      </c>
      <c r="V3951" s="9"/>
    </row>
    <row r="3952" customFormat="false" ht="15" hidden="false" customHeight="false" outlineLevel="0" collapsed="false">
      <c r="A3952" s="9" t="s">
        <v>34090</v>
      </c>
      <c r="B3952" s="9" t="s">
        <v>34091</v>
      </c>
      <c r="C3952" s="9" t="s">
        <v>34092</v>
      </c>
      <c r="D3952" s="9" t="s">
        <v>28</v>
      </c>
      <c r="E3952" s="9" t="s">
        <v>943</v>
      </c>
      <c r="F3952" s="9" t="s">
        <v>167</v>
      </c>
      <c r="G3952" s="9" t="s">
        <v>138</v>
      </c>
      <c r="H3952" s="9"/>
      <c r="I3952" s="9"/>
      <c r="J3952" s="9" t="s">
        <v>34093</v>
      </c>
      <c r="K3952" s="9" t="s">
        <v>34094</v>
      </c>
      <c r="L3952" s="9" t="s">
        <v>34095</v>
      </c>
      <c r="M3952" s="9" t="s">
        <v>34096</v>
      </c>
      <c r="N3952" s="9" t="s">
        <v>452</v>
      </c>
      <c r="O3952" s="9" t="s">
        <v>32916</v>
      </c>
      <c r="P3952" s="9"/>
      <c r="Q3952" s="9" t="s">
        <v>1267</v>
      </c>
      <c r="R3952" s="9" t="s">
        <v>19747</v>
      </c>
      <c r="S3952" s="9" t="s">
        <v>16</v>
      </c>
      <c r="T3952" s="9" t="s">
        <v>170</v>
      </c>
      <c r="U3952" s="9" t="s">
        <v>222</v>
      </c>
      <c r="V3952" s="9"/>
    </row>
    <row r="3953" customFormat="false" ht="15" hidden="false" customHeight="false" outlineLevel="0" collapsed="false">
      <c r="A3953" s="9" t="s">
        <v>34097</v>
      </c>
      <c r="B3953" s="9" t="s">
        <v>34098</v>
      </c>
      <c r="C3953" s="9" t="s">
        <v>34099</v>
      </c>
      <c r="D3953" s="9" t="s">
        <v>28</v>
      </c>
      <c r="E3953" s="9" t="s">
        <v>943</v>
      </c>
      <c r="F3953" s="9" t="s">
        <v>167</v>
      </c>
      <c r="G3953" s="9" t="s">
        <v>16171</v>
      </c>
      <c r="H3953" s="9"/>
      <c r="I3953" s="9"/>
      <c r="J3953" s="9" t="s">
        <v>34100</v>
      </c>
      <c r="K3953" s="9" t="s">
        <v>34101</v>
      </c>
      <c r="L3953" s="9" t="s">
        <v>34102</v>
      </c>
      <c r="M3953" s="9" t="s">
        <v>34103</v>
      </c>
      <c r="N3953" s="9" t="s">
        <v>6008</v>
      </c>
      <c r="O3953" s="9" t="s">
        <v>34104</v>
      </c>
      <c r="P3953" s="9"/>
      <c r="Q3953" s="9" t="s">
        <v>1267</v>
      </c>
      <c r="R3953" s="9" t="s">
        <v>19747</v>
      </c>
      <c r="S3953" s="9" t="s">
        <v>16</v>
      </c>
      <c r="T3953" s="9" t="s">
        <v>34105</v>
      </c>
      <c r="U3953" s="9" t="s">
        <v>222</v>
      </c>
      <c r="V3953" s="9"/>
    </row>
    <row r="3954" customFormat="false" ht="15" hidden="false" customHeight="false" outlineLevel="0" collapsed="false">
      <c r="A3954" s="9" t="s">
        <v>34106</v>
      </c>
      <c r="B3954" s="9" t="s">
        <v>34107</v>
      </c>
      <c r="C3954" s="9" t="s">
        <v>34108</v>
      </c>
      <c r="D3954" s="9" t="s">
        <v>28</v>
      </c>
      <c r="E3954" s="9" t="s">
        <v>943</v>
      </c>
      <c r="F3954" s="9" t="s">
        <v>167</v>
      </c>
      <c r="G3954" s="9" t="s">
        <v>1025</v>
      </c>
      <c r="H3954" s="9"/>
      <c r="I3954" s="9"/>
      <c r="J3954" s="9" t="s">
        <v>34109</v>
      </c>
      <c r="K3954" s="9" t="s">
        <v>34110</v>
      </c>
      <c r="L3954" s="9" t="s">
        <v>34111</v>
      </c>
      <c r="M3954" s="9" t="s">
        <v>34112</v>
      </c>
      <c r="N3954" s="9" t="s">
        <v>174</v>
      </c>
      <c r="O3954" s="9" t="s">
        <v>34066</v>
      </c>
      <c r="P3954" s="9"/>
      <c r="Q3954" s="9" t="s">
        <v>1267</v>
      </c>
      <c r="R3954" s="9" t="s">
        <v>19747</v>
      </c>
      <c r="S3954" s="9" t="s">
        <v>17</v>
      </c>
      <c r="T3954" s="9" t="s">
        <v>2848</v>
      </c>
      <c r="U3954" s="9" t="s">
        <v>222</v>
      </c>
      <c r="V3954" s="9"/>
    </row>
    <row r="3955" customFormat="false" ht="15" hidden="false" customHeight="false" outlineLevel="0" collapsed="false">
      <c r="A3955" s="9" t="s">
        <v>34113</v>
      </c>
      <c r="B3955" s="9" t="s">
        <v>34114</v>
      </c>
      <c r="C3955" s="9" t="s">
        <v>34115</v>
      </c>
      <c r="D3955" s="9" t="s">
        <v>28</v>
      </c>
      <c r="E3955" s="9" t="s">
        <v>943</v>
      </c>
      <c r="F3955" s="9" t="s">
        <v>167</v>
      </c>
      <c r="G3955" s="9" t="s">
        <v>146</v>
      </c>
      <c r="H3955" s="9"/>
      <c r="I3955" s="9"/>
      <c r="J3955" s="9" t="s">
        <v>34116</v>
      </c>
      <c r="K3955" s="9" t="s">
        <v>34117</v>
      </c>
      <c r="L3955" s="9" t="s">
        <v>34118</v>
      </c>
      <c r="M3955" s="9" t="s">
        <v>34115</v>
      </c>
      <c r="N3955" s="9" t="s">
        <v>184</v>
      </c>
      <c r="O3955" s="9" t="s">
        <v>33056</v>
      </c>
      <c r="P3955" s="9"/>
      <c r="Q3955" s="9" t="s">
        <v>1267</v>
      </c>
      <c r="R3955" s="9" t="s">
        <v>19747</v>
      </c>
      <c r="S3955" s="9" t="s">
        <v>16</v>
      </c>
      <c r="T3955" s="9" t="s">
        <v>3090</v>
      </c>
      <c r="U3955" s="9" t="s">
        <v>222</v>
      </c>
      <c r="V3955" s="9"/>
    </row>
    <row r="3956" customFormat="false" ht="15" hidden="false" customHeight="false" outlineLevel="0" collapsed="false">
      <c r="A3956" s="9" t="s">
        <v>34119</v>
      </c>
      <c r="B3956" s="9" t="s">
        <v>34120</v>
      </c>
      <c r="C3956" s="9" t="s">
        <v>34121</v>
      </c>
      <c r="D3956" s="9" t="s">
        <v>28</v>
      </c>
      <c r="E3956" s="9" t="s">
        <v>943</v>
      </c>
      <c r="F3956" s="9" t="s">
        <v>167</v>
      </c>
      <c r="G3956" s="9" t="s">
        <v>138</v>
      </c>
      <c r="H3956" s="9"/>
      <c r="I3956" s="9"/>
      <c r="J3956" s="9" t="s">
        <v>33982</v>
      </c>
      <c r="K3956" s="9" t="s">
        <v>34122</v>
      </c>
      <c r="L3956" s="9" t="s">
        <v>34123</v>
      </c>
      <c r="M3956" s="9" t="s">
        <v>34124</v>
      </c>
      <c r="N3956" s="9" t="s">
        <v>182</v>
      </c>
      <c r="O3956" s="9" t="s">
        <v>33264</v>
      </c>
      <c r="P3956" s="9"/>
      <c r="Q3956" s="9" t="s">
        <v>1267</v>
      </c>
      <c r="R3956" s="9" t="s">
        <v>19747</v>
      </c>
      <c r="S3956" s="9" t="s">
        <v>16</v>
      </c>
      <c r="T3956" s="9" t="s">
        <v>4084</v>
      </c>
      <c r="U3956" s="9" t="s">
        <v>222</v>
      </c>
      <c r="V3956" s="9"/>
    </row>
    <row r="3957" customFormat="false" ht="15" hidden="false" customHeight="false" outlineLevel="0" collapsed="false">
      <c r="A3957" s="9" t="s">
        <v>34125</v>
      </c>
      <c r="B3957" s="9" t="s">
        <v>34126</v>
      </c>
      <c r="C3957" s="9" t="s">
        <v>34127</v>
      </c>
      <c r="D3957" s="9" t="s">
        <v>28</v>
      </c>
      <c r="E3957" s="9" t="s">
        <v>943</v>
      </c>
      <c r="F3957" s="9" t="s">
        <v>167</v>
      </c>
      <c r="G3957" s="9" t="s">
        <v>34128</v>
      </c>
      <c r="H3957" s="9"/>
      <c r="I3957" s="9"/>
      <c r="J3957" s="9" t="s">
        <v>34129</v>
      </c>
      <c r="K3957" s="9" t="s">
        <v>34130</v>
      </c>
      <c r="L3957" s="9" t="s">
        <v>34131</v>
      </c>
      <c r="M3957" s="9" t="s">
        <v>34132</v>
      </c>
      <c r="N3957" s="9" t="s">
        <v>5795</v>
      </c>
      <c r="O3957" s="9" t="s">
        <v>34133</v>
      </c>
      <c r="P3957" s="9"/>
      <c r="Q3957" s="9" t="s">
        <v>1267</v>
      </c>
      <c r="R3957" s="9" t="s">
        <v>19747</v>
      </c>
      <c r="S3957" s="9" t="s">
        <v>16</v>
      </c>
      <c r="T3957" s="9" t="s">
        <v>388</v>
      </c>
      <c r="U3957" s="9" t="s">
        <v>222</v>
      </c>
      <c r="V3957" s="9" t="s">
        <v>34134</v>
      </c>
    </row>
    <row r="3958" customFormat="false" ht="15" hidden="false" customHeight="false" outlineLevel="0" collapsed="false">
      <c r="A3958" s="9" t="s">
        <v>34135</v>
      </c>
      <c r="B3958" s="9" t="s">
        <v>34136</v>
      </c>
      <c r="C3958" s="9" t="s">
        <v>34137</v>
      </c>
      <c r="D3958" s="9" t="s">
        <v>28</v>
      </c>
      <c r="E3958" s="9" t="s">
        <v>943</v>
      </c>
      <c r="F3958" s="9" t="s">
        <v>167</v>
      </c>
      <c r="G3958" s="9" t="s">
        <v>138</v>
      </c>
      <c r="H3958" s="9"/>
      <c r="I3958" s="9"/>
      <c r="J3958" s="9" t="s">
        <v>33529</v>
      </c>
      <c r="K3958" s="9" t="s">
        <v>34138</v>
      </c>
      <c r="L3958" s="9" t="s">
        <v>34139</v>
      </c>
      <c r="M3958" s="9" t="s">
        <v>34140</v>
      </c>
      <c r="N3958" s="9" t="s">
        <v>174</v>
      </c>
      <c r="O3958" s="9" t="s">
        <v>33348</v>
      </c>
      <c r="P3958" s="9"/>
      <c r="Q3958" s="9" t="s">
        <v>1267</v>
      </c>
      <c r="R3958" s="9" t="s">
        <v>19747</v>
      </c>
      <c r="S3958" s="9" t="s">
        <v>17</v>
      </c>
      <c r="T3958" s="9" t="s">
        <v>2848</v>
      </c>
      <c r="U3958" s="9" t="s">
        <v>222</v>
      </c>
      <c r="V3958" s="9"/>
    </row>
    <row r="3959" customFormat="false" ht="15" hidden="false" customHeight="false" outlineLevel="0" collapsed="false">
      <c r="A3959" s="9" t="s">
        <v>34141</v>
      </c>
      <c r="B3959" s="9" t="s">
        <v>34142</v>
      </c>
      <c r="C3959" s="9" t="s">
        <v>30077</v>
      </c>
      <c r="D3959" s="9" t="s">
        <v>28</v>
      </c>
      <c r="E3959" s="9" t="s">
        <v>943</v>
      </c>
      <c r="F3959" s="9" t="s">
        <v>167</v>
      </c>
      <c r="G3959" s="9" t="s">
        <v>138</v>
      </c>
      <c r="H3959" s="9"/>
      <c r="I3959" s="9"/>
      <c r="J3959" s="9" t="s">
        <v>33398</v>
      </c>
      <c r="K3959" s="9" t="s">
        <v>34143</v>
      </c>
      <c r="L3959" s="9" t="s">
        <v>34144</v>
      </c>
      <c r="M3959" s="9" t="s">
        <v>32809</v>
      </c>
      <c r="N3959" s="9" t="s">
        <v>432</v>
      </c>
      <c r="O3959" s="9" t="s">
        <v>33402</v>
      </c>
      <c r="P3959" s="9"/>
      <c r="Q3959" s="9" t="s">
        <v>1267</v>
      </c>
      <c r="R3959" s="9" t="s">
        <v>19747</v>
      </c>
      <c r="S3959" s="9" t="s">
        <v>16</v>
      </c>
      <c r="T3959" s="9" t="s">
        <v>313</v>
      </c>
      <c r="U3959" s="9" t="s">
        <v>222</v>
      </c>
      <c r="V3959" s="9"/>
    </row>
    <row r="3960" customFormat="false" ht="15" hidden="false" customHeight="false" outlineLevel="0" collapsed="false">
      <c r="A3960" s="9" t="s">
        <v>34145</v>
      </c>
      <c r="B3960" s="9" t="s">
        <v>34146</v>
      </c>
      <c r="C3960" s="9" t="s">
        <v>34147</v>
      </c>
      <c r="D3960" s="9" t="s">
        <v>28</v>
      </c>
      <c r="E3960" s="9" t="s">
        <v>943</v>
      </c>
      <c r="F3960" s="9" t="s">
        <v>167</v>
      </c>
      <c r="G3960" s="9" t="s">
        <v>136</v>
      </c>
      <c r="H3960" s="9"/>
      <c r="I3960" s="9"/>
      <c r="J3960" s="9" t="s">
        <v>33398</v>
      </c>
      <c r="K3960" s="9" t="s">
        <v>34148</v>
      </c>
      <c r="L3960" s="9" t="s">
        <v>34149</v>
      </c>
      <c r="M3960" s="9" t="s">
        <v>34140</v>
      </c>
      <c r="N3960" s="9" t="s">
        <v>174</v>
      </c>
      <c r="O3960" s="9" t="s">
        <v>33402</v>
      </c>
      <c r="P3960" s="9"/>
      <c r="Q3960" s="9" t="s">
        <v>1267</v>
      </c>
      <c r="R3960" s="9" t="s">
        <v>19747</v>
      </c>
      <c r="S3960" s="9" t="s">
        <v>17</v>
      </c>
      <c r="T3960" s="9" t="s">
        <v>2848</v>
      </c>
      <c r="U3960" s="9" t="s">
        <v>222</v>
      </c>
      <c r="V3960" s="9"/>
    </row>
    <row r="3961" customFormat="false" ht="15" hidden="false" customHeight="false" outlineLevel="0" collapsed="false">
      <c r="A3961" s="9" t="s">
        <v>34150</v>
      </c>
      <c r="B3961" s="9" t="s">
        <v>34151</v>
      </c>
      <c r="C3961" s="9" t="s">
        <v>34152</v>
      </c>
      <c r="D3961" s="9" t="s">
        <v>28</v>
      </c>
      <c r="E3961" s="9" t="s">
        <v>943</v>
      </c>
      <c r="F3961" s="9" t="s">
        <v>167</v>
      </c>
      <c r="G3961" s="9" t="s">
        <v>136</v>
      </c>
      <c r="H3961" s="9"/>
      <c r="I3961" s="9"/>
      <c r="J3961" s="9" t="s">
        <v>33529</v>
      </c>
      <c r="K3961" s="9" t="s">
        <v>34153</v>
      </c>
      <c r="L3961" s="9" t="s">
        <v>34154</v>
      </c>
      <c r="M3961" s="9" t="s">
        <v>34155</v>
      </c>
      <c r="N3961" s="9" t="s">
        <v>5729</v>
      </c>
      <c r="O3961" s="9" t="s">
        <v>33348</v>
      </c>
      <c r="P3961" s="9"/>
      <c r="Q3961" s="9" t="s">
        <v>1267</v>
      </c>
      <c r="R3961" s="9" t="s">
        <v>19747</v>
      </c>
      <c r="S3961" s="9" t="s">
        <v>17</v>
      </c>
      <c r="T3961" s="9" t="s">
        <v>2848</v>
      </c>
      <c r="U3961" s="9" t="s">
        <v>222</v>
      </c>
      <c r="V3961" s="9"/>
    </row>
    <row r="3962" customFormat="false" ht="15" hidden="false" customHeight="false" outlineLevel="0" collapsed="false">
      <c r="A3962" s="9" t="s">
        <v>34156</v>
      </c>
      <c r="B3962" s="9" t="s">
        <v>34157</v>
      </c>
      <c r="C3962" s="9" t="s">
        <v>34158</v>
      </c>
      <c r="D3962" s="9" t="s">
        <v>28</v>
      </c>
      <c r="E3962" s="9" t="s">
        <v>943</v>
      </c>
      <c r="F3962" s="9" t="s">
        <v>167</v>
      </c>
      <c r="G3962" s="9" t="s">
        <v>142</v>
      </c>
      <c r="H3962" s="9"/>
      <c r="I3962" s="9"/>
      <c r="J3962" s="9" t="s">
        <v>33268</v>
      </c>
      <c r="K3962" s="9" t="s">
        <v>34159</v>
      </c>
      <c r="L3962" s="9" t="s">
        <v>34160</v>
      </c>
      <c r="M3962" s="9" t="s">
        <v>808</v>
      </c>
      <c r="N3962" s="9" t="s">
        <v>1380</v>
      </c>
      <c r="O3962" s="9" t="s">
        <v>33272</v>
      </c>
      <c r="P3962" s="9"/>
      <c r="Q3962" s="9" t="s">
        <v>1267</v>
      </c>
      <c r="R3962" s="9" t="s">
        <v>19747</v>
      </c>
      <c r="S3962" s="9" t="s">
        <v>17</v>
      </c>
      <c r="T3962" s="9" t="s">
        <v>3391</v>
      </c>
      <c r="U3962" s="9" t="s">
        <v>222</v>
      </c>
      <c r="V3962" s="9"/>
    </row>
    <row r="3963" customFormat="false" ht="15" hidden="false" customHeight="false" outlineLevel="0" collapsed="false">
      <c r="A3963" s="9" t="s">
        <v>34161</v>
      </c>
      <c r="B3963" s="9" t="s">
        <v>34162</v>
      </c>
      <c r="C3963" s="9" t="s">
        <v>34163</v>
      </c>
      <c r="D3963" s="9" t="s">
        <v>28</v>
      </c>
      <c r="E3963" s="9" t="s">
        <v>943</v>
      </c>
      <c r="F3963" s="9" t="s">
        <v>167</v>
      </c>
      <c r="G3963" s="9" t="s">
        <v>142</v>
      </c>
      <c r="H3963" s="9"/>
      <c r="I3963" s="9"/>
      <c r="J3963" s="9" t="s">
        <v>34164</v>
      </c>
      <c r="K3963" s="9" t="s">
        <v>34165</v>
      </c>
      <c r="L3963" s="9" t="s">
        <v>34166</v>
      </c>
      <c r="M3963" s="9" t="s">
        <v>34167</v>
      </c>
      <c r="N3963" s="9" t="s">
        <v>175</v>
      </c>
      <c r="O3963" s="9" t="s">
        <v>34168</v>
      </c>
      <c r="P3963" s="9"/>
      <c r="Q3963" s="9" t="s">
        <v>1267</v>
      </c>
      <c r="R3963" s="9" t="s">
        <v>19747</v>
      </c>
      <c r="S3963" s="9" t="s">
        <v>17</v>
      </c>
      <c r="T3963" s="9" t="s">
        <v>2848</v>
      </c>
      <c r="U3963" s="9" t="s">
        <v>222</v>
      </c>
      <c r="V3963" s="9"/>
    </row>
    <row r="3964" customFormat="false" ht="15" hidden="false" customHeight="false" outlineLevel="0" collapsed="false">
      <c r="A3964" s="9" t="s">
        <v>34169</v>
      </c>
      <c r="B3964" s="9" t="s">
        <v>34170</v>
      </c>
      <c r="C3964" s="9" t="s">
        <v>34171</v>
      </c>
      <c r="D3964" s="9" t="s">
        <v>28</v>
      </c>
      <c r="E3964" s="9" t="s">
        <v>943</v>
      </c>
      <c r="F3964" s="9" t="s">
        <v>167</v>
      </c>
      <c r="G3964" s="9" t="s">
        <v>142</v>
      </c>
      <c r="H3964" s="9"/>
      <c r="I3964" s="9"/>
      <c r="J3964" s="9" t="s">
        <v>34172</v>
      </c>
      <c r="K3964" s="9" t="s">
        <v>34173</v>
      </c>
      <c r="L3964" s="9" t="s">
        <v>34174</v>
      </c>
      <c r="M3964" s="9" t="s">
        <v>34175</v>
      </c>
      <c r="N3964" s="9" t="s">
        <v>14008</v>
      </c>
      <c r="O3964" s="9" t="s">
        <v>34176</v>
      </c>
      <c r="P3964" s="9"/>
      <c r="Q3964" s="9" t="s">
        <v>1267</v>
      </c>
      <c r="R3964" s="9" t="s">
        <v>19747</v>
      </c>
      <c r="S3964" s="9" t="s">
        <v>17</v>
      </c>
      <c r="T3964" s="9" t="s">
        <v>554</v>
      </c>
      <c r="U3964" s="9" t="s">
        <v>222</v>
      </c>
      <c r="V3964" s="9"/>
    </row>
    <row r="3965" customFormat="false" ht="15" hidden="false" customHeight="false" outlineLevel="0" collapsed="false">
      <c r="A3965" s="9" t="s">
        <v>34177</v>
      </c>
      <c r="B3965" s="9" t="s">
        <v>34178</v>
      </c>
      <c r="C3965" s="9" t="s">
        <v>34179</v>
      </c>
      <c r="D3965" s="9" t="s">
        <v>28</v>
      </c>
      <c r="E3965" s="9" t="s">
        <v>943</v>
      </c>
      <c r="F3965" s="9" t="s">
        <v>167</v>
      </c>
      <c r="G3965" s="9" t="s">
        <v>136</v>
      </c>
      <c r="H3965" s="9"/>
      <c r="I3965" s="9"/>
      <c r="J3965" s="9" t="s">
        <v>33982</v>
      </c>
      <c r="K3965" s="9" t="s">
        <v>34180</v>
      </c>
      <c r="L3965" s="9" t="s">
        <v>34181</v>
      </c>
      <c r="M3965" s="9" t="s">
        <v>34182</v>
      </c>
      <c r="N3965" s="9" t="s">
        <v>175</v>
      </c>
      <c r="O3965" s="9" t="s">
        <v>33264</v>
      </c>
      <c r="P3965" s="9"/>
      <c r="Q3965" s="9" t="s">
        <v>1267</v>
      </c>
      <c r="R3965" s="9" t="s">
        <v>19747</v>
      </c>
      <c r="S3965" s="9" t="s">
        <v>17</v>
      </c>
      <c r="T3965" s="9" t="s">
        <v>2848</v>
      </c>
      <c r="U3965" s="9" t="s">
        <v>222</v>
      </c>
      <c r="V3965" s="9"/>
    </row>
    <row r="3966" customFormat="false" ht="15" hidden="false" customHeight="false" outlineLevel="0" collapsed="false">
      <c r="A3966" s="9" t="s">
        <v>34183</v>
      </c>
      <c r="B3966" s="9" t="s">
        <v>34184</v>
      </c>
      <c r="C3966" s="9" t="s">
        <v>34185</v>
      </c>
      <c r="D3966" s="9" t="s">
        <v>28</v>
      </c>
      <c r="E3966" s="9" t="s">
        <v>943</v>
      </c>
      <c r="F3966" s="9" t="s">
        <v>167</v>
      </c>
      <c r="G3966" s="9" t="s">
        <v>2684</v>
      </c>
      <c r="H3966" s="9"/>
      <c r="I3966" s="9"/>
      <c r="J3966" s="9" t="s">
        <v>34186</v>
      </c>
      <c r="K3966" s="9" t="s">
        <v>34187</v>
      </c>
      <c r="L3966" s="9" t="s">
        <v>34188</v>
      </c>
      <c r="M3966" s="9" t="s">
        <v>34189</v>
      </c>
      <c r="N3966" s="9" t="s">
        <v>174</v>
      </c>
      <c r="O3966" s="9" t="s">
        <v>33487</v>
      </c>
      <c r="P3966" s="9"/>
      <c r="Q3966" s="9" t="s">
        <v>1267</v>
      </c>
      <c r="R3966" s="9" t="s">
        <v>19747</v>
      </c>
      <c r="S3966" s="9" t="s">
        <v>17</v>
      </c>
      <c r="T3966" s="9" t="s">
        <v>4118</v>
      </c>
      <c r="U3966" s="9" t="s">
        <v>222</v>
      </c>
      <c r="V3966" s="9" t="s">
        <v>34190</v>
      </c>
    </row>
    <row r="3967" customFormat="false" ht="15" hidden="false" customHeight="false" outlineLevel="0" collapsed="false">
      <c r="A3967" s="9" t="s">
        <v>34191</v>
      </c>
      <c r="B3967" s="9" t="s">
        <v>34192</v>
      </c>
      <c r="C3967" s="9" t="s">
        <v>34193</v>
      </c>
      <c r="D3967" s="9" t="s">
        <v>28</v>
      </c>
      <c r="E3967" s="9" t="s">
        <v>943</v>
      </c>
      <c r="F3967" s="9" t="s">
        <v>167</v>
      </c>
      <c r="G3967" s="9" t="s">
        <v>136</v>
      </c>
      <c r="H3967" s="9"/>
      <c r="I3967" s="9"/>
      <c r="J3967" s="9" t="s">
        <v>33654</v>
      </c>
      <c r="K3967" s="9" t="s">
        <v>34194</v>
      </c>
      <c r="L3967" s="9" t="s">
        <v>34195</v>
      </c>
      <c r="M3967" s="9" t="s">
        <v>34196</v>
      </c>
      <c r="N3967" s="9" t="s">
        <v>173</v>
      </c>
      <c r="O3967" s="9" t="s">
        <v>32907</v>
      </c>
      <c r="P3967" s="9"/>
      <c r="Q3967" s="9" t="s">
        <v>1267</v>
      </c>
      <c r="R3967" s="9" t="s">
        <v>19747</v>
      </c>
      <c r="S3967" s="9" t="s">
        <v>17</v>
      </c>
      <c r="T3967" s="9" t="s">
        <v>2848</v>
      </c>
      <c r="U3967" s="9" t="s">
        <v>222</v>
      </c>
      <c r="V3967" s="9"/>
    </row>
    <row r="3968" customFormat="false" ht="15" hidden="false" customHeight="false" outlineLevel="0" collapsed="false">
      <c r="A3968" s="9" t="s">
        <v>34197</v>
      </c>
      <c r="B3968" s="9" t="s">
        <v>34198</v>
      </c>
      <c r="C3968" s="9" t="s">
        <v>34199</v>
      </c>
      <c r="D3968" s="9" t="s">
        <v>28</v>
      </c>
      <c r="E3968" s="9" t="s">
        <v>943</v>
      </c>
      <c r="F3968" s="9" t="s">
        <v>167</v>
      </c>
      <c r="G3968" s="9" t="s">
        <v>134</v>
      </c>
      <c r="H3968" s="9"/>
      <c r="I3968" s="9"/>
      <c r="J3968" s="9" t="s">
        <v>33989</v>
      </c>
      <c r="K3968" s="9" t="s">
        <v>34200</v>
      </c>
      <c r="L3968" s="9" t="s">
        <v>34201</v>
      </c>
      <c r="M3968" s="9" t="s">
        <v>34202</v>
      </c>
      <c r="N3968" s="9" t="s">
        <v>6008</v>
      </c>
      <c r="O3968" s="9" t="s">
        <v>33332</v>
      </c>
      <c r="P3968" s="9"/>
      <c r="Q3968" s="9" t="s">
        <v>1267</v>
      </c>
      <c r="R3968" s="9" t="s">
        <v>19747</v>
      </c>
      <c r="S3968" s="9" t="s">
        <v>17</v>
      </c>
      <c r="T3968" s="9" t="s">
        <v>5643</v>
      </c>
      <c r="U3968" s="9" t="s">
        <v>222</v>
      </c>
      <c r="V3968" s="9"/>
    </row>
    <row r="3969" customFormat="false" ht="15" hidden="false" customHeight="false" outlineLevel="0" collapsed="false">
      <c r="A3969" s="9" t="s">
        <v>34203</v>
      </c>
      <c r="B3969" s="9" t="s">
        <v>34204</v>
      </c>
      <c r="C3969" s="9" t="s">
        <v>34205</v>
      </c>
      <c r="D3969" s="9" t="s">
        <v>28</v>
      </c>
      <c r="E3969" s="9" t="s">
        <v>943</v>
      </c>
      <c r="F3969" s="9" t="s">
        <v>167</v>
      </c>
      <c r="G3969" s="9" t="s">
        <v>134</v>
      </c>
      <c r="H3969" s="9"/>
      <c r="I3969" s="9"/>
      <c r="J3969" s="9" t="s">
        <v>33398</v>
      </c>
      <c r="K3969" s="9" t="s">
        <v>34206</v>
      </c>
      <c r="L3969" s="9" t="s">
        <v>34207</v>
      </c>
      <c r="M3969" s="9" t="s">
        <v>34140</v>
      </c>
      <c r="N3969" s="9" t="s">
        <v>12950</v>
      </c>
      <c r="O3969" s="9" t="s">
        <v>33402</v>
      </c>
      <c r="P3969" s="9"/>
      <c r="Q3969" s="9" t="s">
        <v>1267</v>
      </c>
      <c r="R3969" s="9" t="s">
        <v>19747</v>
      </c>
      <c r="S3969" s="9" t="s">
        <v>17</v>
      </c>
      <c r="T3969" s="9" t="s">
        <v>2848</v>
      </c>
      <c r="U3969" s="9" t="s">
        <v>222</v>
      </c>
      <c r="V3969" s="9"/>
    </row>
    <row r="3970" customFormat="false" ht="15" hidden="false" customHeight="false" outlineLevel="0" collapsed="false">
      <c r="A3970" s="9" t="s">
        <v>34208</v>
      </c>
      <c r="B3970" s="9" t="s">
        <v>34209</v>
      </c>
      <c r="C3970" s="9" t="s">
        <v>34210</v>
      </c>
      <c r="D3970" s="9" t="s">
        <v>28</v>
      </c>
      <c r="E3970" s="9" t="s">
        <v>943</v>
      </c>
      <c r="F3970" s="9" t="s">
        <v>167</v>
      </c>
      <c r="G3970" s="9" t="s">
        <v>144</v>
      </c>
      <c r="H3970" s="9"/>
      <c r="I3970" s="9"/>
      <c r="J3970" s="9" t="s">
        <v>33497</v>
      </c>
      <c r="K3970" s="9" t="s">
        <v>34211</v>
      </c>
      <c r="L3970" s="9" t="s">
        <v>34212</v>
      </c>
      <c r="M3970" s="9" t="s">
        <v>34213</v>
      </c>
      <c r="N3970" s="9" t="s">
        <v>6008</v>
      </c>
      <c r="O3970" s="9" t="s">
        <v>33248</v>
      </c>
      <c r="P3970" s="9"/>
      <c r="Q3970" s="9" t="s">
        <v>1267</v>
      </c>
      <c r="R3970" s="9" t="s">
        <v>19747</v>
      </c>
      <c r="S3970" s="9" t="s">
        <v>17</v>
      </c>
      <c r="T3970" s="9" t="s">
        <v>5643</v>
      </c>
      <c r="U3970" s="9" t="s">
        <v>222</v>
      </c>
      <c r="V3970" s="9"/>
    </row>
    <row r="3971" customFormat="false" ht="15" hidden="false" customHeight="false" outlineLevel="0" collapsed="false">
      <c r="A3971" s="9" t="s">
        <v>34214</v>
      </c>
      <c r="B3971" s="9" t="s">
        <v>34215</v>
      </c>
      <c r="C3971" s="9" t="s">
        <v>34216</v>
      </c>
      <c r="D3971" s="9" t="s">
        <v>28</v>
      </c>
      <c r="E3971" s="9" t="s">
        <v>943</v>
      </c>
      <c r="F3971" s="9" t="s">
        <v>167</v>
      </c>
      <c r="G3971" s="9" t="s">
        <v>144</v>
      </c>
      <c r="H3971" s="9"/>
      <c r="I3971" s="9"/>
      <c r="J3971" s="9" t="s">
        <v>34217</v>
      </c>
      <c r="K3971" s="9" t="s">
        <v>34218</v>
      </c>
      <c r="L3971" s="9" t="s">
        <v>34219</v>
      </c>
      <c r="M3971" s="9" t="s">
        <v>34182</v>
      </c>
      <c r="N3971" s="9" t="s">
        <v>175</v>
      </c>
      <c r="O3971" s="9" t="s">
        <v>33200</v>
      </c>
      <c r="P3971" s="9"/>
      <c r="Q3971" s="9" t="s">
        <v>1267</v>
      </c>
      <c r="R3971" s="9" t="s">
        <v>19747</v>
      </c>
      <c r="S3971" s="9" t="s">
        <v>17</v>
      </c>
      <c r="T3971" s="9" t="s">
        <v>2848</v>
      </c>
      <c r="U3971" s="9" t="s">
        <v>222</v>
      </c>
      <c r="V3971" s="9"/>
    </row>
    <row r="3972" customFormat="false" ht="15" hidden="false" customHeight="false" outlineLevel="0" collapsed="false">
      <c r="A3972" s="9" t="s">
        <v>34220</v>
      </c>
      <c r="B3972" s="9" t="s">
        <v>34221</v>
      </c>
      <c r="C3972" s="9" t="s">
        <v>34222</v>
      </c>
      <c r="D3972" s="9" t="s">
        <v>28</v>
      </c>
      <c r="E3972" s="9" t="s">
        <v>943</v>
      </c>
      <c r="F3972" s="9" t="s">
        <v>167</v>
      </c>
      <c r="G3972" s="9" t="s">
        <v>138</v>
      </c>
      <c r="H3972" s="9"/>
      <c r="I3972" s="9"/>
      <c r="J3972" s="9" t="s">
        <v>34223</v>
      </c>
      <c r="K3972" s="9" t="s">
        <v>34224</v>
      </c>
      <c r="L3972" s="9" t="s">
        <v>34225</v>
      </c>
      <c r="M3972" s="9" t="s">
        <v>34226</v>
      </c>
      <c r="N3972" s="9" t="s">
        <v>1380</v>
      </c>
      <c r="O3972" s="9" t="s">
        <v>32916</v>
      </c>
      <c r="P3972" s="9"/>
      <c r="Q3972" s="9" t="s">
        <v>1267</v>
      </c>
      <c r="R3972" s="9" t="s">
        <v>19747</v>
      </c>
      <c r="S3972" s="9" t="s">
        <v>17</v>
      </c>
      <c r="T3972" s="9" t="s">
        <v>1001</v>
      </c>
      <c r="U3972" s="9" t="s">
        <v>222</v>
      </c>
      <c r="V3972" s="9"/>
    </row>
    <row r="3973" customFormat="false" ht="15" hidden="false" customHeight="false" outlineLevel="0" collapsed="false">
      <c r="A3973" s="9" t="s">
        <v>34227</v>
      </c>
      <c r="B3973" s="9" t="s">
        <v>34228</v>
      </c>
      <c r="C3973" s="9" t="s">
        <v>34229</v>
      </c>
      <c r="D3973" s="9" t="s">
        <v>28</v>
      </c>
      <c r="E3973" s="9" t="s">
        <v>943</v>
      </c>
      <c r="F3973" s="9" t="s">
        <v>167</v>
      </c>
      <c r="G3973" s="9" t="s">
        <v>146</v>
      </c>
      <c r="H3973" s="9"/>
      <c r="I3973" s="9"/>
      <c r="J3973" s="9" t="s">
        <v>34230</v>
      </c>
      <c r="K3973" s="9" t="s">
        <v>34231</v>
      </c>
      <c r="L3973" s="9" t="s">
        <v>34232</v>
      </c>
      <c r="M3973" s="9" t="s">
        <v>34233</v>
      </c>
      <c r="N3973" s="9" t="s">
        <v>179</v>
      </c>
      <c r="O3973" s="9" t="s">
        <v>34234</v>
      </c>
      <c r="P3973" s="9"/>
      <c r="Q3973" s="9" t="s">
        <v>1698</v>
      </c>
      <c r="R3973" s="9" t="s">
        <v>19747</v>
      </c>
      <c r="S3973" s="9" t="s">
        <v>17</v>
      </c>
      <c r="T3973" s="9" t="s">
        <v>672</v>
      </c>
      <c r="U3973" s="9" t="s">
        <v>222</v>
      </c>
      <c r="V3973" s="9" t="s">
        <v>34235</v>
      </c>
    </row>
    <row r="3974" customFormat="false" ht="15" hidden="false" customHeight="false" outlineLevel="0" collapsed="false">
      <c r="A3974" s="9" t="s">
        <v>34236</v>
      </c>
      <c r="B3974" s="9" t="s">
        <v>34237</v>
      </c>
      <c r="C3974" s="9" t="s">
        <v>34238</v>
      </c>
      <c r="D3974" s="9" t="s">
        <v>28</v>
      </c>
      <c r="E3974" s="9" t="s">
        <v>943</v>
      </c>
      <c r="F3974" s="9" t="s">
        <v>167</v>
      </c>
      <c r="G3974" s="9" t="s">
        <v>138</v>
      </c>
      <c r="H3974" s="9"/>
      <c r="I3974" s="9"/>
      <c r="J3974" s="9" t="s">
        <v>34239</v>
      </c>
      <c r="K3974" s="9" t="s">
        <v>34240</v>
      </c>
      <c r="L3974" s="9" t="s">
        <v>34241</v>
      </c>
      <c r="M3974" s="9" t="s">
        <v>34242</v>
      </c>
      <c r="N3974" s="9" t="s">
        <v>7168</v>
      </c>
      <c r="O3974" s="9" t="s">
        <v>33272</v>
      </c>
      <c r="P3974" s="9"/>
      <c r="Q3974" s="9" t="s">
        <v>1267</v>
      </c>
      <c r="R3974" s="9" t="s">
        <v>19747</v>
      </c>
      <c r="S3974" s="9" t="s">
        <v>16</v>
      </c>
      <c r="T3974" s="9" t="s">
        <v>4084</v>
      </c>
      <c r="U3974" s="9" t="s">
        <v>222</v>
      </c>
      <c r="V3974" s="9"/>
    </row>
    <row r="3975" customFormat="false" ht="15" hidden="false" customHeight="false" outlineLevel="0" collapsed="false">
      <c r="A3975" s="9" t="s">
        <v>34243</v>
      </c>
      <c r="B3975" s="9" t="s">
        <v>34244</v>
      </c>
      <c r="C3975" s="9" t="s">
        <v>34245</v>
      </c>
      <c r="D3975" s="9" t="s">
        <v>28</v>
      </c>
      <c r="E3975" s="9" t="s">
        <v>943</v>
      </c>
      <c r="F3975" s="9" t="s">
        <v>167</v>
      </c>
      <c r="G3975" s="9" t="s">
        <v>140</v>
      </c>
      <c r="H3975" s="9"/>
      <c r="I3975" s="9"/>
      <c r="J3975" s="9" t="s">
        <v>34246</v>
      </c>
      <c r="K3975" s="9" t="s">
        <v>34247</v>
      </c>
      <c r="L3975" s="9" t="s">
        <v>34248</v>
      </c>
      <c r="M3975" s="9" t="s">
        <v>34249</v>
      </c>
      <c r="N3975" s="9" t="s">
        <v>5677</v>
      </c>
      <c r="O3975" s="9" t="s">
        <v>33272</v>
      </c>
      <c r="P3975" s="9"/>
      <c r="Q3975" s="9" t="s">
        <v>1267</v>
      </c>
      <c r="R3975" s="9" t="s">
        <v>19747</v>
      </c>
      <c r="S3975" s="9" t="s">
        <v>17</v>
      </c>
      <c r="T3975" s="9" t="s">
        <v>388</v>
      </c>
      <c r="U3975" s="9" t="s">
        <v>222</v>
      </c>
      <c r="V3975" s="9"/>
    </row>
    <row r="3976" customFormat="false" ht="15" hidden="false" customHeight="false" outlineLevel="0" collapsed="false">
      <c r="A3976" s="9" t="s">
        <v>34250</v>
      </c>
      <c r="B3976" s="9" t="s">
        <v>34251</v>
      </c>
      <c r="C3976" s="9" t="s">
        <v>34252</v>
      </c>
      <c r="D3976" s="9" t="s">
        <v>28</v>
      </c>
      <c r="E3976" s="9" t="s">
        <v>943</v>
      </c>
      <c r="F3976" s="9" t="s">
        <v>167</v>
      </c>
      <c r="G3976" s="9" t="s">
        <v>138</v>
      </c>
      <c r="H3976" s="9"/>
      <c r="I3976" s="9"/>
      <c r="J3976" s="9" t="s">
        <v>34062</v>
      </c>
      <c r="K3976" s="9" t="s">
        <v>34253</v>
      </c>
      <c r="L3976" s="9" t="s">
        <v>34254</v>
      </c>
      <c r="M3976" s="9" t="s">
        <v>34255</v>
      </c>
      <c r="N3976" s="9" t="s">
        <v>34256</v>
      </c>
      <c r="O3976" s="9" t="s">
        <v>34066</v>
      </c>
      <c r="P3976" s="9"/>
      <c r="Q3976" s="9" t="s">
        <v>1267</v>
      </c>
      <c r="R3976" s="9" t="s">
        <v>19747</v>
      </c>
      <c r="S3976" s="9" t="s">
        <v>17</v>
      </c>
      <c r="T3976" s="9" t="s">
        <v>1001</v>
      </c>
      <c r="U3976" s="9" t="s">
        <v>222</v>
      </c>
      <c r="V3976" s="9" t="s">
        <v>34257</v>
      </c>
    </row>
    <row r="3977" customFormat="false" ht="15" hidden="false" customHeight="false" outlineLevel="0" collapsed="false">
      <c r="A3977" s="9" t="s">
        <v>34258</v>
      </c>
      <c r="B3977" s="9" t="s">
        <v>34259</v>
      </c>
      <c r="C3977" s="9" t="s">
        <v>34260</v>
      </c>
      <c r="D3977" s="9" t="s">
        <v>28</v>
      </c>
      <c r="E3977" s="9" t="s">
        <v>943</v>
      </c>
      <c r="F3977" s="9" t="s">
        <v>167</v>
      </c>
      <c r="G3977" s="9" t="s">
        <v>140</v>
      </c>
      <c r="H3977" s="9"/>
      <c r="I3977" s="9"/>
      <c r="J3977" s="9" t="s">
        <v>34008</v>
      </c>
      <c r="K3977" s="9" t="s">
        <v>34261</v>
      </c>
      <c r="L3977" s="9" t="s">
        <v>34262</v>
      </c>
      <c r="M3977" s="9" t="s">
        <v>34263</v>
      </c>
      <c r="N3977" s="9" t="s">
        <v>175</v>
      </c>
      <c r="O3977" s="9" t="s">
        <v>33954</v>
      </c>
      <c r="P3977" s="9"/>
      <c r="Q3977" s="9" t="s">
        <v>1267</v>
      </c>
      <c r="R3977" s="9" t="s">
        <v>19747</v>
      </c>
      <c r="S3977" s="9" t="s">
        <v>17</v>
      </c>
      <c r="T3977" s="9" t="s">
        <v>2848</v>
      </c>
      <c r="U3977" s="9" t="s">
        <v>222</v>
      </c>
      <c r="V3977" s="9"/>
    </row>
    <row r="3978" customFormat="false" ht="15" hidden="false" customHeight="false" outlineLevel="0" collapsed="false">
      <c r="A3978" s="9" t="s">
        <v>34264</v>
      </c>
      <c r="B3978" s="9" t="s">
        <v>34265</v>
      </c>
      <c r="C3978" s="9" t="s">
        <v>34266</v>
      </c>
      <c r="D3978" s="9" t="s">
        <v>28</v>
      </c>
      <c r="E3978" s="9" t="s">
        <v>943</v>
      </c>
      <c r="F3978" s="9" t="s">
        <v>167</v>
      </c>
      <c r="G3978" s="9" t="s">
        <v>138</v>
      </c>
      <c r="H3978" s="9"/>
      <c r="I3978" s="9"/>
      <c r="J3978" s="9" t="s">
        <v>33268</v>
      </c>
      <c r="K3978" s="9" t="s">
        <v>34267</v>
      </c>
      <c r="L3978" s="9" t="s">
        <v>34268</v>
      </c>
      <c r="M3978" s="9" t="s">
        <v>34269</v>
      </c>
      <c r="N3978" s="9" t="s">
        <v>175</v>
      </c>
      <c r="O3978" s="9" t="s">
        <v>33272</v>
      </c>
      <c r="P3978" s="9"/>
      <c r="Q3978" s="9" t="s">
        <v>1267</v>
      </c>
      <c r="R3978" s="9" t="s">
        <v>19747</v>
      </c>
      <c r="S3978" s="9" t="s">
        <v>17</v>
      </c>
      <c r="T3978" s="9" t="s">
        <v>1001</v>
      </c>
      <c r="U3978" s="9" t="s">
        <v>222</v>
      </c>
      <c r="V3978" s="9"/>
    </row>
    <row r="3979" customFormat="false" ht="15" hidden="false" customHeight="false" outlineLevel="0" collapsed="false">
      <c r="A3979" s="9" t="s">
        <v>34270</v>
      </c>
      <c r="B3979" s="9" t="s">
        <v>34271</v>
      </c>
      <c r="C3979" s="9" t="s">
        <v>34272</v>
      </c>
      <c r="D3979" s="9" t="s">
        <v>28</v>
      </c>
      <c r="E3979" s="9" t="s">
        <v>943</v>
      </c>
      <c r="F3979" s="9" t="s">
        <v>167</v>
      </c>
      <c r="G3979" s="9" t="s">
        <v>140</v>
      </c>
      <c r="H3979" s="9"/>
      <c r="I3979" s="9"/>
      <c r="J3979" s="9" t="s">
        <v>34273</v>
      </c>
      <c r="K3979" s="9" t="s">
        <v>34274</v>
      </c>
      <c r="L3979" s="9" t="s">
        <v>34275</v>
      </c>
      <c r="M3979" s="9" t="s">
        <v>34276</v>
      </c>
      <c r="N3979" s="9" t="s">
        <v>174</v>
      </c>
      <c r="O3979" s="9" t="s">
        <v>34277</v>
      </c>
      <c r="P3979" s="9"/>
      <c r="Q3979" s="9" t="s">
        <v>1267</v>
      </c>
      <c r="R3979" s="9" t="s">
        <v>19257</v>
      </c>
      <c r="S3979" s="9" t="s">
        <v>17</v>
      </c>
      <c r="T3979" s="9" t="s">
        <v>9646</v>
      </c>
      <c r="U3979" s="9" t="s">
        <v>222</v>
      </c>
      <c r="V3979" s="9" t="s">
        <v>34278</v>
      </c>
    </row>
    <row r="3980" customFormat="false" ht="15" hidden="false" customHeight="false" outlineLevel="0" collapsed="false">
      <c r="A3980" s="9" t="s">
        <v>34279</v>
      </c>
      <c r="B3980" s="9" t="s">
        <v>34280</v>
      </c>
      <c r="C3980" s="9" t="s">
        <v>34281</v>
      </c>
      <c r="D3980" s="9" t="s">
        <v>28</v>
      </c>
      <c r="E3980" s="9" t="s">
        <v>943</v>
      </c>
      <c r="F3980" s="9" t="s">
        <v>167</v>
      </c>
      <c r="G3980" s="9" t="s">
        <v>146</v>
      </c>
      <c r="H3980" s="9"/>
      <c r="I3980" s="9"/>
      <c r="J3980" s="9" t="s">
        <v>33661</v>
      </c>
      <c r="K3980" s="9" t="s">
        <v>34282</v>
      </c>
      <c r="L3980" s="9" t="s">
        <v>34283</v>
      </c>
      <c r="M3980" s="9" t="s">
        <v>34284</v>
      </c>
      <c r="N3980" s="9" t="s">
        <v>34285</v>
      </c>
      <c r="O3980" s="9" t="s">
        <v>34286</v>
      </c>
      <c r="P3980" s="9"/>
      <c r="Q3980" s="9" t="s">
        <v>2073</v>
      </c>
      <c r="R3980" s="9" t="s">
        <v>19257</v>
      </c>
      <c r="S3980" s="9" t="s">
        <v>16</v>
      </c>
      <c r="T3980" s="9" t="s">
        <v>4118</v>
      </c>
      <c r="U3980" s="9" t="s">
        <v>222</v>
      </c>
      <c r="V3980" s="9" t="s">
        <v>34287</v>
      </c>
    </row>
    <row r="3981" customFormat="false" ht="15" hidden="false" customHeight="false" outlineLevel="0" collapsed="false">
      <c r="A3981" s="9" t="s">
        <v>34288</v>
      </c>
      <c r="B3981" s="9" t="s">
        <v>34289</v>
      </c>
      <c r="C3981" s="9" t="s">
        <v>34290</v>
      </c>
      <c r="D3981" s="9" t="s">
        <v>28</v>
      </c>
      <c r="E3981" s="9" t="s">
        <v>943</v>
      </c>
      <c r="F3981" s="9" t="s">
        <v>167</v>
      </c>
      <c r="G3981" s="9" t="s">
        <v>138</v>
      </c>
      <c r="H3981" s="9"/>
      <c r="I3981" s="9"/>
      <c r="J3981" s="9" t="s">
        <v>34062</v>
      </c>
      <c r="K3981" s="9" t="s">
        <v>34291</v>
      </c>
      <c r="L3981" s="9" t="s">
        <v>34292</v>
      </c>
      <c r="M3981" s="9" t="s">
        <v>34293</v>
      </c>
      <c r="N3981" s="9" t="s">
        <v>1380</v>
      </c>
      <c r="O3981" s="9" t="s">
        <v>34066</v>
      </c>
      <c r="P3981" s="9"/>
      <c r="Q3981" s="9" t="s">
        <v>1267</v>
      </c>
      <c r="R3981" s="9" t="s">
        <v>19747</v>
      </c>
      <c r="S3981" s="9" t="s">
        <v>17</v>
      </c>
      <c r="T3981" s="9" t="s">
        <v>3391</v>
      </c>
      <c r="U3981" s="9" t="s">
        <v>222</v>
      </c>
      <c r="V3981" s="9"/>
    </row>
    <row r="3982" customFormat="false" ht="15" hidden="false" customHeight="false" outlineLevel="0" collapsed="false">
      <c r="A3982" s="9" t="s">
        <v>34294</v>
      </c>
      <c r="B3982" s="9" t="s">
        <v>34295</v>
      </c>
      <c r="C3982" s="9" t="s">
        <v>34296</v>
      </c>
      <c r="D3982" s="9" t="s">
        <v>28</v>
      </c>
      <c r="E3982" s="9" t="s">
        <v>943</v>
      </c>
      <c r="F3982" s="9" t="s">
        <v>168</v>
      </c>
      <c r="G3982" s="9" t="s">
        <v>34297</v>
      </c>
      <c r="H3982" s="9"/>
      <c r="I3982" s="9"/>
      <c r="J3982" s="9" t="s">
        <v>34298</v>
      </c>
      <c r="K3982" s="9" t="s">
        <v>34299</v>
      </c>
      <c r="L3982" s="9" t="s">
        <v>34300</v>
      </c>
      <c r="M3982" s="9" t="s">
        <v>34301</v>
      </c>
      <c r="N3982" s="9" t="s">
        <v>24374</v>
      </c>
      <c r="O3982" s="9" t="s">
        <v>34302</v>
      </c>
      <c r="P3982" s="9"/>
      <c r="Q3982" s="9" t="s">
        <v>2073</v>
      </c>
      <c r="R3982" s="9" t="s">
        <v>19257</v>
      </c>
      <c r="S3982" s="9" t="s">
        <v>15</v>
      </c>
      <c r="T3982" s="9" t="s">
        <v>18875</v>
      </c>
      <c r="U3982" s="9" t="s">
        <v>222</v>
      </c>
      <c r="V3982" s="9" t="s">
        <v>34303</v>
      </c>
    </row>
    <row r="3983" customFormat="false" ht="15" hidden="false" customHeight="false" outlineLevel="0" collapsed="false">
      <c r="A3983" s="9" t="s">
        <v>34304</v>
      </c>
      <c r="B3983" s="9" t="s">
        <v>34305</v>
      </c>
      <c r="C3983" s="9" t="s">
        <v>34306</v>
      </c>
      <c r="D3983" s="9" t="s">
        <v>28</v>
      </c>
      <c r="E3983" s="9" t="s">
        <v>943</v>
      </c>
      <c r="F3983" s="9" t="s">
        <v>168</v>
      </c>
      <c r="G3983" s="9" t="s">
        <v>152</v>
      </c>
      <c r="H3983" s="9"/>
      <c r="I3983" s="9"/>
      <c r="J3983" s="9" t="s">
        <v>34307</v>
      </c>
      <c r="K3983" s="9" t="s">
        <v>34308</v>
      </c>
      <c r="L3983" s="9" t="s">
        <v>34309</v>
      </c>
      <c r="M3983" s="9" t="s">
        <v>34310</v>
      </c>
      <c r="N3983" s="9" t="s">
        <v>184</v>
      </c>
      <c r="O3983" s="9" t="s">
        <v>33811</v>
      </c>
      <c r="P3983" s="9"/>
      <c r="Q3983" s="9" t="s">
        <v>2073</v>
      </c>
      <c r="R3983" s="9" t="s">
        <v>19747</v>
      </c>
      <c r="S3983" s="9" t="s">
        <v>16</v>
      </c>
      <c r="T3983" s="9" t="s">
        <v>18875</v>
      </c>
      <c r="U3983" s="9" t="s">
        <v>378</v>
      </c>
      <c r="V3983" s="9" t="s">
        <v>34311</v>
      </c>
    </row>
    <row r="3984" customFormat="false" ht="15" hidden="false" customHeight="false" outlineLevel="0" collapsed="false">
      <c r="A3984" s="9" t="s">
        <v>34312</v>
      </c>
      <c r="B3984" s="9" t="s">
        <v>34313</v>
      </c>
      <c r="C3984" s="9" t="s">
        <v>14207</v>
      </c>
      <c r="D3984" s="9" t="s">
        <v>28</v>
      </c>
      <c r="E3984" s="9" t="s">
        <v>943</v>
      </c>
      <c r="F3984" s="9" t="s">
        <v>168</v>
      </c>
      <c r="G3984" s="9" t="s">
        <v>155</v>
      </c>
      <c r="H3984" s="9"/>
      <c r="I3984" s="9"/>
      <c r="J3984" s="9" t="s">
        <v>33661</v>
      </c>
      <c r="K3984" s="9" t="s">
        <v>34314</v>
      </c>
      <c r="L3984" s="9" t="s">
        <v>34315</v>
      </c>
      <c r="M3984" s="9" t="s">
        <v>34316</v>
      </c>
      <c r="N3984" s="9" t="s">
        <v>32861</v>
      </c>
      <c r="O3984" s="9" t="s">
        <v>34317</v>
      </c>
      <c r="P3984" s="9"/>
      <c r="Q3984" s="9" t="s">
        <v>2073</v>
      </c>
      <c r="R3984" s="9" t="s">
        <v>20091</v>
      </c>
      <c r="S3984" s="9" t="s">
        <v>16</v>
      </c>
      <c r="T3984" s="9" t="s">
        <v>2848</v>
      </c>
      <c r="U3984" s="9" t="s">
        <v>222</v>
      </c>
      <c r="V3984" s="9"/>
    </row>
    <row r="3985" customFormat="false" ht="15" hidden="false" customHeight="false" outlineLevel="0" collapsed="false">
      <c r="A3985" s="9" t="s">
        <v>34318</v>
      </c>
      <c r="B3985" s="9" t="s">
        <v>34319</v>
      </c>
      <c r="C3985" s="9" t="s">
        <v>34320</v>
      </c>
      <c r="D3985" s="9" t="s">
        <v>28</v>
      </c>
      <c r="E3985" s="9" t="s">
        <v>943</v>
      </c>
      <c r="F3985" s="9" t="s">
        <v>168</v>
      </c>
      <c r="G3985" s="9" t="s">
        <v>150</v>
      </c>
      <c r="H3985" s="9"/>
      <c r="I3985" s="9"/>
      <c r="J3985" s="9" t="s">
        <v>33661</v>
      </c>
      <c r="K3985" s="9" t="s">
        <v>34321</v>
      </c>
      <c r="L3985" s="9" t="s">
        <v>34322</v>
      </c>
      <c r="M3985" s="9" t="s">
        <v>34323</v>
      </c>
      <c r="N3985" s="9" t="s">
        <v>9411</v>
      </c>
      <c r="O3985" s="9" t="s">
        <v>34324</v>
      </c>
      <c r="P3985" s="9"/>
      <c r="Q3985" s="9" t="s">
        <v>2073</v>
      </c>
      <c r="R3985" s="9" t="s">
        <v>20013</v>
      </c>
      <c r="S3985" s="9" t="s">
        <v>16</v>
      </c>
      <c r="T3985" s="9" t="s">
        <v>2848</v>
      </c>
      <c r="U3985" s="9" t="s">
        <v>222</v>
      </c>
      <c r="V3985" s="9"/>
    </row>
    <row r="3986" customFormat="false" ht="15" hidden="false" customHeight="false" outlineLevel="0" collapsed="false">
      <c r="A3986" s="9" t="s">
        <v>34325</v>
      </c>
      <c r="B3986" s="9" t="s">
        <v>34326</v>
      </c>
      <c r="C3986" s="9" t="s">
        <v>34327</v>
      </c>
      <c r="D3986" s="9" t="s">
        <v>28</v>
      </c>
      <c r="E3986" s="9" t="s">
        <v>943</v>
      </c>
      <c r="F3986" s="9" t="s">
        <v>168</v>
      </c>
      <c r="G3986" s="9" t="s">
        <v>155</v>
      </c>
      <c r="H3986" s="9"/>
      <c r="I3986" s="9"/>
      <c r="J3986" s="9" t="s">
        <v>34328</v>
      </c>
      <c r="K3986" s="9" t="s">
        <v>34329</v>
      </c>
      <c r="L3986" s="9" t="s">
        <v>34330</v>
      </c>
      <c r="M3986" s="9" t="s">
        <v>34327</v>
      </c>
      <c r="N3986" s="9" t="s">
        <v>9411</v>
      </c>
      <c r="O3986" s="9" t="s">
        <v>34331</v>
      </c>
      <c r="P3986" s="9"/>
      <c r="Q3986" s="9" t="s">
        <v>2073</v>
      </c>
      <c r="R3986" s="9" t="s">
        <v>19257</v>
      </c>
      <c r="S3986" s="9" t="s">
        <v>16</v>
      </c>
      <c r="T3986" s="9" t="s">
        <v>2848</v>
      </c>
      <c r="U3986" s="9" t="s">
        <v>222</v>
      </c>
      <c r="V3986" s="9"/>
    </row>
    <row r="3987" customFormat="false" ht="15" hidden="false" customHeight="false" outlineLevel="0" collapsed="false">
      <c r="A3987" s="9" t="s">
        <v>34332</v>
      </c>
      <c r="B3987" s="9" t="s">
        <v>34333</v>
      </c>
      <c r="C3987" s="9" t="s">
        <v>34334</v>
      </c>
      <c r="D3987" s="9" t="s">
        <v>28</v>
      </c>
      <c r="E3987" s="9" t="s">
        <v>943</v>
      </c>
      <c r="F3987" s="9" t="s">
        <v>168</v>
      </c>
      <c r="G3987" s="9" t="s">
        <v>155</v>
      </c>
      <c r="H3987" s="9"/>
      <c r="I3987" s="9"/>
      <c r="J3987" s="9" t="s">
        <v>33661</v>
      </c>
      <c r="K3987" s="9" t="s">
        <v>34335</v>
      </c>
      <c r="L3987" s="9" t="s">
        <v>20672</v>
      </c>
      <c r="M3987" s="9" t="s">
        <v>20670</v>
      </c>
      <c r="N3987" s="9" t="s">
        <v>2523</v>
      </c>
      <c r="O3987" s="9" t="s">
        <v>34336</v>
      </c>
      <c r="P3987" s="9"/>
      <c r="Q3987" s="9" t="s">
        <v>2073</v>
      </c>
      <c r="R3987" s="9" t="s">
        <v>20013</v>
      </c>
      <c r="S3987" s="9" t="s">
        <v>16</v>
      </c>
      <c r="T3987" s="9" t="s">
        <v>2848</v>
      </c>
      <c r="U3987" s="9" t="s">
        <v>222</v>
      </c>
      <c r="V3987" s="9"/>
    </row>
    <row r="3988" customFormat="false" ht="15" hidden="false" customHeight="false" outlineLevel="0" collapsed="false">
      <c r="A3988" s="9" t="s">
        <v>34337</v>
      </c>
      <c r="B3988" s="9" t="s">
        <v>34338</v>
      </c>
      <c r="C3988" s="9" t="s">
        <v>34339</v>
      </c>
      <c r="D3988" s="9" t="s">
        <v>28</v>
      </c>
      <c r="E3988" s="9" t="s">
        <v>943</v>
      </c>
      <c r="F3988" s="9" t="s">
        <v>168</v>
      </c>
      <c r="G3988" s="9" t="s">
        <v>152</v>
      </c>
      <c r="H3988" s="9"/>
      <c r="I3988" s="9"/>
      <c r="J3988" s="9" t="s">
        <v>33629</v>
      </c>
      <c r="K3988" s="9" t="s">
        <v>34340</v>
      </c>
      <c r="L3988" s="9" t="s">
        <v>34341</v>
      </c>
      <c r="M3988" s="9" t="s">
        <v>34342</v>
      </c>
      <c r="N3988" s="9" t="s">
        <v>12950</v>
      </c>
      <c r="O3988" s="9" t="s">
        <v>34343</v>
      </c>
      <c r="P3988" s="9"/>
      <c r="Q3988" s="9" t="s">
        <v>2073</v>
      </c>
      <c r="R3988" s="9" t="s">
        <v>19257</v>
      </c>
      <c r="S3988" s="9" t="s">
        <v>16</v>
      </c>
      <c r="T3988" s="9" t="s">
        <v>2848</v>
      </c>
      <c r="U3988" s="9" t="s">
        <v>378</v>
      </c>
      <c r="V3988" s="9"/>
    </row>
    <row r="3989" customFormat="false" ht="15" hidden="false" customHeight="false" outlineLevel="0" collapsed="false">
      <c r="A3989" s="9" t="s">
        <v>34344</v>
      </c>
      <c r="B3989" s="9" t="s">
        <v>34345</v>
      </c>
      <c r="C3989" s="9" t="s">
        <v>24435</v>
      </c>
      <c r="D3989" s="9" t="s">
        <v>28</v>
      </c>
      <c r="E3989" s="9" t="s">
        <v>943</v>
      </c>
      <c r="F3989" s="9" t="s">
        <v>168</v>
      </c>
      <c r="G3989" s="9" t="s">
        <v>155</v>
      </c>
      <c r="H3989" s="9"/>
      <c r="I3989" s="9"/>
      <c r="J3989" s="9" t="s">
        <v>19385</v>
      </c>
      <c r="K3989" s="9" t="s">
        <v>34346</v>
      </c>
      <c r="L3989" s="9" t="s">
        <v>34347</v>
      </c>
      <c r="M3989" s="9" t="s">
        <v>34348</v>
      </c>
      <c r="N3989" s="9" t="s">
        <v>231</v>
      </c>
      <c r="O3989" s="9" t="s">
        <v>34349</v>
      </c>
      <c r="P3989" s="9"/>
      <c r="Q3989" s="9" t="s">
        <v>7579</v>
      </c>
      <c r="R3989" s="9" t="s">
        <v>34350</v>
      </c>
      <c r="S3989" s="9" t="s">
        <v>16</v>
      </c>
      <c r="T3989" s="9" t="s">
        <v>3429</v>
      </c>
      <c r="U3989" s="9" t="s">
        <v>222</v>
      </c>
      <c r="V3989" s="9" t="s">
        <v>34351</v>
      </c>
    </row>
    <row r="3990" customFormat="false" ht="15" hidden="false" customHeight="false" outlineLevel="0" collapsed="false">
      <c r="A3990" s="9" t="s">
        <v>34352</v>
      </c>
      <c r="B3990" s="9" t="s">
        <v>34353</v>
      </c>
      <c r="C3990" s="9" t="s">
        <v>34354</v>
      </c>
      <c r="D3990" s="9" t="s">
        <v>28</v>
      </c>
      <c r="E3990" s="9" t="s">
        <v>943</v>
      </c>
      <c r="F3990" s="9" t="s">
        <v>168</v>
      </c>
      <c r="G3990" s="9" t="s">
        <v>155</v>
      </c>
      <c r="H3990" s="9"/>
      <c r="I3990" s="9"/>
      <c r="J3990" s="9" t="s">
        <v>19385</v>
      </c>
      <c r="K3990" s="9" t="s">
        <v>34355</v>
      </c>
      <c r="L3990" s="9" t="s">
        <v>34356</v>
      </c>
      <c r="M3990" s="9" t="s">
        <v>34357</v>
      </c>
      <c r="N3990" s="9" t="s">
        <v>34358</v>
      </c>
      <c r="O3990" s="9" t="s">
        <v>34359</v>
      </c>
      <c r="P3990" s="9"/>
      <c r="Q3990" s="9" t="s">
        <v>1654</v>
      </c>
      <c r="R3990" s="9" t="s">
        <v>34350</v>
      </c>
      <c r="S3990" s="9" t="s">
        <v>16</v>
      </c>
      <c r="T3990" s="9" t="s">
        <v>2848</v>
      </c>
      <c r="U3990" s="9" t="s">
        <v>222</v>
      </c>
      <c r="V3990" s="9"/>
    </row>
    <row r="3991" customFormat="false" ht="15" hidden="false" customHeight="false" outlineLevel="0" collapsed="false">
      <c r="A3991" s="9" t="s">
        <v>34360</v>
      </c>
      <c r="B3991" s="9" t="s">
        <v>34361</v>
      </c>
      <c r="C3991" s="9" t="s">
        <v>34362</v>
      </c>
      <c r="D3991" s="9" t="s">
        <v>28</v>
      </c>
      <c r="E3991" s="9" t="s">
        <v>943</v>
      </c>
      <c r="F3991" s="9" t="s">
        <v>168</v>
      </c>
      <c r="G3991" s="9" t="s">
        <v>155</v>
      </c>
      <c r="H3991" s="9"/>
      <c r="I3991" s="9"/>
      <c r="J3991" s="9" t="s">
        <v>34363</v>
      </c>
      <c r="K3991" s="9" t="s">
        <v>34364</v>
      </c>
      <c r="L3991" s="9" t="s">
        <v>34365</v>
      </c>
      <c r="M3991" s="9" t="s">
        <v>34366</v>
      </c>
      <c r="N3991" s="9" t="s">
        <v>9411</v>
      </c>
      <c r="O3991" s="9" t="s">
        <v>34367</v>
      </c>
      <c r="P3991" s="9"/>
      <c r="Q3991" s="9" t="s">
        <v>1654</v>
      </c>
      <c r="R3991" s="9" t="s">
        <v>1532</v>
      </c>
      <c r="S3991" s="9" t="s">
        <v>17</v>
      </c>
      <c r="T3991" s="9" t="s">
        <v>10556</v>
      </c>
      <c r="U3991" s="9" t="s">
        <v>222</v>
      </c>
      <c r="V3991" s="9" t="s">
        <v>34368</v>
      </c>
    </row>
    <row r="3992" customFormat="false" ht="15" hidden="false" customHeight="false" outlineLevel="0" collapsed="false">
      <c r="A3992" s="9" t="s">
        <v>34369</v>
      </c>
      <c r="B3992" s="9" t="s">
        <v>34370</v>
      </c>
      <c r="C3992" s="9" t="s">
        <v>34371</v>
      </c>
      <c r="D3992" s="9" t="s">
        <v>28</v>
      </c>
      <c r="E3992" s="9" t="s">
        <v>943</v>
      </c>
      <c r="F3992" s="9" t="s">
        <v>168</v>
      </c>
      <c r="G3992" s="9" t="s">
        <v>155</v>
      </c>
      <c r="H3992" s="9"/>
      <c r="I3992" s="9"/>
      <c r="J3992" s="9" t="s">
        <v>34372</v>
      </c>
      <c r="K3992" s="9" t="s">
        <v>34373</v>
      </c>
      <c r="L3992" s="9" t="s">
        <v>34374</v>
      </c>
      <c r="M3992" s="9" t="s">
        <v>34371</v>
      </c>
      <c r="N3992" s="9" t="s">
        <v>9411</v>
      </c>
      <c r="O3992" s="9" t="s">
        <v>14211</v>
      </c>
      <c r="P3992" s="9"/>
      <c r="Q3992" s="9" t="s">
        <v>1654</v>
      </c>
      <c r="R3992" s="9" t="s">
        <v>1532</v>
      </c>
      <c r="S3992" s="9" t="s">
        <v>17</v>
      </c>
      <c r="T3992" s="9" t="s">
        <v>3322</v>
      </c>
      <c r="U3992" s="9" t="s">
        <v>222</v>
      </c>
      <c r="V3992" s="9"/>
    </row>
    <row r="3993" customFormat="false" ht="15" hidden="false" customHeight="false" outlineLevel="0" collapsed="false">
      <c r="A3993" s="9" t="s">
        <v>34375</v>
      </c>
      <c r="B3993" s="9" t="s">
        <v>34376</v>
      </c>
      <c r="C3993" s="9" t="s">
        <v>34377</v>
      </c>
      <c r="D3993" s="9" t="s">
        <v>28</v>
      </c>
      <c r="E3993" s="9" t="s">
        <v>943</v>
      </c>
      <c r="F3993" s="9" t="s">
        <v>168</v>
      </c>
      <c r="G3993" s="9" t="s">
        <v>148</v>
      </c>
      <c r="H3993" s="9"/>
      <c r="I3993" s="9"/>
      <c r="J3993" s="9" t="s">
        <v>34378</v>
      </c>
      <c r="K3993" s="9" t="s">
        <v>34379</v>
      </c>
      <c r="L3993" s="9" t="s">
        <v>34380</v>
      </c>
      <c r="M3993" s="9" t="s">
        <v>34381</v>
      </c>
      <c r="N3993" s="9" t="s">
        <v>6932</v>
      </c>
      <c r="O3993" s="9" t="s">
        <v>34382</v>
      </c>
      <c r="P3993" s="9"/>
      <c r="Q3993" s="9" t="s">
        <v>1654</v>
      </c>
      <c r="R3993" s="9" t="s">
        <v>11980</v>
      </c>
      <c r="S3993" s="9" t="s">
        <v>16</v>
      </c>
      <c r="T3993" s="9" t="s">
        <v>2848</v>
      </c>
      <c r="U3993" s="9" t="s">
        <v>222</v>
      </c>
      <c r="V3993" s="9" t="s">
        <v>34383</v>
      </c>
    </row>
    <row r="3994" customFormat="false" ht="15" hidden="false" customHeight="false" outlineLevel="0" collapsed="false">
      <c r="A3994" s="9" t="s">
        <v>34384</v>
      </c>
      <c r="B3994" s="9" t="s">
        <v>34385</v>
      </c>
      <c r="C3994" s="9" t="s">
        <v>34386</v>
      </c>
      <c r="D3994" s="9" t="s">
        <v>28</v>
      </c>
      <c r="E3994" s="9" t="s">
        <v>943</v>
      </c>
      <c r="F3994" s="9" t="s">
        <v>168</v>
      </c>
      <c r="G3994" s="9" t="s">
        <v>148</v>
      </c>
      <c r="H3994" s="9"/>
      <c r="I3994" s="9"/>
      <c r="J3994" s="9" t="s">
        <v>34387</v>
      </c>
      <c r="K3994" s="9" t="s">
        <v>34388</v>
      </c>
      <c r="L3994" s="9" t="s">
        <v>34389</v>
      </c>
      <c r="M3994" s="9" t="s">
        <v>34390</v>
      </c>
      <c r="N3994" s="9" t="s">
        <v>477</v>
      </c>
      <c r="O3994" s="9" t="s">
        <v>34391</v>
      </c>
      <c r="P3994" s="9"/>
      <c r="Q3994" s="9" t="s">
        <v>1654</v>
      </c>
      <c r="R3994" s="9" t="s">
        <v>1532</v>
      </c>
      <c r="S3994" s="9" t="s">
        <v>16</v>
      </c>
      <c r="T3994" s="9" t="s">
        <v>3120</v>
      </c>
      <c r="U3994" s="9" t="s">
        <v>222</v>
      </c>
      <c r="V3994" s="9" t="s">
        <v>34392</v>
      </c>
    </row>
    <row r="3995" customFormat="false" ht="15" hidden="false" customHeight="false" outlineLevel="0" collapsed="false">
      <c r="A3995" s="9" t="s">
        <v>34393</v>
      </c>
      <c r="B3995" s="9" t="s">
        <v>34394</v>
      </c>
      <c r="C3995" s="9" t="s">
        <v>14136</v>
      </c>
      <c r="D3995" s="9" t="s">
        <v>28</v>
      </c>
      <c r="E3995" s="9" t="s">
        <v>943</v>
      </c>
      <c r="F3995" s="9" t="s">
        <v>168</v>
      </c>
      <c r="G3995" s="9" t="s">
        <v>148</v>
      </c>
      <c r="H3995" s="9" t="n">
        <v>1971</v>
      </c>
      <c r="I3995" s="9"/>
      <c r="J3995" s="9" t="s">
        <v>34395</v>
      </c>
      <c r="K3995" s="9" t="s">
        <v>34396</v>
      </c>
      <c r="L3995" s="9" t="s">
        <v>34397</v>
      </c>
      <c r="M3995" s="9" t="s">
        <v>300</v>
      </c>
      <c r="N3995" s="9" t="s">
        <v>268</v>
      </c>
      <c r="O3995" s="9" t="s">
        <v>34398</v>
      </c>
      <c r="P3995" s="9"/>
      <c r="Q3995" s="9" t="s">
        <v>1654</v>
      </c>
      <c r="R3995" s="9" t="s">
        <v>1532</v>
      </c>
      <c r="S3995" s="9" t="s">
        <v>16</v>
      </c>
      <c r="T3995" s="9" t="s">
        <v>14473</v>
      </c>
      <c r="U3995" s="9" t="s">
        <v>222</v>
      </c>
      <c r="V3995" s="9" t="s">
        <v>34399</v>
      </c>
    </row>
    <row r="3996" customFormat="false" ht="15" hidden="false" customHeight="false" outlineLevel="0" collapsed="false">
      <c r="A3996" s="9" t="s">
        <v>34400</v>
      </c>
      <c r="B3996" s="9" t="s">
        <v>34401</v>
      </c>
      <c r="C3996" s="9" t="s">
        <v>34402</v>
      </c>
      <c r="D3996" s="9" t="s">
        <v>28</v>
      </c>
      <c r="E3996" s="9" t="s">
        <v>943</v>
      </c>
      <c r="F3996" s="9" t="s">
        <v>168</v>
      </c>
      <c r="G3996" s="9" t="s">
        <v>148</v>
      </c>
      <c r="H3996" s="9" t="n">
        <v>-4600</v>
      </c>
      <c r="I3996" s="9"/>
      <c r="J3996" s="9" t="s">
        <v>34403</v>
      </c>
      <c r="K3996" s="9" t="s">
        <v>34404</v>
      </c>
      <c r="L3996" s="9" t="s">
        <v>34405</v>
      </c>
      <c r="M3996" s="9" t="s">
        <v>34406</v>
      </c>
      <c r="N3996" s="9" t="s">
        <v>5677</v>
      </c>
      <c r="O3996" s="9" t="s">
        <v>34407</v>
      </c>
      <c r="P3996" s="9"/>
      <c r="Q3996" s="9" t="s">
        <v>2073</v>
      </c>
      <c r="R3996" s="9" t="s">
        <v>19257</v>
      </c>
      <c r="S3996" s="9" t="s">
        <v>15</v>
      </c>
      <c r="T3996" s="9" t="s">
        <v>25278</v>
      </c>
      <c r="U3996" s="9" t="s">
        <v>222</v>
      </c>
      <c r="V3996" s="9" t="s">
        <v>34408</v>
      </c>
    </row>
    <row r="3997" customFormat="false" ht="15" hidden="false" customHeight="false" outlineLevel="0" collapsed="false">
      <c r="A3997" s="9" t="s">
        <v>34409</v>
      </c>
      <c r="B3997" s="9" t="s">
        <v>34410</v>
      </c>
      <c r="C3997" s="9" t="s">
        <v>34411</v>
      </c>
      <c r="D3997" s="9" t="s">
        <v>28</v>
      </c>
      <c r="E3997" s="9" t="s">
        <v>943</v>
      </c>
      <c r="F3997" s="9" t="s">
        <v>168</v>
      </c>
      <c r="G3997" s="9" t="s">
        <v>150</v>
      </c>
      <c r="H3997" s="9"/>
      <c r="I3997" s="9"/>
      <c r="J3997" s="9" t="s">
        <v>32996</v>
      </c>
      <c r="K3997" s="9" t="s">
        <v>34412</v>
      </c>
      <c r="L3997" s="9" t="s">
        <v>34413</v>
      </c>
      <c r="M3997" s="9" t="s">
        <v>34414</v>
      </c>
      <c r="N3997" s="9" t="s">
        <v>9212</v>
      </c>
      <c r="O3997" s="9" t="s">
        <v>33000</v>
      </c>
      <c r="P3997" s="9"/>
      <c r="Q3997" s="9" t="s">
        <v>2073</v>
      </c>
      <c r="R3997" s="9" t="s">
        <v>19747</v>
      </c>
      <c r="S3997" s="9" t="s">
        <v>17</v>
      </c>
      <c r="T3997" s="9" t="s">
        <v>3391</v>
      </c>
      <c r="U3997" s="9" t="s">
        <v>222</v>
      </c>
      <c r="V3997" s="9"/>
    </row>
    <row r="3998" customFormat="false" ht="15" hidden="false" customHeight="false" outlineLevel="0" collapsed="false">
      <c r="A3998" s="9" t="s">
        <v>34415</v>
      </c>
      <c r="B3998" s="9" t="s">
        <v>34416</v>
      </c>
      <c r="C3998" s="9" t="s">
        <v>34417</v>
      </c>
      <c r="D3998" s="9" t="s">
        <v>28</v>
      </c>
      <c r="E3998" s="9" t="s">
        <v>943</v>
      </c>
      <c r="F3998" s="9" t="s">
        <v>168</v>
      </c>
      <c r="G3998" s="9" t="s">
        <v>150</v>
      </c>
      <c r="H3998" s="9"/>
      <c r="I3998" s="9"/>
      <c r="J3998" s="9" t="s">
        <v>33661</v>
      </c>
      <c r="K3998" s="9" t="s">
        <v>34418</v>
      </c>
      <c r="L3998" s="9" t="s">
        <v>34419</v>
      </c>
      <c r="M3998" s="9" t="s">
        <v>34420</v>
      </c>
      <c r="N3998" s="9" t="s">
        <v>34421</v>
      </c>
      <c r="O3998" s="9" t="s">
        <v>34422</v>
      </c>
      <c r="P3998" s="9"/>
      <c r="Q3998" s="9" t="s">
        <v>2073</v>
      </c>
      <c r="R3998" s="9" t="s">
        <v>19257</v>
      </c>
      <c r="S3998" s="9" t="s">
        <v>16</v>
      </c>
      <c r="T3998" s="9" t="s">
        <v>2848</v>
      </c>
      <c r="U3998" s="9" t="s">
        <v>222</v>
      </c>
      <c r="V3998" s="9"/>
    </row>
    <row r="3999" customFormat="false" ht="15" hidden="false" customHeight="false" outlineLevel="0" collapsed="false">
      <c r="A3999" s="9" t="s">
        <v>34423</v>
      </c>
      <c r="B3999" s="9" t="s">
        <v>34424</v>
      </c>
      <c r="C3999" s="9" t="s">
        <v>34425</v>
      </c>
      <c r="D3999" s="9" t="s">
        <v>28</v>
      </c>
      <c r="E3999" s="9" t="s">
        <v>943</v>
      </c>
      <c r="F3999" s="9" t="s">
        <v>168</v>
      </c>
      <c r="G3999" s="9" t="s">
        <v>150</v>
      </c>
      <c r="H3999" s="9"/>
      <c r="I3999" s="9"/>
      <c r="J3999" s="9" t="s">
        <v>33661</v>
      </c>
      <c r="K3999" s="9" t="s">
        <v>34426</v>
      </c>
      <c r="L3999" s="9" t="s">
        <v>34427</v>
      </c>
      <c r="M3999" s="9" t="s">
        <v>34428</v>
      </c>
      <c r="N3999" s="9" t="s">
        <v>2523</v>
      </c>
      <c r="O3999" s="9" t="s">
        <v>34429</v>
      </c>
      <c r="P3999" s="9"/>
      <c r="Q3999" s="9" t="s">
        <v>2073</v>
      </c>
      <c r="R3999" s="9" t="s">
        <v>19257</v>
      </c>
      <c r="S3999" s="9" t="s">
        <v>17</v>
      </c>
      <c r="T3999" s="9" t="s">
        <v>3391</v>
      </c>
      <c r="U3999" s="9" t="s">
        <v>378</v>
      </c>
      <c r="V3999" s="9"/>
    </row>
    <row r="4000" customFormat="false" ht="15" hidden="false" customHeight="false" outlineLevel="0" collapsed="false">
      <c r="A4000" s="9" t="s">
        <v>34430</v>
      </c>
      <c r="B4000" s="9" t="s">
        <v>34431</v>
      </c>
      <c r="C4000" s="9" t="s">
        <v>5574</v>
      </c>
      <c r="D4000" s="9" t="s">
        <v>25</v>
      </c>
      <c r="E4000" s="9" t="s">
        <v>460</v>
      </c>
      <c r="F4000" s="9" t="s">
        <v>11484</v>
      </c>
      <c r="G4000" s="9" t="s">
        <v>34432</v>
      </c>
      <c r="H4000" s="9" t="n">
        <v>-2600000</v>
      </c>
      <c r="I4000" s="9" t="n">
        <v>-1000000</v>
      </c>
      <c r="J4000" s="9" t="s">
        <v>34433</v>
      </c>
      <c r="K4000" s="9" t="s">
        <v>34434</v>
      </c>
      <c r="L4000" s="9" t="s">
        <v>34435</v>
      </c>
      <c r="M4000" s="9" t="s">
        <v>34436</v>
      </c>
      <c r="N4000" s="9" t="s">
        <v>176</v>
      </c>
      <c r="O4000" s="9" t="s">
        <v>34437</v>
      </c>
      <c r="P4000" s="9"/>
      <c r="Q4000" s="9" t="s">
        <v>234</v>
      </c>
      <c r="R4000" s="9" t="s">
        <v>34438</v>
      </c>
      <c r="S4000" s="9" t="s">
        <v>15</v>
      </c>
      <c r="T4000" s="9" t="s">
        <v>3090</v>
      </c>
      <c r="U4000" s="9" t="s">
        <v>222</v>
      </c>
      <c r="V4000" s="9" t="s">
        <v>34439</v>
      </c>
    </row>
    <row r="4001" customFormat="false" ht="15" hidden="false" customHeight="false" outlineLevel="0" collapsed="false">
      <c r="A4001" s="9" t="s">
        <v>34440</v>
      </c>
      <c r="B4001" s="9" t="s">
        <v>34441</v>
      </c>
      <c r="C4001" s="9" t="s">
        <v>34442</v>
      </c>
      <c r="D4001" s="9" t="s">
        <v>25</v>
      </c>
      <c r="E4001" s="9" t="s">
        <v>460</v>
      </c>
      <c r="F4001" s="9" t="s">
        <v>34443</v>
      </c>
      <c r="G4001" s="9" t="s">
        <v>34444</v>
      </c>
      <c r="H4001" s="9" t="n">
        <v>-1760000</v>
      </c>
      <c r="I4001" s="9" t="n">
        <v>-130000</v>
      </c>
      <c r="J4001" s="9" t="s">
        <v>34445</v>
      </c>
      <c r="K4001" s="9" t="s">
        <v>34446</v>
      </c>
      <c r="L4001" s="9" t="s">
        <v>34447</v>
      </c>
      <c r="M4001" s="9" t="s">
        <v>34448</v>
      </c>
      <c r="N4001" s="9" t="s">
        <v>176</v>
      </c>
      <c r="O4001" s="9" t="s">
        <v>34449</v>
      </c>
      <c r="P4001" s="9" t="s">
        <v>34450</v>
      </c>
      <c r="Q4001" s="9" t="s">
        <v>234</v>
      </c>
      <c r="R4001" s="9" t="s">
        <v>34451</v>
      </c>
      <c r="S4001" s="9" t="s">
        <v>15</v>
      </c>
      <c r="T4001" s="9" t="s">
        <v>25214</v>
      </c>
      <c r="U4001" s="9" t="s">
        <v>222</v>
      </c>
      <c r="V4001" s="9"/>
    </row>
    <row r="4002" customFormat="false" ht="15" hidden="false" customHeight="false" outlineLevel="0" collapsed="false">
      <c r="A4002" s="9" t="s">
        <v>34452</v>
      </c>
      <c r="B4002" s="9" t="s">
        <v>34453</v>
      </c>
      <c r="C4002" s="9" t="s">
        <v>34454</v>
      </c>
      <c r="D4002" s="9" t="s">
        <v>25</v>
      </c>
      <c r="E4002" s="9" t="s">
        <v>460</v>
      </c>
      <c r="F4002" s="9" t="s">
        <v>34455</v>
      </c>
      <c r="G4002" s="9" t="s">
        <v>34456</v>
      </c>
      <c r="H4002" s="9" t="n">
        <v>-400000</v>
      </c>
      <c r="I4002" s="9" t="n">
        <v>-40000</v>
      </c>
      <c r="J4002" s="9" t="s">
        <v>34457</v>
      </c>
      <c r="K4002" s="9" t="s">
        <v>34458</v>
      </c>
      <c r="L4002" s="9" t="s">
        <v>34459</v>
      </c>
      <c r="M4002" s="9" t="s">
        <v>34460</v>
      </c>
      <c r="N4002" s="9" t="s">
        <v>176</v>
      </c>
      <c r="O4002" s="9" t="s">
        <v>34461</v>
      </c>
      <c r="P4002" s="9"/>
      <c r="Q4002" s="9" t="s">
        <v>234</v>
      </c>
      <c r="R4002" s="9" t="s">
        <v>34438</v>
      </c>
      <c r="S4002" s="9" t="s">
        <v>17</v>
      </c>
      <c r="T4002" s="9"/>
      <c r="U4002" s="9" t="s">
        <v>222</v>
      </c>
      <c r="V4002" s="9"/>
    </row>
    <row r="4003" customFormat="false" ht="15" hidden="false" customHeight="false" outlineLevel="0" collapsed="false">
      <c r="A4003" s="9" t="s">
        <v>34462</v>
      </c>
      <c r="B4003" s="9" t="s">
        <v>34463</v>
      </c>
      <c r="C4003" s="9" t="s">
        <v>34464</v>
      </c>
      <c r="D4003" s="9" t="s">
        <v>25</v>
      </c>
      <c r="E4003" s="9" t="s">
        <v>460</v>
      </c>
      <c r="F4003" s="9" t="s">
        <v>11424</v>
      </c>
      <c r="G4003" s="9" t="s">
        <v>34465</v>
      </c>
      <c r="H4003" s="9" t="n">
        <v>-75000</v>
      </c>
      <c r="I4003" s="9"/>
      <c r="J4003" s="9" t="s">
        <v>34466</v>
      </c>
      <c r="K4003" s="9" t="s">
        <v>34467</v>
      </c>
      <c r="L4003" s="9" t="s">
        <v>34468</v>
      </c>
      <c r="M4003" s="9" t="s">
        <v>34469</v>
      </c>
      <c r="N4003" s="9" t="s">
        <v>12165</v>
      </c>
      <c r="O4003" s="9" t="s">
        <v>5662</v>
      </c>
      <c r="P4003" s="9"/>
      <c r="Q4003" s="9" t="s">
        <v>234</v>
      </c>
      <c r="R4003" s="9" t="s">
        <v>18900</v>
      </c>
      <c r="S4003" s="9" t="s">
        <v>17</v>
      </c>
      <c r="T4003" s="9"/>
      <c r="U4003" s="9" t="s">
        <v>222</v>
      </c>
      <c r="V4003" s="9"/>
    </row>
    <row r="4004" customFormat="false" ht="15" hidden="false" customHeight="false" outlineLevel="0" collapsed="false">
      <c r="A4004" s="9" t="s">
        <v>34470</v>
      </c>
      <c r="B4004" s="9" t="s">
        <v>34471</v>
      </c>
      <c r="C4004" s="9" t="s">
        <v>34472</v>
      </c>
      <c r="D4004" s="9" t="s">
        <v>25</v>
      </c>
      <c r="E4004" s="9" t="s">
        <v>460</v>
      </c>
      <c r="F4004" s="9" t="s">
        <v>34473</v>
      </c>
      <c r="G4004" s="9" t="s">
        <v>34474</v>
      </c>
      <c r="H4004" s="9" t="n">
        <v>-71000</v>
      </c>
      <c r="I4004" s="9"/>
      <c r="J4004" s="9" t="s">
        <v>34475</v>
      </c>
      <c r="K4004" s="9" t="s">
        <v>34476</v>
      </c>
      <c r="L4004" s="9" t="s">
        <v>34477</v>
      </c>
      <c r="M4004" s="9" t="s">
        <v>34478</v>
      </c>
      <c r="N4004" s="9" t="s">
        <v>12165</v>
      </c>
      <c r="O4004" s="9" t="s">
        <v>5662</v>
      </c>
      <c r="P4004" s="9"/>
      <c r="Q4004" s="9" t="s">
        <v>234</v>
      </c>
      <c r="R4004" s="9" t="s">
        <v>34438</v>
      </c>
      <c r="S4004" s="9" t="s">
        <v>17</v>
      </c>
      <c r="T4004" s="9" t="s">
        <v>3239</v>
      </c>
      <c r="U4004" s="9" t="s">
        <v>222</v>
      </c>
      <c r="V4004" s="9"/>
    </row>
    <row r="4005" customFormat="false" ht="15" hidden="false" customHeight="false" outlineLevel="0" collapsed="false">
      <c r="A4005" s="9" t="s">
        <v>34479</v>
      </c>
      <c r="B4005" s="9" t="s">
        <v>34480</v>
      </c>
      <c r="C4005" s="9" t="s">
        <v>34481</v>
      </c>
      <c r="D4005" s="9" t="s">
        <v>25</v>
      </c>
      <c r="E4005" s="9" t="s">
        <v>460</v>
      </c>
      <c r="F4005" s="9" t="s">
        <v>15372</v>
      </c>
      <c r="G4005" s="9" t="s">
        <v>34482</v>
      </c>
      <c r="H4005" s="9" t="n">
        <v>-25000</v>
      </c>
      <c r="I4005" s="9"/>
      <c r="J4005" s="9" t="s">
        <v>34483</v>
      </c>
      <c r="K4005" s="9" t="s">
        <v>34484</v>
      </c>
      <c r="L4005" s="9" t="s">
        <v>34485</v>
      </c>
      <c r="M4005" s="9" t="s">
        <v>34486</v>
      </c>
      <c r="N4005" s="9" t="s">
        <v>176</v>
      </c>
      <c r="O4005" s="9" t="s">
        <v>5662</v>
      </c>
      <c r="P4005" s="9"/>
      <c r="Q4005" s="9" t="s">
        <v>234</v>
      </c>
      <c r="R4005" s="9" t="s">
        <v>18909</v>
      </c>
      <c r="S4005" s="9" t="s">
        <v>17</v>
      </c>
      <c r="T4005" s="9"/>
      <c r="U4005" s="9" t="s">
        <v>222</v>
      </c>
      <c r="V4005" s="9"/>
    </row>
    <row r="4006" customFormat="false" ht="15" hidden="false" customHeight="false" outlineLevel="0" collapsed="false">
      <c r="A4006" s="9" t="s">
        <v>34487</v>
      </c>
      <c r="B4006" s="9" t="s">
        <v>34488</v>
      </c>
      <c r="C4006" s="9" t="s">
        <v>34489</v>
      </c>
      <c r="D4006" s="9" t="s">
        <v>25</v>
      </c>
      <c r="E4006" s="9" t="s">
        <v>460</v>
      </c>
      <c r="F4006" s="9" t="s">
        <v>34490</v>
      </c>
      <c r="G4006" s="9" t="s">
        <v>34491</v>
      </c>
      <c r="H4006" s="9" t="n">
        <v>-44000</v>
      </c>
      <c r="I4006" s="9"/>
      <c r="J4006" s="9" t="s">
        <v>34492</v>
      </c>
      <c r="K4006" s="9" t="s">
        <v>34493</v>
      </c>
      <c r="L4006" s="9" t="s">
        <v>34494</v>
      </c>
      <c r="M4006" s="9" t="s">
        <v>34495</v>
      </c>
      <c r="N4006" s="9" t="s">
        <v>176</v>
      </c>
      <c r="O4006" s="9" t="s">
        <v>5662</v>
      </c>
      <c r="P4006" s="9" t="s">
        <v>34496</v>
      </c>
      <c r="Q4006" s="9" t="s">
        <v>234</v>
      </c>
      <c r="R4006" s="9" t="s">
        <v>34497</v>
      </c>
      <c r="S4006" s="9" t="s">
        <v>16</v>
      </c>
      <c r="T4006" s="9" t="s">
        <v>2042</v>
      </c>
      <c r="U4006" s="9" t="s">
        <v>222</v>
      </c>
      <c r="V4006" s="9"/>
    </row>
    <row r="4007" customFormat="false" ht="15" hidden="false" customHeight="false" outlineLevel="0" collapsed="false">
      <c r="A4007" s="9" t="s">
        <v>34498</v>
      </c>
      <c r="B4007" s="9" t="s">
        <v>34499</v>
      </c>
      <c r="C4007" s="9" t="s">
        <v>34500</v>
      </c>
      <c r="D4007" s="9" t="s">
        <v>25</v>
      </c>
      <c r="E4007" s="9" t="s">
        <v>460</v>
      </c>
      <c r="F4007" s="9" t="s">
        <v>34501</v>
      </c>
      <c r="G4007" s="9" t="s">
        <v>34502</v>
      </c>
      <c r="H4007" s="9" t="n">
        <v>-6000</v>
      </c>
      <c r="I4007" s="9"/>
      <c r="J4007" s="9" t="s">
        <v>34503</v>
      </c>
      <c r="K4007" s="9" t="s">
        <v>34504</v>
      </c>
      <c r="L4007" s="9" t="s">
        <v>34505</v>
      </c>
      <c r="M4007" s="9" t="s">
        <v>34506</v>
      </c>
      <c r="N4007" s="9" t="s">
        <v>1852</v>
      </c>
      <c r="O4007" s="9" t="s">
        <v>15150</v>
      </c>
      <c r="P4007" s="9" t="s">
        <v>34507</v>
      </c>
      <c r="Q4007" s="9" t="s">
        <v>869</v>
      </c>
      <c r="R4007" s="9" t="s">
        <v>34508</v>
      </c>
      <c r="S4007" s="9" t="s">
        <v>16</v>
      </c>
      <c r="T4007" s="9" t="s">
        <v>3272</v>
      </c>
      <c r="U4007" s="9" t="s">
        <v>222</v>
      </c>
      <c r="V4007" s="9"/>
    </row>
    <row r="4008" customFormat="false" ht="15" hidden="false" customHeight="false" outlineLevel="0" collapsed="false">
      <c r="A4008" s="9" t="s">
        <v>34509</v>
      </c>
      <c r="B4008" s="9" t="s">
        <v>34510</v>
      </c>
      <c r="C4008" s="9" t="s">
        <v>34511</v>
      </c>
      <c r="D4008" s="9" t="s">
        <v>25</v>
      </c>
      <c r="E4008" s="9" t="s">
        <v>460</v>
      </c>
      <c r="F4008" s="9" t="s">
        <v>1744</v>
      </c>
      <c r="G4008" s="9" t="s">
        <v>34512</v>
      </c>
      <c r="H4008" s="9" t="n">
        <v>-100000</v>
      </c>
      <c r="I4008" s="9"/>
      <c r="J4008" s="9" t="s">
        <v>34513</v>
      </c>
      <c r="K4008" s="9" t="s">
        <v>34514</v>
      </c>
      <c r="L4008" s="9" t="s">
        <v>34515</v>
      </c>
      <c r="M4008" s="9" t="s">
        <v>34096</v>
      </c>
      <c r="N4008" s="9" t="s">
        <v>174</v>
      </c>
      <c r="O4008" s="9" t="s">
        <v>5662</v>
      </c>
      <c r="P4008" s="9"/>
      <c r="Q4008" s="9" t="s">
        <v>234</v>
      </c>
      <c r="R4008" s="9" t="s">
        <v>18909</v>
      </c>
      <c r="S4008" s="9" t="s">
        <v>17</v>
      </c>
      <c r="T4008" s="9" t="s">
        <v>5643</v>
      </c>
      <c r="U4008" s="9" t="s">
        <v>222</v>
      </c>
      <c r="V4008" s="9"/>
    </row>
    <row r="4009" customFormat="false" ht="15" hidden="false" customHeight="false" outlineLevel="0" collapsed="false">
      <c r="A4009" s="9" t="s">
        <v>34516</v>
      </c>
      <c r="B4009" s="9" t="s">
        <v>34517</v>
      </c>
      <c r="C4009" s="9" t="s">
        <v>34518</v>
      </c>
      <c r="D4009" s="9" t="s">
        <v>25</v>
      </c>
      <c r="E4009" s="9" t="s">
        <v>460</v>
      </c>
      <c r="F4009" s="9" t="s">
        <v>161</v>
      </c>
      <c r="G4009" s="9" t="s">
        <v>34519</v>
      </c>
      <c r="H4009" s="9" t="n">
        <v>-50000</v>
      </c>
      <c r="I4009" s="9"/>
      <c r="J4009" s="9" t="s">
        <v>34520</v>
      </c>
      <c r="K4009" s="9" t="s">
        <v>34521</v>
      </c>
      <c r="L4009" s="9" t="s">
        <v>34522</v>
      </c>
      <c r="M4009" s="9" t="s">
        <v>34523</v>
      </c>
      <c r="N4009" s="9" t="s">
        <v>452</v>
      </c>
      <c r="O4009" s="9" t="s">
        <v>34524</v>
      </c>
      <c r="P4009" s="9"/>
      <c r="Q4009" s="9" t="s">
        <v>1267</v>
      </c>
      <c r="R4009" s="9" t="s">
        <v>34525</v>
      </c>
      <c r="S4009" s="9" t="s">
        <v>17</v>
      </c>
      <c r="T4009" s="9" t="s">
        <v>3391</v>
      </c>
      <c r="U4009" s="9" t="s">
        <v>222</v>
      </c>
      <c r="V4009" s="9"/>
    </row>
    <row r="4010" customFormat="false" ht="15" hidden="false" customHeight="false" outlineLevel="0" collapsed="false">
      <c r="A4010" s="9" t="s">
        <v>34526</v>
      </c>
      <c r="B4010" s="9" t="s">
        <v>34527</v>
      </c>
      <c r="C4010" s="9" t="s">
        <v>34528</v>
      </c>
      <c r="D4010" s="9" t="s">
        <v>25</v>
      </c>
      <c r="E4010" s="9" t="s">
        <v>460</v>
      </c>
      <c r="F4010" s="9" t="s">
        <v>34529</v>
      </c>
      <c r="G4010" s="9" t="s">
        <v>34530</v>
      </c>
      <c r="H4010" s="9" t="n">
        <v>-90000</v>
      </c>
      <c r="I4010" s="9"/>
      <c r="J4010" s="9" t="s">
        <v>34531</v>
      </c>
      <c r="K4010" s="9" t="s">
        <v>34532</v>
      </c>
      <c r="L4010" s="9" t="s">
        <v>34533</v>
      </c>
      <c r="M4010" s="9" t="s">
        <v>34534</v>
      </c>
      <c r="N4010" s="9" t="s">
        <v>176</v>
      </c>
      <c r="O4010" s="9" t="s">
        <v>5662</v>
      </c>
      <c r="P4010" s="9"/>
      <c r="Q4010" s="9" t="s">
        <v>234</v>
      </c>
      <c r="R4010" s="9" t="s">
        <v>8618</v>
      </c>
      <c r="S4010" s="9" t="s">
        <v>17</v>
      </c>
      <c r="T4010" s="9"/>
      <c r="U4010" s="9" t="s">
        <v>378</v>
      </c>
      <c r="V4010" s="9"/>
    </row>
    <row r="4011" customFormat="false" ht="15" hidden="false" customHeight="false" outlineLevel="0" collapsed="false">
      <c r="A4011" s="9" t="s">
        <v>34535</v>
      </c>
      <c r="B4011" s="9" t="s">
        <v>34536</v>
      </c>
      <c r="C4011" s="9" t="s">
        <v>34537</v>
      </c>
      <c r="D4011" s="9" t="s">
        <v>25</v>
      </c>
      <c r="E4011" s="9" t="s">
        <v>460</v>
      </c>
      <c r="F4011" s="9" t="s">
        <v>2730</v>
      </c>
      <c r="G4011" s="9" t="s">
        <v>34538</v>
      </c>
      <c r="H4011" s="9" t="n">
        <v>-40000</v>
      </c>
      <c r="I4011" s="9"/>
      <c r="J4011" s="9" t="s">
        <v>34539</v>
      </c>
      <c r="K4011" s="9" t="s">
        <v>34540</v>
      </c>
      <c r="L4011" s="9" t="s">
        <v>34541</v>
      </c>
      <c r="M4011" s="9" t="s">
        <v>34542</v>
      </c>
      <c r="N4011" s="9" t="s">
        <v>9610</v>
      </c>
      <c r="O4011" s="9" t="s">
        <v>5662</v>
      </c>
      <c r="P4011" s="9"/>
      <c r="Q4011" s="9" t="s">
        <v>234</v>
      </c>
      <c r="R4011" s="9" t="s">
        <v>18909</v>
      </c>
      <c r="S4011" s="9" t="s">
        <v>17</v>
      </c>
      <c r="T4011" s="9" t="s">
        <v>2848</v>
      </c>
      <c r="U4011" s="9" t="s">
        <v>378</v>
      </c>
      <c r="V4011" s="9"/>
    </row>
    <row r="4012" customFormat="false" ht="15" hidden="false" customHeight="false" outlineLevel="0" collapsed="false">
      <c r="A4012" s="9" t="s">
        <v>34543</v>
      </c>
      <c r="B4012" s="9" t="s">
        <v>34544</v>
      </c>
      <c r="C4012" s="9" t="s">
        <v>34545</v>
      </c>
      <c r="D4012" s="9" t="s">
        <v>25</v>
      </c>
      <c r="E4012" s="9" t="s">
        <v>460</v>
      </c>
      <c r="F4012" s="9" t="s">
        <v>2708</v>
      </c>
      <c r="G4012" s="9" t="s">
        <v>138</v>
      </c>
      <c r="H4012" s="9" t="n">
        <v>-50000</v>
      </c>
      <c r="I4012" s="9"/>
      <c r="J4012" s="9" t="s">
        <v>34546</v>
      </c>
      <c r="K4012" s="9" t="s">
        <v>34547</v>
      </c>
      <c r="L4012" s="9" t="s">
        <v>34548</v>
      </c>
      <c r="M4012" s="9" t="s">
        <v>34549</v>
      </c>
      <c r="N4012" s="9" t="s">
        <v>723</v>
      </c>
      <c r="O4012" s="9" t="s">
        <v>5662</v>
      </c>
      <c r="P4012" s="9"/>
      <c r="Q4012" s="9" t="s">
        <v>234</v>
      </c>
      <c r="R4012" s="9" t="s">
        <v>34550</v>
      </c>
      <c r="S4012" s="9" t="s">
        <v>17</v>
      </c>
      <c r="T4012" s="9" t="s">
        <v>2848</v>
      </c>
      <c r="U4012" s="9" t="s">
        <v>222</v>
      </c>
      <c r="V4012" s="9"/>
    </row>
    <row r="4013" customFormat="false" ht="15" hidden="false" customHeight="false" outlineLevel="0" collapsed="false">
      <c r="A4013" s="9" t="s">
        <v>34551</v>
      </c>
      <c r="B4013" s="9" t="s">
        <v>34552</v>
      </c>
      <c r="C4013" s="9" t="s">
        <v>34553</v>
      </c>
      <c r="D4013" s="9" t="s">
        <v>25</v>
      </c>
      <c r="E4013" s="9" t="s">
        <v>460</v>
      </c>
      <c r="F4013" s="9" t="s">
        <v>11484</v>
      </c>
      <c r="G4013" s="9" t="s">
        <v>34554</v>
      </c>
      <c r="H4013" s="9" t="n">
        <v>-100000</v>
      </c>
      <c r="I4013" s="9"/>
      <c r="J4013" s="9" t="s">
        <v>34555</v>
      </c>
      <c r="K4013" s="9" t="s">
        <v>34556</v>
      </c>
      <c r="L4013" s="9" t="s">
        <v>34557</v>
      </c>
      <c r="M4013" s="9" t="s">
        <v>34558</v>
      </c>
      <c r="N4013" s="9" t="s">
        <v>1175</v>
      </c>
      <c r="O4013" s="9" t="s">
        <v>5662</v>
      </c>
      <c r="P4013" s="9"/>
      <c r="Q4013" s="9" t="s">
        <v>234</v>
      </c>
      <c r="R4013" s="9" t="s">
        <v>18909</v>
      </c>
      <c r="S4013" s="9" t="s">
        <v>17</v>
      </c>
      <c r="T4013" s="9" t="s">
        <v>3239</v>
      </c>
      <c r="U4013" s="9" t="s">
        <v>222</v>
      </c>
      <c r="V4013" s="9"/>
    </row>
    <row r="4014" customFormat="false" ht="15" hidden="false" customHeight="false" outlineLevel="0" collapsed="false">
      <c r="A4014" s="9" t="s">
        <v>34559</v>
      </c>
      <c r="B4014" s="9" t="s">
        <v>34560</v>
      </c>
      <c r="C4014" s="9" t="s">
        <v>34561</v>
      </c>
      <c r="D4014" s="9" t="s">
        <v>25</v>
      </c>
      <c r="E4014" s="9" t="s">
        <v>460</v>
      </c>
      <c r="F4014" s="9" t="s">
        <v>34562</v>
      </c>
      <c r="G4014" s="9" t="s">
        <v>34563</v>
      </c>
      <c r="H4014" s="9" t="n">
        <v>-51000</v>
      </c>
      <c r="I4014" s="9"/>
      <c r="J4014" s="9" t="s">
        <v>34564</v>
      </c>
      <c r="K4014" s="9" t="s">
        <v>34565</v>
      </c>
      <c r="L4014" s="9" t="s">
        <v>34566</v>
      </c>
      <c r="M4014" s="9" t="s">
        <v>34567</v>
      </c>
      <c r="N4014" s="9" t="s">
        <v>477</v>
      </c>
      <c r="O4014" s="9" t="s">
        <v>34568</v>
      </c>
      <c r="P4014" s="9" t="s">
        <v>34569</v>
      </c>
      <c r="Q4014" s="9" t="s">
        <v>869</v>
      </c>
      <c r="R4014" s="9" t="s">
        <v>34570</v>
      </c>
      <c r="S4014" s="9" t="s">
        <v>16</v>
      </c>
      <c r="T4014" s="9" t="s">
        <v>34571</v>
      </c>
      <c r="U4014" s="9" t="s">
        <v>222</v>
      </c>
      <c r="V4014" s="9"/>
    </row>
    <row r="4015" customFormat="false" ht="15" hidden="false" customHeight="false" outlineLevel="0" collapsed="false">
      <c r="A4015" s="9" t="s">
        <v>34572</v>
      </c>
      <c r="B4015" s="9" t="s">
        <v>34573</v>
      </c>
      <c r="C4015" s="9" t="s">
        <v>34574</v>
      </c>
      <c r="D4015" s="9" t="s">
        <v>25</v>
      </c>
      <c r="E4015" s="9" t="s">
        <v>460</v>
      </c>
      <c r="F4015" s="9" t="s">
        <v>34575</v>
      </c>
      <c r="G4015" s="9" t="s">
        <v>34576</v>
      </c>
      <c r="H4015" s="9" t="n">
        <v>-75000</v>
      </c>
      <c r="I4015" s="9"/>
      <c r="J4015" s="9" t="s">
        <v>34577</v>
      </c>
      <c r="K4015" s="9" t="s">
        <v>34578</v>
      </c>
      <c r="L4015" s="9" t="s">
        <v>34579</v>
      </c>
      <c r="M4015" s="9" t="s">
        <v>34580</v>
      </c>
      <c r="N4015" s="9" t="s">
        <v>477</v>
      </c>
      <c r="O4015" s="9" t="s">
        <v>34568</v>
      </c>
      <c r="P4015" s="9"/>
      <c r="Q4015" s="9" t="s">
        <v>869</v>
      </c>
      <c r="R4015" s="9" t="s">
        <v>34581</v>
      </c>
      <c r="S4015" s="9" t="s">
        <v>17</v>
      </c>
      <c r="T4015" s="9" t="s">
        <v>672</v>
      </c>
      <c r="U4015" s="9" t="s">
        <v>222</v>
      </c>
      <c r="V4015" s="9"/>
    </row>
    <row r="4016" customFormat="false" ht="15" hidden="false" customHeight="false" outlineLevel="0" collapsed="false">
      <c r="A4016" s="9" t="s">
        <v>34582</v>
      </c>
      <c r="B4016" s="9" t="s">
        <v>34583</v>
      </c>
      <c r="C4016" s="9" t="s">
        <v>34584</v>
      </c>
      <c r="D4016" s="9" t="s">
        <v>25</v>
      </c>
      <c r="E4016" s="9" t="s">
        <v>460</v>
      </c>
      <c r="F4016" s="9" t="s">
        <v>416</v>
      </c>
      <c r="G4016" s="9" t="s">
        <v>34585</v>
      </c>
      <c r="H4016" s="9" t="n">
        <v>-5000</v>
      </c>
      <c r="I4016" s="9"/>
      <c r="J4016" s="9" t="s">
        <v>34586</v>
      </c>
      <c r="K4016" s="9" t="s">
        <v>34587</v>
      </c>
      <c r="L4016" s="9" t="s">
        <v>34588</v>
      </c>
      <c r="M4016" s="9" t="s">
        <v>34589</v>
      </c>
      <c r="N4016" s="9" t="s">
        <v>176</v>
      </c>
      <c r="O4016" s="9" t="s">
        <v>34590</v>
      </c>
      <c r="P4016" s="9"/>
      <c r="Q4016" s="9" t="s">
        <v>234</v>
      </c>
      <c r="R4016" s="9" t="s">
        <v>8534</v>
      </c>
      <c r="S4016" s="9" t="s">
        <v>17</v>
      </c>
      <c r="T4016" s="9" t="s">
        <v>388</v>
      </c>
      <c r="U4016" s="9" t="s">
        <v>378</v>
      </c>
      <c r="V4016" s="9"/>
    </row>
    <row r="4017" customFormat="false" ht="15" hidden="false" customHeight="false" outlineLevel="0" collapsed="false">
      <c r="A4017" s="9" t="s">
        <v>34591</v>
      </c>
      <c r="B4017" s="9" t="s">
        <v>34592</v>
      </c>
      <c r="C4017" s="9" t="s">
        <v>34593</v>
      </c>
      <c r="D4017" s="9" t="s">
        <v>25</v>
      </c>
      <c r="E4017" s="9" t="s">
        <v>460</v>
      </c>
      <c r="F4017" s="9" t="s">
        <v>34594</v>
      </c>
      <c r="G4017" s="9" t="s">
        <v>34595</v>
      </c>
      <c r="H4017" s="9" t="n">
        <v>-18000</v>
      </c>
      <c r="I4017" s="9"/>
      <c r="J4017" s="9" t="s">
        <v>34596</v>
      </c>
      <c r="K4017" s="9" t="s">
        <v>34597</v>
      </c>
      <c r="L4017" s="9" t="s">
        <v>34598</v>
      </c>
      <c r="M4017" s="9" t="s">
        <v>34599</v>
      </c>
      <c r="N4017" s="9" t="s">
        <v>175</v>
      </c>
      <c r="O4017" s="9" t="s">
        <v>5662</v>
      </c>
      <c r="P4017" s="9" t="s">
        <v>34600</v>
      </c>
      <c r="Q4017" s="9" t="s">
        <v>234</v>
      </c>
      <c r="R4017" s="9" t="s">
        <v>18909</v>
      </c>
      <c r="S4017" s="9" t="s">
        <v>15</v>
      </c>
      <c r="T4017" s="9" t="s">
        <v>11518</v>
      </c>
      <c r="U4017" s="9" t="s">
        <v>222</v>
      </c>
      <c r="V4017" s="9"/>
    </row>
    <row r="4018" customFormat="false" ht="15" hidden="false" customHeight="false" outlineLevel="0" collapsed="false">
      <c r="A4018" s="9" t="s">
        <v>34601</v>
      </c>
      <c r="B4018" s="9" t="s">
        <v>34602</v>
      </c>
      <c r="C4018" s="9" t="s">
        <v>34603</v>
      </c>
      <c r="D4018" s="9" t="s">
        <v>25</v>
      </c>
      <c r="E4018" s="9" t="s">
        <v>460</v>
      </c>
      <c r="F4018" s="9" t="s">
        <v>171</v>
      </c>
      <c r="G4018" s="9" t="s">
        <v>34604</v>
      </c>
      <c r="H4018" s="9"/>
      <c r="I4018" s="9"/>
      <c r="J4018" s="9" t="s">
        <v>34605</v>
      </c>
      <c r="K4018" s="9" t="s">
        <v>34606</v>
      </c>
      <c r="L4018" s="9" t="s">
        <v>34607</v>
      </c>
      <c r="M4018" s="9" t="s">
        <v>34608</v>
      </c>
      <c r="N4018" s="9" t="s">
        <v>175</v>
      </c>
      <c r="O4018" s="9" t="s">
        <v>34609</v>
      </c>
      <c r="P4018" s="9" t="s">
        <v>34610</v>
      </c>
      <c r="Q4018" s="9" t="s">
        <v>1267</v>
      </c>
      <c r="R4018" s="9" t="s">
        <v>14605</v>
      </c>
      <c r="S4018" s="9" t="s">
        <v>16</v>
      </c>
      <c r="T4018" s="9" t="s">
        <v>16911</v>
      </c>
      <c r="U4018" s="9" t="s">
        <v>222</v>
      </c>
      <c r="V4018" s="9"/>
    </row>
    <row r="4019" customFormat="false" ht="15" hidden="false" customHeight="false" outlineLevel="0" collapsed="false">
      <c r="A4019" s="9" t="s">
        <v>34611</v>
      </c>
      <c r="B4019" s="9" t="s">
        <v>34612</v>
      </c>
      <c r="C4019" s="9" t="s">
        <v>34613</v>
      </c>
      <c r="D4019" s="9" t="s">
        <v>25</v>
      </c>
      <c r="E4019" s="9" t="s">
        <v>460</v>
      </c>
      <c r="F4019" s="9" t="s">
        <v>7636</v>
      </c>
      <c r="G4019" s="9" t="s">
        <v>34614</v>
      </c>
      <c r="H4019" s="9"/>
      <c r="I4019" s="9"/>
      <c r="J4019" s="9" t="s">
        <v>34615</v>
      </c>
      <c r="K4019" s="9" t="s">
        <v>34616</v>
      </c>
      <c r="L4019" s="9" t="s">
        <v>34617</v>
      </c>
      <c r="M4019" s="9" t="s">
        <v>34618</v>
      </c>
      <c r="N4019" s="9" t="s">
        <v>175</v>
      </c>
      <c r="O4019" s="9" t="s">
        <v>34619</v>
      </c>
      <c r="P4019" s="9"/>
      <c r="Q4019" s="9" t="s">
        <v>1267</v>
      </c>
      <c r="R4019" s="9" t="s">
        <v>14762</v>
      </c>
      <c r="S4019" s="9" t="s">
        <v>17</v>
      </c>
      <c r="T4019" s="9" t="s">
        <v>3391</v>
      </c>
      <c r="U4019" s="9" t="s">
        <v>222</v>
      </c>
      <c r="V4019" s="9"/>
    </row>
    <row r="4020" customFormat="false" ht="15" hidden="false" customHeight="false" outlineLevel="0" collapsed="false">
      <c r="A4020" s="9" t="s">
        <v>34620</v>
      </c>
      <c r="B4020" s="9" t="s">
        <v>34621</v>
      </c>
      <c r="C4020" s="9" t="s">
        <v>34622</v>
      </c>
      <c r="D4020" s="9" t="s">
        <v>25</v>
      </c>
      <c r="E4020" s="9" t="s">
        <v>460</v>
      </c>
      <c r="F4020" s="9" t="s">
        <v>34623</v>
      </c>
      <c r="G4020" s="9" t="s">
        <v>34624</v>
      </c>
      <c r="H4020" s="9" t="n">
        <v>-2000</v>
      </c>
      <c r="I4020" s="9"/>
      <c r="J4020" s="9" t="s">
        <v>34625</v>
      </c>
      <c r="K4020" s="9" t="s">
        <v>34626</v>
      </c>
      <c r="L4020" s="9" t="s">
        <v>34627</v>
      </c>
      <c r="M4020" s="9" t="s">
        <v>34628</v>
      </c>
      <c r="N4020" s="9" t="s">
        <v>5729</v>
      </c>
      <c r="O4020" s="9" t="s">
        <v>5662</v>
      </c>
      <c r="P4020" s="9"/>
      <c r="Q4020" s="9" t="s">
        <v>234</v>
      </c>
      <c r="R4020" s="9" t="s">
        <v>8794</v>
      </c>
      <c r="S4020" s="9" t="s">
        <v>17</v>
      </c>
      <c r="T4020" s="9" t="s">
        <v>24806</v>
      </c>
      <c r="U4020" s="9" t="s">
        <v>222</v>
      </c>
      <c r="V4020" s="9"/>
    </row>
    <row r="4021" customFormat="false" ht="15" hidden="false" customHeight="false" outlineLevel="0" collapsed="false">
      <c r="A4021" s="9" t="s">
        <v>34629</v>
      </c>
      <c r="B4021" s="9" t="s">
        <v>34630</v>
      </c>
      <c r="C4021" s="9" t="s">
        <v>34631</v>
      </c>
      <c r="D4021" s="9" t="s">
        <v>25</v>
      </c>
      <c r="E4021" s="9" t="s">
        <v>460</v>
      </c>
      <c r="F4021" s="9" t="s">
        <v>34632</v>
      </c>
      <c r="G4021" s="9" t="s">
        <v>34633</v>
      </c>
      <c r="H4021" s="9" t="n">
        <v>-4500</v>
      </c>
      <c r="I4021" s="9"/>
      <c r="J4021" s="9" t="s">
        <v>34634</v>
      </c>
      <c r="K4021" s="9" t="s">
        <v>34635</v>
      </c>
      <c r="L4021" s="9" t="s">
        <v>34636</v>
      </c>
      <c r="M4021" s="9" t="s">
        <v>34637</v>
      </c>
      <c r="N4021" s="9" t="s">
        <v>175</v>
      </c>
      <c r="O4021" s="9" t="s">
        <v>5662</v>
      </c>
      <c r="P4021" s="9" t="s">
        <v>34638</v>
      </c>
      <c r="Q4021" s="9" t="s">
        <v>234</v>
      </c>
      <c r="R4021" s="9" t="s">
        <v>8794</v>
      </c>
      <c r="S4021" s="9" t="s">
        <v>15</v>
      </c>
      <c r="T4021" s="9" t="s">
        <v>11518</v>
      </c>
      <c r="U4021" s="9" t="s">
        <v>222</v>
      </c>
      <c r="V4021" s="9"/>
    </row>
    <row r="4022" customFormat="false" ht="15" hidden="false" customHeight="false" outlineLevel="0" collapsed="false">
      <c r="A4022" s="9" t="s">
        <v>34639</v>
      </c>
      <c r="B4022" s="9" t="s">
        <v>34640</v>
      </c>
      <c r="C4022" s="9" t="s">
        <v>34641</v>
      </c>
      <c r="D4022" s="9" t="s">
        <v>25</v>
      </c>
      <c r="E4022" s="9" t="s">
        <v>460</v>
      </c>
      <c r="F4022" s="9" t="s">
        <v>167</v>
      </c>
      <c r="G4022" s="9" t="s">
        <v>140</v>
      </c>
      <c r="H4022" s="9" t="n">
        <v>1740</v>
      </c>
      <c r="I4022" s="9"/>
      <c r="J4022" s="9" t="s">
        <v>34642</v>
      </c>
      <c r="K4022" s="9" t="s">
        <v>34643</v>
      </c>
      <c r="L4022" s="9" t="s">
        <v>34644</v>
      </c>
      <c r="M4022" s="9" t="s">
        <v>34645</v>
      </c>
      <c r="N4022" s="9" t="s">
        <v>25055</v>
      </c>
      <c r="O4022" s="9" t="s">
        <v>9392</v>
      </c>
      <c r="P4022" s="9"/>
      <c r="Q4022" s="9" t="s">
        <v>234</v>
      </c>
      <c r="R4022" s="9" t="s">
        <v>34646</v>
      </c>
      <c r="S4022" s="9" t="s">
        <v>17</v>
      </c>
      <c r="T4022" s="9" t="s">
        <v>357</v>
      </c>
      <c r="U4022" s="9" t="s">
        <v>378</v>
      </c>
      <c r="V4022" s="9"/>
    </row>
    <row r="4023" customFormat="false" ht="15" hidden="false" customHeight="false" outlineLevel="0" collapsed="false">
      <c r="A4023" s="9" t="s">
        <v>34647</v>
      </c>
      <c r="B4023" s="9" t="s">
        <v>34648</v>
      </c>
      <c r="C4023" s="9" t="s">
        <v>34649</v>
      </c>
      <c r="D4023" s="9" t="s">
        <v>25</v>
      </c>
      <c r="E4023" s="9" t="s">
        <v>460</v>
      </c>
      <c r="F4023" s="9" t="s">
        <v>34650</v>
      </c>
      <c r="G4023" s="9" t="s">
        <v>34651</v>
      </c>
      <c r="H4023" s="9"/>
      <c r="I4023" s="9"/>
      <c r="J4023" s="9" t="s">
        <v>34652</v>
      </c>
      <c r="K4023" s="9" t="s">
        <v>34653</v>
      </c>
      <c r="L4023" s="9" t="s">
        <v>34654</v>
      </c>
      <c r="M4023" s="9" t="s">
        <v>34655</v>
      </c>
      <c r="N4023" s="9" t="s">
        <v>5729</v>
      </c>
      <c r="O4023" s="9" t="s">
        <v>15196</v>
      </c>
      <c r="P4023" s="9"/>
      <c r="Q4023" s="9" t="s">
        <v>1267</v>
      </c>
      <c r="R4023" s="9" t="s">
        <v>14605</v>
      </c>
      <c r="S4023" s="9" t="s">
        <v>17</v>
      </c>
      <c r="T4023" s="9" t="s">
        <v>3391</v>
      </c>
      <c r="U4023" s="9" t="s">
        <v>222</v>
      </c>
      <c r="V4023" s="9"/>
    </row>
    <row r="4024" customFormat="false" ht="15" hidden="false" customHeight="false" outlineLevel="0" collapsed="false">
      <c r="A4024" s="9" t="s">
        <v>34656</v>
      </c>
      <c r="B4024" s="9" t="s">
        <v>34657</v>
      </c>
      <c r="C4024" s="9" t="s">
        <v>34658</v>
      </c>
      <c r="D4024" s="9" t="s">
        <v>25</v>
      </c>
      <c r="E4024" s="9" t="s">
        <v>460</v>
      </c>
      <c r="F4024" s="9" t="s">
        <v>171</v>
      </c>
      <c r="G4024" s="9" t="s">
        <v>472</v>
      </c>
      <c r="H4024" s="9"/>
      <c r="I4024" s="9"/>
      <c r="J4024" s="9" t="s">
        <v>34659</v>
      </c>
      <c r="K4024" s="9" t="s">
        <v>34660</v>
      </c>
      <c r="L4024" s="9" t="s">
        <v>34661</v>
      </c>
      <c r="M4024" s="9" t="s">
        <v>34618</v>
      </c>
      <c r="N4024" s="9" t="s">
        <v>175</v>
      </c>
      <c r="O4024" s="9" t="s">
        <v>34619</v>
      </c>
      <c r="P4024" s="9"/>
      <c r="Q4024" s="9" t="s">
        <v>1267</v>
      </c>
      <c r="R4024" s="9" t="s">
        <v>14762</v>
      </c>
      <c r="S4024" s="9" t="s">
        <v>17</v>
      </c>
      <c r="T4024" s="9" t="s">
        <v>3391</v>
      </c>
      <c r="U4024" s="9" t="s">
        <v>222</v>
      </c>
      <c r="V4024" s="9"/>
    </row>
    <row r="4025" customFormat="false" ht="15" hidden="false" customHeight="false" outlineLevel="0" collapsed="false">
      <c r="A4025" s="9" t="s">
        <v>34662</v>
      </c>
      <c r="B4025" s="9" t="s">
        <v>34663</v>
      </c>
      <c r="C4025" s="9" t="s">
        <v>34664</v>
      </c>
      <c r="D4025" s="9" t="s">
        <v>25</v>
      </c>
      <c r="E4025" s="9" t="s">
        <v>460</v>
      </c>
      <c r="F4025" s="9" t="s">
        <v>34665</v>
      </c>
      <c r="G4025" s="9" t="s">
        <v>34666</v>
      </c>
      <c r="H4025" s="9" t="n">
        <v>-6000</v>
      </c>
      <c r="I4025" s="9"/>
      <c r="J4025" s="9" t="s">
        <v>34667</v>
      </c>
      <c r="K4025" s="9" t="s">
        <v>34668</v>
      </c>
      <c r="L4025" s="9" t="s">
        <v>34669</v>
      </c>
      <c r="M4025" s="9" t="s">
        <v>7065</v>
      </c>
      <c r="N4025" s="9" t="s">
        <v>175</v>
      </c>
      <c r="O4025" s="9" t="s">
        <v>5662</v>
      </c>
      <c r="P4025" s="9"/>
      <c r="Q4025" s="9" t="s">
        <v>234</v>
      </c>
      <c r="R4025" s="9" t="s">
        <v>8534</v>
      </c>
      <c r="S4025" s="9" t="s">
        <v>17</v>
      </c>
      <c r="T4025" s="9"/>
      <c r="U4025" s="9" t="s">
        <v>378</v>
      </c>
      <c r="V4025" s="9"/>
    </row>
    <row r="4026" customFormat="false" ht="15" hidden="false" customHeight="false" outlineLevel="0" collapsed="false">
      <c r="A4026" s="9" t="s">
        <v>34670</v>
      </c>
      <c r="B4026" s="9" t="s">
        <v>34671</v>
      </c>
      <c r="C4026" s="9" t="s">
        <v>34672</v>
      </c>
      <c r="D4026" s="9" t="s">
        <v>25</v>
      </c>
      <c r="E4026" s="9" t="s">
        <v>460</v>
      </c>
      <c r="F4026" s="9" t="s">
        <v>4285</v>
      </c>
      <c r="G4026" s="9" t="s">
        <v>4286</v>
      </c>
      <c r="H4026" s="9" t="n">
        <v>-1500</v>
      </c>
      <c r="I4026" s="9"/>
      <c r="J4026" s="9" t="s">
        <v>34673</v>
      </c>
      <c r="K4026" s="9" t="s">
        <v>34674</v>
      </c>
      <c r="L4026" s="9" t="s">
        <v>34675</v>
      </c>
      <c r="M4026" s="9" t="s">
        <v>34676</v>
      </c>
      <c r="N4026" s="9" t="s">
        <v>976</v>
      </c>
      <c r="O4026" s="9" t="s">
        <v>5662</v>
      </c>
      <c r="P4026" s="9"/>
      <c r="Q4026" s="9" t="s">
        <v>234</v>
      </c>
      <c r="R4026" s="9" t="s">
        <v>18909</v>
      </c>
      <c r="S4026" s="9" t="s">
        <v>17</v>
      </c>
      <c r="T4026" s="9" t="s">
        <v>357</v>
      </c>
      <c r="U4026" s="9" t="s">
        <v>378</v>
      </c>
      <c r="V4026" s="9"/>
    </row>
    <row r="4027" customFormat="false" ht="15" hidden="false" customHeight="false" outlineLevel="0" collapsed="false">
      <c r="A4027" s="9" t="s">
        <v>34677</v>
      </c>
      <c r="B4027" s="9" t="s">
        <v>34678</v>
      </c>
      <c r="C4027" s="9" t="s">
        <v>34679</v>
      </c>
      <c r="D4027" s="9" t="s">
        <v>25</v>
      </c>
      <c r="E4027" s="9" t="s">
        <v>460</v>
      </c>
      <c r="F4027" s="9" t="s">
        <v>163</v>
      </c>
      <c r="G4027" s="9" t="s">
        <v>9290</v>
      </c>
      <c r="H4027" s="9" t="n">
        <v>400</v>
      </c>
      <c r="I4027" s="9"/>
      <c r="J4027" s="9" t="s">
        <v>34680</v>
      </c>
      <c r="K4027" s="9" t="s">
        <v>34681</v>
      </c>
      <c r="L4027" s="9" t="s">
        <v>34682</v>
      </c>
      <c r="M4027" s="9" t="s">
        <v>34683</v>
      </c>
      <c r="N4027" s="9" t="s">
        <v>5729</v>
      </c>
      <c r="O4027" s="9" t="s">
        <v>34609</v>
      </c>
      <c r="P4027" s="9"/>
      <c r="Q4027" s="9" t="s">
        <v>234</v>
      </c>
      <c r="R4027" s="9" t="s">
        <v>34684</v>
      </c>
      <c r="S4027" s="9" t="s">
        <v>17</v>
      </c>
      <c r="T4027" s="9" t="s">
        <v>7813</v>
      </c>
      <c r="U4027" s="9" t="s">
        <v>222</v>
      </c>
      <c r="V4027" s="9"/>
    </row>
    <row r="4028" customFormat="false" ht="15" hidden="false" customHeight="false" outlineLevel="0" collapsed="false">
      <c r="A4028" s="9" t="s">
        <v>34685</v>
      </c>
      <c r="B4028" s="9" t="s">
        <v>34686</v>
      </c>
      <c r="C4028" s="9" t="s">
        <v>34687</v>
      </c>
      <c r="D4028" s="9" t="s">
        <v>25</v>
      </c>
      <c r="E4028" s="9" t="s">
        <v>460</v>
      </c>
      <c r="F4028" s="9" t="s">
        <v>163</v>
      </c>
      <c r="G4028" s="9" t="s">
        <v>8257</v>
      </c>
      <c r="H4028" s="9" t="n">
        <v>1590</v>
      </c>
      <c r="I4028" s="9"/>
      <c r="J4028" s="9" t="s">
        <v>34688</v>
      </c>
      <c r="K4028" s="9" t="s">
        <v>34689</v>
      </c>
      <c r="L4028" s="9" t="s">
        <v>34690</v>
      </c>
      <c r="M4028" s="9" t="s">
        <v>34691</v>
      </c>
      <c r="N4028" s="9" t="s">
        <v>175</v>
      </c>
      <c r="O4028" s="9" t="s">
        <v>15188</v>
      </c>
      <c r="P4028" s="9"/>
      <c r="Q4028" s="9" t="s">
        <v>234</v>
      </c>
      <c r="R4028" s="9" t="s">
        <v>34684</v>
      </c>
      <c r="S4028" s="9" t="s">
        <v>17</v>
      </c>
      <c r="T4028" s="9" t="s">
        <v>7813</v>
      </c>
      <c r="U4028" s="9" t="s">
        <v>378</v>
      </c>
      <c r="V4028" s="9" t="s">
        <v>34692</v>
      </c>
    </row>
    <row r="4029" customFormat="false" ht="15" hidden="false" customHeight="false" outlineLevel="0" collapsed="false">
      <c r="A4029" s="9" t="s">
        <v>34693</v>
      </c>
      <c r="B4029" s="9" t="s">
        <v>34694</v>
      </c>
      <c r="C4029" s="9" t="s">
        <v>34695</v>
      </c>
      <c r="D4029" s="9" t="s">
        <v>25</v>
      </c>
      <c r="E4029" s="9" t="s">
        <v>460</v>
      </c>
      <c r="F4029" s="9" t="s">
        <v>163</v>
      </c>
      <c r="G4029" s="9" t="s">
        <v>15164</v>
      </c>
      <c r="H4029" s="9" t="n">
        <v>-1500</v>
      </c>
      <c r="I4029" s="9"/>
      <c r="J4029" s="9" t="s">
        <v>34696</v>
      </c>
      <c r="K4029" s="9" t="s">
        <v>34697</v>
      </c>
      <c r="L4029" s="9" t="s">
        <v>34698</v>
      </c>
      <c r="M4029" s="9" t="s">
        <v>34699</v>
      </c>
      <c r="N4029" s="9" t="s">
        <v>175</v>
      </c>
      <c r="O4029" s="9" t="s">
        <v>34700</v>
      </c>
      <c r="P4029" s="9"/>
      <c r="Q4029" s="9" t="s">
        <v>234</v>
      </c>
      <c r="R4029" s="9" t="s">
        <v>34701</v>
      </c>
      <c r="S4029" s="9" t="s">
        <v>17</v>
      </c>
      <c r="T4029" s="9"/>
      <c r="U4029" s="9" t="s">
        <v>222</v>
      </c>
      <c r="V4029" s="9"/>
    </row>
    <row r="4030" customFormat="false" ht="15" hidden="false" customHeight="false" outlineLevel="0" collapsed="false">
      <c r="A4030" s="9" t="s">
        <v>34702</v>
      </c>
      <c r="B4030" s="9" t="s">
        <v>34703</v>
      </c>
      <c r="C4030" s="9" t="s">
        <v>34704</v>
      </c>
      <c r="D4030" s="9" t="s">
        <v>25</v>
      </c>
      <c r="E4030" s="9" t="s">
        <v>460</v>
      </c>
      <c r="F4030" s="9" t="s">
        <v>34705</v>
      </c>
      <c r="G4030" s="9" t="s">
        <v>34706</v>
      </c>
      <c r="H4030" s="9" t="n">
        <v>-200</v>
      </c>
      <c r="I4030" s="9"/>
      <c r="J4030" s="9" t="s">
        <v>34707</v>
      </c>
      <c r="K4030" s="9" t="s">
        <v>34708</v>
      </c>
      <c r="L4030" s="9" t="s">
        <v>34709</v>
      </c>
      <c r="M4030" s="9" t="s">
        <v>34710</v>
      </c>
      <c r="N4030" s="9" t="s">
        <v>5729</v>
      </c>
      <c r="O4030" s="9" t="s">
        <v>11737</v>
      </c>
      <c r="P4030" s="9" t="s">
        <v>34711</v>
      </c>
      <c r="Q4030" s="9" t="s">
        <v>219</v>
      </c>
      <c r="R4030" s="9" t="s">
        <v>33392</v>
      </c>
      <c r="S4030" s="9" t="s">
        <v>17</v>
      </c>
      <c r="T4030" s="9" t="s">
        <v>2953</v>
      </c>
      <c r="U4030" s="9" t="s">
        <v>378</v>
      </c>
      <c r="V4030" s="9" t="s">
        <v>34712</v>
      </c>
    </row>
    <row r="4031" customFormat="false" ht="15" hidden="false" customHeight="false" outlineLevel="0" collapsed="false">
      <c r="A4031" s="9" t="s">
        <v>34713</v>
      </c>
      <c r="B4031" s="9" t="s">
        <v>34714</v>
      </c>
      <c r="C4031" s="9" t="s">
        <v>34715</v>
      </c>
      <c r="D4031" s="9" t="s">
        <v>25</v>
      </c>
      <c r="E4031" s="9" t="s">
        <v>460</v>
      </c>
      <c r="F4031" s="9" t="s">
        <v>10472</v>
      </c>
      <c r="G4031" s="9" t="s">
        <v>34716</v>
      </c>
      <c r="H4031" s="9" t="n">
        <v>800</v>
      </c>
      <c r="I4031" s="9"/>
      <c r="J4031" s="9" t="s">
        <v>34717</v>
      </c>
      <c r="K4031" s="9" t="s">
        <v>34718</v>
      </c>
      <c r="L4031" s="9" t="s">
        <v>34719</v>
      </c>
      <c r="M4031" s="9" t="s">
        <v>34720</v>
      </c>
      <c r="N4031" s="9" t="s">
        <v>572</v>
      </c>
      <c r="O4031" s="9" t="s">
        <v>11737</v>
      </c>
      <c r="P4031" s="9"/>
      <c r="Q4031" s="9" t="s">
        <v>234</v>
      </c>
      <c r="R4031" s="9" t="s">
        <v>19028</v>
      </c>
      <c r="S4031" s="9" t="s">
        <v>16</v>
      </c>
      <c r="T4031" s="9" t="s">
        <v>7813</v>
      </c>
      <c r="U4031" s="9" t="s">
        <v>222</v>
      </c>
      <c r="V4031" s="9"/>
    </row>
    <row r="4032" customFormat="false" ht="15" hidden="false" customHeight="false" outlineLevel="0" collapsed="false">
      <c r="A4032" s="9" t="s">
        <v>34721</v>
      </c>
      <c r="B4032" s="9" t="s">
        <v>34722</v>
      </c>
      <c r="C4032" s="9" t="s">
        <v>34723</v>
      </c>
      <c r="D4032" s="9" t="s">
        <v>25</v>
      </c>
      <c r="E4032" s="9" t="s">
        <v>460</v>
      </c>
      <c r="F4032" s="9" t="s">
        <v>10472</v>
      </c>
      <c r="G4032" s="9" t="s">
        <v>34724</v>
      </c>
      <c r="H4032" s="9" t="n">
        <v>800</v>
      </c>
      <c r="I4032" s="9"/>
      <c r="J4032" s="9" t="s">
        <v>34725</v>
      </c>
      <c r="K4032" s="9" t="s">
        <v>34726</v>
      </c>
      <c r="L4032" s="9" t="s">
        <v>34727</v>
      </c>
      <c r="M4032" s="9" t="s">
        <v>34728</v>
      </c>
      <c r="N4032" s="9" t="s">
        <v>613</v>
      </c>
      <c r="O4032" s="9" t="s">
        <v>11737</v>
      </c>
      <c r="P4032" s="9"/>
      <c r="Q4032" s="9" t="s">
        <v>234</v>
      </c>
      <c r="R4032" s="9" t="s">
        <v>8794</v>
      </c>
      <c r="S4032" s="9" t="s">
        <v>16</v>
      </c>
      <c r="T4032" s="9" t="s">
        <v>170</v>
      </c>
      <c r="U4032" s="9" t="s">
        <v>222</v>
      </c>
      <c r="V4032" s="9"/>
    </row>
    <row r="4033" customFormat="false" ht="15" hidden="false" customHeight="false" outlineLevel="0" collapsed="false">
      <c r="A4033" s="9" t="s">
        <v>34729</v>
      </c>
      <c r="B4033" s="9" t="s">
        <v>34730</v>
      </c>
      <c r="C4033" s="9" t="s">
        <v>34731</v>
      </c>
      <c r="D4033" s="9" t="s">
        <v>25</v>
      </c>
      <c r="E4033" s="9" t="s">
        <v>460</v>
      </c>
      <c r="F4033" s="9" t="s">
        <v>163</v>
      </c>
      <c r="G4033" s="9" t="s">
        <v>19840</v>
      </c>
      <c r="H4033" s="9" t="n">
        <v>100</v>
      </c>
      <c r="I4033" s="9"/>
      <c r="J4033" s="9" t="s">
        <v>34732</v>
      </c>
      <c r="K4033" s="9" t="s">
        <v>34733</v>
      </c>
      <c r="L4033" s="9" t="s">
        <v>34734</v>
      </c>
      <c r="M4033" s="9" t="s">
        <v>34735</v>
      </c>
      <c r="N4033" s="9" t="s">
        <v>5729</v>
      </c>
      <c r="O4033" s="9" t="s">
        <v>11737</v>
      </c>
      <c r="P4033" s="9"/>
      <c r="Q4033" s="9" t="s">
        <v>234</v>
      </c>
      <c r="R4033" s="9" t="s">
        <v>34736</v>
      </c>
      <c r="S4033" s="9" t="s">
        <v>16</v>
      </c>
      <c r="T4033" s="9" t="s">
        <v>170</v>
      </c>
      <c r="U4033" s="9" t="s">
        <v>222</v>
      </c>
      <c r="V4033" s="9"/>
    </row>
    <row r="4034" customFormat="false" ht="15" hidden="false" customHeight="false" outlineLevel="0" collapsed="false">
      <c r="A4034" s="9" t="s">
        <v>34737</v>
      </c>
      <c r="B4034" s="9" t="s">
        <v>34738</v>
      </c>
      <c r="C4034" s="9" t="s">
        <v>34739</v>
      </c>
      <c r="D4034" s="9" t="s">
        <v>25</v>
      </c>
      <c r="E4034" s="9" t="s">
        <v>460</v>
      </c>
      <c r="F4034" s="9" t="s">
        <v>9871</v>
      </c>
      <c r="G4034" s="9" t="s">
        <v>34740</v>
      </c>
      <c r="H4034" s="9" t="n">
        <v>580</v>
      </c>
      <c r="I4034" s="9"/>
      <c r="J4034" s="9" t="s">
        <v>34741</v>
      </c>
      <c r="K4034" s="9" t="s">
        <v>34742</v>
      </c>
      <c r="L4034" s="9" t="s">
        <v>34743</v>
      </c>
      <c r="M4034" s="9" t="s">
        <v>34744</v>
      </c>
      <c r="N4034" s="9" t="s">
        <v>6777</v>
      </c>
      <c r="O4034" s="9" t="s">
        <v>11737</v>
      </c>
      <c r="P4034" s="9" t="s">
        <v>34745</v>
      </c>
      <c r="Q4034" s="9" t="s">
        <v>234</v>
      </c>
      <c r="R4034" s="9" t="s">
        <v>34746</v>
      </c>
      <c r="S4034" s="9" t="s">
        <v>15</v>
      </c>
      <c r="T4034" s="9" t="s">
        <v>34747</v>
      </c>
      <c r="U4034" s="9" t="s">
        <v>222</v>
      </c>
      <c r="V4034" s="9"/>
    </row>
    <row r="4035" customFormat="false" ht="15" hidden="false" customHeight="false" outlineLevel="0" collapsed="false">
      <c r="A4035" s="9" t="s">
        <v>34748</v>
      </c>
      <c r="B4035" s="9" t="s">
        <v>34749</v>
      </c>
      <c r="C4035" s="9" t="s">
        <v>34750</v>
      </c>
      <c r="D4035" s="9" t="s">
        <v>25</v>
      </c>
      <c r="E4035" s="9" t="s">
        <v>460</v>
      </c>
      <c r="F4035" s="9" t="s">
        <v>166</v>
      </c>
      <c r="G4035" s="9" t="s">
        <v>34751</v>
      </c>
      <c r="H4035" s="9" t="n">
        <v>1100</v>
      </c>
      <c r="I4035" s="9"/>
      <c r="J4035" s="9" t="s">
        <v>34752</v>
      </c>
      <c r="K4035" s="9" t="s">
        <v>34753</v>
      </c>
      <c r="L4035" s="9" t="s">
        <v>34754</v>
      </c>
      <c r="M4035" s="9" t="s">
        <v>34755</v>
      </c>
      <c r="N4035" s="9" t="s">
        <v>34756</v>
      </c>
      <c r="O4035" s="9" t="s">
        <v>11737</v>
      </c>
      <c r="P4035" s="9"/>
      <c r="Q4035" s="9" t="s">
        <v>234</v>
      </c>
      <c r="R4035" s="9" t="s">
        <v>34757</v>
      </c>
      <c r="S4035" s="9" t="s">
        <v>16</v>
      </c>
      <c r="T4035" s="9" t="s">
        <v>7813</v>
      </c>
      <c r="U4035" s="9" t="s">
        <v>222</v>
      </c>
      <c r="V4035" s="9"/>
    </row>
    <row r="4036" customFormat="false" ht="15" hidden="false" customHeight="false" outlineLevel="0" collapsed="false">
      <c r="A4036" s="9" t="s">
        <v>34758</v>
      </c>
      <c r="B4036" s="9" t="s">
        <v>34759</v>
      </c>
      <c r="C4036" s="9" t="s">
        <v>34760</v>
      </c>
      <c r="D4036" s="9" t="s">
        <v>25</v>
      </c>
      <c r="E4036" s="9" t="s">
        <v>460</v>
      </c>
      <c r="F4036" s="9" t="s">
        <v>34761</v>
      </c>
      <c r="G4036" s="9" t="s">
        <v>34762</v>
      </c>
      <c r="H4036" s="9" t="n">
        <v>800</v>
      </c>
      <c r="I4036" s="9"/>
      <c r="J4036" s="9" t="s">
        <v>34763</v>
      </c>
      <c r="K4036" s="9" t="s">
        <v>34764</v>
      </c>
      <c r="L4036" s="9" t="s">
        <v>34765</v>
      </c>
      <c r="M4036" s="9" t="s">
        <v>34766</v>
      </c>
      <c r="N4036" s="9" t="s">
        <v>976</v>
      </c>
      <c r="O4036" s="9" t="s">
        <v>11737</v>
      </c>
      <c r="P4036" s="9"/>
      <c r="Q4036" s="9" t="s">
        <v>234</v>
      </c>
      <c r="R4036" s="9" t="s">
        <v>34767</v>
      </c>
      <c r="S4036" s="9" t="s">
        <v>16</v>
      </c>
      <c r="T4036" s="9" t="s">
        <v>271</v>
      </c>
      <c r="U4036" s="9" t="s">
        <v>222</v>
      </c>
      <c r="V4036" s="9"/>
    </row>
    <row r="4037" customFormat="false" ht="15" hidden="false" customHeight="false" outlineLevel="0" collapsed="false">
      <c r="A4037" s="9" t="s">
        <v>34768</v>
      </c>
      <c r="B4037" s="9" t="s">
        <v>34769</v>
      </c>
      <c r="C4037" s="9" t="s">
        <v>34770</v>
      </c>
      <c r="D4037" s="9" t="s">
        <v>25</v>
      </c>
      <c r="E4037" s="9" t="s">
        <v>460</v>
      </c>
      <c r="F4037" s="9" t="s">
        <v>34761</v>
      </c>
      <c r="G4037" s="9" t="s">
        <v>34771</v>
      </c>
      <c r="H4037" s="9" t="n">
        <v>1170</v>
      </c>
      <c r="I4037" s="9"/>
      <c r="J4037" s="9" t="s">
        <v>34772</v>
      </c>
      <c r="K4037" s="9" t="s">
        <v>34773</v>
      </c>
      <c r="L4037" s="9" t="s">
        <v>34774</v>
      </c>
      <c r="M4037" s="9" t="s">
        <v>34775</v>
      </c>
      <c r="N4037" s="9" t="s">
        <v>572</v>
      </c>
      <c r="O4037" s="9" t="s">
        <v>11737</v>
      </c>
      <c r="P4037" s="9"/>
      <c r="Q4037" s="9" t="s">
        <v>234</v>
      </c>
      <c r="R4037" s="9" t="s">
        <v>34776</v>
      </c>
      <c r="S4037" s="9" t="s">
        <v>17</v>
      </c>
      <c r="T4037" s="9"/>
      <c r="U4037" s="9" t="s">
        <v>222</v>
      </c>
      <c r="V4037" s="9"/>
    </row>
    <row r="4038" customFormat="false" ht="15" hidden="false" customHeight="false" outlineLevel="0" collapsed="false">
      <c r="A4038" s="9" t="s">
        <v>34777</v>
      </c>
      <c r="B4038" s="9" t="s">
        <v>34778</v>
      </c>
      <c r="C4038" s="9" t="s">
        <v>34779</v>
      </c>
      <c r="D4038" s="9" t="s">
        <v>25</v>
      </c>
      <c r="E4038" s="9" t="s">
        <v>460</v>
      </c>
      <c r="F4038" s="9" t="s">
        <v>11494</v>
      </c>
      <c r="G4038" s="9" t="s">
        <v>107</v>
      </c>
      <c r="H4038" s="9" t="n">
        <v>1575</v>
      </c>
      <c r="I4038" s="9"/>
      <c r="J4038" s="9" t="s">
        <v>34780</v>
      </c>
      <c r="K4038" s="9" t="s">
        <v>34781</v>
      </c>
      <c r="L4038" s="9" t="s">
        <v>34782</v>
      </c>
      <c r="M4038" s="9" t="s">
        <v>34783</v>
      </c>
      <c r="N4038" s="9" t="s">
        <v>5729</v>
      </c>
      <c r="O4038" s="9" t="s">
        <v>34784</v>
      </c>
      <c r="P4038" s="9" t="s">
        <v>34785</v>
      </c>
      <c r="Q4038" s="9" t="s">
        <v>1267</v>
      </c>
      <c r="R4038" s="9" t="s">
        <v>34684</v>
      </c>
      <c r="S4038" s="9" t="s">
        <v>17</v>
      </c>
      <c r="T4038" s="9" t="s">
        <v>7813</v>
      </c>
      <c r="U4038" s="9" t="s">
        <v>222</v>
      </c>
      <c r="V4038" s="9"/>
    </row>
    <row r="4039" customFormat="false" ht="15" hidden="false" customHeight="false" outlineLevel="0" collapsed="false">
      <c r="A4039" s="9" t="s">
        <v>34786</v>
      </c>
      <c r="B4039" s="9" t="s">
        <v>34787</v>
      </c>
      <c r="C4039" s="9" t="s">
        <v>34788</v>
      </c>
      <c r="D4039" s="9" t="s">
        <v>25</v>
      </c>
      <c r="E4039" s="9" t="s">
        <v>460</v>
      </c>
      <c r="F4039" s="9" t="s">
        <v>167</v>
      </c>
      <c r="G4039" s="9" t="s">
        <v>307</v>
      </c>
      <c r="H4039" s="9" t="n">
        <v>1400</v>
      </c>
      <c r="I4039" s="9"/>
      <c r="J4039" s="9" t="s">
        <v>34789</v>
      </c>
      <c r="K4039" s="9" t="s">
        <v>34790</v>
      </c>
      <c r="L4039" s="9" t="s">
        <v>34791</v>
      </c>
      <c r="M4039" s="9" t="s">
        <v>34792</v>
      </c>
      <c r="N4039" s="9" t="s">
        <v>175</v>
      </c>
      <c r="O4039" s="9" t="s">
        <v>11737</v>
      </c>
      <c r="P4039" s="9"/>
      <c r="Q4039" s="9" t="s">
        <v>234</v>
      </c>
      <c r="R4039" s="9" t="s">
        <v>34793</v>
      </c>
      <c r="S4039" s="9" t="s">
        <v>17</v>
      </c>
      <c r="T4039" s="9"/>
      <c r="U4039" s="9" t="s">
        <v>222</v>
      </c>
      <c r="V4039" s="9"/>
    </row>
    <row r="4040" customFormat="false" ht="15" hidden="false" customHeight="false" outlineLevel="0" collapsed="false">
      <c r="A4040" s="9" t="s">
        <v>34794</v>
      </c>
      <c r="B4040" s="9" t="s">
        <v>34795</v>
      </c>
      <c r="C4040" s="9" t="s">
        <v>34796</v>
      </c>
      <c r="D4040" s="9" t="s">
        <v>25</v>
      </c>
      <c r="E4040" s="9" t="s">
        <v>460</v>
      </c>
      <c r="F4040" s="9" t="s">
        <v>167</v>
      </c>
      <c r="G4040" s="9" t="s">
        <v>26058</v>
      </c>
      <c r="H4040" s="9" t="n">
        <v>-40</v>
      </c>
      <c r="I4040" s="9"/>
      <c r="J4040" s="9" t="s">
        <v>34797</v>
      </c>
      <c r="K4040" s="9" t="s">
        <v>34798</v>
      </c>
      <c r="L4040" s="9" t="s">
        <v>34799</v>
      </c>
      <c r="M4040" s="9" t="s">
        <v>34800</v>
      </c>
      <c r="N4040" s="9" t="s">
        <v>175</v>
      </c>
      <c r="O4040" s="9" t="s">
        <v>5662</v>
      </c>
      <c r="P4040" s="9"/>
      <c r="Q4040" s="9" t="s">
        <v>234</v>
      </c>
      <c r="R4040" s="9" t="s">
        <v>34801</v>
      </c>
      <c r="S4040" s="9" t="s">
        <v>16</v>
      </c>
      <c r="T4040" s="9" t="s">
        <v>24946</v>
      </c>
      <c r="U4040" s="9" t="s">
        <v>222</v>
      </c>
      <c r="V4040" s="9"/>
    </row>
    <row r="4041" customFormat="false" ht="15" hidden="false" customHeight="false" outlineLevel="0" collapsed="false">
      <c r="A4041" s="9" t="s">
        <v>34802</v>
      </c>
      <c r="B4041" s="9" t="s">
        <v>34803</v>
      </c>
      <c r="C4041" s="9" t="s">
        <v>34804</v>
      </c>
      <c r="D4041" s="9" t="s">
        <v>25</v>
      </c>
      <c r="E4041" s="9" t="s">
        <v>460</v>
      </c>
      <c r="F4041" s="9" t="s">
        <v>167</v>
      </c>
      <c r="G4041" s="9" t="s">
        <v>134</v>
      </c>
      <c r="H4041" s="9" t="n">
        <v>-700</v>
      </c>
      <c r="I4041" s="9" t="n">
        <v>-300</v>
      </c>
      <c r="J4041" s="9" t="s">
        <v>34805</v>
      </c>
      <c r="K4041" s="9" t="s">
        <v>34806</v>
      </c>
      <c r="L4041" s="9" t="s">
        <v>34807</v>
      </c>
      <c r="M4041" s="9" t="s">
        <v>34808</v>
      </c>
      <c r="N4041" s="9" t="s">
        <v>5729</v>
      </c>
      <c r="O4041" s="9" t="s">
        <v>34809</v>
      </c>
      <c r="P4041" s="9" t="s">
        <v>34810</v>
      </c>
      <c r="Q4041" s="9" t="s">
        <v>234</v>
      </c>
      <c r="R4041" s="9" t="s">
        <v>34811</v>
      </c>
      <c r="S4041" s="9" t="s">
        <v>16</v>
      </c>
      <c r="T4041" s="9" t="s">
        <v>3205</v>
      </c>
      <c r="U4041" s="9" t="s">
        <v>222</v>
      </c>
      <c r="V4041" s="9"/>
    </row>
    <row r="4042" customFormat="false" ht="15" hidden="false" customHeight="false" outlineLevel="0" collapsed="false">
      <c r="A4042" s="9" t="s">
        <v>34812</v>
      </c>
      <c r="B4042" s="9" t="s">
        <v>34813</v>
      </c>
      <c r="C4042" s="9" t="s">
        <v>34814</v>
      </c>
      <c r="D4042" s="9" t="s">
        <v>25</v>
      </c>
      <c r="E4042" s="9" t="s">
        <v>460</v>
      </c>
      <c r="F4042" s="9" t="s">
        <v>14791</v>
      </c>
      <c r="G4042" s="9" t="s">
        <v>14792</v>
      </c>
      <c r="H4042" s="9" t="n">
        <v>-4000</v>
      </c>
      <c r="I4042" s="9"/>
      <c r="J4042" s="9" t="s">
        <v>34815</v>
      </c>
      <c r="K4042" s="9" t="s">
        <v>34816</v>
      </c>
      <c r="L4042" s="9" t="s">
        <v>34817</v>
      </c>
      <c r="M4042" s="9" t="s">
        <v>34818</v>
      </c>
      <c r="N4042" s="9" t="s">
        <v>1175</v>
      </c>
      <c r="O4042" s="9" t="s">
        <v>5662</v>
      </c>
      <c r="P4042" s="9"/>
      <c r="Q4042" s="9" t="s">
        <v>219</v>
      </c>
      <c r="R4042" s="9" t="s">
        <v>18569</v>
      </c>
      <c r="S4042" s="9" t="s">
        <v>16</v>
      </c>
      <c r="T4042" s="9" t="s">
        <v>672</v>
      </c>
      <c r="U4042" s="9" t="s">
        <v>222</v>
      </c>
      <c r="V4042" s="9"/>
    </row>
    <row r="4043" customFormat="false" ht="15" hidden="false" customHeight="false" outlineLevel="0" collapsed="false">
      <c r="A4043" s="9" t="s">
        <v>34819</v>
      </c>
      <c r="B4043" s="9" t="s">
        <v>34820</v>
      </c>
      <c r="C4043" s="9" t="s">
        <v>34821</v>
      </c>
      <c r="D4043" s="9" t="s">
        <v>25</v>
      </c>
      <c r="E4043" s="9" t="s">
        <v>460</v>
      </c>
      <c r="F4043" s="9" t="s">
        <v>162</v>
      </c>
      <c r="G4043" s="9" t="s">
        <v>19716</v>
      </c>
      <c r="H4043" s="9" t="n">
        <v>-100</v>
      </c>
      <c r="I4043" s="9"/>
      <c r="J4043" s="9" t="s">
        <v>34822</v>
      </c>
      <c r="K4043" s="9" t="s">
        <v>34823</v>
      </c>
      <c r="L4043" s="9" t="s">
        <v>34824</v>
      </c>
      <c r="M4043" s="9" t="s">
        <v>34825</v>
      </c>
      <c r="N4043" s="9" t="s">
        <v>1483</v>
      </c>
      <c r="O4043" s="9" t="s">
        <v>5662</v>
      </c>
      <c r="P4043" s="9"/>
      <c r="Q4043" s="9" t="s">
        <v>2380</v>
      </c>
      <c r="R4043" s="9" t="s">
        <v>8794</v>
      </c>
      <c r="S4043" s="9" t="s">
        <v>16</v>
      </c>
      <c r="T4043" s="9" t="s">
        <v>3429</v>
      </c>
      <c r="U4043" s="9" t="s">
        <v>222</v>
      </c>
      <c r="V4043" s="9" t="s">
        <v>34826</v>
      </c>
    </row>
    <row r="4044" customFormat="false" ht="15" hidden="false" customHeight="false" outlineLevel="0" collapsed="false">
      <c r="A4044" s="9" t="s">
        <v>34827</v>
      </c>
      <c r="B4044" s="9" t="s">
        <v>34828</v>
      </c>
      <c r="C4044" s="9" t="s">
        <v>19831</v>
      </c>
      <c r="D4044" s="9" t="s">
        <v>25</v>
      </c>
      <c r="E4044" s="9" t="s">
        <v>460</v>
      </c>
      <c r="F4044" s="9" t="s">
        <v>6126</v>
      </c>
      <c r="G4044" s="9" t="s">
        <v>132</v>
      </c>
      <c r="H4044" s="9" t="n">
        <v>-6000</v>
      </c>
      <c r="I4044" s="9"/>
      <c r="J4044" s="9" t="s">
        <v>34829</v>
      </c>
      <c r="K4044" s="9" t="s">
        <v>34830</v>
      </c>
      <c r="L4044" s="9" t="s">
        <v>34831</v>
      </c>
      <c r="M4044" s="9" t="s">
        <v>19830</v>
      </c>
      <c r="N4044" s="9" t="s">
        <v>175</v>
      </c>
      <c r="O4044" s="9" t="s">
        <v>34832</v>
      </c>
      <c r="P4044" s="9"/>
      <c r="Q4044" s="9" t="s">
        <v>1267</v>
      </c>
      <c r="R4044" s="9" t="s">
        <v>14937</v>
      </c>
      <c r="S4044" s="9" t="s">
        <v>17</v>
      </c>
      <c r="T4044" s="9" t="s">
        <v>3391</v>
      </c>
      <c r="U4044" s="9" t="s">
        <v>222</v>
      </c>
      <c r="V4044" s="9"/>
    </row>
    <row r="4045" customFormat="false" ht="15" hidden="false" customHeight="false" outlineLevel="0" collapsed="false">
      <c r="A4045" s="9" t="s">
        <v>34833</v>
      </c>
      <c r="B4045" s="9" t="s">
        <v>34834</v>
      </c>
      <c r="C4045" s="9" t="s">
        <v>34835</v>
      </c>
      <c r="D4045" s="9" t="s">
        <v>25</v>
      </c>
      <c r="E4045" s="9" t="s">
        <v>460</v>
      </c>
      <c r="F4045" s="9" t="s">
        <v>2482</v>
      </c>
      <c r="G4045" s="9" t="s">
        <v>11693</v>
      </c>
      <c r="H4045" s="9" t="n">
        <v>-1500</v>
      </c>
      <c r="I4045" s="9"/>
      <c r="J4045" s="9" t="s">
        <v>34836</v>
      </c>
      <c r="K4045" s="9" t="s">
        <v>34837</v>
      </c>
      <c r="L4045" s="9" t="s">
        <v>34838</v>
      </c>
      <c r="M4045" s="9" t="s">
        <v>34839</v>
      </c>
      <c r="N4045" s="9" t="s">
        <v>1588</v>
      </c>
      <c r="O4045" s="9" t="s">
        <v>5662</v>
      </c>
      <c r="P4045" s="9"/>
      <c r="Q4045" s="9" t="s">
        <v>234</v>
      </c>
      <c r="R4045" s="9" t="s">
        <v>8794</v>
      </c>
      <c r="S4045" s="9" t="s">
        <v>16</v>
      </c>
      <c r="T4045" s="9"/>
      <c r="U4045" s="9" t="s">
        <v>222</v>
      </c>
      <c r="V4045" s="9"/>
    </row>
    <row r="4046" customFormat="false" ht="15" hidden="false" customHeight="false" outlineLevel="0" collapsed="false">
      <c r="A4046" s="9" t="s">
        <v>34840</v>
      </c>
      <c r="B4046" s="9" t="s">
        <v>34841</v>
      </c>
      <c r="C4046" s="9" t="s">
        <v>34842</v>
      </c>
      <c r="D4046" s="9" t="s">
        <v>25</v>
      </c>
      <c r="E4046" s="9" t="s">
        <v>460</v>
      </c>
      <c r="F4046" s="9" t="s">
        <v>2436</v>
      </c>
      <c r="G4046" s="9" t="s">
        <v>34843</v>
      </c>
      <c r="H4046" s="9" t="n">
        <v>-1500</v>
      </c>
      <c r="I4046" s="9"/>
      <c r="J4046" s="9" t="s">
        <v>34844</v>
      </c>
      <c r="K4046" s="9" t="s">
        <v>34845</v>
      </c>
      <c r="L4046" s="9" t="s">
        <v>34846</v>
      </c>
      <c r="M4046" s="9" t="s">
        <v>34847</v>
      </c>
      <c r="N4046" s="9" t="s">
        <v>572</v>
      </c>
      <c r="O4046" s="9" t="s">
        <v>5662</v>
      </c>
      <c r="P4046" s="9"/>
      <c r="Q4046" s="9" t="s">
        <v>234</v>
      </c>
      <c r="R4046" s="9" t="s">
        <v>8902</v>
      </c>
      <c r="S4046" s="9" t="s">
        <v>17</v>
      </c>
      <c r="T4046" s="9"/>
      <c r="U4046" s="9" t="s">
        <v>222</v>
      </c>
      <c r="V4046" s="9"/>
    </row>
    <row r="4047" customFormat="false" ht="15" hidden="false" customHeight="false" outlineLevel="0" collapsed="false">
      <c r="A4047" s="9" t="s">
        <v>34848</v>
      </c>
      <c r="B4047" s="9" t="s">
        <v>34849</v>
      </c>
      <c r="C4047" s="9" t="s">
        <v>34850</v>
      </c>
      <c r="D4047" s="9" t="s">
        <v>25</v>
      </c>
      <c r="E4047" s="9" t="s">
        <v>460</v>
      </c>
      <c r="F4047" s="9" t="s">
        <v>6126</v>
      </c>
      <c r="G4047" s="9" t="s">
        <v>14997</v>
      </c>
      <c r="H4047" s="9" t="n">
        <v>-50</v>
      </c>
      <c r="I4047" s="9"/>
      <c r="J4047" s="9" t="s">
        <v>34851</v>
      </c>
      <c r="K4047" s="9" t="s">
        <v>34852</v>
      </c>
      <c r="L4047" s="9" t="s">
        <v>34853</v>
      </c>
      <c r="M4047" s="9" t="s">
        <v>34854</v>
      </c>
      <c r="N4047" s="9" t="s">
        <v>175</v>
      </c>
      <c r="O4047" s="9" t="s">
        <v>5662</v>
      </c>
      <c r="P4047" s="9"/>
      <c r="Q4047" s="9" t="s">
        <v>234</v>
      </c>
      <c r="R4047" s="9" t="s">
        <v>8794</v>
      </c>
      <c r="S4047" s="9" t="s">
        <v>15</v>
      </c>
      <c r="T4047" s="9" t="s">
        <v>357</v>
      </c>
      <c r="U4047" s="9" t="s">
        <v>222</v>
      </c>
      <c r="V4047" s="9"/>
    </row>
    <row r="4048" customFormat="false" ht="15" hidden="false" customHeight="false" outlineLevel="0" collapsed="false">
      <c r="A4048" s="9" t="s">
        <v>34855</v>
      </c>
      <c r="B4048" s="9" t="s">
        <v>34856</v>
      </c>
      <c r="C4048" s="9" t="s">
        <v>34857</v>
      </c>
      <c r="D4048" s="9" t="s">
        <v>25</v>
      </c>
      <c r="E4048" s="9" t="s">
        <v>460</v>
      </c>
      <c r="F4048" s="9" t="s">
        <v>10472</v>
      </c>
      <c r="G4048" s="9" t="s">
        <v>17555</v>
      </c>
      <c r="H4048" s="9" t="n">
        <v>1170</v>
      </c>
      <c r="I4048" s="9"/>
      <c r="J4048" s="9" t="s">
        <v>34858</v>
      </c>
      <c r="K4048" s="9" t="s">
        <v>34859</v>
      </c>
      <c r="L4048" s="9" t="s">
        <v>34860</v>
      </c>
      <c r="M4048" s="9" t="s">
        <v>34861</v>
      </c>
      <c r="N4048" s="9" t="s">
        <v>231</v>
      </c>
      <c r="O4048" s="9" t="s">
        <v>354</v>
      </c>
      <c r="P4048" s="9"/>
      <c r="Q4048" s="9" t="s">
        <v>234</v>
      </c>
      <c r="R4048" s="9" t="s">
        <v>15271</v>
      </c>
      <c r="S4048" s="9" t="s">
        <v>16</v>
      </c>
      <c r="T4048" s="9" t="s">
        <v>7813</v>
      </c>
      <c r="U4048" s="9" t="s">
        <v>222</v>
      </c>
      <c r="V4048" s="9"/>
    </row>
    <row r="4049" customFormat="false" ht="15" hidden="false" customHeight="false" outlineLevel="0" collapsed="false">
      <c r="A4049" s="9" t="s">
        <v>34862</v>
      </c>
      <c r="B4049" s="9" t="s">
        <v>34863</v>
      </c>
      <c r="C4049" s="9" t="s">
        <v>34864</v>
      </c>
      <c r="D4049" s="9" t="s">
        <v>25</v>
      </c>
      <c r="E4049" s="9" t="s">
        <v>460</v>
      </c>
      <c r="F4049" s="9" t="s">
        <v>10052</v>
      </c>
      <c r="G4049" s="9" t="s">
        <v>15067</v>
      </c>
      <c r="H4049" s="9" t="n">
        <v>-25</v>
      </c>
      <c r="I4049" s="9"/>
      <c r="J4049" s="9" t="s">
        <v>34865</v>
      </c>
      <c r="K4049" s="9" t="s">
        <v>34866</v>
      </c>
      <c r="L4049" s="9" t="s">
        <v>34867</v>
      </c>
      <c r="M4049" s="9" t="s">
        <v>34868</v>
      </c>
      <c r="N4049" s="9" t="s">
        <v>180</v>
      </c>
      <c r="O4049" s="9" t="s">
        <v>354</v>
      </c>
      <c r="P4049" s="9"/>
      <c r="Q4049" s="9" t="s">
        <v>234</v>
      </c>
      <c r="R4049" s="9" t="s">
        <v>3340</v>
      </c>
      <c r="S4049" s="9" t="s">
        <v>17</v>
      </c>
      <c r="T4049" s="9"/>
      <c r="U4049" s="9" t="s">
        <v>222</v>
      </c>
      <c r="V4049" s="9"/>
    </row>
    <row r="4050" customFormat="false" ht="15" hidden="false" customHeight="false" outlineLevel="0" collapsed="false">
      <c r="A4050" s="9" t="s">
        <v>34869</v>
      </c>
      <c r="B4050" s="9" t="s">
        <v>34870</v>
      </c>
      <c r="C4050" s="9" t="s">
        <v>34871</v>
      </c>
      <c r="D4050" s="9" t="s">
        <v>25</v>
      </c>
      <c r="E4050" s="9" t="s">
        <v>460</v>
      </c>
      <c r="F4050" s="9" t="s">
        <v>416</v>
      </c>
      <c r="G4050" s="9" t="s">
        <v>140</v>
      </c>
      <c r="H4050" s="9" t="n">
        <v>1959</v>
      </c>
      <c r="I4050" s="9"/>
      <c r="J4050" s="9" t="s">
        <v>34872</v>
      </c>
      <c r="K4050" s="9" t="s">
        <v>34873</v>
      </c>
      <c r="L4050" s="9" t="s">
        <v>34874</v>
      </c>
      <c r="M4050" s="9" t="s">
        <v>34875</v>
      </c>
      <c r="N4050" s="9" t="s">
        <v>173</v>
      </c>
      <c r="O4050" s="9" t="s">
        <v>34876</v>
      </c>
      <c r="P4050" s="9"/>
      <c r="Q4050" s="9" t="s">
        <v>234</v>
      </c>
      <c r="R4050" s="9" t="s">
        <v>15584</v>
      </c>
      <c r="S4050" s="9" t="s">
        <v>17</v>
      </c>
      <c r="T4050" s="9" t="s">
        <v>10266</v>
      </c>
      <c r="U4050" s="9" t="s">
        <v>222</v>
      </c>
      <c r="V4050" s="9"/>
    </row>
    <row r="4051" customFormat="false" ht="15" hidden="false" customHeight="false" outlineLevel="0" collapsed="false">
      <c r="A4051" s="9" t="s">
        <v>34877</v>
      </c>
      <c r="B4051" s="9" t="s">
        <v>34878</v>
      </c>
      <c r="C4051" s="9" t="s">
        <v>34879</v>
      </c>
      <c r="D4051" s="9" t="s">
        <v>25</v>
      </c>
      <c r="E4051" s="9" t="s">
        <v>460</v>
      </c>
      <c r="F4051" s="9" t="s">
        <v>164</v>
      </c>
      <c r="G4051" s="9" t="s">
        <v>1396</v>
      </c>
      <c r="H4051" s="9" t="n">
        <v>-400</v>
      </c>
      <c r="I4051" s="9"/>
      <c r="J4051" s="9" t="s">
        <v>34880</v>
      </c>
      <c r="K4051" s="9" t="s">
        <v>34881</v>
      </c>
      <c r="L4051" s="9" t="s">
        <v>34882</v>
      </c>
      <c r="M4051" s="9" t="s">
        <v>34883</v>
      </c>
      <c r="N4051" s="9" t="s">
        <v>452</v>
      </c>
      <c r="O4051" s="9" t="s">
        <v>34884</v>
      </c>
      <c r="P4051" s="9"/>
      <c r="Q4051" s="9" t="s">
        <v>234</v>
      </c>
      <c r="R4051" s="9" t="s">
        <v>18909</v>
      </c>
      <c r="S4051" s="9" t="s">
        <v>17</v>
      </c>
      <c r="T4051" s="9" t="s">
        <v>170</v>
      </c>
      <c r="U4051" s="9" t="s">
        <v>222</v>
      </c>
      <c r="V4051" s="9"/>
    </row>
    <row r="4052" customFormat="false" ht="15" hidden="false" customHeight="false" outlineLevel="0" collapsed="false">
      <c r="A4052" s="9" t="s">
        <v>34885</v>
      </c>
      <c r="B4052" s="9" t="s">
        <v>34886</v>
      </c>
      <c r="C4052" s="9" t="s">
        <v>34887</v>
      </c>
      <c r="D4052" s="9" t="s">
        <v>25</v>
      </c>
      <c r="E4052" s="9" t="s">
        <v>460</v>
      </c>
      <c r="F4052" s="9" t="s">
        <v>161</v>
      </c>
      <c r="G4052" s="9" t="s">
        <v>69</v>
      </c>
      <c r="H4052" s="9" t="n">
        <v>1000</v>
      </c>
      <c r="I4052" s="9" t="n">
        <v>1500</v>
      </c>
      <c r="J4052" s="9" t="s">
        <v>34888</v>
      </c>
      <c r="K4052" s="9" t="s">
        <v>34889</v>
      </c>
      <c r="L4052" s="9" t="s">
        <v>34890</v>
      </c>
      <c r="M4052" s="9" t="s">
        <v>34891</v>
      </c>
      <c r="N4052" s="9" t="s">
        <v>593</v>
      </c>
      <c r="O4052" s="9" t="s">
        <v>34892</v>
      </c>
      <c r="P4052" s="9" t="s">
        <v>34893</v>
      </c>
      <c r="Q4052" s="9" t="s">
        <v>234</v>
      </c>
      <c r="R4052" s="9" t="s">
        <v>18909</v>
      </c>
      <c r="S4052" s="9" t="s">
        <v>17</v>
      </c>
      <c r="T4052" s="9" t="s">
        <v>2042</v>
      </c>
      <c r="U4052" s="9" t="s">
        <v>378</v>
      </c>
      <c r="V4052" s="9"/>
    </row>
    <row r="4053" customFormat="false" ht="15" hidden="false" customHeight="false" outlineLevel="0" collapsed="false">
      <c r="A4053" s="9" t="s">
        <v>34894</v>
      </c>
      <c r="B4053" s="9" t="s">
        <v>34895</v>
      </c>
      <c r="C4053" s="9" t="s">
        <v>34896</v>
      </c>
      <c r="D4053" s="9" t="s">
        <v>25</v>
      </c>
      <c r="E4053" s="9" t="s">
        <v>460</v>
      </c>
      <c r="F4053" s="9" t="s">
        <v>34897</v>
      </c>
      <c r="G4053" s="9" t="s">
        <v>34898</v>
      </c>
      <c r="H4053" s="9" t="n">
        <v>-8000</v>
      </c>
      <c r="I4053" s="9"/>
      <c r="J4053" s="9" t="s">
        <v>34899</v>
      </c>
      <c r="K4053" s="9" t="s">
        <v>34900</v>
      </c>
      <c r="L4053" s="9" t="s">
        <v>34901</v>
      </c>
      <c r="M4053" s="9" t="s">
        <v>34902</v>
      </c>
      <c r="N4053" s="9" t="s">
        <v>723</v>
      </c>
      <c r="O4053" s="9" t="s">
        <v>5662</v>
      </c>
      <c r="P4053" s="9"/>
      <c r="Q4053" s="9" t="s">
        <v>454</v>
      </c>
      <c r="R4053" s="9" t="s">
        <v>34903</v>
      </c>
      <c r="S4053" s="9" t="s">
        <v>17</v>
      </c>
      <c r="T4053" s="9" t="s">
        <v>3239</v>
      </c>
      <c r="U4053" s="9" t="s">
        <v>222</v>
      </c>
      <c r="V4053" s="9"/>
    </row>
    <row r="4054" customFormat="false" ht="15" hidden="false" customHeight="false" outlineLevel="0" collapsed="false">
      <c r="A4054" s="9" t="s">
        <v>34904</v>
      </c>
      <c r="B4054" s="9" t="s">
        <v>34905</v>
      </c>
      <c r="C4054" s="9" t="s">
        <v>34906</v>
      </c>
      <c r="D4054" s="9" t="s">
        <v>25</v>
      </c>
      <c r="E4054" s="9" t="s">
        <v>460</v>
      </c>
      <c r="F4054" s="9" t="s">
        <v>34907</v>
      </c>
      <c r="G4054" s="9" t="s">
        <v>34908</v>
      </c>
      <c r="H4054" s="9" t="n">
        <v>-5000</v>
      </c>
      <c r="I4054" s="9"/>
      <c r="J4054" s="9" t="s">
        <v>34909</v>
      </c>
      <c r="K4054" s="9" t="s">
        <v>34910</v>
      </c>
      <c r="L4054" s="9" t="s">
        <v>34911</v>
      </c>
      <c r="M4054" s="9" t="s">
        <v>34912</v>
      </c>
      <c r="N4054" s="9" t="s">
        <v>9045</v>
      </c>
      <c r="O4054" s="9" t="s">
        <v>12081</v>
      </c>
      <c r="P4054" s="9"/>
      <c r="Q4054" s="9" t="s">
        <v>234</v>
      </c>
      <c r="R4054" s="9" t="s">
        <v>18698</v>
      </c>
      <c r="S4054" s="9" t="s">
        <v>15</v>
      </c>
      <c r="T4054" s="9" t="s">
        <v>11768</v>
      </c>
      <c r="U4054" s="9" t="s">
        <v>222</v>
      </c>
      <c r="V4054" s="9"/>
    </row>
    <row r="4055" customFormat="false" ht="15" hidden="false" customHeight="false" outlineLevel="0" collapsed="false">
      <c r="A4055" s="9" t="s">
        <v>34913</v>
      </c>
      <c r="B4055" s="9" t="s">
        <v>34914</v>
      </c>
      <c r="C4055" s="9" t="s">
        <v>14810</v>
      </c>
      <c r="D4055" s="9" t="s">
        <v>25</v>
      </c>
      <c r="E4055" s="9" t="s">
        <v>460</v>
      </c>
      <c r="F4055" s="9" t="s">
        <v>34915</v>
      </c>
      <c r="G4055" s="9" t="s">
        <v>34916</v>
      </c>
      <c r="H4055" s="9" t="n">
        <v>-4000</v>
      </c>
      <c r="I4055" s="9"/>
      <c r="J4055" s="9" t="s">
        <v>34917</v>
      </c>
      <c r="K4055" s="9" t="s">
        <v>34918</v>
      </c>
      <c r="L4055" s="9" t="s">
        <v>34919</v>
      </c>
      <c r="M4055" s="9" t="s">
        <v>34920</v>
      </c>
      <c r="N4055" s="9" t="s">
        <v>5661</v>
      </c>
      <c r="O4055" s="9" t="s">
        <v>12081</v>
      </c>
      <c r="P4055" s="9" t="s">
        <v>34921</v>
      </c>
      <c r="Q4055" s="9" t="s">
        <v>234</v>
      </c>
      <c r="R4055" s="9" t="s">
        <v>8519</v>
      </c>
      <c r="S4055" s="9" t="s">
        <v>17</v>
      </c>
      <c r="T4055" s="9" t="s">
        <v>2953</v>
      </c>
      <c r="U4055" s="9" t="s">
        <v>222</v>
      </c>
      <c r="V4055" s="9"/>
    </row>
    <row r="4056" customFormat="false" ht="15" hidden="false" customHeight="false" outlineLevel="0" collapsed="false">
      <c r="A4056" s="9" t="s">
        <v>34922</v>
      </c>
      <c r="B4056" s="9" t="s">
        <v>34923</v>
      </c>
      <c r="C4056" s="9" t="s">
        <v>12115</v>
      </c>
      <c r="D4056" s="9" t="s">
        <v>25</v>
      </c>
      <c r="E4056" s="9" t="s">
        <v>460</v>
      </c>
      <c r="F4056" s="9" t="s">
        <v>34924</v>
      </c>
      <c r="G4056" s="9" t="s">
        <v>34925</v>
      </c>
      <c r="H4056" s="9" t="n">
        <v>-3000</v>
      </c>
      <c r="I4056" s="9"/>
      <c r="J4056" s="9" t="s">
        <v>34926</v>
      </c>
      <c r="K4056" s="9" t="s">
        <v>34927</v>
      </c>
      <c r="L4056" s="9" t="s">
        <v>34928</v>
      </c>
      <c r="M4056" s="9" t="s">
        <v>34929</v>
      </c>
      <c r="N4056" s="9" t="s">
        <v>34930</v>
      </c>
      <c r="O4056" s="9" t="s">
        <v>12081</v>
      </c>
      <c r="P4056" s="9" t="s">
        <v>34931</v>
      </c>
      <c r="Q4056" s="9" t="s">
        <v>234</v>
      </c>
      <c r="R4056" s="9" t="s">
        <v>8794</v>
      </c>
      <c r="S4056" s="9" t="s">
        <v>17</v>
      </c>
      <c r="T4056" s="9" t="s">
        <v>5606</v>
      </c>
      <c r="U4056" s="9" t="s">
        <v>222</v>
      </c>
      <c r="V4056" s="9"/>
    </row>
    <row r="4057" customFormat="false" ht="15" hidden="false" customHeight="false" outlineLevel="0" collapsed="false">
      <c r="A4057" s="9" t="s">
        <v>34932</v>
      </c>
      <c r="B4057" s="9" t="s">
        <v>34933</v>
      </c>
      <c r="C4057" s="9" t="s">
        <v>34934</v>
      </c>
      <c r="D4057" s="9" t="s">
        <v>25</v>
      </c>
      <c r="E4057" s="9" t="s">
        <v>460</v>
      </c>
      <c r="F4057" s="9" t="s">
        <v>34935</v>
      </c>
      <c r="G4057" s="9" t="s">
        <v>34936</v>
      </c>
      <c r="H4057" s="9" t="n">
        <v>-4000</v>
      </c>
      <c r="I4057" s="9"/>
      <c r="J4057" s="9" t="s">
        <v>34937</v>
      </c>
      <c r="K4057" s="9" t="s">
        <v>34938</v>
      </c>
      <c r="L4057" s="9" t="s">
        <v>34939</v>
      </c>
      <c r="M4057" s="9" t="s">
        <v>34940</v>
      </c>
      <c r="N4057" s="9" t="s">
        <v>231</v>
      </c>
      <c r="O4057" s="9" t="s">
        <v>34941</v>
      </c>
      <c r="P4057" s="9" t="s">
        <v>34942</v>
      </c>
      <c r="Q4057" s="9" t="s">
        <v>5844</v>
      </c>
      <c r="R4057" s="9" t="s">
        <v>34943</v>
      </c>
      <c r="S4057" s="9" t="s">
        <v>15</v>
      </c>
      <c r="T4057" s="9" t="s">
        <v>6874</v>
      </c>
      <c r="U4057" s="9" t="s">
        <v>222</v>
      </c>
      <c r="V4057" s="9"/>
    </row>
    <row r="4058" customFormat="false" ht="15" hidden="false" customHeight="false" outlineLevel="0" collapsed="false">
      <c r="A4058" s="9" t="s">
        <v>34944</v>
      </c>
      <c r="B4058" s="9" t="s">
        <v>34945</v>
      </c>
      <c r="C4058" s="9" t="s">
        <v>34946</v>
      </c>
      <c r="D4058" s="9" t="s">
        <v>25</v>
      </c>
      <c r="E4058" s="9" t="s">
        <v>460</v>
      </c>
      <c r="F4058" s="9" t="s">
        <v>163</v>
      </c>
      <c r="G4058" s="9" t="s">
        <v>103</v>
      </c>
      <c r="H4058" s="9" t="n">
        <v>-1700</v>
      </c>
      <c r="I4058" s="9" t="n">
        <v>-200</v>
      </c>
      <c r="J4058" s="9" t="s">
        <v>34947</v>
      </c>
      <c r="K4058" s="9" t="s">
        <v>34948</v>
      </c>
      <c r="L4058" s="9" t="s">
        <v>34949</v>
      </c>
      <c r="M4058" s="9" t="s">
        <v>34950</v>
      </c>
      <c r="N4058" s="9" t="s">
        <v>18840</v>
      </c>
      <c r="O4058" s="9" t="s">
        <v>5662</v>
      </c>
      <c r="P4058" s="9"/>
      <c r="Q4058" s="9" t="s">
        <v>219</v>
      </c>
      <c r="R4058" s="9" t="s">
        <v>33392</v>
      </c>
      <c r="S4058" s="9" t="s">
        <v>16</v>
      </c>
      <c r="T4058" s="9" t="s">
        <v>7850</v>
      </c>
      <c r="U4058" s="9" t="s">
        <v>222</v>
      </c>
      <c r="V4058" s="9"/>
    </row>
    <row r="4059" customFormat="false" ht="15" hidden="false" customHeight="false" outlineLevel="0" collapsed="false">
      <c r="A4059" s="9" t="s">
        <v>34951</v>
      </c>
      <c r="B4059" s="9" t="s">
        <v>34952</v>
      </c>
      <c r="C4059" s="9" t="s">
        <v>34953</v>
      </c>
      <c r="D4059" s="9" t="s">
        <v>25</v>
      </c>
      <c r="E4059" s="9" t="s">
        <v>460</v>
      </c>
      <c r="F4059" s="9" t="s">
        <v>34954</v>
      </c>
      <c r="G4059" s="9" t="s">
        <v>34955</v>
      </c>
      <c r="H4059" s="9" t="n">
        <v>-3000</v>
      </c>
      <c r="I4059" s="9"/>
      <c r="J4059" s="9" t="s">
        <v>34956</v>
      </c>
      <c r="K4059" s="9" t="s">
        <v>34957</v>
      </c>
      <c r="L4059" s="9" t="s">
        <v>34958</v>
      </c>
      <c r="M4059" s="9" t="s">
        <v>34959</v>
      </c>
      <c r="N4059" s="9" t="s">
        <v>613</v>
      </c>
      <c r="O4059" s="9" t="s">
        <v>15196</v>
      </c>
      <c r="P4059" s="9"/>
      <c r="Q4059" s="9" t="s">
        <v>670</v>
      </c>
      <c r="R4059" s="9" t="s">
        <v>8794</v>
      </c>
      <c r="S4059" s="9" t="s">
        <v>17</v>
      </c>
      <c r="T4059" s="9"/>
      <c r="U4059" s="9" t="s">
        <v>222</v>
      </c>
      <c r="V4059" s="9"/>
    </row>
    <row r="4060" customFormat="false" ht="15" hidden="false" customHeight="false" outlineLevel="0" collapsed="false">
      <c r="A4060" s="9" t="s">
        <v>34960</v>
      </c>
      <c r="B4060" s="9" t="s">
        <v>34961</v>
      </c>
      <c r="C4060" s="9" t="s">
        <v>34962</v>
      </c>
      <c r="D4060" s="9" t="s">
        <v>25</v>
      </c>
      <c r="E4060" s="9" t="s">
        <v>460</v>
      </c>
      <c r="F4060" s="9" t="s">
        <v>6126</v>
      </c>
      <c r="G4060" s="9" t="s">
        <v>34963</v>
      </c>
      <c r="H4060" s="9" t="n">
        <v>-2500</v>
      </c>
      <c r="I4060" s="9"/>
      <c r="J4060" s="9" t="s">
        <v>34964</v>
      </c>
      <c r="K4060" s="9" t="s">
        <v>34965</v>
      </c>
      <c r="L4060" s="9" t="s">
        <v>34966</v>
      </c>
      <c r="M4060" s="9" t="s">
        <v>34967</v>
      </c>
      <c r="N4060" s="9" t="s">
        <v>174</v>
      </c>
      <c r="O4060" s="9" t="s">
        <v>5662</v>
      </c>
      <c r="P4060" s="9"/>
      <c r="Q4060" s="9" t="s">
        <v>219</v>
      </c>
      <c r="R4060" s="9" t="s">
        <v>14696</v>
      </c>
      <c r="S4060" s="9" t="s">
        <v>17</v>
      </c>
      <c r="T4060" s="9"/>
      <c r="U4060" s="9" t="s">
        <v>222</v>
      </c>
      <c r="V4060" s="9"/>
    </row>
    <row r="4061" customFormat="false" ht="15" hidden="false" customHeight="false" outlineLevel="0" collapsed="false">
      <c r="A4061" s="9" t="s">
        <v>34968</v>
      </c>
      <c r="B4061" s="9" t="s">
        <v>34969</v>
      </c>
      <c r="C4061" s="9" t="s">
        <v>34970</v>
      </c>
      <c r="D4061" s="9" t="s">
        <v>25</v>
      </c>
      <c r="E4061" s="9" t="s">
        <v>460</v>
      </c>
      <c r="F4061" s="9" t="s">
        <v>34971</v>
      </c>
      <c r="G4061" s="9" t="s">
        <v>34972</v>
      </c>
      <c r="H4061" s="9" t="n">
        <v>-2500</v>
      </c>
      <c r="I4061" s="9"/>
      <c r="J4061" s="9" t="s">
        <v>34973</v>
      </c>
      <c r="K4061" s="9" t="s">
        <v>34974</v>
      </c>
      <c r="L4061" s="9" t="s">
        <v>34975</v>
      </c>
      <c r="M4061" s="9" t="s">
        <v>34976</v>
      </c>
      <c r="N4061" s="9" t="s">
        <v>174</v>
      </c>
      <c r="O4061" s="9" t="s">
        <v>15196</v>
      </c>
      <c r="P4061" s="9"/>
      <c r="Q4061" s="9" t="s">
        <v>1267</v>
      </c>
      <c r="R4061" s="9" t="s">
        <v>14696</v>
      </c>
      <c r="S4061" s="9" t="s">
        <v>17</v>
      </c>
      <c r="T4061" s="9"/>
      <c r="U4061" s="9" t="s">
        <v>378</v>
      </c>
      <c r="V4061" s="9"/>
    </row>
    <row r="4062" customFormat="false" ht="15" hidden="false" customHeight="false" outlineLevel="0" collapsed="false">
      <c r="A4062" s="9" t="s">
        <v>34977</v>
      </c>
      <c r="B4062" s="9" t="s">
        <v>34978</v>
      </c>
      <c r="C4062" s="9" t="s">
        <v>34979</v>
      </c>
      <c r="D4062" s="9" t="s">
        <v>25</v>
      </c>
      <c r="E4062" s="9" t="s">
        <v>460</v>
      </c>
      <c r="F4062" s="9" t="s">
        <v>416</v>
      </c>
      <c r="G4062" s="9" t="s">
        <v>6216</v>
      </c>
      <c r="H4062" s="9" t="n">
        <v>550</v>
      </c>
      <c r="I4062" s="9"/>
      <c r="J4062" s="9" t="s">
        <v>34980</v>
      </c>
      <c r="K4062" s="9" t="s">
        <v>34981</v>
      </c>
      <c r="L4062" s="9" t="s">
        <v>34982</v>
      </c>
      <c r="M4062" s="9" t="s">
        <v>34983</v>
      </c>
      <c r="N4062" s="9" t="s">
        <v>8899</v>
      </c>
      <c r="O4062" s="9" t="s">
        <v>12081</v>
      </c>
      <c r="P4062" s="9"/>
      <c r="Q4062" s="9" t="s">
        <v>234</v>
      </c>
      <c r="R4062" s="9" t="s">
        <v>18909</v>
      </c>
      <c r="S4062" s="9" t="s">
        <v>17</v>
      </c>
      <c r="T4062" s="9"/>
      <c r="U4062" s="9" t="s">
        <v>378</v>
      </c>
      <c r="V4062" s="9" t="s">
        <v>34984</v>
      </c>
    </row>
    <row r="4063" customFormat="false" ht="15" hidden="false" customHeight="false" outlineLevel="0" collapsed="false">
      <c r="A4063" s="9" t="s">
        <v>34985</v>
      </c>
      <c r="B4063" s="9" t="s">
        <v>34986</v>
      </c>
      <c r="C4063" s="9" t="s">
        <v>34987</v>
      </c>
      <c r="D4063" s="9" t="s">
        <v>25</v>
      </c>
      <c r="E4063" s="9" t="s">
        <v>460</v>
      </c>
      <c r="F4063" s="9" t="s">
        <v>34988</v>
      </c>
      <c r="G4063" s="9" t="s">
        <v>34989</v>
      </c>
      <c r="H4063" s="9" t="n">
        <v>-2500</v>
      </c>
      <c r="I4063" s="9"/>
      <c r="J4063" s="9" t="s">
        <v>34990</v>
      </c>
      <c r="K4063" s="9" t="s">
        <v>34991</v>
      </c>
      <c r="L4063" s="9" t="s">
        <v>34992</v>
      </c>
      <c r="M4063" s="9" t="s">
        <v>34993</v>
      </c>
      <c r="N4063" s="9" t="s">
        <v>231</v>
      </c>
      <c r="O4063" s="9" t="s">
        <v>15196</v>
      </c>
      <c r="P4063" s="9"/>
      <c r="Q4063" s="9" t="s">
        <v>1698</v>
      </c>
      <c r="R4063" s="9" t="s">
        <v>3340</v>
      </c>
      <c r="S4063" s="9" t="s">
        <v>17</v>
      </c>
      <c r="T4063" s="9"/>
      <c r="U4063" s="9" t="s">
        <v>378</v>
      </c>
      <c r="V4063" s="9"/>
    </row>
    <row r="4064" customFormat="false" ht="15" hidden="false" customHeight="false" outlineLevel="0" collapsed="false">
      <c r="A4064" s="9" t="s">
        <v>34994</v>
      </c>
      <c r="B4064" s="9" t="s">
        <v>34995</v>
      </c>
      <c r="C4064" s="9" t="s">
        <v>34996</v>
      </c>
      <c r="D4064" s="9" t="s">
        <v>25</v>
      </c>
      <c r="E4064" s="9" t="s">
        <v>460</v>
      </c>
      <c r="F4064" s="9" t="s">
        <v>9871</v>
      </c>
      <c r="G4064" s="9" t="s">
        <v>34997</v>
      </c>
      <c r="H4064" s="9" t="n">
        <v>-400</v>
      </c>
      <c r="I4064" s="9"/>
      <c r="J4064" s="9" t="s">
        <v>34998</v>
      </c>
      <c r="K4064" s="9" t="s">
        <v>34999</v>
      </c>
      <c r="L4064" s="9" t="s">
        <v>35000</v>
      </c>
      <c r="M4064" s="9" t="s">
        <v>35001</v>
      </c>
      <c r="N4064" s="9" t="s">
        <v>231</v>
      </c>
      <c r="O4064" s="9" t="s">
        <v>12081</v>
      </c>
      <c r="P4064" s="9" t="s">
        <v>35002</v>
      </c>
      <c r="Q4064" s="9" t="s">
        <v>234</v>
      </c>
      <c r="R4064" s="9" t="s">
        <v>8794</v>
      </c>
      <c r="S4064" s="9" t="s">
        <v>17</v>
      </c>
      <c r="T4064" s="9" t="s">
        <v>2953</v>
      </c>
      <c r="U4064" s="9" t="s">
        <v>222</v>
      </c>
      <c r="V4064" s="9"/>
    </row>
    <row r="4065" customFormat="false" ht="15" hidden="false" customHeight="false" outlineLevel="0" collapsed="false">
      <c r="A4065" s="9" t="s">
        <v>35003</v>
      </c>
      <c r="B4065" s="9" t="s">
        <v>35004</v>
      </c>
      <c r="C4065" s="9" t="s">
        <v>35005</v>
      </c>
      <c r="D4065" s="9" t="s">
        <v>25</v>
      </c>
      <c r="E4065" s="9" t="s">
        <v>460</v>
      </c>
      <c r="F4065" s="9" t="s">
        <v>162</v>
      </c>
      <c r="G4065" s="9" t="s">
        <v>2190</v>
      </c>
      <c r="H4065" s="9" t="n">
        <v>1</v>
      </c>
      <c r="I4065" s="9"/>
      <c r="J4065" s="9" t="s">
        <v>35006</v>
      </c>
      <c r="K4065" s="9" t="s">
        <v>35007</v>
      </c>
      <c r="L4065" s="9" t="s">
        <v>35008</v>
      </c>
      <c r="M4065" s="9" t="s">
        <v>35009</v>
      </c>
      <c r="N4065" s="9" t="s">
        <v>9411</v>
      </c>
      <c r="O4065" s="9" t="s">
        <v>35010</v>
      </c>
      <c r="P4065" s="9"/>
      <c r="Q4065" s="9" t="s">
        <v>670</v>
      </c>
      <c r="R4065" s="9" t="s">
        <v>8794</v>
      </c>
      <c r="S4065" s="9" t="s">
        <v>17</v>
      </c>
      <c r="T4065" s="9" t="s">
        <v>3239</v>
      </c>
      <c r="U4065" s="9" t="s">
        <v>378</v>
      </c>
      <c r="V4065" s="9"/>
    </row>
    <row r="4066" customFormat="false" ht="15" hidden="false" customHeight="false" outlineLevel="0" collapsed="false">
      <c r="A4066" s="9" t="s">
        <v>35011</v>
      </c>
      <c r="B4066" s="9" t="s">
        <v>35012</v>
      </c>
      <c r="C4066" s="9" t="s">
        <v>35013</v>
      </c>
      <c r="D4066" s="9" t="s">
        <v>25</v>
      </c>
      <c r="E4066" s="9" t="s">
        <v>460</v>
      </c>
      <c r="F4066" s="9" t="s">
        <v>5071</v>
      </c>
      <c r="G4066" s="9" t="s">
        <v>35014</v>
      </c>
      <c r="H4066" s="9" t="n">
        <v>1</v>
      </c>
      <c r="I4066" s="9"/>
      <c r="J4066" s="9" t="s">
        <v>35015</v>
      </c>
      <c r="K4066" s="9" t="s">
        <v>35016</v>
      </c>
      <c r="L4066" s="9" t="s">
        <v>35017</v>
      </c>
      <c r="M4066" s="9" t="s">
        <v>35018</v>
      </c>
      <c r="N4066" s="9" t="s">
        <v>613</v>
      </c>
      <c r="O4066" s="9" t="s">
        <v>354</v>
      </c>
      <c r="P4066" s="9"/>
      <c r="Q4066" s="9" t="s">
        <v>234</v>
      </c>
      <c r="R4066" s="9" t="s">
        <v>14696</v>
      </c>
      <c r="S4066" s="9" t="s">
        <v>17</v>
      </c>
      <c r="T4066" s="9"/>
      <c r="U4066" s="9" t="s">
        <v>378</v>
      </c>
      <c r="V4066" s="9"/>
    </row>
    <row r="4067" customFormat="false" ht="15" hidden="false" customHeight="false" outlineLevel="0" collapsed="false">
      <c r="A4067" s="9" t="s">
        <v>35019</v>
      </c>
      <c r="B4067" s="9" t="s">
        <v>35020</v>
      </c>
      <c r="C4067" s="9" t="s">
        <v>35021</v>
      </c>
      <c r="D4067" s="9" t="s">
        <v>25</v>
      </c>
      <c r="E4067" s="9" t="s">
        <v>460</v>
      </c>
      <c r="F4067" s="9" t="s">
        <v>35022</v>
      </c>
      <c r="G4067" s="9" t="s">
        <v>35023</v>
      </c>
      <c r="H4067" s="9" t="n">
        <v>1100</v>
      </c>
      <c r="I4067" s="9"/>
      <c r="J4067" s="9" t="s">
        <v>35024</v>
      </c>
      <c r="K4067" s="9" t="s">
        <v>35025</v>
      </c>
      <c r="L4067" s="9" t="s">
        <v>35026</v>
      </c>
      <c r="M4067" s="9" t="s">
        <v>35027</v>
      </c>
      <c r="N4067" s="9" t="s">
        <v>7804</v>
      </c>
      <c r="O4067" s="9" t="s">
        <v>354</v>
      </c>
      <c r="P4067" s="9"/>
      <c r="Q4067" s="9" t="s">
        <v>234</v>
      </c>
      <c r="R4067" s="9" t="s">
        <v>34757</v>
      </c>
      <c r="S4067" s="9" t="s">
        <v>16</v>
      </c>
      <c r="T4067" s="9"/>
      <c r="U4067" s="9" t="s">
        <v>222</v>
      </c>
      <c r="V4067" s="9"/>
    </row>
    <row r="4068" customFormat="false" ht="15" hidden="false" customHeight="false" outlineLevel="0" collapsed="false">
      <c r="A4068" s="9" t="s">
        <v>35028</v>
      </c>
      <c r="B4068" s="9" t="s">
        <v>35029</v>
      </c>
      <c r="C4068" s="9" t="s">
        <v>33708</v>
      </c>
      <c r="D4068" s="9" t="s">
        <v>25</v>
      </c>
      <c r="E4068" s="9" t="s">
        <v>460</v>
      </c>
      <c r="F4068" s="9" t="s">
        <v>8841</v>
      </c>
      <c r="G4068" s="9" t="s">
        <v>109</v>
      </c>
      <c r="H4068" s="9" t="n">
        <v>1400</v>
      </c>
      <c r="I4068" s="9"/>
      <c r="J4068" s="9" t="s">
        <v>35030</v>
      </c>
      <c r="K4068" s="9" t="s">
        <v>35031</v>
      </c>
      <c r="L4068" s="9" t="s">
        <v>35032</v>
      </c>
      <c r="M4068" s="9" t="s">
        <v>35033</v>
      </c>
      <c r="N4068" s="9" t="s">
        <v>180</v>
      </c>
      <c r="O4068" s="9" t="s">
        <v>15188</v>
      </c>
      <c r="P4068" s="9"/>
      <c r="Q4068" s="9" t="s">
        <v>1267</v>
      </c>
      <c r="R4068" s="9" t="s">
        <v>3340</v>
      </c>
      <c r="S4068" s="9" t="s">
        <v>17</v>
      </c>
      <c r="T4068" s="9" t="s">
        <v>3391</v>
      </c>
      <c r="U4068" s="9" t="s">
        <v>222</v>
      </c>
      <c r="V4068" s="9"/>
    </row>
    <row r="4069" customFormat="false" ht="15" hidden="false" customHeight="false" outlineLevel="0" collapsed="false">
      <c r="A4069" s="9" t="s">
        <v>35034</v>
      </c>
      <c r="B4069" s="9" t="s">
        <v>35035</v>
      </c>
      <c r="C4069" s="9" t="s">
        <v>35036</v>
      </c>
      <c r="D4069" s="9" t="s">
        <v>25</v>
      </c>
      <c r="E4069" s="9" t="s">
        <v>460</v>
      </c>
      <c r="F4069" s="9" t="s">
        <v>35037</v>
      </c>
      <c r="G4069" s="9" t="s">
        <v>35038</v>
      </c>
      <c r="H4069" s="9" t="n">
        <v>-1200</v>
      </c>
      <c r="I4069" s="9"/>
      <c r="J4069" s="9" t="s">
        <v>35039</v>
      </c>
      <c r="K4069" s="9" t="s">
        <v>35040</v>
      </c>
      <c r="L4069" s="9" t="s">
        <v>35041</v>
      </c>
      <c r="M4069" s="9" t="s">
        <v>35042</v>
      </c>
      <c r="N4069" s="9" t="s">
        <v>12165</v>
      </c>
      <c r="O4069" s="9" t="s">
        <v>12081</v>
      </c>
      <c r="P4069" s="9" t="s">
        <v>35043</v>
      </c>
      <c r="Q4069" s="9" t="s">
        <v>234</v>
      </c>
      <c r="R4069" s="9" t="s">
        <v>18698</v>
      </c>
      <c r="S4069" s="9" t="s">
        <v>15</v>
      </c>
      <c r="T4069" s="9" t="s">
        <v>11518</v>
      </c>
      <c r="U4069" s="9" t="s">
        <v>222</v>
      </c>
      <c r="V4069" s="9"/>
    </row>
    <row r="4070" customFormat="false" ht="15" hidden="false" customHeight="false" outlineLevel="0" collapsed="false">
      <c r="A4070" s="9" t="s">
        <v>35044</v>
      </c>
      <c r="B4070" s="9" t="s">
        <v>35045</v>
      </c>
      <c r="C4070" s="9" t="s">
        <v>12184</v>
      </c>
      <c r="D4070" s="9" t="s">
        <v>25</v>
      </c>
      <c r="E4070" s="9" t="s">
        <v>460</v>
      </c>
      <c r="F4070" s="9" t="s">
        <v>9871</v>
      </c>
      <c r="G4070" s="9" t="s">
        <v>35046</v>
      </c>
      <c r="H4070" s="9" t="n">
        <v>-500</v>
      </c>
      <c r="I4070" s="9"/>
      <c r="J4070" s="9" t="s">
        <v>35047</v>
      </c>
      <c r="K4070" s="9" t="s">
        <v>35048</v>
      </c>
      <c r="L4070" s="9" t="s">
        <v>35049</v>
      </c>
      <c r="M4070" s="9" t="s">
        <v>35050</v>
      </c>
      <c r="N4070" s="9" t="s">
        <v>5580</v>
      </c>
      <c r="O4070" s="9" t="s">
        <v>12081</v>
      </c>
      <c r="P4070" s="9"/>
      <c r="Q4070" s="9" t="s">
        <v>234</v>
      </c>
      <c r="R4070" s="9" t="s">
        <v>18698</v>
      </c>
      <c r="S4070" s="9" t="s">
        <v>17</v>
      </c>
      <c r="T4070" s="9" t="s">
        <v>7850</v>
      </c>
      <c r="U4070" s="9" t="s">
        <v>222</v>
      </c>
      <c r="V4070" s="9"/>
    </row>
    <row r="4071" customFormat="false" ht="15" hidden="false" customHeight="false" outlineLevel="0" collapsed="false">
      <c r="A4071" s="9" t="s">
        <v>35051</v>
      </c>
      <c r="B4071" s="9" t="s">
        <v>35052</v>
      </c>
      <c r="C4071" s="9" t="s">
        <v>35053</v>
      </c>
      <c r="D4071" s="9" t="s">
        <v>25</v>
      </c>
      <c r="E4071" s="9" t="s">
        <v>460</v>
      </c>
      <c r="F4071" s="9" t="s">
        <v>161</v>
      </c>
      <c r="G4071" s="9" t="s">
        <v>75</v>
      </c>
      <c r="H4071" s="9" t="n">
        <v>1</v>
      </c>
      <c r="I4071" s="9"/>
      <c r="J4071" s="9" t="s">
        <v>35054</v>
      </c>
      <c r="K4071" s="9" t="s">
        <v>35055</v>
      </c>
      <c r="L4071" s="9" t="s">
        <v>35056</v>
      </c>
      <c r="M4071" s="9" t="s">
        <v>35057</v>
      </c>
      <c r="N4071" s="9" t="s">
        <v>176</v>
      </c>
      <c r="O4071" s="9" t="s">
        <v>35058</v>
      </c>
      <c r="P4071" s="9" t="s">
        <v>35059</v>
      </c>
      <c r="Q4071" s="9" t="s">
        <v>2073</v>
      </c>
      <c r="R4071" s="9" t="s">
        <v>18909</v>
      </c>
      <c r="S4071" s="9" t="s">
        <v>17</v>
      </c>
      <c r="T4071" s="9" t="s">
        <v>29878</v>
      </c>
      <c r="U4071" s="9" t="s">
        <v>378</v>
      </c>
      <c r="V4071" s="9"/>
    </row>
    <row r="4072" customFormat="false" ht="15" hidden="false" customHeight="false" outlineLevel="0" collapsed="false">
      <c r="A4072" s="9" t="s">
        <v>35060</v>
      </c>
      <c r="B4072" s="9" t="s">
        <v>35061</v>
      </c>
      <c r="C4072" s="9" t="s">
        <v>35062</v>
      </c>
      <c r="D4072" s="9" t="s">
        <v>25</v>
      </c>
      <c r="E4072" s="9" t="s">
        <v>460</v>
      </c>
      <c r="F4072" s="9" t="s">
        <v>35063</v>
      </c>
      <c r="G4072" s="9" t="s">
        <v>35064</v>
      </c>
      <c r="H4072" s="9" t="n">
        <v>-300</v>
      </c>
      <c r="I4072" s="9"/>
      <c r="J4072" s="9" t="s">
        <v>35065</v>
      </c>
      <c r="K4072" s="9" t="s">
        <v>35066</v>
      </c>
      <c r="L4072" s="9" t="s">
        <v>35067</v>
      </c>
      <c r="M4072" s="9" t="s">
        <v>35068</v>
      </c>
      <c r="N4072" s="9" t="s">
        <v>9190</v>
      </c>
      <c r="O4072" s="9" t="s">
        <v>12081</v>
      </c>
      <c r="P4072" s="9"/>
      <c r="Q4072" s="9" t="s">
        <v>234</v>
      </c>
      <c r="R4072" s="9" t="s">
        <v>35069</v>
      </c>
      <c r="S4072" s="9" t="s">
        <v>17</v>
      </c>
      <c r="T4072" s="9" t="s">
        <v>170</v>
      </c>
      <c r="U4072" s="9" t="s">
        <v>222</v>
      </c>
      <c r="V4072" s="9"/>
    </row>
    <row r="4073" customFormat="false" ht="15" hidden="false" customHeight="false" outlineLevel="0" collapsed="false">
      <c r="A4073" s="9" t="s">
        <v>35070</v>
      </c>
      <c r="B4073" s="9" t="s">
        <v>35071</v>
      </c>
      <c r="C4073" s="9" t="s">
        <v>35072</v>
      </c>
      <c r="D4073" s="9" t="s">
        <v>25</v>
      </c>
      <c r="E4073" s="9" t="s">
        <v>460</v>
      </c>
      <c r="F4073" s="9" t="s">
        <v>10357</v>
      </c>
      <c r="G4073" s="9" t="s">
        <v>35073</v>
      </c>
      <c r="H4073" s="9" t="n">
        <v>200</v>
      </c>
      <c r="I4073" s="9"/>
      <c r="J4073" s="9" t="s">
        <v>35074</v>
      </c>
      <c r="K4073" s="9" t="s">
        <v>35075</v>
      </c>
      <c r="L4073" s="9" t="s">
        <v>35076</v>
      </c>
      <c r="M4073" s="9" t="s">
        <v>35077</v>
      </c>
      <c r="N4073" s="9" t="s">
        <v>8504</v>
      </c>
      <c r="O4073" s="9" t="s">
        <v>15150</v>
      </c>
      <c r="P4073" s="9"/>
      <c r="Q4073" s="9" t="s">
        <v>840</v>
      </c>
      <c r="R4073" s="9" t="s">
        <v>18747</v>
      </c>
      <c r="S4073" s="9" t="s">
        <v>17</v>
      </c>
      <c r="T4073" s="9"/>
      <c r="U4073" s="9" t="s">
        <v>222</v>
      </c>
      <c r="V4073" s="9"/>
    </row>
    <row r="4074" customFormat="false" ht="15" hidden="false" customHeight="false" outlineLevel="0" collapsed="false">
      <c r="A4074" s="9" t="s">
        <v>35078</v>
      </c>
      <c r="B4074" s="9" t="s">
        <v>35079</v>
      </c>
      <c r="C4074" s="9" t="s">
        <v>35080</v>
      </c>
      <c r="D4074" s="9" t="s">
        <v>25</v>
      </c>
      <c r="E4074" s="9" t="s">
        <v>460</v>
      </c>
      <c r="F4074" s="9" t="s">
        <v>163</v>
      </c>
      <c r="G4074" s="9" t="s">
        <v>107</v>
      </c>
      <c r="H4074" s="9" t="n">
        <v>550</v>
      </c>
      <c r="I4074" s="9"/>
      <c r="J4074" s="9" t="s">
        <v>35081</v>
      </c>
      <c r="K4074" s="9" t="s">
        <v>35082</v>
      </c>
      <c r="L4074" s="9" t="s">
        <v>35083</v>
      </c>
      <c r="M4074" s="9" t="s">
        <v>35084</v>
      </c>
      <c r="N4074" s="9" t="s">
        <v>26214</v>
      </c>
      <c r="O4074" s="9" t="s">
        <v>15188</v>
      </c>
      <c r="P4074" s="9"/>
      <c r="Q4074" s="9" t="s">
        <v>1267</v>
      </c>
      <c r="R4074" s="9" t="s">
        <v>15170</v>
      </c>
      <c r="S4074" s="9" t="s">
        <v>17</v>
      </c>
      <c r="T4074" s="9" t="s">
        <v>3391</v>
      </c>
      <c r="U4074" s="9" t="s">
        <v>222</v>
      </c>
      <c r="V4074" s="9"/>
    </row>
    <row r="4075" customFormat="false" ht="15" hidden="false" customHeight="false" outlineLevel="0" collapsed="false">
      <c r="A4075" s="9" t="s">
        <v>35085</v>
      </c>
      <c r="B4075" s="9" t="s">
        <v>35086</v>
      </c>
      <c r="C4075" s="9" t="s">
        <v>35087</v>
      </c>
      <c r="D4075" s="9" t="s">
        <v>25</v>
      </c>
      <c r="E4075" s="9" t="s">
        <v>460</v>
      </c>
      <c r="F4075" s="9" t="s">
        <v>663</v>
      </c>
      <c r="G4075" s="9" t="s">
        <v>35088</v>
      </c>
      <c r="H4075" s="9" t="n">
        <v>-400</v>
      </c>
      <c r="I4075" s="9"/>
      <c r="J4075" s="9" t="s">
        <v>35089</v>
      </c>
      <c r="K4075" s="9" t="s">
        <v>35090</v>
      </c>
      <c r="L4075" s="9" t="s">
        <v>35091</v>
      </c>
      <c r="M4075" s="9" t="s">
        <v>35092</v>
      </c>
      <c r="N4075" s="9" t="s">
        <v>35093</v>
      </c>
      <c r="O4075" s="9" t="s">
        <v>35094</v>
      </c>
      <c r="P4075" s="9"/>
      <c r="Q4075" s="9" t="s">
        <v>1267</v>
      </c>
      <c r="R4075" s="9" t="s">
        <v>35095</v>
      </c>
      <c r="S4075" s="9" t="s">
        <v>17</v>
      </c>
      <c r="T4075" s="9" t="s">
        <v>4084</v>
      </c>
      <c r="U4075" s="9" t="s">
        <v>378</v>
      </c>
      <c r="V4075" s="9"/>
    </row>
    <row r="4076" customFormat="false" ht="15" hidden="false" customHeight="false" outlineLevel="0" collapsed="false">
      <c r="A4076" s="9" t="s">
        <v>35096</v>
      </c>
      <c r="B4076" s="9" t="s">
        <v>35097</v>
      </c>
      <c r="C4076" s="9" t="s">
        <v>35098</v>
      </c>
      <c r="D4076" s="9" t="s">
        <v>25</v>
      </c>
      <c r="E4076" s="9" t="s">
        <v>460</v>
      </c>
      <c r="F4076" s="9" t="s">
        <v>10052</v>
      </c>
      <c r="G4076" s="9" t="s">
        <v>35099</v>
      </c>
      <c r="H4076" s="9" t="n">
        <v>-1300</v>
      </c>
      <c r="I4076" s="9"/>
      <c r="J4076" s="9" t="s">
        <v>35100</v>
      </c>
      <c r="K4076" s="9" t="s">
        <v>35101</v>
      </c>
      <c r="L4076" s="9" t="s">
        <v>35102</v>
      </c>
      <c r="M4076" s="9" t="s">
        <v>35103</v>
      </c>
      <c r="N4076" s="9" t="s">
        <v>231</v>
      </c>
      <c r="O4076" s="9" t="s">
        <v>354</v>
      </c>
      <c r="P4076" s="9"/>
      <c r="Q4076" s="9" t="s">
        <v>670</v>
      </c>
      <c r="R4076" s="9" t="s">
        <v>35104</v>
      </c>
      <c r="S4076" s="9" t="s">
        <v>17</v>
      </c>
      <c r="T4076" s="9" t="s">
        <v>170</v>
      </c>
      <c r="U4076" s="9" t="s">
        <v>378</v>
      </c>
      <c r="V4076" s="9"/>
    </row>
    <row r="4077" customFormat="false" ht="15" hidden="false" customHeight="false" outlineLevel="0" collapsed="false">
      <c r="A4077" s="9" t="s">
        <v>35105</v>
      </c>
      <c r="B4077" s="9" t="s">
        <v>35106</v>
      </c>
      <c r="C4077" s="9" t="s">
        <v>35107</v>
      </c>
      <c r="D4077" s="9" t="s">
        <v>25</v>
      </c>
      <c r="E4077" s="9" t="s">
        <v>460</v>
      </c>
      <c r="F4077" s="9" t="s">
        <v>167</v>
      </c>
      <c r="G4077" s="9" t="s">
        <v>307</v>
      </c>
      <c r="H4077" s="9" t="n">
        <v>-300</v>
      </c>
      <c r="I4077" s="9"/>
      <c r="J4077" s="9" t="s">
        <v>35108</v>
      </c>
      <c r="K4077" s="9" t="s">
        <v>35109</v>
      </c>
      <c r="L4077" s="9" t="s">
        <v>35110</v>
      </c>
      <c r="M4077" s="9" t="s">
        <v>35111</v>
      </c>
      <c r="N4077" s="9" t="s">
        <v>179</v>
      </c>
      <c r="O4077" s="9" t="s">
        <v>354</v>
      </c>
      <c r="P4077" s="9"/>
      <c r="Q4077" s="9" t="s">
        <v>670</v>
      </c>
      <c r="R4077" s="9" t="s">
        <v>14696</v>
      </c>
      <c r="S4077" s="9" t="s">
        <v>17</v>
      </c>
      <c r="T4077" s="9"/>
      <c r="U4077" s="9" t="s">
        <v>378</v>
      </c>
      <c r="V4077" s="9"/>
    </row>
    <row r="4078" customFormat="false" ht="15" hidden="false" customHeight="false" outlineLevel="0" collapsed="false">
      <c r="A4078" s="9" t="s">
        <v>35112</v>
      </c>
      <c r="B4078" s="9" t="s">
        <v>35113</v>
      </c>
      <c r="C4078" s="9" t="s">
        <v>35114</v>
      </c>
      <c r="D4078" s="9" t="s">
        <v>25</v>
      </c>
      <c r="E4078" s="9" t="s">
        <v>460</v>
      </c>
      <c r="F4078" s="9" t="s">
        <v>164</v>
      </c>
      <c r="G4078" s="9" t="s">
        <v>109</v>
      </c>
      <c r="H4078" s="9" t="n">
        <v>900</v>
      </c>
      <c r="I4078" s="9"/>
      <c r="J4078" s="9" t="s">
        <v>35115</v>
      </c>
      <c r="K4078" s="9" t="s">
        <v>35116</v>
      </c>
      <c r="L4078" s="9" t="s">
        <v>35117</v>
      </c>
      <c r="M4078" s="9" t="s">
        <v>35118</v>
      </c>
      <c r="N4078" s="9" t="s">
        <v>9045</v>
      </c>
      <c r="O4078" s="9" t="s">
        <v>35119</v>
      </c>
      <c r="P4078" s="9"/>
      <c r="Q4078" s="9" t="s">
        <v>234</v>
      </c>
      <c r="R4078" s="9" t="s">
        <v>18909</v>
      </c>
      <c r="S4078" s="9" t="s">
        <v>17</v>
      </c>
      <c r="T4078" s="9" t="s">
        <v>3239</v>
      </c>
      <c r="U4078" s="9" t="s">
        <v>222</v>
      </c>
      <c r="V4078" s="9"/>
    </row>
    <row r="4079" customFormat="false" ht="15" hidden="false" customHeight="false" outlineLevel="0" collapsed="false">
      <c r="A4079" s="9" t="s">
        <v>35120</v>
      </c>
      <c r="B4079" s="9" t="s">
        <v>35121</v>
      </c>
      <c r="C4079" s="9" t="s">
        <v>35122</v>
      </c>
      <c r="D4079" s="9" t="s">
        <v>25</v>
      </c>
      <c r="E4079" s="9" t="s">
        <v>460</v>
      </c>
      <c r="F4079" s="9" t="s">
        <v>162</v>
      </c>
      <c r="G4079" s="9" t="s">
        <v>13104</v>
      </c>
      <c r="H4079" s="9" t="n">
        <v>1554</v>
      </c>
      <c r="I4079" s="9"/>
      <c r="J4079" s="9" t="s">
        <v>35123</v>
      </c>
      <c r="K4079" s="9" t="s">
        <v>35124</v>
      </c>
      <c r="L4079" s="9" t="s">
        <v>35125</v>
      </c>
      <c r="M4079" s="9" t="s">
        <v>35126</v>
      </c>
      <c r="N4079" s="9" t="s">
        <v>178</v>
      </c>
      <c r="O4079" s="9" t="s">
        <v>354</v>
      </c>
      <c r="P4079" s="9" t="s">
        <v>35127</v>
      </c>
      <c r="Q4079" s="9" t="s">
        <v>246</v>
      </c>
      <c r="R4079" s="9" t="s">
        <v>15473</v>
      </c>
      <c r="S4079" s="9" t="s">
        <v>17</v>
      </c>
      <c r="T4079" s="9" t="s">
        <v>9203</v>
      </c>
      <c r="U4079" s="9" t="s">
        <v>222</v>
      </c>
      <c r="V4079" s="9"/>
    </row>
    <row r="4080" customFormat="false" ht="15" hidden="false" customHeight="false" outlineLevel="0" collapsed="false">
      <c r="A4080" s="9" t="s">
        <v>35128</v>
      </c>
      <c r="B4080" s="9" t="s">
        <v>35129</v>
      </c>
      <c r="C4080" s="9" t="s">
        <v>35130</v>
      </c>
      <c r="D4080" s="9" t="s">
        <v>25</v>
      </c>
      <c r="E4080" s="9" t="s">
        <v>460</v>
      </c>
      <c r="F4080" s="9" t="s">
        <v>163</v>
      </c>
      <c r="G4080" s="9" t="s">
        <v>103</v>
      </c>
      <c r="H4080" s="9" t="n">
        <v>-3000</v>
      </c>
      <c r="I4080" s="9"/>
      <c r="J4080" s="9" t="s">
        <v>35131</v>
      </c>
      <c r="K4080" s="9" t="s">
        <v>35132</v>
      </c>
      <c r="L4080" s="9" t="s">
        <v>35133</v>
      </c>
      <c r="M4080" s="9" t="s">
        <v>35134</v>
      </c>
      <c r="N4080" s="9" t="s">
        <v>452</v>
      </c>
      <c r="O4080" s="9" t="s">
        <v>18532</v>
      </c>
      <c r="P4080" s="9" t="s">
        <v>35135</v>
      </c>
      <c r="Q4080" s="9" t="s">
        <v>234</v>
      </c>
      <c r="R4080" s="9" t="s">
        <v>11738</v>
      </c>
      <c r="S4080" s="9" t="s">
        <v>16</v>
      </c>
      <c r="T4080" s="9" t="s">
        <v>850</v>
      </c>
      <c r="U4080" s="9" t="s">
        <v>222</v>
      </c>
      <c r="V4080" s="9"/>
    </row>
    <row r="4081" customFormat="false" ht="15" hidden="false" customHeight="false" outlineLevel="0" collapsed="false">
      <c r="A4081" s="9" t="s">
        <v>35136</v>
      </c>
      <c r="B4081" s="9" t="s">
        <v>35137</v>
      </c>
      <c r="C4081" s="9" t="s">
        <v>35138</v>
      </c>
      <c r="D4081" s="9" t="s">
        <v>25</v>
      </c>
      <c r="E4081" s="9" t="s">
        <v>460</v>
      </c>
      <c r="F4081" s="9" t="s">
        <v>35139</v>
      </c>
      <c r="G4081" s="9" t="s">
        <v>35140</v>
      </c>
      <c r="H4081" s="9" t="n">
        <v>-30000</v>
      </c>
      <c r="I4081" s="9"/>
      <c r="J4081" s="9" t="s">
        <v>35141</v>
      </c>
      <c r="K4081" s="9" t="s">
        <v>35142</v>
      </c>
      <c r="L4081" s="9" t="s">
        <v>35138</v>
      </c>
      <c r="M4081" s="9" t="s">
        <v>35143</v>
      </c>
      <c r="N4081" s="9" t="s">
        <v>174</v>
      </c>
      <c r="O4081" s="9" t="s">
        <v>5662</v>
      </c>
      <c r="P4081" s="9"/>
      <c r="Q4081" s="9" t="s">
        <v>234</v>
      </c>
      <c r="R4081" s="9" t="s">
        <v>18909</v>
      </c>
      <c r="S4081" s="9" t="s">
        <v>17</v>
      </c>
      <c r="T4081" s="9" t="s">
        <v>2848</v>
      </c>
      <c r="U4081" s="9" t="s">
        <v>378</v>
      </c>
      <c r="V4081" s="9"/>
    </row>
    <row r="4082" customFormat="false" ht="15" hidden="false" customHeight="false" outlineLevel="0" collapsed="false">
      <c r="A4082" s="9" t="s">
        <v>35144</v>
      </c>
      <c r="B4082" s="9" t="s">
        <v>35145</v>
      </c>
      <c r="C4082" s="9" t="s">
        <v>35146</v>
      </c>
      <c r="D4082" s="9" t="s">
        <v>25</v>
      </c>
      <c r="E4082" s="9" t="s">
        <v>460</v>
      </c>
      <c r="F4082" s="9" t="s">
        <v>35147</v>
      </c>
      <c r="G4082" s="9" t="s">
        <v>35148</v>
      </c>
      <c r="H4082" s="9" t="n">
        <v>-7000</v>
      </c>
      <c r="I4082" s="9"/>
      <c r="J4082" s="9" t="s">
        <v>35149</v>
      </c>
      <c r="K4082" s="9" t="s">
        <v>35150</v>
      </c>
      <c r="L4082" s="9" t="s">
        <v>35151</v>
      </c>
      <c r="M4082" s="9" t="s">
        <v>35152</v>
      </c>
      <c r="N4082" s="9" t="s">
        <v>174</v>
      </c>
      <c r="O4082" s="9" t="s">
        <v>15150</v>
      </c>
      <c r="P4082" s="9" t="s">
        <v>35153</v>
      </c>
      <c r="Q4082" s="9" t="s">
        <v>1267</v>
      </c>
      <c r="R4082" s="9" t="s">
        <v>3340</v>
      </c>
      <c r="S4082" s="9" t="s">
        <v>17</v>
      </c>
      <c r="T4082" s="9" t="s">
        <v>4794</v>
      </c>
      <c r="U4082" s="9" t="s">
        <v>222</v>
      </c>
      <c r="V4082" s="9"/>
    </row>
    <row r="4083" customFormat="false" ht="15" hidden="false" customHeight="false" outlineLevel="0" collapsed="false">
      <c r="A4083" s="9" t="s">
        <v>35154</v>
      </c>
      <c r="B4083" s="9" t="s">
        <v>35155</v>
      </c>
      <c r="C4083" s="9" t="s">
        <v>35156</v>
      </c>
      <c r="D4083" s="9" t="s">
        <v>25</v>
      </c>
      <c r="E4083" s="9" t="s">
        <v>460</v>
      </c>
      <c r="F4083" s="9" t="s">
        <v>35157</v>
      </c>
      <c r="G4083" s="9" t="s">
        <v>35158</v>
      </c>
      <c r="H4083" s="9" t="n">
        <v>1000</v>
      </c>
      <c r="I4083" s="9"/>
      <c r="J4083" s="9" t="s">
        <v>35159</v>
      </c>
      <c r="K4083" s="9" t="s">
        <v>35160</v>
      </c>
      <c r="L4083" s="9" t="s">
        <v>35161</v>
      </c>
      <c r="M4083" s="9" t="s">
        <v>35152</v>
      </c>
      <c r="N4083" s="9" t="s">
        <v>174</v>
      </c>
      <c r="O4083" s="9" t="s">
        <v>354</v>
      </c>
      <c r="P4083" s="9"/>
      <c r="Q4083" s="9" t="s">
        <v>234</v>
      </c>
      <c r="R4083" s="9" t="s">
        <v>35162</v>
      </c>
      <c r="S4083" s="9" t="s">
        <v>17</v>
      </c>
      <c r="T4083" s="9" t="s">
        <v>2848</v>
      </c>
      <c r="U4083" s="9" t="s">
        <v>378</v>
      </c>
      <c r="V4083" s="9"/>
    </row>
    <row r="4084" customFormat="false" ht="15" hidden="false" customHeight="false" outlineLevel="0" collapsed="false">
      <c r="A4084" s="9" t="s">
        <v>35163</v>
      </c>
      <c r="B4084" s="9" t="s">
        <v>35164</v>
      </c>
      <c r="C4084" s="9" t="s">
        <v>20118</v>
      </c>
      <c r="D4084" s="9" t="s">
        <v>25</v>
      </c>
      <c r="E4084" s="9" t="s">
        <v>460</v>
      </c>
      <c r="F4084" s="9" t="s">
        <v>35165</v>
      </c>
      <c r="G4084" s="9" t="s">
        <v>35166</v>
      </c>
      <c r="H4084" s="9" t="n">
        <v>-5000</v>
      </c>
      <c r="I4084" s="9"/>
      <c r="J4084" s="9" t="s">
        <v>35167</v>
      </c>
      <c r="K4084" s="9" t="s">
        <v>35168</v>
      </c>
      <c r="L4084" s="9" t="s">
        <v>35169</v>
      </c>
      <c r="M4084" s="9" t="s">
        <v>35170</v>
      </c>
      <c r="N4084" s="9" t="s">
        <v>174</v>
      </c>
      <c r="O4084" s="9" t="s">
        <v>34609</v>
      </c>
      <c r="P4084" s="9"/>
      <c r="Q4084" s="9" t="s">
        <v>18874</v>
      </c>
      <c r="R4084" s="9" t="s">
        <v>14605</v>
      </c>
      <c r="S4084" s="9" t="s">
        <v>16</v>
      </c>
      <c r="T4084" s="9" t="s">
        <v>16911</v>
      </c>
      <c r="U4084" s="9" t="s">
        <v>378</v>
      </c>
      <c r="V4084" s="9"/>
    </row>
    <row r="4085" customFormat="false" ht="15" hidden="false" customHeight="false" outlineLevel="0" collapsed="false">
      <c r="A4085" s="9" t="s">
        <v>35171</v>
      </c>
      <c r="B4085" s="9" t="s">
        <v>35172</v>
      </c>
      <c r="C4085" s="9" t="s">
        <v>20125</v>
      </c>
      <c r="D4085" s="9" t="s">
        <v>25</v>
      </c>
      <c r="E4085" s="9" t="s">
        <v>460</v>
      </c>
      <c r="F4085" s="9" t="s">
        <v>211</v>
      </c>
      <c r="G4085" s="9" t="s">
        <v>35173</v>
      </c>
      <c r="H4085" s="9" t="n">
        <v>-5500</v>
      </c>
      <c r="I4085" s="9"/>
      <c r="J4085" s="9" t="s">
        <v>35174</v>
      </c>
      <c r="K4085" s="9" t="s">
        <v>35175</v>
      </c>
      <c r="L4085" s="9" t="s">
        <v>35176</v>
      </c>
      <c r="M4085" s="9" t="s">
        <v>35177</v>
      </c>
      <c r="N4085" s="9" t="s">
        <v>11766</v>
      </c>
      <c r="O4085" s="9" t="s">
        <v>5662</v>
      </c>
      <c r="P4085" s="9"/>
      <c r="Q4085" s="9" t="s">
        <v>234</v>
      </c>
      <c r="R4085" s="9" t="s">
        <v>8534</v>
      </c>
      <c r="S4085" s="9" t="s">
        <v>17</v>
      </c>
      <c r="T4085" s="9" t="s">
        <v>2848</v>
      </c>
      <c r="U4085" s="9" t="s">
        <v>378</v>
      </c>
      <c r="V4085" s="9"/>
    </row>
    <row r="4086" customFormat="false" ht="15" hidden="false" customHeight="false" outlineLevel="0" collapsed="false">
      <c r="A4086" s="9" t="s">
        <v>35178</v>
      </c>
      <c r="B4086" s="9" t="s">
        <v>35179</v>
      </c>
      <c r="C4086" s="9" t="s">
        <v>35180</v>
      </c>
      <c r="D4086" s="9" t="s">
        <v>25</v>
      </c>
      <c r="E4086" s="9" t="s">
        <v>460</v>
      </c>
      <c r="F4086" s="9" t="s">
        <v>35181</v>
      </c>
      <c r="G4086" s="9" t="s">
        <v>35182</v>
      </c>
      <c r="H4086" s="9" t="n">
        <v>-3700</v>
      </c>
      <c r="I4086" s="9"/>
      <c r="J4086" s="9" t="s">
        <v>35183</v>
      </c>
      <c r="K4086" s="9" t="s">
        <v>35184</v>
      </c>
      <c r="L4086" s="9" t="s">
        <v>35185</v>
      </c>
      <c r="M4086" s="9" t="s">
        <v>35186</v>
      </c>
      <c r="N4086" s="9" t="s">
        <v>12950</v>
      </c>
      <c r="O4086" s="9" t="s">
        <v>15150</v>
      </c>
      <c r="P4086" s="9"/>
      <c r="Q4086" s="9" t="s">
        <v>1267</v>
      </c>
      <c r="R4086" s="9" t="s">
        <v>3340</v>
      </c>
      <c r="S4086" s="9" t="s">
        <v>17</v>
      </c>
      <c r="T4086" s="9" t="s">
        <v>2848</v>
      </c>
      <c r="U4086" s="9" t="s">
        <v>378</v>
      </c>
      <c r="V4086" s="9"/>
    </row>
    <row r="4087" customFormat="false" ht="15" hidden="false" customHeight="false" outlineLevel="0" collapsed="false">
      <c r="A4087" s="9" t="s">
        <v>35187</v>
      </c>
      <c r="B4087" s="9" t="s">
        <v>35188</v>
      </c>
      <c r="C4087" s="9" t="s">
        <v>35189</v>
      </c>
      <c r="D4087" s="9" t="s">
        <v>25</v>
      </c>
      <c r="E4087" s="9" t="s">
        <v>460</v>
      </c>
      <c r="F4087" s="9" t="s">
        <v>35190</v>
      </c>
      <c r="G4087" s="9" t="s">
        <v>35191</v>
      </c>
      <c r="H4087" s="9" t="n">
        <v>-200</v>
      </c>
      <c r="I4087" s="9"/>
      <c r="J4087" s="9" t="s">
        <v>35192</v>
      </c>
      <c r="K4087" s="9" t="s">
        <v>35193</v>
      </c>
      <c r="L4087" s="9" t="s">
        <v>35194</v>
      </c>
      <c r="M4087" s="9" t="s">
        <v>23879</v>
      </c>
      <c r="N4087" s="9" t="s">
        <v>174</v>
      </c>
      <c r="O4087" s="9" t="s">
        <v>763</v>
      </c>
      <c r="P4087" s="9"/>
      <c r="Q4087" s="9" t="s">
        <v>234</v>
      </c>
      <c r="R4087" s="9" t="s">
        <v>14762</v>
      </c>
      <c r="S4087" s="9" t="s">
        <v>17</v>
      </c>
      <c r="T4087" s="9"/>
      <c r="U4087" s="9" t="s">
        <v>378</v>
      </c>
      <c r="V4087" s="9"/>
    </row>
    <row r="4088" customFormat="false" ht="15" hidden="false" customHeight="false" outlineLevel="0" collapsed="false">
      <c r="A4088" s="9" t="s">
        <v>35195</v>
      </c>
      <c r="B4088" s="9" t="s">
        <v>35196</v>
      </c>
      <c r="C4088" s="9" t="s">
        <v>35197</v>
      </c>
      <c r="D4088" s="9" t="s">
        <v>25</v>
      </c>
      <c r="E4088" s="9" t="s">
        <v>460</v>
      </c>
      <c r="F4088" s="9" t="s">
        <v>35198</v>
      </c>
      <c r="G4088" s="9" t="s">
        <v>20142</v>
      </c>
      <c r="H4088" s="9" t="n">
        <v>-150</v>
      </c>
      <c r="I4088" s="9"/>
      <c r="J4088" s="9" t="s">
        <v>35199</v>
      </c>
      <c r="K4088" s="9" t="s">
        <v>35200</v>
      </c>
      <c r="L4088" s="9" t="s">
        <v>35201</v>
      </c>
      <c r="M4088" s="9" t="s">
        <v>35202</v>
      </c>
      <c r="N4088" s="9" t="s">
        <v>593</v>
      </c>
      <c r="O4088" s="9" t="s">
        <v>35203</v>
      </c>
      <c r="P4088" s="9"/>
      <c r="Q4088" s="9" t="s">
        <v>234</v>
      </c>
      <c r="R4088" s="9" t="s">
        <v>35204</v>
      </c>
      <c r="S4088" s="9" t="s">
        <v>17</v>
      </c>
      <c r="T4088" s="9" t="s">
        <v>2848</v>
      </c>
      <c r="U4088" s="9" t="s">
        <v>378</v>
      </c>
      <c r="V4088" s="9"/>
    </row>
    <row r="4089" customFormat="false" ht="15" hidden="false" customHeight="false" outlineLevel="0" collapsed="false">
      <c r="A4089" s="9" t="s">
        <v>35205</v>
      </c>
      <c r="B4089" s="9" t="s">
        <v>12322</v>
      </c>
      <c r="C4089" s="9" t="s">
        <v>12323</v>
      </c>
      <c r="D4089" s="9" t="s">
        <v>25</v>
      </c>
      <c r="E4089" s="9" t="s">
        <v>460</v>
      </c>
      <c r="F4089" s="9" t="s">
        <v>167</v>
      </c>
      <c r="G4089" s="9" t="s">
        <v>138</v>
      </c>
      <c r="H4089" s="9" t="n">
        <v>1804</v>
      </c>
      <c r="I4089" s="9"/>
      <c r="J4089" s="9" t="s">
        <v>35206</v>
      </c>
      <c r="K4089" s="9" t="s">
        <v>35207</v>
      </c>
      <c r="L4089" s="9" t="s">
        <v>35208</v>
      </c>
      <c r="M4089" s="9" t="s">
        <v>35209</v>
      </c>
      <c r="N4089" s="9" t="s">
        <v>174</v>
      </c>
      <c r="O4089" s="9" t="s">
        <v>15656</v>
      </c>
      <c r="P4089" s="9" t="s">
        <v>35210</v>
      </c>
      <c r="Q4089" s="9" t="s">
        <v>234</v>
      </c>
      <c r="R4089" s="9" t="s">
        <v>35211</v>
      </c>
      <c r="S4089" s="9" t="s">
        <v>16</v>
      </c>
      <c r="T4089" s="9" t="s">
        <v>520</v>
      </c>
      <c r="U4089" s="9" t="s">
        <v>222</v>
      </c>
      <c r="V4089" s="9"/>
    </row>
    <row r="4090" customFormat="false" ht="15" hidden="false" customHeight="false" outlineLevel="0" collapsed="false">
      <c r="A4090" s="9" t="s">
        <v>35212</v>
      </c>
      <c r="B4090" s="9" t="s">
        <v>35213</v>
      </c>
      <c r="C4090" s="9" t="s">
        <v>35214</v>
      </c>
      <c r="D4090" s="9" t="s">
        <v>25</v>
      </c>
      <c r="E4090" s="9" t="s">
        <v>460</v>
      </c>
      <c r="F4090" s="9" t="s">
        <v>167</v>
      </c>
      <c r="G4090" s="9" t="s">
        <v>140</v>
      </c>
      <c r="H4090" s="9" t="n">
        <v>1785</v>
      </c>
      <c r="I4090" s="9"/>
      <c r="J4090" s="9" t="s">
        <v>35215</v>
      </c>
      <c r="K4090" s="9" t="s">
        <v>35216</v>
      </c>
      <c r="L4090" s="9" t="s">
        <v>35217</v>
      </c>
      <c r="M4090" s="9" t="s">
        <v>10004</v>
      </c>
      <c r="N4090" s="9" t="s">
        <v>174</v>
      </c>
      <c r="O4090" s="9" t="s">
        <v>15656</v>
      </c>
      <c r="P4090" s="9" t="s">
        <v>35218</v>
      </c>
      <c r="Q4090" s="9" t="s">
        <v>234</v>
      </c>
      <c r="R4090" s="9" t="s">
        <v>15584</v>
      </c>
      <c r="S4090" s="9" t="s">
        <v>17</v>
      </c>
      <c r="T4090" s="9" t="s">
        <v>9646</v>
      </c>
      <c r="U4090" s="9" t="s">
        <v>222</v>
      </c>
      <c r="V4090" s="9"/>
    </row>
    <row r="4091" customFormat="false" ht="15" hidden="false" customHeight="false" outlineLevel="0" collapsed="false">
      <c r="A4091" s="9" t="s">
        <v>35219</v>
      </c>
      <c r="B4091" s="9" t="s">
        <v>35220</v>
      </c>
      <c r="C4091" s="9" t="s">
        <v>35221</v>
      </c>
      <c r="D4091" s="9" t="s">
        <v>25</v>
      </c>
      <c r="E4091" s="9" t="s">
        <v>460</v>
      </c>
      <c r="F4091" s="9" t="s">
        <v>35222</v>
      </c>
      <c r="G4091" s="9" t="s">
        <v>35223</v>
      </c>
      <c r="H4091" s="9" t="n">
        <v>-1400</v>
      </c>
      <c r="I4091" s="9"/>
      <c r="J4091" s="9" t="s">
        <v>35224</v>
      </c>
      <c r="K4091" s="9" t="s">
        <v>35225</v>
      </c>
      <c r="L4091" s="9" t="s">
        <v>35226</v>
      </c>
      <c r="M4091" s="9" t="s">
        <v>35227</v>
      </c>
      <c r="N4091" s="9" t="s">
        <v>593</v>
      </c>
      <c r="O4091" s="9" t="s">
        <v>35203</v>
      </c>
      <c r="P4091" s="9"/>
      <c r="Q4091" s="9" t="s">
        <v>234</v>
      </c>
      <c r="R4091" s="9" t="s">
        <v>35228</v>
      </c>
      <c r="S4091" s="9" t="s">
        <v>16</v>
      </c>
      <c r="T4091" s="9" t="s">
        <v>2848</v>
      </c>
      <c r="U4091" s="9" t="s">
        <v>222</v>
      </c>
      <c r="V4091" s="9"/>
    </row>
    <row r="4092" customFormat="false" ht="15" hidden="false" customHeight="false" outlineLevel="0" collapsed="false">
      <c r="A4092" s="9" t="s">
        <v>35229</v>
      </c>
      <c r="B4092" s="9" t="s">
        <v>35230</v>
      </c>
      <c r="C4092" s="9" t="s">
        <v>35231</v>
      </c>
      <c r="D4092" s="9" t="s">
        <v>25</v>
      </c>
      <c r="E4092" s="9" t="s">
        <v>460</v>
      </c>
      <c r="F4092" s="9" t="s">
        <v>35232</v>
      </c>
      <c r="G4092" s="9" t="s">
        <v>35233</v>
      </c>
      <c r="H4092" s="9" t="n">
        <v>500</v>
      </c>
      <c r="I4092" s="9"/>
      <c r="J4092" s="9" t="s">
        <v>35234</v>
      </c>
      <c r="K4092" s="9" t="s">
        <v>35235</v>
      </c>
      <c r="L4092" s="9" t="s">
        <v>35236</v>
      </c>
      <c r="M4092" s="9" t="s">
        <v>35237</v>
      </c>
      <c r="N4092" s="9" t="s">
        <v>593</v>
      </c>
      <c r="O4092" s="9" t="s">
        <v>35203</v>
      </c>
      <c r="P4092" s="9"/>
      <c r="Q4092" s="9" t="s">
        <v>1267</v>
      </c>
      <c r="R4092" s="9" t="s">
        <v>8794</v>
      </c>
      <c r="S4092" s="9" t="s">
        <v>17</v>
      </c>
      <c r="T4092" s="9"/>
      <c r="U4092" s="9" t="s">
        <v>378</v>
      </c>
      <c r="V4092" s="9"/>
    </row>
    <row r="4093" customFormat="false" ht="15" hidden="false" customHeight="false" outlineLevel="0" collapsed="false">
      <c r="A4093" s="9" t="s">
        <v>35238</v>
      </c>
      <c r="B4093" s="9" t="s">
        <v>35239</v>
      </c>
      <c r="C4093" s="9" t="s">
        <v>35240</v>
      </c>
      <c r="D4093" s="9" t="s">
        <v>25</v>
      </c>
      <c r="E4093" s="9" t="s">
        <v>460</v>
      </c>
      <c r="F4093" s="9" t="s">
        <v>35241</v>
      </c>
      <c r="G4093" s="9" t="s">
        <v>35242</v>
      </c>
      <c r="H4093" s="9" t="n">
        <v>500</v>
      </c>
      <c r="I4093" s="9"/>
      <c r="J4093" s="9" t="s">
        <v>35243</v>
      </c>
      <c r="K4093" s="9" t="s">
        <v>35244</v>
      </c>
      <c r="L4093" s="9" t="s">
        <v>35245</v>
      </c>
      <c r="M4093" s="9" t="s">
        <v>35246</v>
      </c>
      <c r="N4093" s="9" t="s">
        <v>9411</v>
      </c>
      <c r="O4093" s="9" t="s">
        <v>35203</v>
      </c>
      <c r="P4093" s="9"/>
      <c r="Q4093" s="9" t="s">
        <v>234</v>
      </c>
      <c r="R4093" s="9" t="s">
        <v>8902</v>
      </c>
      <c r="S4093" s="9" t="s">
        <v>17</v>
      </c>
      <c r="T4093" s="9" t="s">
        <v>170</v>
      </c>
      <c r="U4093" s="9" t="s">
        <v>222</v>
      </c>
      <c r="V4093" s="9"/>
    </row>
    <row r="4094" customFormat="false" ht="15" hidden="false" customHeight="false" outlineLevel="0" collapsed="false">
      <c r="A4094" s="9" t="s">
        <v>35247</v>
      </c>
      <c r="B4094" s="9" t="s">
        <v>35248</v>
      </c>
      <c r="C4094" s="9" t="s">
        <v>4863</v>
      </c>
      <c r="D4094" s="9" t="s">
        <v>25</v>
      </c>
      <c r="E4094" s="9" t="s">
        <v>460</v>
      </c>
      <c r="F4094" s="9" t="s">
        <v>10472</v>
      </c>
      <c r="G4094" s="9" t="s">
        <v>35249</v>
      </c>
      <c r="H4094" s="9" t="n">
        <v>1300</v>
      </c>
      <c r="I4094" s="9"/>
      <c r="J4094" s="9" t="s">
        <v>35250</v>
      </c>
      <c r="K4094" s="9" t="s">
        <v>35251</v>
      </c>
      <c r="L4094" s="9" t="s">
        <v>35252</v>
      </c>
      <c r="M4094" s="9" t="s">
        <v>35253</v>
      </c>
      <c r="N4094" s="9" t="s">
        <v>593</v>
      </c>
      <c r="O4094" s="9" t="s">
        <v>35203</v>
      </c>
      <c r="P4094" s="9"/>
      <c r="Q4094" s="9" t="s">
        <v>234</v>
      </c>
      <c r="R4094" s="9" t="s">
        <v>35254</v>
      </c>
      <c r="S4094" s="9" t="s">
        <v>17</v>
      </c>
      <c r="T4094" s="9"/>
      <c r="U4094" s="9" t="s">
        <v>378</v>
      </c>
      <c r="V4094" s="9"/>
    </row>
    <row r="4095" customFormat="false" ht="15" hidden="false" customHeight="false" outlineLevel="0" collapsed="false">
      <c r="A4095" s="9" t="s">
        <v>35255</v>
      </c>
      <c r="B4095" s="9" t="s">
        <v>35256</v>
      </c>
      <c r="C4095" s="9" t="s">
        <v>35257</v>
      </c>
      <c r="D4095" s="9" t="s">
        <v>25</v>
      </c>
      <c r="E4095" s="9" t="s">
        <v>460</v>
      </c>
      <c r="F4095" s="9" t="s">
        <v>35258</v>
      </c>
      <c r="G4095" s="9" t="s">
        <v>35259</v>
      </c>
      <c r="H4095" s="9" t="n">
        <v>600</v>
      </c>
      <c r="I4095" s="9"/>
      <c r="J4095" s="9" t="s">
        <v>35260</v>
      </c>
      <c r="K4095" s="9" t="s">
        <v>35261</v>
      </c>
      <c r="L4095" s="9" t="s">
        <v>35262</v>
      </c>
      <c r="M4095" s="9" t="s">
        <v>35263</v>
      </c>
      <c r="N4095" s="9" t="s">
        <v>9411</v>
      </c>
      <c r="O4095" s="9" t="s">
        <v>15188</v>
      </c>
      <c r="P4095" s="9" t="s">
        <v>35264</v>
      </c>
      <c r="Q4095" s="9" t="s">
        <v>1267</v>
      </c>
      <c r="R4095" s="9" t="s">
        <v>35254</v>
      </c>
      <c r="S4095" s="9" t="s">
        <v>16</v>
      </c>
      <c r="T4095" s="9" t="s">
        <v>170</v>
      </c>
      <c r="U4095" s="9" t="s">
        <v>378</v>
      </c>
      <c r="V4095" s="9"/>
    </row>
    <row r="4096" customFormat="false" ht="15" hidden="false" customHeight="false" outlineLevel="0" collapsed="false">
      <c r="A4096" s="9" t="s">
        <v>35265</v>
      </c>
      <c r="B4096" s="9" t="s">
        <v>35266</v>
      </c>
      <c r="C4096" s="9" t="s">
        <v>35267</v>
      </c>
      <c r="D4096" s="9" t="s">
        <v>25</v>
      </c>
      <c r="E4096" s="9" t="s">
        <v>460</v>
      </c>
      <c r="F4096" s="9" t="s">
        <v>164</v>
      </c>
      <c r="G4096" s="9" t="s">
        <v>32417</v>
      </c>
      <c r="H4096" s="9" t="n">
        <v>1300</v>
      </c>
      <c r="I4096" s="9"/>
      <c r="J4096" s="9" t="s">
        <v>35268</v>
      </c>
      <c r="K4096" s="9" t="s">
        <v>35269</v>
      </c>
      <c r="L4096" s="9" t="s">
        <v>35270</v>
      </c>
      <c r="M4096" s="9" t="s">
        <v>35267</v>
      </c>
      <c r="N4096" s="9" t="s">
        <v>18860</v>
      </c>
      <c r="O4096" s="9" t="s">
        <v>35271</v>
      </c>
      <c r="P4096" s="9"/>
      <c r="Q4096" s="9" t="s">
        <v>1698</v>
      </c>
      <c r="R4096" s="9" t="s">
        <v>34793</v>
      </c>
      <c r="S4096" s="9" t="s">
        <v>17</v>
      </c>
      <c r="T4096" s="9" t="s">
        <v>170</v>
      </c>
      <c r="U4096" s="9" t="s">
        <v>378</v>
      </c>
      <c r="V4096" s="9"/>
    </row>
    <row r="4097" customFormat="false" ht="15" hidden="false" customHeight="false" outlineLevel="0" collapsed="false">
      <c r="A4097" s="9" t="s">
        <v>35272</v>
      </c>
      <c r="B4097" s="9" t="s">
        <v>33637</v>
      </c>
      <c r="C4097" s="9" t="s">
        <v>35273</v>
      </c>
      <c r="D4097" s="9" t="s">
        <v>25</v>
      </c>
      <c r="E4097" s="9" t="s">
        <v>460</v>
      </c>
      <c r="F4097" s="9" t="s">
        <v>164</v>
      </c>
      <c r="G4097" s="9" t="s">
        <v>109</v>
      </c>
      <c r="H4097" s="9" t="n">
        <v>1600</v>
      </c>
      <c r="I4097" s="9"/>
      <c r="J4097" s="9" t="s">
        <v>35274</v>
      </c>
      <c r="K4097" s="9" t="s">
        <v>35275</v>
      </c>
      <c r="L4097" s="9" t="s">
        <v>35276</v>
      </c>
      <c r="M4097" s="9" t="s">
        <v>35277</v>
      </c>
      <c r="N4097" s="9" t="s">
        <v>174</v>
      </c>
      <c r="O4097" s="9" t="s">
        <v>34832</v>
      </c>
      <c r="P4097" s="9"/>
      <c r="Q4097" s="9" t="s">
        <v>1267</v>
      </c>
      <c r="R4097" s="9" t="s">
        <v>35278</v>
      </c>
      <c r="S4097" s="9" t="s">
        <v>17</v>
      </c>
      <c r="T4097" s="9" t="s">
        <v>2848</v>
      </c>
      <c r="U4097" s="9" t="s">
        <v>378</v>
      </c>
      <c r="V4097" s="9"/>
    </row>
    <row r="4098" customFormat="false" ht="15" hidden="false" customHeight="false" outlineLevel="0" collapsed="false">
      <c r="A4098" s="9" t="s">
        <v>35279</v>
      </c>
      <c r="B4098" s="9" t="s">
        <v>35280</v>
      </c>
      <c r="C4098" s="9" t="s">
        <v>35281</v>
      </c>
      <c r="D4098" s="9" t="s">
        <v>25</v>
      </c>
      <c r="E4098" s="9" t="s">
        <v>460</v>
      </c>
      <c r="F4098" s="9" t="s">
        <v>161</v>
      </c>
      <c r="G4098" s="9" t="s">
        <v>11386</v>
      </c>
      <c r="H4098" s="9" t="n">
        <v>1050</v>
      </c>
      <c r="I4098" s="9"/>
      <c r="J4098" s="9" t="s">
        <v>35282</v>
      </c>
      <c r="K4098" s="9" t="s">
        <v>35283</v>
      </c>
      <c r="L4098" s="9" t="s">
        <v>35284</v>
      </c>
      <c r="M4098" s="9" t="s">
        <v>35285</v>
      </c>
      <c r="N4098" s="9" t="s">
        <v>593</v>
      </c>
      <c r="O4098" s="9" t="s">
        <v>15188</v>
      </c>
      <c r="P4098" s="9"/>
      <c r="Q4098" s="9" t="s">
        <v>1267</v>
      </c>
      <c r="R4098" s="9" t="s">
        <v>18556</v>
      </c>
      <c r="S4098" s="9" t="s">
        <v>16</v>
      </c>
      <c r="T4098" s="9" t="s">
        <v>2848</v>
      </c>
      <c r="U4098" s="9" t="s">
        <v>222</v>
      </c>
      <c r="V4098" s="9"/>
    </row>
    <row r="4099" customFormat="false" ht="15" hidden="false" customHeight="false" outlineLevel="0" collapsed="false">
      <c r="A4099" s="9" t="s">
        <v>35286</v>
      </c>
      <c r="B4099" s="9" t="s">
        <v>35287</v>
      </c>
      <c r="C4099" s="9" t="s">
        <v>35288</v>
      </c>
      <c r="D4099" s="9" t="s">
        <v>25</v>
      </c>
      <c r="E4099" s="9" t="s">
        <v>460</v>
      </c>
      <c r="F4099" s="9" t="s">
        <v>18284</v>
      </c>
      <c r="G4099" s="9" t="s">
        <v>19232</v>
      </c>
      <c r="H4099" s="9" t="n">
        <v>-2000</v>
      </c>
      <c r="I4099" s="9"/>
      <c r="J4099" s="9" t="s">
        <v>35289</v>
      </c>
      <c r="K4099" s="9" t="s">
        <v>35290</v>
      </c>
      <c r="L4099" s="9" t="s">
        <v>35291</v>
      </c>
      <c r="M4099" s="9" t="s">
        <v>35292</v>
      </c>
      <c r="N4099" s="9" t="s">
        <v>17245</v>
      </c>
      <c r="O4099" s="9" t="s">
        <v>15150</v>
      </c>
      <c r="P4099" s="9"/>
      <c r="Q4099" s="9" t="s">
        <v>15151</v>
      </c>
      <c r="R4099" s="9" t="s">
        <v>18747</v>
      </c>
      <c r="S4099" s="9" t="s">
        <v>16</v>
      </c>
      <c r="T4099" s="9" t="s">
        <v>16911</v>
      </c>
      <c r="U4099" s="9" t="s">
        <v>378</v>
      </c>
      <c r="V4099" s="9"/>
    </row>
    <row r="4100" customFormat="false" ht="15" hidden="false" customHeight="false" outlineLevel="0" collapsed="false">
      <c r="A4100" s="9" t="s">
        <v>35293</v>
      </c>
      <c r="B4100" s="9" t="s">
        <v>35294</v>
      </c>
      <c r="C4100" s="9" t="s">
        <v>35295</v>
      </c>
      <c r="D4100" s="9" t="s">
        <v>25</v>
      </c>
      <c r="E4100" s="9" t="s">
        <v>460</v>
      </c>
      <c r="F4100" s="9" t="s">
        <v>4750</v>
      </c>
      <c r="G4100" s="9" t="s">
        <v>35296</v>
      </c>
      <c r="H4100" s="9" t="n">
        <v>-400</v>
      </c>
      <c r="I4100" s="9"/>
      <c r="J4100" s="9" t="s">
        <v>35297</v>
      </c>
      <c r="K4100" s="9" t="s">
        <v>35298</v>
      </c>
      <c r="L4100" s="9" t="s">
        <v>35299</v>
      </c>
      <c r="M4100" s="9" t="s">
        <v>35300</v>
      </c>
      <c r="N4100" s="9" t="s">
        <v>432</v>
      </c>
      <c r="O4100" s="9" t="s">
        <v>35301</v>
      </c>
      <c r="P4100" s="9" t="s">
        <v>35302</v>
      </c>
      <c r="Q4100" s="9" t="s">
        <v>1486</v>
      </c>
      <c r="R4100" s="9" t="s">
        <v>8794</v>
      </c>
      <c r="S4100" s="9" t="s">
        <v>16</v>
      </c>
      <c r="T4100" s="9" t="s">
        <v>8714</v>
      </c>
      <c r="U4100" s="9" t="s">
        <v>222</v>
      </c>
      <c r="V4100" s="9"/>
    </row>
    <row r="4101" customFormat="false" ht="15" hidden="false" customHeight="false" outlineLevel="0" collapsed="false">
      <c r="A4101" s="9" t="s">
        <v>35303</v>
      </c>
      <c r="B4101" s="9" t="s">
        <v>35304</v>
      </c>
      <c r="C4101" s="9" t="s">
        <v>35305</v>
      </c>
      <c r="D4101" s="9" t="s">
        <v>25</v>
      </c>
      <c r="E4101" s="9" t="s">
        <v>460</v>
      </c>
      <c r="F4101" s="9" t="s">
        <v>35306</v>
      </c>
      <c r="G4101" s="9" t="s">
        <v>35307</v>
      </c>
      <c r="H4101" s="9" t="n">
        <v>-6500</v>
      </c>
      <c r="I4101" s="9"/>
      <c r="J4101" s="9" t="s">
        <v>35308</v>
      </c>
      <c r="K4101" s="9" t="s">
        <v>35309</v>
      </c>
      <c r="L4101" s="9" t="s">
        <v>35310</v>
      </c>
      <c r="M4101" s="9" t="s">
        <v>35311</v>
      </c>
      <c r="N4101" s="9" t="s">
        <v>10893</v>
      </c>
      <c r="O4101" s="9" t="s">
        <v>34609</v>
      </c>
      <c r="P4101" s="9"/>
      <c r="Q4101" s="9" t="s">
        <v>1267</v>
      </c>
      <c r="R4101" s="9" t="s">
        <v>35312</v>
      </c>
      <c r="S4101" s="9" t="s">
        <v>17</v>
      </c>
      <c r="T4101" s="9" t="s">
        <v>2848</v>
      </c>
      <c r="U4101" s="9" t="s">
        <v>378</v>
      </c>
      <c r="V4101" s="9"/>
    </row>
    <row r="4102" customFormat="false" ht="15" hidden="false" customHeight="false" outlineLevel="0" collapsed="false">
      <c r="A4102" s="9" t="s">
        <v>35313</v>
      </c>
      <c r="B4102" s="9" t="s">
        <v>35314</v>
      </c>
      <c r="C4102" s="9" t="s">
        <v>35315</v>
      </c>
      <c r="D4102" s="9" t="s">
        <v>25</v>
      </c>
      <c r="E4102" s="9" t="s">
        <v>460</v>
      </c>
      <c r="F4102" s="9" t="s">
        <v>2708</v>
      </c>
      <c r="G4102" s="9" t="s">
        <v>14012</v>
      </c>
      <c r="H4102" s="9" t="n">
        <v>-8300</v>
      </c>
      <c r="I4102" s="9"/>
      <c r="J4102" s="9" t="s">
        <v>35316</v>
      </c>
      <c r="K4102" s="9" t="s">
        <v>35317</v>
      </c>
      <c r="L4102" s="9" t="s">
        <v>35318</v>
      </c>
      <c r="M4102" s="9" t="s">
        <v>35319</v>
      </c>
      <c r="N4102" s="9" t="s">
        <v>5677</v>
      </c>
      <c r="O4102" s="9" t="s">
        <v>5662</v>
      </c>
      <c r="P4102" s="9"/>
      <c r="Q4102" s="9" t="s">
        <v>234</v>
      </c>
      <c r="R4102" s="9" t="s">
        <v>8534</v>
      </c>
      <c r="S4102" s="9" t="s">
        <v>17</v>
      </c>
      <c r="T4102" s="9"/>
      <c r="U4102" s="9" t="s">
        <v>378</v>
      </c>
      <c r="V4102" s="9"/>
    </row>
    <row r="4103" customFormat="false" ht="15" hidden="false" customHeight="false" outlineLevel="0" collapsed="false">
      <c r="A4103" s="9" t="s">
        <v>35320</v>
      </c>
      <c r="B4103" s="9" t="s">
        <v>35321</v>
      </c>
      <c r="C4103" s="9" t="s">
        <v>11512</v>
      </c>
      <c r="D4103" s="9" t="s">
        <v>25</v>
      </c>
      <c r="E4103" s="9" t="s">
        <v>460</v>
      </c>
      <c r="F4103" s="9" t="s">
        <v>162</v>
      </c>
      <c r="G4103" s="9" t="s">
        <v>96</v>
      </c>
      <c r="H4103" s="9" t="n">
        <v>600</v>
      </c>
      <c r="I4103" s="9"/>
      <c r="J4103" s="9" t="s">
        <v>35322</v>
      </c>
      <c r="K4103" s="9" t="s">
        <v>35323</v>
      </c>
      <c r="L4103" s="9" t="s">
        <v>35324</v>
      </c>
      <c r="M4103" s="9" t="s">
        <v>13081</v>
      </c>
      <c r="N4103" s="9" t="s">
        <v>255</v>
      </c>
      <c r="O4103" s="9" t="s">
        <v>35325</v>
      </c>
      <c r="P4103" s="9" t="s">
        <v>35326</v>
      </c>
      <c r="Q4103" s="9" t="s">
        <v>454</v>
      </c>
      <c r="R4103" s="9" t="s">
        <v>3340</v>
      </c>
      <c r="S4103" s="9" t="s">
        <v>16</v>
      </c>
      <c r="T4103" s="9" t="s">
        <v>6041</v>
      </c>
      <c r="U4103" s="9" t="s">
        <v>222</v>
      </c>
      <c r="V4103" s="9"/>
    </row>
    <row r="4104" customFormat="false" ht="15" hidden="false" customHeight="false" outlineLevel="0" collapsed="false">
      <c r="A4104" s="9" t="s">
        <v>35327</v>
      </c>
      <c r="B4104" s="9" t="s">
        <v>35328</v>
      </c>
      <c r="C4104" s="9" t="s">
        <v>35329</v>
      </c>
      <c r="D4104" s="9" t="s">
        <v>25</v>
      </c>
      <c r="E4104" s="9" t="s">
        <v>460</v>
      </c>
      <c r="F4104" s="9" t="s">
        <v>35330</v>
      </c>
      <c r="G4104" s="9" t="s">
        <v>35331</v>
      </c>
      <c r="H4104" s="9" t="n">
        <v>-6000</v>
      </c>
      <c r="I4104" s="9"/>
      <c r="J4104" s="9" t="s">
        <v>35332</v>
      </c>
      <c r="K4104" s="9" t="s">
        <v>35333</v>
      </c>
      <c r="L4104" s="9" t="s">
        <v>35334</v>
      </c>
      <c r="M4104" s="9" t="s">
        <v>35335</v>
      </c>
      <c r="N4104" s="9" t="s">
        <v>175</v>
      </c>
      <c r="O4104" s="9" t="s">
        <v>15196</v>
      </c>
      <c r="P4104" s="9"/>
      <c r="Q4104" s="9" t="s">
        <v>18874</v>
      </c>
      <c r="R4104" s="9" t="s">
        <v>18900</v>
      </c>
      <c r="S4104" s="9" t="s">
        <v>16</v>
      </c>
      <c r="T4104" s="9" t="s">
        <v>16911</v>
      </c>
      <c r="U4104" s="9" t="s">
        <v>378</v>
      </c>
      <c r="V4104" s="9"/>
    </row>
    <row r="4105" customFormat="false" ht="15" hidden="false" customHeight="false" outlineLevel="0" collapsed="false">
      <c r="A4105" s="9" t="s">
        <v>35336</v>
      </c>
      <c r="B4105" s="9" t="s">
        <v>35337</v>
      </c>
      <c r="C4105" s="9" t="s">
        <v>35338</v>
      </c>
      <c r="D4105" s="9" t="s">
        <v>25</v>
      </c>
      <c r="E4105" s="9" t="s">
        <v>460</v>
      </c>
      <c r="F4105" s="9" t="s">
        <v>35339</v>
      </c>
      <c r="G4105" s="9" t="s">
        <v>35340</v>
      </c>
      <c r="H4105" s="9" t="n">
        <v>-26000</v>
      </c>
      <c r="I4105" s="9"/>
      <c r="J4105" s="9" t="s">
        <v>35341</v>
      </c>
      <c r="K4105" s="9" t="s">
        <v>35342</v>
      </c>
      <c r="L4105" s="9" t="s">
        <v>35343</v>
      </c>
      <c r="M4105" s="9" t="s">
        <v>35344</v>
      </c>
      <c r="N4105" s="9" t="s">
        <v>5687</v>
      </c>
      <c r="O4105" s="9" t="s">
        <v>34609</v>
      </c>
      <c r="P4105" s="9"/>
      <c r="Q4105" s="9" t="s">
        <v>18874</v>
      </c>
      <c r="R4105" s="9" t="s">
        <v>14807</v>
      </c>
      <c r="S4105" s="9" t="s">
        <v>17</v>
      </c>
      <c r="T4105" s="9" t="s">
        <v>2848</v>
      </c>
      <c r="U4105" s="9" t="s">
        <v>378</v>
      </c>
      <c r="V4105" s="9"/>
    </row>
    <row r="4106" customFormat="false" ht="15" hidden="false" customHeight="false" outlineLevel="0" collapsed="false">
      <c r="A4106" s="9" t="s">
        <v>35345</v>
      </c>
      <c r="B4106" s="9" t="s">
        <v>35346</v>
      </c>
      <c r="C4106" s="9" t="s">
        <v>35347</v>
      </c>
      <c r="D4106" s="9" t="s">
        <v>25</v>
      </c>
      <c r="E4106" s="9" t="s">
        <v>460</v>
      </c>
      <c r="F4106" s="9" t="s">
        <v>35348</v>
      </c>
      <c r="G4106" s="9" t="s">
        <v>35349</v>
      </c>
      <c r="H4106" s="9"/>
      <c r="I4106" s="9"/>
      <c r="J4106" s="9" t="s">
        <v>34615</v>
      </c>
      <c r="K4106" s="9" t="s">
        <v>35350</v>
      </c>
      <c r="L4106" s="9" t="s">
        <v>35351</v>
      </c>
      <c r="M4106" s="9" t="s">
        <v>35352</v>
      </c>
      <c r="N4106" s="9" t="s">
        <v>35353</v>
      </c>
      <c r="O4106" s="9" t="s">
        <v>15196</v>
      </c>
      <c r="P4106" s="9"/>
      <c r="Q4106" s="9" t="s">
        <v>1267</v>
      </c>
      <c r="R4106" s="9" t="s">
        <v>35354</v>
      </c>
      <c r="S4106" s="9" t="s">
        <v>17</v>
      </c>
      <c r="T4106" s="9" t="s">
        <v>16911</v>
      </c>
      <c r="U4106" s="9" t="s">
        <v>222</v>
      </c>
      <c r="V4106" s="9"/>
    </row>
    <row r="4107" customFormat="false" ht="15" hidden="false" customHeight="false" outlineLevel="0" collapsed="false">
      <c r="A4107" s="9" t="s">
        <v>35355</v>
      </c>
      <c r="B4107" s="9" t="s">
        <v>35356</v>
      </c>
      <c r="C4107" s="9" t="s">
        <v>35357</v>
      </c>
      <c r="D4107" s="9" t="s">
        <v>25</v>
      </c>
      <c r="E4107" s="9" t="s">
        <v>460</v>
      </c>
      <c r="F4107" s="9" t="s">
        <v>35358</v>
      </c>
      <c r="G4107" s="9" t="s">
        <v>35359</v>
      </c>
      <c r="H4107" s="9" t="n">
        <v>-6000</v>
      </c>
      <c r="I4107" s="9"/>
      <c r="J4107" s="9" t="s">
        <v>35360</v>
      </c>
      <c r="K4107" s="9" t="s">
        <v>35361</v>
      </c>
      <c r="L4107" s="9" t="s">
        <v>35362</v>
      </c>
      <c r="M4107" s="9" t="s">
        <v>35363</v>
      </c>
      <c r="N4107" s="9" t="s">
        <v>32861</v>
      </c>
      <c r="O4107" s="9" t="s">
        <v>34609</v>
      </c>
      <c r="P4107" s="9"/>
      <c r="Q4107" s="9" t="s">
        <v>18874</v>
      </c>
      <c r="R4107" s="9" t="s">
        <v>18921</v>
      </c>
      <c r="S4107" s="9" t="s">
        <v>16</v>
      </c>
      <c r="T4107" s="9" t="s">
        <v>850</v>
      </c>
      <c r="U4107" s="9" t="s">
        <v>222</v>
      </c>
      <c r="V4107" s="9"/>
    </row>
    <row r="4108" customFormat="false" ht="15" hidden="false" customHeight="false" outlineLevel="0" collapsed="false">
      <c r="A4108" s="9" t="s">
        <v>35364</v>
      </c>
      <c r="B4108" s="9" t="s">
        <v>35365</v>
      </c>
      <c r="C4108" s="9" t="s">
        <v>35366</v>
      </c>
      <c r="D4108" s="9" t="s">
        <v>25</v>
      </c>
      <c r="E4108" s="9" t="s">
        <v>460</v>
      </c>
      <c r="F4108" s="9" t="s">
        <v>15348</v>
      </c>
      <c r="G4108" s="9" t="s">
        <v>35367</v>
      </c>
      <c r="H4108" s="9" t="n">
        <v>600</v>
      </c>
      <c r="I4108" s="9"/>
      <c r="J4108" s="9" t="s">
        <v>35368</v>
      </c>
      <c r="K4108" s="9" t="s">
        <v>35369</v>
      </c>
      <c r="L4108" s="9" t="s">
        <v>35370</v>
      </c>
      <c r="M4108" s="9" t="s">
        <v>35371</v>
      </c>
      <c r="N4108" s="9" t="s">
        <v>613</v>
      </c>
      <c r="O4108" s="9" t="s">
        <v>15188</v>
      </c>
      <c r="P4108" s="9" t="s">
        <v>35372</v>
      </c>
      <c r="Q4108" s="9" t="s">
        <v>869</v>
      </c>
      <c r="R4108" s="9" t="s">
        <v>15354</v>
      </c>
      <c r="S4108" s="9" t="s">
        <v>17</v>
      </c>
      <c r="T4108" s="9" t="s">
        <v>672</v>
      </c>
      <c r="U4108" s="9" t="s">
        <v>222</v>
      </c>
      <c r="V4108" s="9"/>
    </row>
    <row r="4109" customFormat="false" ht="15" hidden="false" customHeight="false" outlineLevel="0" collapsed="false">
      <c r="A4109" s="9" t="s">
        <v>35373</v>
      </c>
      <c r="B4109" s="9" t="s">
        <v>33161</v>
      </c>
      <c r="C4109" s="9" t="s">
        <v>35374</v>
      </c>
      <c r="D4109" s="9" t="s">
        <v>25</v>
      </c>
      <c r="E4109" s="9" t="s">
        <v>460</v>
      </c>
      <c r="F4109" s="9" t="s">
        <v>162</v>
      </c>
      <c r="G4109" s="9" t="s">
        <v>19751</v>
      </c>
      <c r="H4109" s="9"/>
      <c r="I4109" s="9"/>
      <c r="J4109" s="9" t="s">
        <v>35375</v>
      </c>
      <c r="K4109" s="9" t="s">
        <v>35376</v>
      </c>
      <c r="L4109" s="9" t="s">
        <v>35377</v>
      </c>
      <c r="M4109" s="9" t="s">
        <v>35378</v>
      </c>
      <c r="N4109" s="9" t="s">
        <v>174</v>
      </c>
      <c r="O4109" s="9" t="s">
        <v>15196</v>
      </c>
      <c r="P4109" s="9"/>
      <c r="Q4109" s="9" t="s">
        <v>2073</v>
      </c>
      <c r="R4109" s="9" t="s">
        <v>14807</v>
      </c>
      <c r="S4109" s="9" t="s">
        <v>17</v>
      </c>
      <c r="T4109" s="9" t="s">
        <v>2848</v>
      </c>
      <c r="U4109" s="9" t="s">
        <v>222</v>
      </c>
      <c r="V4109" s="9"/>
    </row>
    <row r="4110" customFormat="false" ht="15" hidden="false" customHeight="false" outlineLevel="0" collapsed="false">
      <c r="A4110" s="9" t="s">
        <v>35379</v>
      </c>
      <c r="B4110" s="9" t="s">
        <v>35380</v>
      </c>
      <c r="C4110" s="9" t="s">
        <v>35381</v>
      </c>
      <c r="D4110" s="9" t="s">
        <v>25</v>
      </c>
      <c r="E4110" s="9" t="s">
        <v>460</v>
      </c>
      <c r="F4110" s="9" t="s">
        <v>1627</v>
      </c>
      <c r="G4110" s="9" t="s">
        <v>35382</v>
      </c>
      <c r="H4110" s="9"/>
      <c r="I4110" s="9"/>
      <c r="J4110" s="9" t="s">
        <v>35383</v>
      </c>
      <c r="K4110" s="9" t="s">
        <v>35384</v>
      </c>
      <c r="L4110" s="9" t="s">
        <v>35385</v>
      </c>
      <c r="M4110" s="9" t="s">
        <v>35386</v>
      </c>
      <c r="N4110" s="9" t="s">
        <v>593</v>
      </c>
      <c r="O4110" s="9" t="s">
        <v>15196</v>
      </c>
      <c r="P4110" s="9"/>
      <c r="Q4110" s="9" t="s">
        <v>18874</v>
      </c>
      <c r="R4110" s="9" t="s">
        <v>18900</v>
      </c>
      <c r="S4110" s="9" t="s">
        <v>16</v>
      </c>
      <c r="T4110" s="9" t="s">
        <v>850</v>
      </c>
      <c r="U4110" s="9" t="s">
        <v>222</v>
      </c>
      <c r="V4110" s="9"/>
    </row>
    <row r="4111" customFormat="false" ht="15" hidden="false" customHeight="false" outlineLevel="0" collapsed="false">
      <c r="A4111" s="9" t="s">
        <v>35387</v>
      </c>
      <c r="B4111" s="9" t="s">
        <v>35388</v>
      </c>
      <c r="C4111" s="9" t="s">
        <v>35389</v>
      </c>
      <c r="D4111" s="9" t="s">
        <v>25</v>
      </c>
      <c r="E4111" s="9" t="s">
        <v>460</v>
      </c>
      <c r="F4111" s="9" t="s">
        <v>23506</v>
      </c>
      <c r="G4111" s="9" t="s">
        <v>35390</v>
      </c>
      <c r="H4111" s="9" t="n">
        <v>-400</v>
      </c>
      <c r="I4111" s="9"/>
      <c r="J4111" s="9" t="s">
        <v>35391</v>
      </c>
      <c r="K4111" s="9" t="s">
        <v>35392</v>
      </c>
      <c r="L4111" s="9" t="s">
        <v>35393</v>
      </c>
      <c r="M4111" s="9" t="s">
        <v>35394</v>
      </c>
      <c r="N4111" s="9" t="s">
        <v>9411</v>
      </c>
      <c r="O4111" s="9" t="s">
        <v>15196</v>
      </c>
      <c r="P4111" s="9"/>
      <c r="Q4111" s="9" t="s">
        <v>234</v>
      </c>
      <c r="R4111" s="9" t="s">
        <v>35254</v>
      </c>
      <c r="S4111" s="9" t="s">
        <v>17</v>
      </c>
      <c r="T4111" s="9" t="s">
        <v>2848</v>
      </c>
      <c r="U4111" s="9" t="s">
        <v>378</v>
      </c>
      <c r="V4111" s="9"/>
    </row>
    <row r="4112" customFormat="false" ht="15" hidden="false" customHeight="false" outlineLevel="0" collapsed="false">
      <c r="A4112" s="9" t="s">
        <v>35395</v>
      </c>
      <c r="B4112" s="9" t="s">
        <v>35396</v>
      </c>
      <c r="C4112" s="9" t="s">
        <v>35397</v>
      </c>
      <c r="D4112" s="9" t="s">
        <v>25</v>
      </c>
      <c r="E4112" s="9" t="s">
        <v>460</v>
      </c>
      <c r="F4112" s="9" t="s">
        <v>167</v>
      </c>
      <c r="G4112" s="9" t="s">
        <v>140</v>
      </c>
      <c r="H4112" s="9" t="n">
        <v>1200</v>
      </c>
      <c r="I4112" s="9" t="n">
        <v>1350</v>
      </c>
      <c r="J4112" s="9" t="s">
        <v>2889</v>
      </c>
      <c r="K4112" s="9" t="s">
        <v>35398</v>
      </c>
      <c r="L4112" s="9" t="s">
        <v>35399</v>
      </c>
      <c r="M4112" s="9" t="s">
        <v>35400</v>
      </c>
      <c r="N4112" s="9" t="s">
        <v>179</v>
      </c>
      <c r="O4112" s="9" t="s">
        <v>354</v>
      </c>
      <c r="P4112" s="9" t="s">
        <v>35401</v>
      </c>
      <c r="Q4112" s="9" t="s">
        <v>670</v>
      </c>
      <c r="R4112" s="9" t="s">
        <v>35402</v>
      </c>
      <c r="S4112" s="9" t="s">
        <v>17</v>
      </c>
      <c r="T4112" s="9" t="s">
        <v>2848</v>
      </c>
      <c r="U4112" s="9" t="s">
        <v>222</v>
      </c>
      <c r="V4112" s="9"/>
    </row>
    <row r="4113" customFormat="false" ht="15" hidden="false" customHeight="false" outlineLevel="0" collapsed="false">
      <c r="A4113" s="9" t="s">
        <v>35403</v>
      </c>
      <c r="B4113" s="9" t="s">
        <v>35404</v>
      </c>
      <c r="C4113" s="9" t="s">
        <v>35405</v>
      </c>
      <c r="D4113" s="9" t="s">
        <v>25</v>
      </c>
      <c r="E4113" s="9" t="s">
        <v>460</v>
      </c>
      <c r="F4113" s="9" t="s">
        <v>164</v>
      </c>
      <c r="G4113" s="9" t="s">
        <v>109</v>
      </c>
      <c r="H4113" s="9"/>
      <c r="I4113" s="9"/>
      <c r="J4113" s="9" t="s">
        <v>15570</v>
      </c>
      <c r="K4113" s="9" t="s">
        <v>35406</v>
      </c>
      <c r="L4113" s="9" t="s">
        <v>35407</v>
      </c>
      <c r="M4113" s="9" t="s">
        <v>35408</v>
      </c>
      <c r="N4113" s="9" t="s">
        <v>12720</v>
      </c>
      <c r="O4113" s="9" t="s">
        <v>15196</v>
      </c>
      <c r="P4113" s="9"/>
      <c r="Q4113" s="9" t="s">
        <v>1267</v>
      </c>
      <c r="R4113" s="9" t="s">
        <v>3340</v>
      </c>
      <c r="S4113" s="9" t="s">
        <v>17</v>
      </c>
      <c r="T4113" s="9" t="s">
        <v>4738</v>
      </c>
      <c r="U4113" s="9" t="s">
        <v>222</v>
      </c>
      <c r="V4113" s="9"/>
    </row>
    <row r="4114" customFormat="false" ht="15" hidden="false" customHeight="false" outlineLevel="0" collapsed="false">
      <c r="A4114" s="9" t="s">
        <v>35409</v>
      </c>
      <c r="B4114" s="9" t="s">
        <v>35410</v>
      </c>
      <c r="C4114" s="9" t="s">
        <v>35411</v>
      </c>
      <c r="D4114" s="9" t="s">
        <v>25</v>
      </c>
      <c r="E4114" s="9" t="s">
        <v>460</v>
      </c>
      <c r="F4114" s="9" t="s">
        <v>163</v>
      </c>
      <c r="G4114" s="9" t="s">
        <v>107</v>
      </c>
      <c r="H4114" s="9" t="n">
        <v>1700</v>
      </c>
      <c r="I4114" s="9"/>
      <c r="J4114" s="9" t="s">
        <v>35412</v>
      </c>
      <c r="K4114" s="9" t="s">
        <v>35413</v>
      </c>
      <c r="L4114" s="9" t="s">
        <v>35414</v>
      </c>
      <c r="M4114" s="9" t="s">
        <v>35415</v>
      </c>
      <c r="N4114" s="9" t="s">
        <v>12720</v>
      </c>
      <c r="O4114" s="9" t="s">
        <v>15196</v>
      </c>
      <c r="P4114" s="9"/>
      <c r="Q4114" s="9" t="s">
        <v>1267</v>
      </c>
      <c r="R4114" s="9" t="s">
        <v>15170</v>
      </c>
      <c r="S4114" s="9" t="s">
        <v>17</v>
      </c>
      <c r="T4114" s="9" t="s">
        <v>35416</v>
      </c>
      <c r="U4114" s="9" t="s">
        <v>378</v>
      </c>
      <c r="V4114" s="9"/>
    </row>
    <row r="4115" customFormat="false" ht="15" hidden="false" customHeight="false" outlineLevel="0" collapsed="false">
      <c r="A4115" s="9" t="s">
        <v>35417</v>
      </c>
      <c r="B4115" s="9" t="s">
        <v>35418</v>
      </c>
      <c r="C4115" s="9" t="s">
        <v>4045</v>
      </c>
      <c r="D4115" s="9" t="s">
        <v>25</v>
      </c>
      <c r="E4115" s="9" t="s">
        <v>460</v>
      </c>
      <c r="F4115" s="9" t="s">
        <v>162</v>
      </c>
      <c r="G4115" s="9" t="s">
        <v>92</v>
      </c>
      <c r="H4115" s="9" t="n">
        <v>1880</v>
      </c>
      <c r="I4115" s="9"/>
      <c r="J4115" s="9" t="s">
        <v>35419</v>
      </c>
      <c r="K4115" s="9" t="s">
        <v>35420</v>
      </c>
      <c r="L4115" s="9" t="s">
        <v>4044</v>
      </c>
      <c r="M4115" s="9" t="s">
        <v>35421</v>
      </c>
      <c r="N4115" s="9" t="s">
        <v>174</v>
      </c>
      <c r="O4115" s="9" t="s">
        <v>35422</v>
      </c>
      <c r="P4115" s="9"/>
      <c r="Q4115" s="9" t="s">
        <v>2073</v>
      </c>
      <c r="R4115" s="9" t="s">
        <v>14807</v>
      </c>
      <c r="S4115" s="9" t="s">
        <v>17</v>
      </c>
      <c r="T4115" s="9" t="s">
        <v>2848</v>
      </c>
      <c r="U4115" s="9" t="s">
        <v>378</v>
      </c>
      <c r="V4115" s="9"/>
    </row>
    <row r="4116" customFormat="false" ht="15" hidden="false" customHeight="false" outlineLevel="0" collapsed="false">
      <c r="A4116" s="9" t="s">
        <v>35423</v>
      </c>
      <c r="B4116" s="9" t="s">
        <v>35424</v>
      </c>
      <c r="C4116" s="9" t="s">
        <v>35425</v>
      </c>
      <c r="D4116" s="9" t="s">
        <v>25</v>
      </c>
      <c r="E4116" s="9" t="s">
        <v>460</v>
      </c>
      <c r="F4116" s="9" t="s">
        <v>35426</v>
      </c>
      <c r="G4116" s="9" t="s">
        <v>35427</v>
      </c>
      <c r="H4116" s="9" t="n">
        <v>-100</v>
      </c>
      <c r="I4116" s="9"/>
      <c r="J4116" s="9" t="s">
        <v>35428</v>
      </c>
      <c r="K4116" s="9" t="s">
        <v>35429</v>
      </c>
      <c r="L4116" s="9" t="s">
        <v>35430</v>
      </c>
      <c r="M4116" s="9" t="s">
        <v>35431</v>
      </c>
      <c r="N4116" s="9" t="s">
        <v>19328</v>
      </c>
      <c r="O4116" s="9" t="s">
        <v>15188</v>
      </c>
      <c r="P4116" s="9"/>
      <c r="Q4116" s="9" t="s">
        <v>1267</v>
      </c>
      <c r="R4116" s="9" t="s">
        <v>35432</v>
      </c>
      <c r="S4116" s="9" t="s">
        <v>16</v>
      </c>
      <c r="T4116" s="9" t="s">
        <v>4738</v>
      </c>
      <c r="U4116" s="9" t="s">
        <v>378</v>
      </c>
      <c r="V4116" s="9"/>
    </row>
    <row r="4117" customFormat="false" ht="15" hidden="false" customHeight="false" outlineLevel="0" collapsed="false">
      <c r="A4117" s="9" t="s">
        <v>35433</v>
      </c>
      <c r="B4117" s="9" t="s">
        <v>35434</v>
      </c>
      <c r="C4117" s="9" t="s">
        <v>35435</v>
      </c>
      <c r="D4117" s="9" t="s">
        <v>25</v>
      </c>
      <c r="E4117" s="9" t="s">
        <v>460</v>
      </c>
      <c r="F4117" s="9" t="s">
        <v>35436</v>
      </c>
      <c r="G4117" s="9" t="s">
        <v>35437</v>
      </c>
      <c r="H4117" s="9" t="n">
        <v>-2500</v>
      </c>
      <c r="I4117" s="9"/>
      <c r="J4117" s="9" t="s">
        <v>35438</v>
      </c>
      <c r="K4117" s="9" t="s">
        <v>35439</v>
      </c>
      <c r="L4117" s="9" t="s">
        <v>35440</v>
      </c>
      <c r="M4117" s="9" t="s">
        <v>35441</v>
      </c>
      <c r="N4117" s="9" t="s">
        <v>174</v>
      </c>
      <c r="O4117" s="9" t="s">
        <v>35442</v>
      </c>
      <c r="P4117" s="9"/>
      <c r="Q4117" s="9" t="s">
        <v>234</v>
      </c>
      <c r="R4117" s="9" t="s">
        <v>35443</v>
      </c>
      <c r="S4117" s="9" t="s">
        <v>17</v>
      </c>
      <c r="T4117" s="9"/>
      <c r="U4117" s="9" t="s">
        <v>378</v>
      </c>
      <c r="V4117" s="9"/>
    </row>
    <row r="4118" customFormat="false" ht="15" hidden="false" customHeight="false" outlineLevel="0" collapsed="false">
      <c r="A4118" s="9" t="s">
        <v>35444</v>
      </c>
      <c r="B4118" s="9" t="s">
        <v>35445</v>
      </c>
      <c r="C4118" s="9" t="s">
        <v>35446</v>
      </c>
      <c r="D4118" s="9" t="s">
        <v>25</v>
      </c>
      <c r="E4118" s="9" t="s">
        <v>460</v>
      </c>
      <c r="F4118" s="9" t="s">
        <v>663</v>
      </c>
      <c r="G4118" s="9" t="s">
        <v>35447</v>
      </c>
      <c r="H4118" s="9" t="n">
        <v>-200</v>
      </c>
      <c r="I4118" s="9"/>
      <c r="J4118" s="9" t="s">
        <v>35448</v>
      </c>
      <c r="K4118" s="9" t="s">
        <v>35449</v>
      </c>
      <c r="L4118" s="9" t="s">
        <v>35450</v>
      </c>
      <c r="M4118" s="9" t="s">
        <v>35451</v>
      </c>
      <c r="N4118" s="9" t="s">
        <v>452</v>
      </c>
      <c r="O4118" s="9" t="s">
        <v>15188</v>
      </c>
      <c r="P4118" s="9"/>
      <c r="Q4118" s="9" t="s">
        <v>1267</v>
      </c>
      <c r="R4118" s="9" t="s">
        <v>34646</v>
      </c>
      <c r="S4118" s="9" t="s">
        <v>16</v>
      </c>
      <c r="T4118" s="9" t="s">
        <v>170</v>
      </c>
      <c r="U4118" s="9" t="s">
        <v>378</v>
      </c>
      <c r="V4118" s="9"/>
    </row>
    <row r="4119" customFormat="false" ht="15" hidden="false" customHeight="false" outlineLevel="0" collapsed="false">
      <c r="A4119" s="9" t="s">
        <v>35452</v>
      </c>
      <c r="B4119" s="9" t="s">
        <v>35453</v>
      </c>
      <c r="C4119" s="9" t="s">
        <v>35454</v>
      </c>
      <c r="D4119" s="9" t="s">
        <v>25</v>
      </c>
      <c r="E4119" s="9" t="s">
        <v>460</v>
      </c>
      <c r="F4119" s="9" t="s">
        <v>164</v>
      </c>
      <c r="G4119" s="9" t="s">
        <v>109</v>
      </c>
      <c r="H4119" s="9" t="n">
        <v>1400</v>
      </c>
      <c r="I4119" s="9"/>
      <c r="J4119" s="9" t="s">
        <v>35455</v>
      </c>
      <c r="K4119" s="9" t="s">
        <v>35456</v>
      </c>
      <c r="L4119" s="9" t="s">
        <v>35457</v>
      </c>
      <c r="M4119" s="9" t="s">
        <v>35458</v>
      </c>
      <c r="N4119" s="9" t="s">
        <v>18860</v>
      </c>
      <c r="O4119" s="9" t="s">
        <v>15188</v>
      </c>
      <c r="P4119" s="9"/>
      <c r="Q4119" s="9" t="s">
        <v>1267</v>
      </c>
      <c r="R4119" s="9" t="s">
        <v>35459</v>
      </c>
      <c r="S4119" s="9" t="s">
        <v>16</v>
      </c>
      <c r="T4119" s="9" t="s">
        <v>271</v>
      </c>
      <c r="U4119" s="9" t="s">
        <v>378</v>
      </c>
      <c r="V4119" s="9"/>
    </row>
    <row r="4120" customFormat="false" ht="15" hidden="false" customHeight="false" outlineLevel="0" collapsed="false">
      <c r="A4120" s="9" t="s">
        <v>35460</v>
      </c>
      <c r="B4120" s="9" t="s">
        <v>35461</v>
      </c>
      <c r="C4120" s="9" t="s">
        <v>35462</v>
      </c>
      <c r="D4120" s="9" t="s">
        <v>25</v>
      </c>
      <c r="E4120" s="9" t="s">
        <v>460</v>
      </c>
      <c r="F4120" s="9" t="s">
        <v>164</v>
      </c>
      <c r="G4120" s="9" t="s">
        <v>116</v>
      </c>
      <c r="H4120" s="9" t="n">
        <v>1600</v>
      </c>
      <c r="I4120" s="9"/>
      <c r="J4120" s="9" t="s">
        <v>35463</v>
      </c>
      <c r="K4120" s="9" t="s">
        <v>35464</v>
      </c>
      <c r="L4120" s="9" t="s">
        <v>35465</v>
      </c>
      <c r="M4120" s="9" t="s">
        <v>35466</v>
      </c>
      <c r="N4120" s="9" t="s">
        <v>9411</v>
      </c>
      <c r="O4120" s="9" t="s">
        <v>15196</v>
      </c>
      <c r="P4120" s="9"/>
      <c r="Q4120" s="9" t="s">
        <v>1267</v>
      </c>
      <c r="R4120" s="9" t="s">
        <v>35467</v>
      </c>
      <c r="S4120" s="9" t="s">
        <v>16</v>
      </c>
      <c r="T4120" s="9" t="s">
        <v>12856</v>
      </c>
      <c r="U4120" s="9" t="s">
        <v>222</v>
      </c>
      <c r="V4120" s="9"/>
    </row>
    <row r="4121" customFormat="false" ht="15" hidden="false" customHeight="false" outlineLevel="0" collapsed="false">
      <c r="A4121" s="9" t="s">
        <v>35468</v>
      </c>
      <c r="B4121" s="9" t="s">
        <v>35469</v>
      </c>
      <c r="C4121" s="9" t="s">
        <v>35470</v>
      </c>
      <c r="D4121" s="9" t="s">
        <v>25</v>
      </c>
      <c r="E4121" s="9" t="s">
        <v>460</v>
      </c>
      <c r="F4121" s="9" t="s">
        <v>35471</v>
      </c>
      <c r="G4121" s="9" t="s">
        <v>35472</v>
      </c>
      <c r="H4121" s="9" t="n">
        <v>500</v>
      </c>
      <c r="I4121" s="9"/>
      <c r="J4121" s="9" t="s">
        <v>35473</v>
      </c>
      <c r="K4121" s="9" t="s">
        <v>35474</v>
      </c>
      <c r="L4121" s="9" t="s">
        <v>35475</v>
      </c>
      <c r="M4121" s="9" t="s">
        <v>35476</v>
      </c>
      <c r="N4121" s="9" t="s">
        <v>174</v>
      </c>
      <c r="O4121" s="9" t="s">
        <v>15196</v>
      </c>
      <c r="P4121" s="9"/>
      <c r="Q4121" s="9" t="s">
        <v>1267</v>
      </c>
      <c r="R4121" s="9" t="s">
        <v>35477</v>
      </c>
      <c r="S4121" s="9" t="s">
        <v>17</v>
      </c>
      <c r="T4121" s="9" t="s">
        <v>2848</v>
      </c>
      <c r="U4121" s="9" t="s">
        <v>378</v>
      </c>
      <c r="V4121" s="9"/>
    </row>
    <row r="4122" customFormat="false" ht="15" hidden="false" customHeight="false" outlineLevel="0" collapsed="false">
      <c r="A4122" s="9" t="s">
        <v>35478</v>
      </c>
      <c r="B4122" s="9" t="s">
        <v>35479</v>
      </c>
      <c r="C4122" s="9" t="s">
        <v>32848</v>
      </c>
      <c r="D4122" s="9" t="s">
        <v>25</v>
      </c>
      <c r="E4122" s="9" t="s">
        <v>460</v>
      </c>
      <c r="F4122" s="9" t="s">
        <v>161</v>
      </c>
      <c r="G4122" s="9" t="s">
        <v>69</v>
      </c>
      <c r="H4122" s="9" t="n">
        <v>1880</v>
      </c>
      <c r="I4122" s="9"/>
      <c r="J4122" s="9" t="s">
        <v>35480</v>
      </c>
      <c r="K4122" s="9" t="s">
        <v>35481</v>
      </c>
      <c r="L4122" s="9" t="s">
        <v>35482</v>
      </c>
      <c r="M4122" s="9" t="s">
        <v>35483</v>
      </c>
      <c r="N4122" s="9" t="s">
        <v>174</v>
      </c>
      <c r="O4122" s="9" t="s">
        <v>35484</v>
      </c>
      <c r="P4122" s="9"/>
      <c r="Q4122" s="9" t="s">
        <v>1267</v>
      </c>
      <c r="R4122" s="9" t="s">
        <v>35485</v>
      </c>
      <c r="S4122" s="9" t="s">
        <v>17</v>
      </c>
      <c r="T4122" s="9" t="s">
        <v>2848</v>
      </c>
      <c r="U4122" s="9" t="s">
        <v>378</v>
      </c>
      <c r="V4122" s="9"/>
    </row>
    <row r="4123" customFormat="false" ht="15" hidden="false" customHeight="false" outlineLevel="0" collapsed="false">
      <c r="A4123" s="9" t="s">
        <v>35486</v>
      </c>
      <c r="B4123" s="9" t="s">
        <v>35487</v>
      </c>
      <c r="C4123" s="9" t="s">
        <v>35488</v>
      </c>
      <c r="D4123" s="9" t="s">
        <v>25</v>
      </c>
      <c r="E4123" s="9" t="s">
        <v>460</v>
      </c>
      <c r="F4123" s="9" t="s">
        <v>161</v>
      </c>
      <c r="G4123" s="9" t="s">
        <v>67</v>
      </c>
      <c r="H4123" s="9"/>
      <c r="I4123" s="9"/>
      <c r="J4123" s="9" t="s">
        <v>15570</v>
      </c>
      <c r="K4123" s="9" t="s">
        <v>35489</v>
      </c>
      <c r="L4123" s="9" t="s">
        <v>35490</v>
      </c>
      <c r="M4123" s="9" t="s">
        <v>35491</v>
      </c>
      <c r="N4123" s="9" t="s">
        <v>9411</v>
      </c>
      <c r="O4123" s="9" t="s">
        <v>15196</v>
      </c>
      <c r="P4123" s="9"/>
      <c r="Q4123" s="9" t="s">
        <v>1267</v>
      </c>
      <c r="R4123" s="9" t="s">
        <v>35485</v>
      </c>
      <c r="S4123" s="9" t="s">
        <v>17</v>
      </c>
      <c r="T4123" s="9" t="s">
        <v>2848</v>
      </c>
      <c r="U4123" s="9" t="s">
        <v>378</v>
      </c>
      <c r="V4123" s="9"/>
    </row>
    <row r="4124" customFormat="false" ht="15" hidden="false" customHeight="false" outlineLevel="0" collapsed="false">
      <c r="A4124" s="9" t="s">
        <v>35492</v>
      </c>
      <c r="B4124" s="9" t="s">
        <v>35493</v>
      </c>
      <c r="C4124" s="9" t="s">
        <v>17233</v>
      </c>
      <c r="D4124" s="9" t="s">
        <v>25</v>
      </c>
      <c r="E4124" s="9" t="s">
        <v>460</v>
      </c>
      <c r="F4124" s="9" t="s">
        <v>161</v>
      </c>
      <c r="G4124" s="9" t="s">
        <v>71</v>
      </c>
      <c r="H4124" s="9" t="n">
        <v>1600</v>
      </c>
      <c r="I4124" s="9"/>
      <c r="J4124" s="9" t="s">
        <v>35494</v>
      </c>
      <c r="K4124" s="9" t="s">
        <v>35495</v>
      </c>
      <c r="L4124" s="9" t="s">
        <v>35496</v>
      </c>
      <c r="M4124" s="9" t="s">
        <v>35497</v>
      </c>
      <c r="N4124" s="9" t="s">
        <v>18860</v>
      </c>
      <c r="O4124" s="9" t="s">
        <v>15188</v>
      </c>
      <c r="P4124" s="9"/>
      <c r="Q4124" s="9" t="s">
        <v>1267</v>
      </c>
      <c r="R4124" s="9" t="s">
        <v>18556</v>
      </c>
      <c r="S4124" s="9" t="s">
        <v>17</v>
      </c>
      <c r="T4124" s="9" t="s">
        <v>2848</v>
      </c>
      <c r="U4124" s="9" t="s">
        <v>222</v>
      </c>
      <c r="V4124" s="9"/>
    </row>
    <row r="4125" customFormat="false" ht="15" hidden="false" customHeight="false" outlineLevel="0" collapsed="false">
      <c r="A4125" s="9" t="s">
        <v>35498</v>
      </c>
      <c r="B4125" s="9" t="s">
        <v>35499</v>
      </c>
      <c r="C4125" s="9" t="s">
        <v>35500</v>
      </c>
      <c r="D4125" s="9" t="s">
        <v>25</v>
      </c>
      <c r="E4125" s="9" t="s">
        <v>460</v>
      </c>
      <c r="F4125" s="9" t="s">
        <v>35501</v>
      </c>
      <c r="G4125" s="9" t="s">
        <v>35502</v>
      </c>
      <c r="H4125" s="9" t="n">
        <v>-4200</v>
      </c>
      <c r="I4125" s="9"/>
      <c r="J4125" s="9" t="s">
        <v>35503</v>
      </c>
      <c r="K4125" s="9" t="s">
        <v>35504</v>
      </c>
      <c r="L4125" s="9" t="s">
        <v>35505</v>
      </c>
      <c r="M4125" s="9" t="s">
        <v>35506</v>
      </c>
      <c r="N4125" s="9" t="s">
        <v>174</v>
      </c>
      <c r="O4125" s="9" t="s">
        <v>15188</v>
      </c>
      <c r="P4125" s="9"/>
      <c r="Q4125" s="9" t="s">
        <v>1267</v>
      </c>
      <c r="R4125" s="9" t="s">
        <v>35477</v>
      </c>
      <c r="S4125" s="9" t="s">
        <v>16</v>
      </c>
      <c r="T4125" s="9" t="s">
        <v>29677</v>
      </c>
      <c r="U4125" s="9" t="s">
        <v>222</v>
      </c>
      <c r="V4125" s="9"/>
    </row>
    <row r="4126" customFormat="false" ht="15" hidden="false" customHeight="false" outlineLevel="0" collapsed="false">
      <c r="A4126" s="9" t="s">
        <v>35507</v>
      </c>
      <c r="B4126" s="9" t="s">
        <v>35508</v>
      </c>
      <c r="C4126" s="9" t="s">
        <v>29683</v>
      </c>
      <c r="D4126" s="9" t="s">
        <v>25</v>
      </c>
      <c r="E4126" s="9" t="s">
        <v>460</v>
      </c>
      <c r="F4126" s="9" t="s">
        <v>6126</v>
      </c>
      <c r="G4126" s="9" t="s">
        <v>14997</v>
      </c>
      <c r="H4126" s="9" t="n">
        <v>-1800</v>
      </c>
      <c r="I4126" s="9"/>
      <c r="J4126" s="9" t="s">
        <v>35509</v>
      </c>
      <c r="K4126" s="9" t="s">
        <v>35510</v>
      </c>
      <c r="L4126" s="9" t="s">
        <v>35511</v>
      </c>
      <c r="M4126" s="9" t="s">
        <v>15001</v>
      </c>
      <c r="N4126" s="9" t="s">
        <v>7883</v>
      </c>
      <c r="O4126" s="9" t="s">
        <v>354</v>
      </c>
      <c r="P4126" s="9"/>
      <c r="Q4126" s="9" t="s">
        <v>234</v>
      </c>
      <c r="R4126" s="9" t="s">
        <v>18909</v>
      </c>
      <c r="S4126" s="9" t="s">
        <v>17</v>
      </c>
      <c r="T4126" s="9" t="s">
        <v>170</v>
      </c>
      <c r="U4126" s="9" t="s">
        <v>222</v>
      </c>
      <c r="V4126" s="9"/>
    </row>
    <row r="4127" customFormat="false" ht="15" hidden="false" customHeight="false" outlineLevel="0" collapsed="false">
      <c r="A4127" s="9" t="s">
        <v>35512</v>
      </c>
      <c r="B4127" s="9" t="s">
        <v>35513</v>
      </c>
      <c r="C4127" s="9" t="s">
        <v>35514</v>
      </c>
      <c r="D4127" s="9" t="s">
        <v>25</v>
      </c>
      <c r="E4127" s="9" t="s">
        <v>460</v>
      </c>
      <c r="F4127" s="9" t="s">
        <v>162</v>
      </c>
      <c r="G4127" s="9" t="s">
        <v>14988</v>
      </c>
      <c r="H4127" s="9" t="n">
        <v>-500</v>
      </c>
      <c r="I4127" s="9"/>
      <c r="J4127" s="9" t="s">
        <v>35515</v>
      </c>
      <c r="K4127" s="9" t="s">
        <v>35516</v>
      </c>
      <c r="L4127" s="9" t="s">
        <v>35517</v>
      </c>
      <c r="M4127" s="9" t="s">
        <v>35518</v>
      </c>
      <c r="N4127" s="9" t="s">
        <v>452</v>
      </c>
      <c r="O4127" s="9" t="s">
        <v>354</v>
      </c>
      <c r="P4127" s="9"/>
      <c r="Q4127" s="9" t="s">
        <v>454</v>
      </c>
      <c r="R4127" s="9" t="s">
        <v>8794</v>
      </c>
      <c r="S4127" s="9" t="s">
        <v>17</v>
      </c>
      <c r="T4127" s="9" t="s">
        <v>170</v>
      </c>
      <c r="U4127" s="9" t="s">
        <v>378</v>
      </c>
      <c r="V4127" s="9"/>
    </row>
    <row r="4128" customFormat="false" ht="15" hidden="false" customHeight="false" outlineLevel="0" collapsed="false">
      <c r="A4128" s="9" t="s">
        <v>35519</v>
      </c>
      <c r="B4128" s="9" t="s">
        <v>35520</v>
      </c>
      <c r="C4128" s="9" t="s">
        <v>35521</v>
      </c>
      <c r="D4128" s="9" t="s">
        <v>25</v>
      </c>
      <c r="E4128" s="9" t="s">
        <v>460</v>
      </c>
      <c r="F4128" s="9" t="s">
        <v>1897</v>
      </c>
      <c r="G4128" s="9" t="s">
        <v>22018</v>
      </c>
      <c r="H4128" s="9" t="n">
        <v>1850</v>
      </c>
      <c r="I4128" s="9"/>
      <c r="J4128" s="9" t="s">
        <v>35522</v>
      </c>
      <c r="K4128" s="9" t="s">
        <v>35523</v>
      </c>
      <c r="L4128" s="9" t="s">
        <v>35524</v>
      </c>
      <c r="M4128" s="9" t="s">
        <v>35525</v>
      </c>
      <c r="N4128" s="9" t="s">
        <v>174</v>
      </c>
      <c r="O4128" s="9" t="s">
        <v>35526</v>
      </c>
      <c r="P4128" s="9" t="s">
        <v>35527</v>
      </c>
      <c r="Q4128" s="9" t="s">
        <v>234</v>
      </c>
      <c r="R4128" s="9" t="s">
        <v>35528</v>
      </c>
      <c r="S4128" s="9" t="s">
        <v>17</v>
      </c>
      <c r="T4128" s="9" t="s">
        <v>24806</v>
      </c>
      <c r="U4128" s="9" t="s">
        <v>222</v>
      </c>
      <c r="V4128" s="9"/>
    </row>
    <row r="4129" customFormat="false" ht="15" hidden="false" customHeight="false" outlineLevel="0" collapsed="false">
      <c r="A4129" s="9" t="s">
        <v>35529</v>
      </c>
      <c r="B4129" s="9" t="s">
        <v>35530</v>
      </c>
      <c r="C4129" s="9" t="s">
        <v>35531</v>
      </c>
      <c r="D4129" s="9" t="s">
        <v>25</v>
      </c>
      <c r="E4129" s="9" t="s">
        <v>460</v>
      </c>
      <c r="F4129" s="9" t="s">
        <v>162</v>
      </c>
      <c r="G4129" s="9" t="s">
        <v>84</v>
      </c>
      <c r="H4129" s="9"/>
      <c r="I4129" s="9"/>
      <c r="J4129" s="9" t="s">
        <v>35532</v>
      </c>
      <c r="K4129" s="9" t="s">
        <v>35533</v>
      </c>
      <c r="L4129" s="9" t="s">
        <v>35534</v>
      </c>
      <c r="M4129" s="9" t="s">
        <v>35535</v>
      </c>
      <c r="N4129" s="9" t="s">
        <v>613</v>
      </c>
      <c r="O4129" s="9" t="s">
        <v>15196</v>
      </c>
      <c r="P4129" s="9"/>
      <c r="Q4129" s="9" t="s">
        <v>2083</v>
      </c>
      <c r="R4129" s="9" t="s">
        <v>35536</v>
      </c>
      <c r="S4129" s="9" t="s">
        <v>17</v>
      </c>
      <c r="T4129" s="9" t="s">
        <v>3356</v>
      </c>
      <c r="U4129" s="9" t="s">
        <v>222</v>
      </c>
      <c r="V4129" s="9"/>
    </row>
    <row r="4130" customFormat="false" ht="15" hidden="false" customHeight="false" outlineLevel="0" collapsed="false">
      <c r="A4130" s="9" t="s">
        <v>35537</v>
      </c>
      <c r="B4130" s="9" t="s">
        <v>35538</v>
      </c>
      <c r="C4130" s="9" t="s">
        <v>33102</v>
      </c>
      <c r="D4130" s="9" t="s">
        <v>25</v>
      </c>
      <c r="E4130" s="9" t="s">
        <v>460</v>
      </c>
      <c r="F4130" s="9" t="s">
        <v>162</v>
      </c>
      <c r="G4130" s="9" t="s">
        <v>86</v>
      </c>
      <c r="H4130" s="9" t="n">
        <v>1650</v>
      </c>
      <c r="I4130" s="9"/>
      <c r="J4130" s="9" t="s">
        <v>35539</v>
      </c>
      <c r="K4130" s="9" t="s">
        <v>35540</v>
      </c>
      <c r="L4130" s="9" t="s">
        <v>35541</v>
      </c>
      <c r="M4130" s="9" t="s">
        <v>35542</v>
      </c>
      <c r="N4130" s="9" t="s">
        <v>452</v>
      </c>
      <c r="O4130" s="9" t="s">
        <v>15196</v>
      </c>
      <c r="P4130" s="9"/>
      <c r="Q4130" s="9" t="s">
        <v>2073</v>
      </c>
      <c r="R4130" s="9" t="s">
        <v>35543</v>
      </c>
      <c r="S4130" s="9" t="s">
        <v>17</v>
      </c>
      <c r="T4130" s="9" t="s">
        <v>12856</v>
      </c>
      <c r="U4130" s="9" t="s">
        <v>222</v>
      </c>
      <c r="V4130" s="9"/>
    </row>
    <row r="4131" customFormat="false" ht="15" hidden="false" customHeight="false" outlineLevel="0" collapsed="false">
      <c r="A4131" s="9" t="s">
        <v>35544</v>
      </c>
      <c r="B4131" s="9" t="s">
        <v>35545</v>
      </c>
      <c r="C4131" s="9" t="s">
        <v>35546</v>
      </c>
      <c r="D4131" s="9" t="s">
        <v>25</v>
      </c>
      <c r="E4131" s="9" t="s">
        <v>460</v>
      </c>
      <c r="F4131" s="9" t="s">
        <v>168</v>
      </c>
      <c r="G4131" s="9" t="s">
        <v>155</v>
      </c>
      <c r="H4131" s="9" t="n">
        <v>1300</v>
      </c>
      <c r="I4131" s="9"/>
      <c r="J4131" s="9" t="s">
        <v>35547</v>
      </c>
      <c r="K4131" s="9" t="s">
        <v>35548</v>
      </c>
      <c r="L4131" s="9" t="s">
        <v>35549</v>
      </c>
      <c r="M4131" s="9" t="s">
        <v>35550</v>
      </c>
      <c r="N4131" s="9" t="s">
        <v>35551</v>
      </c>
      <c r="O4131" s="9" t="s">
        <v>34359</v>
      </c>
      <c r="P4131" s="9"/>
      <c r="Q4131" s="9" t="s">
        <v>2073</v>
      </c>
      <c r="R4131" s="9" t="s">
        <v>15222</v>
      </c>
      <c r="S4131" s="9" t="s">
        <v>16</v>
      </c>
      <c r="T4131" s="9" t="s">
        <v>3356</v>
      </c>
      <c r="U4131" s="9" t="s">
        <v>222</v>
      </c>
      <c r="V4131" s="9"/>
    </row>
    <row r="4132" customFormat="false" ht="15" hidden="false" customHeight="false" outlineLevel="0" collapsed="false">
      <c r="A4132" s="9" t="s">
        <v>35552</v>
      </c>
      <c r="B4132" s="9" t="s">
        <v>35553</v>
      </c>
      <c r="C4132" s="9" t="s">
        <v>33842</v>
      </c>
      <c r="D4132" s="9" t="s">
        <v>25</v>
      </c>
      <c r="E4132" s="9" t="s">
        <v>460</v>
      </c>
      <c r="F4132" s="9" t="s">
        <v>4884</v>
      </c>
      <c r="G4132" s="9" t="s">
        <v>128</v>
      </c>
      <c r="H4132" s="9"/>
      <c r="I4132" s="9"/>
      <c r="J4132" s="9" t="s">
        <v>35554</v>
      </c>
      <c r="K4132" s="9" t="s">
        <v>35555</v>
      </c>
      <c r="L4132" s="9" t="s">
        <v>35556</v>
      </c>
      <c r="M4132" s="9" t="s">
        <v>35557</v>
      </c>
      <c r="N4132" s="9" t="s">
        <v>12534</v>
      </c>
      <c r="O4132" s="9" t="s">
        <v>34832</v>
      </c>
      <c r="P4132" s="9"/>
      <c r="Q4132" s="9" t="s">
        <v>1267</v>
      </c>
      <c r="R4132" s="9" t="s">
        <v>14937</v>
      </c>
      <c r="S4132" s="9" t="s">
        <v>17</v>
      </c>
      <c r="T4132" s="9" t="s">
        <v>16911</v>
      </c>
      <c r="U4132" s="9" t="s">
        <v>222</v>
      </c>
      <c r="V4132" s="9"/>
    </row>
    <row r="4133" customFormat="false" ht="15" hidden="false" customHeight="false" outlineLevel="0" collapsed="false">
      <c r="A4133" s="9" t="s">
        <v>35558</v>
      </c>
      <c r="B4133" s="9" t="s">
        <v>35559</v>
      </c>
      <c r="C4133" s="9" t="s">
        <v>35560</v>
      </c>
      <c r="D4133" s="9" t="s">
        <v>25</v>
      </c>
      <c r="E4133" s="9" t="s">
        <v>460</v>
      </c>
      <c r="F4133" s="9" t="s">
        <v>9871</v>
      </c>
      <c r="G4133" s="9" t="s">
        <v>35561</v>
      </c>
      <c r="H4133" s="9" t="n">
        <v>-5100</v>
      </c>
      <c r="I4133" s="9"/>
      <c r="J4133" s="9" t="s">
        <v>35562</v>
      </c>
      <c r="K4133" s="9" t="s">
        <v>35563</v>
      </c>
      <c r="L4133" s="9" t="s">
        <v>35564</v>
      </c>
      <c r="M4133" s="9" t="s">
        <v>35565</v>
      </c>
      <c r="N4133" s="9" t="s">
        <v>16243</v>
      </c>
      <c r="O4133" s="9" t="s">
        <v>5662</v>
      </c>
      <c r="P4133" s="9"/>
      <c r="Q4133" s="9" t="s">
        <v>234</v>
      </c>
      <c r="R4133" s="9" t="s">
        <v>8534</v>
      </c>
      <c r="S4133" s="9" t="s">
        <v>17</v>
      </c>
      <c r="T4133" s="9" t="s">
        <v>3239</v>
      </c>
      <c r="U4133" s="9" t="s">
        <v>222</v>
      </c>
      <c r="V4133" s="9"/>
    </row>
    <row r="4134" customFormat="false" ht="15" hidden="false" customHeight="false" outlineLevel="0" collapsed="false">
      <c r="A4134" s="9" t="s">
        <v>35566</v>
      </c>
      <c r="B4134" s="9" t="s">
        <v>35567</v>
      </c>
      <c r="C4134" s="9" t="s">
        <v>35568</v>
      </c>
      <c r="D4134" s="9" t="s">
        <v>25</v>
      </c>
      <c r="E4134" s="9" t="s">
        <v>460</v>
      </c>
      <c r="F4134" s="9" t="s">
        <v>163</v>
      </c>
      <c r="G4134" s="9" t="s">
        <v>1376</v>
      </c>
      <c r="H4134" s="9" t="n">
        <v>-400</v>
      </c>
      <c r="I4134" s="9"/>
      <c r="J4134" s="9" t="s">
        <v>35569</v>
      </c>
      <c r="K4134" s="9" t="s">
        <v>35570</v>
      </c>
      <c r="L4134" s="9" t="s">
        <v>35571</v>
      </c>
      <c r="M4134" s="9" t="s">
        <v>35572</v>
      </c>
      <c r="N4134" s="9" t="s">
        <v>432</v>
      </c>
      <c r="O4134" s="9" t="s">
        <v>35573</v>
      </c>
      <c r="P4134" s="9"/>
      <c r="Q4134" s="9" t="s">
        <v>234</v>
      </c>
      <c r="R4134" s="9" t="s">
        <v>628</v>
      </c>
      <c r="S4134" s="9" t="s">
        <v>17</v>
      </c>
      <c r="T4134" s="9" t="s">
        <v>357</v>
      </c>
      <c r="U4134" s="9" t="s">
        <v>222</v>
      </c>
      <c r="V4134" s="9"/>
    </row>
    <row r="4135" customFormat="false" ht="15" hidden="false" customHeight="false" outlineLevel="0" collapsed="false">
      <c r="A4135" s="9" t="s">
        <v>35574</v>
      </c>
      <c r="B4135" s="9" t="s">
        <v>35575</v>
      </c>
      <c r="C4135" s="9" t="s">
        <v>35576</v>
      </c>
      <c r="D4135" s="9" t="s">
        <v>25</v>
      </c>
      <c r="E4135" s="9" t="s">
        <v>460</v>
      </c>
      <c r="F4135" s="9" t="s">
        <v>162</v>
      </c>
      <c r="G4135" s="9" t="s">
        <v>84</v>
      </c>
      <c r="H4135" s="9"/>
      <c r="I4135" s="9"/>
      <c r="J4135" s="9" t="s">
        <v>35375</v>
      </c>
      <c r="K4135" s="9" t="s">
        <v>35577</v>
      </c>
      <c r="L4135" s="9" t="s">
        <v>35578</v>
      </c>
      <c r="M4135" s="9" t="s">
        <v>35579</v>
      </c>
      <c r="N4135" s="9" t="s">
        <v>5729</v>
      </c>
      <c r="O4135" s="9" t="s">
        <v>15196</v>
      </c>
      <c r="P4135" s="9"/>
      <c r="Q4135" s="9" t="s">
        <v>2073</v>
      </c>
      <c r="R4135" s="9" t="s">
        <v>14807</v>
      </c>
      <c r="S4135" s="9" t="s">
        <v>17</v>
      </c>
      <c r="T4135" s="9" t="s">
        <v>3391</v>
      </c>
      <c r="U4135" s="9" t="s">
        <v>222</v>
      </c>
      <c r="V4135" s="9"/>
    </row>
    <row r="4136" customFormat="false" ht="15" hidden="false" customHeight="false" outlineLevel="0" collapsed="false">
      <c r="A4136" s="9" t="s">
        <v>35580</v>
      </c>
      <c r="B4136" s="9" t="s">
        <v>35581</v>
      </c>
      <c r="C4136" s="9" t="s">
        <v>35582</v>
      </c>
      <c r="D4136" s="9" t="s">
        <v>25</v>
      </c>
      <c r="E4136" s="9" t="s">
        <v>460</v>
      </c>
      <c r="F4136" s="9" t="s">
        <v>167</v>
      </c>
      <c r="G4136" s="9" t="s">
        <v>138</v>
      </c>
      <c r="H4136" s="9" t="n">
        <v>1841</v>
      </c>
      <c r="I4136" s="9"/>
      <c r="J4136" s="9" t="s">
        <v>35583</v>
      </c>
      <c r="K4136" s="9" t="s">
        <v>35584</v>
      </c>
      <c r="L4136" s="9" t="s">
        <v>35585</v>
      </c>
      <c r="M4136" s="9" t="s">
        <v>35586</v>
      </c>
      <c r="N4136" s="9" t="s">
        <v>173</v>
      </c>
      <c r="O4136" s="9" t="s">
        <v>15614</v>
      </c>
      <c r="P4136" s="9"/>
      <c r="Q4136" s="9" t="s">
        <v>234</v>
      </c>
      <c r="R4136" s="9" t="s">
        <v>3340</v>
      </c>
      <c r="S4136" s="9" t="s">
        <v>17</v>
      </c>
      <c r="T4136" s="9" t="s">
        <v>1031</v>
      </c>
      <c r="U4136" s="9" t="s">
        <v>222</v>
      </c>
      <c r="V4136" s="9"/>
    </row>
    <row r="4137" customFormat="false" ht="15" hidden="false" customHeight="false" outlineLevel="0" collapsed="false">
      <c r="A4137" s="9" t="s">
        <v>35587</v>
      </c>
      <c r="B4137" s="9" t="s">
        <v>35588</v>
      </c>
      <c r="C4137" s="9" t="s">
        <v>35589</v>
      </c>
      <c r="D4137" s="9" t="s">
        <v>25</v>
      </c>
      <c r="E4137" s="9" t="s">
        <v>460</v>
      </c>
      <c r="F4137" s="9" t="s">
        <v>4285</v>
      </c>
      <c r="G4137" s="9" t="s">
        <v>19947</v>
      </c>
      <c r="H4137" s="9" t="n">
        <v>-6000</v>
      </c>
      <c r="I4137" s="9"/>
      <c r="J4137" s="9" t="s">
        <v>35590</v>
      </c>
      <c r="K4137" s="9" t="s">
        <v>35591</v>
      </c>
      <c r="L4137" s="9" t="s">
        <v>35592</v>
      </c>
      <c r="M4137" s="9" t="s">
        <v>35593</v>
      </c>
      <c r="N4137" s="9" t="s">
        <v>572</v>
      </c>
      <c r="O4137" s="9" t="s">
        <v>15188</v>
      </c>
      <c r="P4137" s="9" t="s">
        <v>35594</v>
      </c>
      <c r="Q4137" s="9" t="s">
        <v>234</v>
      </c>
      <c r="R4137" s="9" t="s">
        <v>35595</v>
      </c>
      <c r="S4137" s="9" t="s">
        <v>16</v>
      </c>
      <c r="T4137" s="9" t="s">
        <v>170</v>
      </c>
      <c r="U4137" s="9" t="s">
        <v>222</v>
      </c>
      <c r="V4137" s="9"/>
    </row>
    <row r="4138" customFormat="false" ht="15" hidden="false" customHeight="false" outlineLevel="0" collapsed="false">
      <c r="A4138" s="9" t="s">
        <v>35596</v>
      </c>
      <c r="B4138" s="9" t="s">
        <v>35597</v>
      </c>
      <c r="C4138" s="9" t="s">
        <v>35598</v>
      </c>
      <c r="D4138" s="9" t="s">
        <v>25</v>
      </c>
      <c r="E4138" s="9" t="s">
        <v>460</v>
      </c>
      <c r="F4138" s="9" t="s">
        <v>5071</v>
      </c>
      <c r="G4138" s="9" t="s">
        <v>35599</v>
      </c>
      <c r="H4138" s="9" t="n">
        <v>1450</v>
      </c>
      <c r="I4138" s="9"/>
      <c r="J4138" s="9" t="s">
        <v>35600</v>
      </c>
      <c r="K4138" s="9" t="s">
        <v>35601</v>
      </c>
      <c r="L4138" s="9" t="s">
        <v>35602</v>
      </c>
      <c r="M4138" s="9" t="s">
        <v>35603</v>
      </c>
      <c r="N4138" s="9" t="s">
        <v>432</v>
      </c>
      <c r="O4138" s="9" t="s">
        <v>354</v>
      </c>
      <c r="P4138" s="9"/>
      <c r="Q4138" s="9" t="s">
        <v>234</v>
      </c>
      <c r="R4138" s="9" t="s">
        <v>35604</v>
      </c>
      <c r="S4138" s="9" t="s">
        <v>17</v>
      </c>
      <c r="T4138" s="9"/>
      <c r="U4138" s="9" t="s">
        <v>222</v>
      </c>
      <c r="V4138" s="9"/>
    </row>
    <row r="4139" customFormat="false" ht="15" hidden="false" customHeight="false" outlineLevel="0" collapsed="false">
      <c r="A4139" s="9" t="s">
        <v>35605</v>
      </c>
      <c r="B4139" s="9" t="s">
        <v>35606</v>
      </c>
      <c r="C4139" s="9" t="s">
        <v>35607</v>
      </c>
      <c r="D4139" s="9" t="s">
        <v>25</v>
      </c>
      <c r="E4139" s="9" t="s">
        <v>460</v>
      </c>
      <c r="F4139" s="9" t="s">
        <v>35608</v>
      </c>
      <c r="G4139" s="9" t="s">
        <v>35609</v>
      </c>
      <c r="H4139" s="9" t="n">
        <v>-700</v>
      </c>
      <c r="I4139" s="9"/>
      <c r="J4139" s="9" t="s">
        <v>35610</v>
      </c>
      <c r="K4139" s="9" t="s">
        <v>35611</v>
      </c>
      <c r="L4139" s="9" t="s">
        <v>35612</v>
      </c>
      <c r="M4139" s="9" t="s">
        <v>35613</v>
      </c>
      <c r="N4139" s="9" t="s">
        <v>5787</v>
      </c>
      <c r="O4139" s="9" t="s">
        <v>763</v>
      </c>
      <c r="P4139" s="9"/>
      <c r="Q4139" s="9" t="s">
        <v>234</v>
      </c>
      <c r="R4139" s="9" t="s">
        <v>8519</v>
      </c>
      <c r="S4139" s="9" t="s">
        <v>17</v>
      </c>
      <c r="T4139" s="9"/>
      <c r="U4139" s="9" t="s">
        <v>378</v>
      </c>
      <c r="V4139" s="9" t="s">
        <v>35614</v>
      </c>
    </row>
    <row r="4140" customFormat="false" ht="15" hidden="false" customHeight="false" outlineLevel="0" collapsed="false">
      <c r="A4140" s="9" t="s">
        <v>35615</v>
      </c>
      <c r="B4140" s="9" t="s">
        <v>35616</v>
      </c>
      <c r="C4140" s="9" t="s">
        <v>35617</v>
      </c>
      <c r="D4140" s="9" t="s">
        <v>25</v>
      </c>
      <c r="E4140" s="9" t="s">
        <v>460</v>
      </c>
      <c r="F4140" s="9" t="s">
        <v>35618</v>
      </c>
      <c r="G4140" s="9" t="s">
        <v>35619</v>
      </c>
      <c r="H4140" s="9" t="n">
        <v>-8000</v>
      </c>
      <c r="I4140" s="9"/>
      <c r="J4140" s="9" t="s">
        <v>35620</v>
      </c>
      <c r="K4140" s="9" t="s">
        <v>35621</v>
      </c>
      <c r="L4140" s="9" t="s">
        <v>35622</v>
      </c>
      <c r="M4140" s="9" t="s">
        <v>35623</v>
      </c>
      <c r="N4140" s="9" t="s">
        <v>184</v>
      </c>
      <c r="O4140" s="9" t="s">
        <v>5662</v>
      </c>
      <c r="P4140" s="9"/>
      <c r="Q4140" s="9" t="s">
        <v>234</v>
      </c>
      <c r="R4140" s="9" t="s">
        <v>8534</v>
      </c>
      <c r="S4140" s="9" t="s">
        <v>17</v>
      </c>
      <c r="T4140" s="9"/>
      <c r="U4140" s="9" t="s">
        <v>222</v>
      </c>
      <c r="V4140" s="9"/>
    </row>
    <row r="4141" customFormat="false" ht="15" hidden="false" customHeight="false" outlineLevel="0" collapsed="false">
      <c r="A4141" s="9" t="s">
        <v>35624</v>
      </c>
      <c r="B4141" s="9" t="s">
        <v>35625</v>
      </c>
      <c r="C4141" s="9" t="s">
        <v>35626</v>
      </c>
      <c r="D4141" s="9" t="s">
        <v>25</v>
      </c>
      <c r="E4141" s="9" t="s">
        <v>460</v>
      </c>
      <c r="F4141" s="9" t="s">
        <v>164</v>
      </c>
      <c r="G4141" s="9" t="s">
        <v>15426</v>
      </c>
      <c r="H4141" s="9" t="n">
        <v>300</v>
      </c>
      <c r="I4141" s="9"/>
      <c r="J4141" s="9" t="s">
        <v>35627</v>
      </c>
      <c r="K4141" s="9" t="s">
        <v>35628</v>
      </c>
      <c r="L4141" s="9" t="s">
        <v>35629</v>
      </c>
      <c r="M4141" s="9" t="s">
        <v>35630</v>
      </c>
      <c r="N4141" s="9" t="s">
        <v>184</v>
      </c>
      <c r="O4141" s="9" t="s">
        <v>35631</v>
      </c>
      <c r="P4141" s="9"/>
      <c r="Q4141" s="9" t="s">
        <v>234</v>
      </c>
      <c r="R4141" s="9" t="s">
        <v>18909</v>
      </c>
      <c r="S4141" s="9" t="s">
        <v>17</v>
      </c>
      <c r="T4141" s="9" t="s">
        <v>170</v>
      </c>
      <c r="U4141" s="9" t="s">
        <v>378</v>
      </c>
      <c r="V4141" s="9"/>
    </row>
    <row r="4142" customFormat="false" ht="15" hidden="false" customHeight="false" outlineLevel="0" collapsed="false">
      <c r="A4142" s="9" t="s">
        <v>35632</v>
      </c>
      <c r="B4142" s="9" t="s">
        <v>35633</v>
      </c>
      <c r="C4142" s="9" t="s">
        <v>35634</v>
      </c>
      <c r="D4142" s="9" t="s">
        <v>25</v>
      </c>
      <c r="E4142" s="9" t="s">
        <v>460</v>
      </c>
      <c r="F4142" s="9" t="s">
        <v>35635</v>
      </c>
      <c r="G4142" s="9" t="s">
        <v>35636</v>
      </c>
      <c r="H4142" s="9" t="n">
        <v>-2500</v>
      </c>
      <c r="I4142" s="9"/>
      <c r="J4142" s="9" t="s">
        <v>35637</v>
      </c>
      <c r="K4142" s="9" t="s">
        <v>35638</v>
      </c>
      <c r="L4142" s="9" t="s">
        <v>35639</v>
      </c>
      <c r="M4142" s="9" t="s">
        <v>35640</v>
      </c>
      <c r="N4142" s="9" t="s">
        <v>184</v>
      </c>
      <c r="O4142" s="9" t="s">
        <v>35631</v>
      </c>
      <c r="P4142" s="9"/>
      <c r="Q4142" s="9" t="s">
        <v>234</v>
      </c>
      <c r="R4142" s="9" t="s">
        <v>8534</v>
      </c>
      <c r="S4142" s="9" t="s">
        <v>17</v>
      </c>
      <c r="T4142" s="9" t="s">
        <v>170</v>
      </c>
      <c r="U4142" s="9" t="s">
        <v>222</v>
      </c>
      <c r="V4142" s="9"/>
    </row>
    <row r="4143" customFormat="false" ht="15" hidden="false" customHeight="false" outlineLevel="0" collapsed="false">
      <c r="A4143" s="9" t="s">
        <v>35641</v>
      </c>
      <c r="B4143" s="9" t="s">
        <v>35642</v>
      </c>
      <c r="C4143" s="9" t="s">
        <v>35643</v>
      </c>
      <c r="D4143" s="9" t="s">
        <v>25</v>
      </c>
      <c r="E4143" s="9" t="s">
        <v>460</v>
      </c>
      <c r="F4143" s="9" t="s">
        <v>35644</v>
      </c>
      <c r="G4143" s="9" t="s">
        <v>35645</v>
      </c>
      <c r="H4143" s="9" t="n">
        <v>800</v>
      </c>
      <c r="I4143" s="9"/>
      <c r="J4143" s="9" t="s">
        <v>35646</v>
      </c>
      <c r="K4143" s="9" t="s">
        <v>35647</v>
      </c>
      <c r="L4143" s="9" t="s">
        <v>35648</v>
      </c>
      <c r="M4143" s="9" t="s">
        <v>35649</v>
      </c>
      <c r="N4143" s="9" t="s">
        <v>184</v>
      </c>
      <c r="O4143" s="9" t="s">
        <v>15196</v>
      </c>
      <c r="P4143" s="9"/>
      <c r="Q4143" s="9" t="s">
        <v>1267</v>
      </c>
      <c r="R4143" s="9" t="s">
        <v>35650</v>
      </c>
      <c r="S4143" s="9" t="s">
        <v>17</v>
      </c>
      <c r="T4143" s="9" t="s">
        <v>18875</v>
      </c>
      <c r="U4143" s="9" t="s">
        <v>378</v>
      </c>
      <c r="V4143" s="9"/>
    </row>
    <row r="4144" customFormat="false" ht="15" hidden="false" customHeight="false" outlineLevel="0" collapsed="false">
      <c r="A4144" s="9" t="s">
        <v>35651</v>
      </c>
      <c r="B4144" s="9" t="s">
        <v>35652</v>
      </c>
      <c r="C4144" s="9" t="s">
        <v>35653</v>
      </c>
      <c r="D4144" s="9" t="s">
        <v>25</v>
      </c>
      <c r="E4144" s="9" t="s">
        <v>460</v>
      </c>
      <c r="F4144" s="9" t="s">
        <v>167</v>
      </c>
      <c r="G4144" s="9" t="s">
        <v>1156</v>
      </c>
      <c r="H4144" s="9" t="n">
        <v>300</v>
      </c>
      <c r="I4144" s="9"/>
      <c r="J4144" s="9" t="s">
        <v>35654</v>
      </c>
      <c r="K4144" s="9" t="s">
        <v>35655</v>
      </c>
      <c r="L4144" s="9" t="s">
        <v>35656</v>
      </c>
      <c r="M4144" s="9" t="s">
        <v>35657</v>
      </c>
      <c r="N4144" s="9" t="s">
        <v>12058</v>
      </c>
      <c r="O4144" s="9" t="s">
        <v>15150</v>
      </c>
      <c r="P4144" s="9"/>
      <c r="Q4144" s="9" t="s">
        <v>1267</v>
      </c>
      <c r="R4144" s="9" t="s">
        <v>14937</v>
      </c>
      <c r="S4144" s="9" t="s">
        <v>17</v>
      </c>
      <c r="T4144" s="9"/>
      <c r="U4144" s="9" t="s">
        <v>222</v>
      </c>
      <c r="V4144" s="9"/>
    </row>
    <row r="4145" customFormat="false" ht="15" hidden="false" customHeight="false" outlineLevel="0" collapsed="false">
      <c r="A4145" s="9" t="s">
        <v>35658</v>
      </c>
      <c r="B4145" s="9" t="s">
        <v>35659</v>
      </c>
      <c r="C4145" s="9" t="s">
        <v>35660</v>
      </c>
      <c r="D4145" s="9" t="s">
        <v>25</v>
      </c>
      <c r="E4145" s="9" t="s">
        <v>460</v>
      </c>
      <c r="F4145" s="9" t="s">
        <v>168</v>
      </c>
      <c r="G4145" s="9" t="s">
        <v>35661</v>
      </c>
      <c r="H4145" s="9"/>
      <c r="I4145" s="9"/>
      <c r="J4145" s="9" t="s">
        <v>35662</v>
      </c>
      <c r="K4145" s="9" t="s">
        <v>35663</v>
      </c>
      <c r="L4145" s="9" t="s">
        <v>35664</v>
      </c>
      <c r="M4145" s="9" t="s">
        <v>35665</v>
      </c>
      <c r="N4145" s="9" t="s">
        <v>184</v>
      </c>
      <c r="O4145" s="9" t="s">
        <v>35666</v>
      </c>
      <c r="P4145" s="9"/>
      <c r="Q4145" s="9" t="s">
        <v>2073</v>
      </c>
      <c r="R4145" s="9" t="s">
        <v>35667</v>
      </c>
      <c r="S4145" s="9" t="s">
        <v>16</v>
      </c>
      <c r="T4145" s="9" t="s">
        <v>18875</v>
      </c>
      <c r="U4145" s="9" t="s">
        <v>222</v>
      </c>
      <c r="V4145" s="9"/>
    </row>
    <row r="4146" customFormat="false" ht="15" hidden="false" customHeight="false" outlineLevel="0" collapsed="false">
      <c r="A4146" s="9" t="s">
        <v>35668</v>
      </c>
      <c r="B4146" s="9" t="s">
        <v>35669</v>
      </c>
      <c r="C4146" s="9" t="s">
        <v>35670</v>
      </c>
      <c r="D4146" s="9" t="s">
        <v>25</v>
      </c>
      <c r="E4146" s="9" t="s">
        <v>460</v>
      </c>
      <c r="F4146" s="9" t="s">
        <v>6954</v>
      </c>
      <c r="G4146" s="9" t="s">
        <v>6955</v>
      </c>
      <c r="H4146" s="9"/>
      <c r="I4146" s="9"/>
      <c r="J4146" s="9" t="s">
        <v>35671</v>
      </c>
      <c r="K4146" s="9" t="s">
        <v>35672</v>
      </c>
      <c r="L4146" s="9" t="s">
        <v>35673</v>
      </c>
      <c r="M4146" s="9" t="s">
        <v>35674</v>
      </c>
      <c r="N4146" s="9" t="s">
        <v>12050</v>
      </c>
      <c r="O4146" s="9" t="s">
        <v>15196</v>
      </c>
      <c r="P4146" s="9"/>
      <c r="Q4146" s="9" t="s">
        <v>2073</v>
      </c>
      <c r="R4146" s="9" t="s">
        <v>14807</v>
      </c>
      <c r="S4146" s="9" t="s">
        <v>17</v>
      </c>
      <c r="T4146" s="9" t="s">
        <v>3391</v>
      </c>
      <c r="U4146" s="9" t="s">
        <v>222</v>
      </c>
      <c r="V4146" s="9"/>
    </row>
    <row r="4147" customFormat="false" ht="15" hidden="false" customHeight="false" outlineLevel="0" collapsed="false">
      <c r="A4147" s="9" t="s">
        <v>35675</v>
      </c>
      <c r="B4147" s="9" t="s">
        <v>35676</v>
      </c>
      <c r="C4147" s="9" t="s">
        <v>35677</v>
      </c>
      <c r="D4147" s="9" t="s">
        <v>25</v>
      </c>
      <c r="E4147" s="9" t="s">
        <v>460</v>
      </c>
      <c r="F4147" s="9" t="s">
        <v>14801</v>
      </c>
      <c r="G4147" s="9" t="s">
        <v>35678</v>
      </c>
      <c r="H4147" s="9" t="n">
        <v>-5500</v>
      </c>
      <c r="I4147" s="9"/>
      <c r="J4147" s="9" t="s">
        <v>35679</v>
      </c>
      <c r="K4147" s="9" t="s">
        <v>35680</v>
      </c>
      <c r="L4147" s="9" t="s">
        <v>35681</v>
      </c>
      <c r="M4147" s="9" t="s">
        <v>35682</v>
      </c>
      <c r="N4147" s="9" t="s">
        <v>184</v>
      </c>
      <c r="O4147" s="9" t="s">
        <v>34609</v>
      </c>
      <c r="P4147" s="9"/>
      <c r="Q4147" s="9" t="s">
        <v>1267</v>
      </c>
      <c r="R4147" s="9" t="s">
        <v>8534</v>
      </c>
      <c r="S4147" s="9" t="s">
        <v>17</v>
      </c>
      <c r="T4147" s="9"/>
      <c r="U4147" s="9" t="s">
        <v>378</v>
      </c>
      <c r="V4147" s="9"/>
    </row>
    <row r="4148" customFormat="false" ht="15" hidden="false" customHeight="false" outlineLevel="0" collapsed="false">
      <c r="A4148" s="9" t="s">
        <v>35683</v>
      </c>
      <c r="B4148" s="9" t="s">
        <v>35684</v>
      </c>
      <c r="C4148" s="9" t="s">
        <v>35685</v>
      </c>
      <c r="D4148" s="9" t="s">
        <v>25</v>
      </c>
      <c r="E4148" s="9" t="s">
        <v>460</v>
      </c>
      <c r="F4148" s="9" t="s">
        <v>168</v>
      </c>
      <c r="G4148" s="9" t="s">
        <v>155</v>
      </c>
      <c r="H4148" s="9" t="n">
        <v>1300</v>
      </c>
      <c r="I4148" s="9"/>
      <c r="J4148" s="9" t="s">
        <v>35686</v>
      </c>
      <c r="K4148" s="9" t="s">
        <v>35687</v>
      </c>
      <c r="L4148" s="9" t="s">
        <v>35688</v>
      </c>
      <c r="M4148" s="9" t="s">
        <v>35689</v>
      </c>
      <c r="N4148" s="9" t="s">
        <v>231</v>
      </c>
      <c r="O4148" s="9" t="s">
        <v>34349</v>
      </c>
      <c r="P4148" s="9"/>
      <c r="Q4148" s="9" t="s">
        <v>1667</v>
      </c>
      <c r="R4148" s="9" t="s">
        <v>15222</v>
      </c>
      <c r="S4148" s="9" t="s">
        <v>17</v>
      </c>
      <c r="T4148" s="9" t="s">
        <v>3205</v>
      </c>
      <c r="U4148" s="9" t="s">
        <v>222</v>
      </c>
      <c r="V4148" s="9"/>
    </row>
    <row r="4149" customFormat="false" ht="15" hidden="false" customHeight="false" outlineLevel="0" collapsed="false">
      <c r="A4149" s="9" t="s">
        <v>35690</v>
      </c>
      <c r="B4149" s="9" t="s">
        <v>35691</v>
      </c>
      <c r="C4149" s="9" t="s">
        <v>35692</v>
      </c>
      <c r="D4149" s="9" t="s">
        <v>25</v>
      </c>
      <c r="E4149" s="9" t="s">
        <v>460</v>
      </c>
      <c r="F4149" s="9" t="s">
        <v>35693</v>
      </c>
      <c r="G4149" s="9" t="s">
        <v>35694</v>
      </c>
      <c r="H4149" s="9" t="n">
        <v>-3500</v>
      </c>
      <c r="I4149" s="9"/>
      <c r="J4149" s="9" t="s">
        <v>35695</v>
      </c>
      <c r="K4149" s="9" t="s">
        <v>35696</v>
      </c>
      <c r="L4149" s="9" t="s">
        <v>35697</v>
      </c>
      <c r="M4149" s="9" t="s">
        <v>35698</v>
      </c>
      <c r="N4149" s="9" t="s">
        <v>5795</v>
      </c>
      <c r="O4149" s="9" t="s">
        <v>34832</v>
      </c>
      <c r="P4149" s="9"/>
      <c r="Q4149" s="9" t="s">
        <v>1267</v>
      </c>
      <c r="R4149" s="9" t="s">
        <v>14937</v>
      </c>
      <c r="S4149" s="9" t="s">
        <v>17</v>
      </c>
      <c r="T4149" s="9" t="s">
        <v>3391</v>
      </c>
      <c r="U4149" s="9" t="s">
        <v>222</v>
      </c>
      <c r="V4149" s="9"/>
    </row>
    <row r="4150" customFormat="false" ht="15" hidden="false" customHeight="false" outlineLevel="0" collapsed="false">
      <c r="A4150" s="9" t="s">
        <v>35699</v>
      </c>
      <c r="B4150" s="9" t="s">
        <v>35700</v>
      </c>
      <c r="C4150" s="9" t="s">
        <v>35701</v>
      </c>
      <c r="D4150" s="9" t="s">
        <v>25</v>
      </c>
      <c r="E4150" s="9" t="s">
        <v>460</v>
      </c>
      <c r="F4150" s="9" t="s">
        <v>35702</v>
      </c>
      <c r="G4150" s="9" t="s">
        <v>35703</v>
      </c>
      <c r="H4150" s="9" t="n">
        <v>-2650</v>
      </c>
      <c r="I4150" s="9"/>
      <c r="J4150" s="9" t="s">
        <v>35704</v>
      </c>
      <c r="K4150" s="9" t="s">
        <v>35705</v>
      </c>
      <c r="L4150" s="9" t="s">
        <v>35706</v>
      </c>
      <c r="M4150" s="9" t="s">
        <v>35707</v>
      </c>
      <c r="N4150" s="9" t="s">
        <v>432</v>
      </c>
      <c r="O4150" s="9" t="s">
        <v>5662</v>
      </c>
      <c r="P4150" s="9"/>
      <c r="Q4150" s="9" t="s">
        <v>234</v>
      </c>
      <c r="R4150" s="9" t="s">
        <v>3340</v>
      </c>
      <c r="S4150" s="9" t="s">
        <v>17</v>
      </c>
      <c r="T4150" s="9"/>
      <c r="U4150" s="9" t="s">
        <v>222</v>
      </c>
      <c r="V4150" s="9"/>
    </row>
    <row r="4151" customFormat="false" ht="15" hidden="false" customHeight="false" outlineLevel="0" collapsed="false">
      <c r="A4151" s="9" t="s">
        <v>35708</v>
      </c>
      <c r="B4151" s="9" t="s">
        <v>35709</v>
      </c>
      <c r="C4151" s="9" t="s">
        <v>35710</v>
      </c>
      <c r="D4151" s="9" t="s">
        <v>25</v>
      </c>
      <c r="E4151" s="9" t="s">
        <v>460</v>
      </c>
      <c r="F4151" s="9" t="s">
        <v>167</v>
      </c>
      <c r="G4151" s="9" t="s">
        <v>134</v>
      </c>
      <c r="H4151" s="9" t="n">
        <v>-1400</v>
      </c>
      <c r="I4151" s="9" t="n">
        <v>-1100</v>
      </c>
      <c r="J4151" s="9" t="s">
        <v>2592</v>
      </c>
      <c r="K4151" s="9" t="s">
        <v>35711</v>
      </c>
      <c r="L4151" s="9" t="s">
        <v>35712</v>
      </c>
      <c r="M4151" s="9" t="s">
        <v>35713</v>
      </c>
      <c r="N4151" s="9" t="s">
        <v>8568</v>
      </c>
      <c r="O4151" s="9" t="s">
        <v>35714</v>
      </c>
      <c r="P4151" s="9"/>
      <c r="Q4151" s="9" t="s">
        <v>234</v>
      </c>
      <c r="R4151" s="9" t="s">
        <v>628</v>
      </c>
      <c r="S4151" s="9" t="s">
        <v>17</v>
      </c>
      <c r="T4151" s="9"/>
      <c r="U4151" s="9" t="s">
        <v>222</v>
      </c>
      <c r="V4151" s="9"/>
    </row>
    <row r="4152" customFormat="false" ht="15" hidden="false" customHeight="false" outlineLevel="0" collapsed="false">
      <c r="A4152" s="9" t="s">
        <v>35715</v>
      </c>
      <c r="B4152" s="9" t="s">
        <v>35716</v>
      </c>
      <c r="C4152" s="9" t="s">
        <v>35717</v>
      </c>
      <c r="D4152" s="9" t="s">
        <v>25</v>
      </c>
      <c r="E4152" s="9" t="s">
        <v>460</v>
      </c>
      <c r="F4152" s="9" t="s">
        <v>162</v>
      </c>
      <c r="G4152" s="9" t="s">
        <v>96</v>
      </c>
      <c r="H4152" s="9" t="n">
        <v>1400</v>
      </c>
      <c r="I4152" s="9" t="n">
        <v>1532</v>
      </c>
      <c r="J4152" s="9" t="s">
        <v>2889</v>
      </c>
      <c r="K4152" s="9" t="s">
        <v>35718</v>
      </c>
      <c r="L4152" s="9" t="s">
        <v>35719</v>
      </c>
      <c r="M4152" s="9" t="s">
        <v>35720</v>
      </c>
      <c r="N4152" s="9" t="s">
        <v>432</v>
      </c>
      <c r="O4152" s="9" t="s">
        <v>5662</v>
      </c>
      <c r="P4152" s="9"/>
      <c r="Q4152" s="9" t="s">
        <v>1267</v>
      </c>
      <c r="R4152" s="9" t="s">
        <v>15566</v>
      </c>
      <c r="S4152" s="9" t="s">
        <v>17</v>
      </c>
      <c r="T4152" s="9"/>
      <c r="U4152" s="9" t="s">
        <v>222</v>
      </c>
      <c r="V4152" s="9"/>
    </row>
    <row r="4153" customFormat="false" ht="15" hidden="false" customHeight="false" outlineLevel="0" collapsed="false">
      <c r="A4153" s="9" t="s">
        <v>35721</v>
      </c>
      <c r="B4153" s="9" t="s">
        <v>35722</v>
      </c>
      <c r="C4153" s="9" t="s">
        <v>35723</v>
      </c>
      <c r="D4153" s="9" t="s">
        <v>25</v>
      </c>
      <c r="E4153" s="9" t="s">
        <v>460</v>
      </c>
      <c r="F4153" s="9" t="s">
        <v>2482</v>
      </c>
      <c r="G4153" s="9" t="s">
        <v>35724</v>
      </c>
      <c r="H4153" s="9" t="n">
        <v>-8500</v>
      </c>
      <c r="I4153" s="9"/>
      <c r="J4153" s="9" t="s">
        <v>35725</v>
      </c>
      <c r="K4153" s="9" t="s">
        <v>35726</v>
      </c>
      <c r="L4153" s="9" t="s">
        <v>35727</v>
      </c>
      <c r="M4153" s="9" t="s">
        <v>35728</v>
      </c>
      <c r="N4153" s="9" t="s">
        <v>173</v>
      </c>
      <c r="O4153" s="9" t="s">
        <v>5662</v>
      </c>
      <c r="P4153" s="9"/>
      <c r="Q4153" s="9" t="s">
        <v>234</v>
      </c>
      <c r="R4153" s="9" t="s">
        <v>8519</v>
      </c>
      <c r="S4153" s="9" t="s">
        <v>17</v>
      </c>
      <c r="T4153" s="9" t="s">
        <v>3239</v>
      </c>
      <c r="U4153" s="9" t="s">
        <v>378</v>
      </c>
      <c r="V4153" s="9"/>
    </row>
    <row r="4154" customFormat="false" ht="15" hidden="false" customHeight="false" outlineLevel="0" collapsed="false">
      <c r="A4154" s="9" t="s">
        <v>35729</v>
      </c>
      <c r="B4154" s="9" t="s">
        <v>35730</v>
      </c>
      <c r="C4154" s="9" t="s">
        <v>35731</v>
      </c>
      <c r="D4154" s="9" t="s">
        <v>25</v>
      </c>
      <c r="E4154" s="9" t="s">
        <v>460</v>
      </c>
      <c r="F4154" s="9" t="s">
        <v>35732</v>
      </c>
      <c r="G4154" s="9" t="s">
        <v>35733</v>
      </c>
      <c r="H4154" s="9" t="n">
        <v>-3500</v>
      </c>
      <c r="I4154" s="9"/>
      <c r="J4154" s="9" t="s">
        <v>35734</v>
      </c>
      <c r="K4154" s="9" t="s">
        <v>35735</v>
      </c>
      <c r="L4154" s="9" t="s">
        <v>35736</v>
      </c>
      <c r="M4154" s="9" t="s">
        <v>35737</v>
      </c>
      <c r="N4154" s="9" t="s">
        <v>563</v>
      </c>
      <c r="O4154" s="9" t="s">
        <v>5662</v>
      </c>
      <c r="P4154" s="9"/>
      <c r="Q4154" s="9" t="s">
        <v>234</v>
      </c>
      <c r="R4154" s="9" t="s">
        <v>8519</v>
      </c>
      <c r="S4154" s="9" t="s">
        <v>17</v>
      </c>
      <c r="T4154" s="9" t="s">
        <v>357</v>
      </c>
      <c r="U4154" s="9" t="s">
        <v>378</v>
      </c>
      <c r="V4154" s="9"/>
    </row>
    <row r="4155" customFormat="false" ht="15" hidden="false" customHeight="false" outlineLevel="0" collapsed="false">
      <c r="A4155" s="9" t="s">
        <v>35738</v>
      </c>
      <c r="B4155" s="9" t="s">
        <v>35739</v>
      </c>
      <c r="C4155" s="9" t="s">
        <v>35740</v>
      </c>
      <c r="D4155" s="9" t="s">
        <v>25</v>
      </c>
      <c r="E4155" s="9" t="s">
        <v>460</v>
      </c>
      <c r="F4155" s="9" t="s">
        <v>35741</v>
      </c>
      <c r="G4155" s="9" t="s">
        <v>35742</v>
      </c>
      <c r="H4155" s="9" t="n">
        <v>-2500</v>
      </c>
      <c r="I4155" s="9"/>
      <c r="J4155" s="9" t="s">
        <v>35743</v>
      </c>
      <c r="K4155" s="9" t="s">
        <v>35744</v>
      </c>
      <c r="L4155" s="9" t="s">
        <v>35745</v>
      </c>
      <c r="M4155" s="9" t="s">
        <v>35746</v>
      </c>
      <c r="N4155" s="9" t="s">
        <v>19328</v>
      </c>
      <c r="O4155" s="9" t="s">
        <v>5662</v>
      </c>
      <c r="P4155" s="9"/>
      <c r="Q4155" s="9" t="s">
        <v>234</v>
      </c>
      <c r="R4155" s="9" t="s">
        <v>628</v>
      </c>
      <c r="S4155" s="9" t="s">
        <v>17</v>
      </c>
      <c r="T4155" s="9"/>
      <c r="U4155" s="9" t="s">
        <v>378</v>
      </c>
      <c r="V4155" s="9"/>
    </row>
    <row r="4156" customFormat="false" ht="15" hidden="false" customHeight="false" outlineLevel="0" collapsed="false">
      <c r="A4156" s="9" t="s">
        <v>35747</v>
      </c>
      <c r="B4156" s="9" t="s">
        <v>35748</v>
      </c>
      <c r="C4156" s="9" t="s">
        <v>35749</v>
      </c>
      <c r="D4156" s="9" t="s">
        <v>25</v>
      </c>
      <c r="E4156" s="9" t="s">
        <v>460</v>
      </c>
      <c r="F4156" s="9" t="s">
        <v>162</v>
      </c>
      <c r="G4156" s="9" t="s">
        <v>35750</v>
      </c>
      <c r="H4156" s="9" t="n">
        <v>-3500</v>
      </c>
      <c r="I4156" s="9"/>
      <c r="J4156" s="9" t="s">
        <v>35751</v>
      </c>
      <c r="K4156" s="9" t="s">
        <v>35752</v>
      </c>
      <c r="L4156" s="9" t="s">
        <v>35753</v>
      </c>
      <c r="M4156" s="9" t="s">
        <v>35754</v>
      </c>
      <c r="N4156" s="9" t="s">
        <v>173</v>
      </c>
      <c r="O4156" s="9" t="s">
        <v>34609</v>
      </c>
      <c r="P4156" s="9"/>
      <c r="Q4156" s="9" t="s">
        <v>1267</v>
      </c>
      <c r="R4156" s="9" t="s">
        <v>15648</v>
      </c>
      <c r="S4156" s="9" t="s">
        <v>17</v>
      </c>
      <c r="T4156" s="9" t="s">
        <v>3391</v>
      </c>
      <c r="U4156" s="9" t="s">
        <v>378</v>
      </c>
      <c r="V4156" s="9" t="s">
        <v>35755</v>
      </c>
    </row>
    <row r="4157" customFormat="false" ht="15" hidden="false" customHeight="false" outlineLevel="0" collapsed="false">
      <c r="A4157" s="9" t="s">
        <v>35756</v>
      </c>
      <c r="B4157" s="9" t="s">
        <v>35757</v>
      </c>
      <c r="C4157" s="9" t="s">
        <v>35758</v>
      </c>
      <c r="D4157" s="9" t="s">
        <v>25</v>
      </c>
      <c r="E4157" s="9" t="s">
        <v>460</v>
      </c>
      <c r="F4157" s="9" t="s">
        <v>167</v>
      </c>
      <c r="G4157" s="9" t="s">
        <v>140</v>
      </c>
      <c r="H4157" s="9" t="n">
        <v>1200</v>
      </c>
      <c r="I4157" s="9"/>
      <c r="J4157" s="9" t="s">
        <v>35759</v>
      </c>
      <c r="K4157" s="9" t="s">
        <v>35760</v>
      </c>
      <c r="L4157" s="9" t="s">
        <v>35761</v>
      </c>
      <c r="M4157" s="9" t="s">
        <v>35762</v>
      </c>
      <c r="N4157" s="9" t="s">
        <v>173</v>
      </c>
      <c r="O4157" s="9" t="s">
        <v>15196</v>
      </c>
      <c r="P4157" s="9"/>
      <c r="Q4157" s="9" t="s">
        <v>234</v>
      </c>
      <c r="R4157" s="9" t="s">
        <v>628</v>
      </c>
      <c r="S4157" s="9" t="s">
        <v>17</v>
      </c>
      <c r="T4157" s="9" t="s">
        <v>3391</v>
      </c>
      <c r="U4157" s="9" t="s">
        <v>378</v>
      </c>
      <c r="V4157" s="9"/>
    </row>
    <row r="4158" customFormat="false" ht="15" hidden="false" customHeight="false" outlineLevel="0" collapsed="false">
      <c r="A4158" s="9" t="s">
        <v>35763</v>
      </c>
      <c r="B4158" s="9" t="s">
        <v>35764</v>
      </c>
      <c r="C4158" s="9" t="s">
        <v>35765</v>
      </c>
      <c r="D4158" s="9" t="s">
        <v>25</v>
      </c>
      <c r="E4158" s="9" t="s">
        <v>460</v>
      </c>
      <c r="F4158" s="9" t="s">
        <v>161</v>
      </c>
      <c r="G4158" s="9" t="s">
        <v>67</v>
      </c>
      <c r="H4158" s="9" t="n">
        <v>1200</v>
      </c>
      <c r="I4158" s="9"/>
      <c r="J4158" s="9" t="s">
        <v>35766</v>
      </c>
      <c r="K4158" s="9" t="s">
        <v>35767</v>
      </c>
      <c r="L4158" s="9" t="s">
        <v>35768</v>
      </c>
      <c r="M4158" s="9" t="s">
        <v>35769</v>
      </c>
      <c r="N4158" s="9" t="s">
        <v>6008</v>
      </c>
      <c r="O4158" s="9" t="s">
        <v>35770</v>
      </c>
      <c r="P4158" s="9"/>
      <c r="Q4158" s="9" t="s">
        <v>1698</v>
      </c>
      <c r="R4158" s="9" t="s">
        <v>14937</v>
      </c>
      <c r="S4158" s="9" t="s">
        <v>16</v>
      </c>
      <c r="T4158" s="9" t="s">
        <v>19239</v>
      </c>
      <c r="U4158" s="9" t="s">
        <v>222</v>
      </c>
      <c r="V4158" s="9"/>
    </row>
    <row r="4159" customFormat="false" ht="15" hidden="false" customHeight="false" outlineLevel="0" collapsed="false">
      <c r="A4159" s="9" t="s">
        <v>35771</v>
      </c>
      <c r="B4159" s="9" t="s">
        <v>35772</v>
      </c>
      <c r="C4159" s="9" t="s">
        <v>35773</v>
      </c>
      <c r="D4159" s="9" t="s">
        <v>25</v>
      </c>
      <c r="E4159" s="9" t="s">
        <v>460</v>
      </c>
      <c r="F4159" s="9" t="s">
        <v>165</v>
      </c>
      <c r="G4159" s="9" t="s">
        <v>25720</v>
      </c>
      <c r="H4159" s="9" t="n">
        <v>-12000</v>
      </c>
      <c r="I4159" s="9"/>
      <c r="J4159" s="9" t="s">
        <v>35774</v>
      </c>
      <c r="K4159" s="9" t="s">
        <v>35775</v>
      </c>
      <c r="L4159" s="9" t="s">
        <v>35776</v>
      </c>
      <c r="M4159" s="9" t="s">
        <v>35777</v>
      </c>
      <c r="N4159" s="9" t="s">
        <v>6008</v>
      </c>
      <c r="O4159" s="9" t="s">
        <v>5662</v>
      </c>
      <c r="P4159" s="9"/>
      <c r="Q4159" s="9" t="s">
        <v>12702</v>
      </c>
      <c r="R4159" s="9" t="s">
        <v>8519</v>
      </c>
      <c r="S4159" s="9" t="s">
        <v>17</v>
      </c>
      <c r="T4159" s="9"/>
      <c r="U4159" s="9" t="s">
        <v>378</v>
      </c>
      <c r="V4159" s="9"/>
    </row>
    <row r="4160" customFormat="false" ht="15" hidden="false" customHeight="false" outlineLevel="0" collapsed="false">
      <c r="A4160" s="9" t="s">
        <v>35778</v>
      </c>
      <c r="B4160" s="9" t="s">
        <v>35779</v>
      </c>
      <c r="C4160" s="9" t="s">
        <v>15635</v>
      </c>
      <c r="D4160" s="9" t="s">
        <v>25</v>
      </c>
      <c r="E4160" s="9" t="s">
        <v>460</v>
      </c>
      <c r="F4160" s="9" t="s">
        <v>416</v>
      </c>
      <c r="G4160" s="9" t="s">
        <v>138</v>
      </c>
      <c r="H4160" s="9" t="n">
        <v>1867</v>
      </c>
      <c r="I4160" s="9"/>
      <c r="J4160" s="9" t="s">
        <v>35780</v>
      </c>
      <c r="K4160" s="9" t="s">
        <v>35781</v>
      </c>
      <c r="L4160" s="9" t="s">
        <v>35782</v>
      </c>
      <c r="M4160" s="9" t="s">
        <v>35783</v>
      </c>
      <c r="N4160" s="9" t="s">
        <v>12534</v>
      </c>
      <c r="O4160" s="9" t="s">
        <v>15632</v>
      </c>
      <c r="P4160" s="9"/>
      <c r="Q4160" s="9" t="s">
        <v>234</v>
      </c>
      <c r="R4160" s="9" t="s">
        <v>15584</v>
      </c>
      <c r="S4160" s="9" t="s">
        <v>17</v>
      </c>
      <c r="T4160" s="9" t="s">
        <v>15641</v>
      </c>
      <c r="U4160" s="9" t="s">
        <v>222</v>
      </c>
      <c r="V4160" s="9"/>
    </row>
    <row r="4161" customFormat="false" ht="15" hidden="false" customHeight="false" outlineLevel="0" collapsed="false">
      <c r="A4161" s="9" t="s">
        <v>35784</v>
      </c>
      <c r="B4161" s="9" t="s">
        <v>35785</v>
      </c>
      <c r="C4161" s="9" t="s">
        <v>35786</v>
      </c>
      <c r="D4161" s="9" t="s">
        <v>25</v>
      </c>
      <c r="E4161" s="9" t="s">
        <v>460</v>
      </c>
      <c r="F4161" s="9" t="s">
        <v>25899</v>
      </c>
      <c r="G4161" s="9" t="s">
        <v>35787</v>
      </c>
      <c r="H4161" s="9" t="n">
        <v>-3500</v>
      </c>
      <c r="I4161" s="9"/>
      <c r="J4161" s="9" t="s">
        <v>35788</v>
      </c>
      <c r="K4161" s="9" t="s">
        <v>35789</v>
      </c>
      <c r="L4161" s="9" t="s">
        <v>35790</v>
      </c>
      <c r="M4161" s="9" t="s">
        <v>35791</v>
      </c>
      <c r="N4161" s="9" t="s">
        <v>6008</v>
      </c>
      <c r="O4161" s="9" t="s">
        <v>5662</v>
      </c>
      <c r="P4161" s="9"/>
      <c r="Q4161" s="9" t="s">
        <v>670</v>
      </c>
      <c r="R4161" s="9" t="s">
        <v>3962</v>
      </c>
      <c r="S4161" s="9" t="s">
        <v>16</v>
      </c>
      <c r="T4161" s="9"/>
      <c r="U4161" s="9" t="s">
        <v>222</v>
      </c>
      <c r="V4161" s="9"/>
    </row>
    <row r="4162" customFormat="false" ht="15" hidden="false" customHeight="false" outlineLevel="0" collapsed="false">
      <c r="A4162" s="9" t="s">
        <v>35792</v>
      </c>
      <c r="B4162" s="9" t="s">
        <v>35793</v>
      </c>
      <c r="C4162" s="9" t="s">
        <v>35794</v>
      </c>
      <c r="D4162" s="9" t="s">
        <v>25</v>
      </c>
      <c r="E4162" s="9" t="s">
        <v>460</v>
      </c>
      <c r="F4162" s="9" t="s">
        <v>35795</v>
      </c>
      <c r="G4162" s="9" t="s">
        <v>35796</v>
      </c>
      <c r="H4162" s="9" t="n">
        <v>1</v>
      </c>
      <c r="I4162" s="9"/>
      <c r="J4162" s="9" t="s">
        <v>35797</v>
      </c>
      <c r="K4162" s="9" t="s">
        <v>35798</v>
      </c>
      <c r="L4162" s="9" t="s">
        <v>35799</v>
      </c>
      <c r="M4162" s="9" t="s">
        <v>35800</v>
      </c>
      <c r="N4162" s="9" t="s">
        <v>432</v>
      </c>
      <c r="O4162" s="9" t="s">
        <v>5662</v>
      </c>
      <c r="P4162" s="9"/>
      <c r="Q4162" s="9" t="s">
        <v>234</v>
      </c>
      <c r="R4162" s="9" t="s">
        <v>3340</v>
      </c>
      <c r="S4162" s="9" t="s">
        <v>17</v>
      </c>
      <c r="T4162" s="9"/>
      <c r="U4162" s="9" t="s">
        <v>378</v>
      </c>
      <c r="V4162" s="9"/>
    </row>
    <row r="4163" customFormat="false" ht="15" hidden="false" customHeight="false" outlineLevel="0" collapsed="false">
      <c r="A4163" s="9" t="s">
        <v>35801</v>
      </c>
      <c r="B4163" s="9" t="s">
        <v>35802</v>
      </c>
      <c r="C4163" s="9" t="s">
        <v>35803</v>
      </c>
      <c r="D4163" s="9" t="s">
        <v>25</v>
      </c>
      <c r="E4163" s="9" t="s">
        <v>460</v>
      </c>
      <c r="F4163" s="9" t="s">
        <v>2482</v>
      </c>
      <c r="G4163" s="9" t="s">
        <v>11693</v>
      </c>
      <c r="H4163" s="9" t="n">
        <v>-3000</v>
      </c>
      <c r="I4163" s="9"/>
      <c r="J4163" s="9" t="s">
        <v>35804</v>
      </c>
      <c r="K4163" s="9" t="s">
        <v>35805</v>
      </c>
      <c r="L4163" s="9" t="s">
        <v>35806</v>
      </c>
      <c r="M4163" s="9" t="s">
        <v>35807</v>
      </c>
      <c r="N4163" s="9" t="s">
        <v>173</v>
      </c>
      <c r="O4163" s="9" t="s">
        <v>5662</v>
      </c>
      <c r="P4163" s="9" t="s">
        <v>35808</v>
      </c>
      <c r="Q4163" s="9" t="s">
        <v>234</v>
      </c>
      <c r="R4163" s="9" t="s">
        <v>628</v>
      </c>
      <c r="S4163" s="9" t="s">
        <v>17</v>
      </c>
      <c r="T4163" s="9" t="s">
        <v>235</v>
      </c>
      <c r="U4163" s="9" t="s">
        <v>378</v>
      </c>
      <c r="V4163" s="9"/>
    </row>
    <row r="4164" customFormat="false" ht="15" hidden="false" customHeight="false" outlineLevel="0" collapsed="false">
      <c r="A4164" s="9" t="s">
        <v>35809</v>
      </c>
      <c r="B4164" s="9" t="s">
        <v>35810</v>
      </c>
      <c r="C4164" s="9" t="s">
        <v>35811</v>
      </c>
      <c r="D4164" s="9" t="s">
        <v>25</v>
      </c>
      <c r="E4164" s="9" t="s">
        <v>460</v>
      </c>
      <c r="F4164" s="9" t="s">
        <v>337</v>
      </c>
      <c r="G4164" s="9" t="s">
        <v>35812</v>
      </c>
      <c r="H4164" s="9" t="n">
        <v>-3200</v>
      </c>
      <c r="I4164" s="9"/>
      <c r="J4164" s="9" t="s">
        <v>35813</v>
      </c>
      <c r="K4164" s="9" t="s">
        <v>35814</v>
      </c>
      <c r="L4164" s="9" t="s">
        <v>35815</v>
      </c>
      <c r="M4164" s="9" t="s">
        <v>35816</v>
      </c>
      <c r="N4164" s="9" t="s">
        <v>6008</v>
      </c>
      <c r="O4164" s="9" t="s">
        <v>5662</v>
      </c>
      <c r="P4164" s="9"/>
      <c r="Q4164" s="9" t="s">
        <v>219</v>
      </c>
      <c r="R4164" s="9" t="s">
        <v>628</v>
      </c>
      <c r="S4164" s="9" t="s">
        <v>17</v>
      </c>
      <c r="T4164" s="9"/>
      <c r="U4164" s="9" t="s">
        <v>222</v>
      </c>
      <c r="V4164" s="9"/>
    </row>
    <row r="4165" customFormat="false" ht="15" hidden="false" customHeight="false" outlineLevel="0" collapsed="false">
      <c r="A4165" s="9" t="s">
        <v>35817</v>
      </c>
      <c r="B4165" s="9" t="s">
        <v>35818</v>
      </c>
      <c r="C4165" s="9" t="s">
        <v>35819</v>
      </c>
      <c r="D4165" s="9" t="s">
        <v>25</v>
      </c>
      <c r="E4165" s="9" t="s">
        <v>460</v>
      </c>
      <c r="F4165" s="9" t="s">
        <v>5071</v>
      </c>
      <c r="G4165" s="9" t="s">
        <v>35820</v>
      </c>
      <c r="H4165" s="9" t="n">
        <v>-100</v>
      </c>
      <c r="I4165" s="9"/>
      <c r="J4165" s="9" t="s">
        <v>35821</v>
      </c>
      <c r="K4165" s="9" t="s">
        <v>35822</v>
      </c>
      <c r="L4165" s="9" t="s">
        <v>35823</v>
      </c>
      <c r="M4165" s="9" t="s">
        <v>35824</v>
      </c>
      <c r="N4165" s="9" t="s">
        <v>6008</v>
      </c>
      <c r="O4165" s="9" t="s">
        <v>693</v>
      </c>
      <c r="P4165" s="9"/>
      <c r="Q4165" s="9" t="s">
        <v>234</v>
      </c>
      <c r="R4165" s="9" t="s">
        <v>628</v>
      </c>
      <c r="S4165" s="9" t="s">
        <v>17</v>
      </c>
      <c r="T4165" s="9"/>
      <c r="U4165" s="9" t="s">
        <v>378</v>
      </c>
      <c r="V4165" s="9"/>
    </row>
    <row r="4166" customFormat="false" ht="15" hidden="false" customHeight="false" outlineLevel="0" collapsed="false">
      <c r="A4166" s="9" t="s">
        <v>35825</v>
      </c>
      <c r="B4166" s="9" t="s">
        <v>35826</v>
      </c>
      <c r="C4166" s="9" t="s">
        <v>35827</v>
      </c>
      <c r="D4166" s="9" t="s">
        <v>25</v>
      </c>
      <c r="E4166" s="9" t="s">
        <v>460</v>
      </c>
      <c r="F4166" s="9" t="s">
        <v>2495</v>
      </c>
      <c r="G4166" s="9" t="s">
        <v>124</v>
      </c>
      <c r="H4166" s="9" t="n">
        <v>220</v>
      </c>
      <c r="I4166" s="9"/>
      <c r="J4166" s="9" t="s">
        <v>35828</v>
      </c>
      <c r="K4166" s="9" t="s">
        <v>35829</v>
      </c>
      <c r="L4166" s="9" t="s">
        <v>35830</v>
      </c>
      <c r="M4166" s="9" t="s">
        <v>35831</v>
      </c>
      <c r="N4166" s="9" t="s">
        <v>173</v>
      </c>
      <c r="O4166" s="9" t="s">
        <v>693</v>
      </c>
      <c r="P4166" s="9"/>
      <c r="Q4166" s="9" t="s">
        <v>234</v>
      </c>
      <c r="R4166" s="9" t="s">
        <v>628</v>
      </c>
      <c r="S4166" s="9" t="s">
        <v>17</v>
      </c>
      <c r="T4166" s="9"/>
      <c r="U4166" s="9" t="s">
        <v>222</v>
      </c>
      <c r="V4166" s="9"/>
    </row>
    <row r="4167" customFormat="false" ht="15" hidden="false" customHeight="false" outlineLevel="0" collapsed="false">
      <c r="A4167" s="9" t="s">
        <v>35832</v>
      </c>
      <c r="B4167" s="9" t="s">
        <v>35833</v>
      </c>
      <c r="C4167" s="9" t="s">
        <v>35834</v>
      </c>
      <c r="D4167" s="9" t="s">
        <v>25</v>
      </c>
      <c r="E4167" s="9" t="s">
        <v>460</v>
      </c>
      <c r="F4167" s="9" t="s">
        <v>166</v>
      </c>
      <c r="G4167" s="9" t="s">
        <v>35835</v>
      </c>
      <c r="H4167" s="9" t="n">
        <v>1000</v>
      </c>
      <c r="I4167" s="9"/>
      <c r="J4167" s="9" t="s">
        <v>35836</v>
      </c>
      <c r="K4167" s="9" t="s">
        <v>35837</v>
      </c>
      <c r="L4167" s="9" t="s">
        <v>35838</v>
      </c>
      <c r="M4167" s="9" t="s">
        <v>35839</v>
      </c>
      <c r="N4167" s="9" t="s">
        <v>6008</v>
      </c>
      <c r="O4167" s="9" t="s">
        <v>693</v>
      </c>
      <c r="P4167" s="9"/>
      <c r="Q4167" s="9" t="s">
        <v>234</v>
      </c>
      <c r="R4167" s="9" t="s">
        <v>3340</v>
      </c>
      <c r="S4167" s="9" t="s">
        <v>17</v>
      </c>
      <c r="T4167" s="9" t="s">
        <v>5643</v>
      </c>
      <c r="U4167" s="9" t="s">
        <v>222</v>
      </c>
      <c r="V4167" s="9"/>
    </row>
    <row r="4168" customFormat="false" ht="15" hidden="false" customHeight="false" outlineLevel="0" collapsed="false">
      <c r="A4168" s="9" t="s">
        <v>35840</v>
      </c>
      <c r="B4168" s="9" t="s">
        <v>35841</v>
      </c>
      <c r="C4168" s="9" t="s">
        <v>385</v>
      </c>
      <c r="D4168" s="9" t="s">
        <v>25</v>
      </c>
      <c r="E4168" s="9" t="s">
        <v>460</v>
      </c>
      <c r="F4168" s="9" t="s">
        <v>162</v>
      </c>
      <c r="G4168" s="9" t="s">
        <v>88</v>
      </c>
      <c r="H4168" s="9" t="n">
        <v>-3500</v>
      </c>
      <c r="I4168" s="9"/>
      <c r="J4168" s="9" t="s">
        <v>35842</v>
      </c>
      <c r="K4168" s="9" t="s">
        <v>35843</v>
      </c>
      <c r="L4168" s="9" t="s">
        <v>35844</v>
      </c>
      <c r="M4168" s="9" t="s">
        <v>35845</v>
      </c>
      <c r="N4168" s="9" t="s">
        <v>231</v>
      </c>
      <c r="O4168" s="9" t="s">
        <v>35846</v>
      </c>
      <c r="P4168" s="9"/>
      <c r="Q4168" s="9" t="s">
        <v>35847</v>
      </c>
      <c r="R4168" s="9" t="s">
        <v>14937</v>
      </c>
      <c r="S4168" s="9" t="s">
        <v>17</v>
      </c>
      <c r="T4168" s="9" t="s">
        <v>3205</v>
      </c>
      <c r="U4168" s="9" t="s">
        <v>222</v>
      </c>
      <c r="V4168" s="9"/>
    </row>
    <row r="4169" customFormat="false" ht="15" hidden="false" customHeight="false" outlineLevel="0" collapsed="false">
      <c r="A4169" s="9" t="s">
        <v>35848</v>
      </c>
      <c r="B4169" s="9" t="s">
        <v>35849</v>
      </c>
      <c r="C4169" s="9" t="s">
        <v>35850</v>
      </c>
      <c r="D4169" s="9" t="s">
        <v>25</v>
      </c>
      <c r="E4169" s="9" t="s">
        <v>460</v>
      </c>
      <c r="F4169" s="9" t="s">
        <v>162</v>
      </c>
      <c r="G4169" s="9" t="s">
        <v>82</v>
      </c>
      <c r="H4169" s="9"/>
      <c r="I4169" s="9"/>
      <c r="J4169" s="9" t="s">
        <v>15209</v>
      </c>
      <c r="K4169" s="9" t="s">
        <v>35851</v>
      </c>
      <c r="L4169" s="9" t="s">
        <v>35852</v>
      </c>
      <c r="M4169" s="9" t="s">
        <v>35853</v>
      </c>
      <c r="N4169" s="9" t="s">
        <v>173</v>
      </c>
      <c r="O4169" s="9" t="s">
        <v>15196</v>
      </c>
      <c r="P4169" s="9"/>
      <c r="Q4169" s="9" t="s">
        <v>2073</v>
      </c>
      <c r="R4169" s="9" t="s">
        <v>14807</v>
      </c>
      <c r="S4169" s="9" t="s">
        <v>17</v>
      </c>
      <c r="T4169" s="9" t="s">
        <v>3391</v>
      </c>
      <c r="U4169" s="9" t="s">
        <v>222</v>
      </c>
      <c r="V4169" s="9"/>
    </row>
    <row r="4170" customFormat="false" ht="15" hidden="false" customHeight="false" outlineLevel="0" collapsed="false">
      <c r="A4170" s="9" t="s">
        <v>35854</v>
      </c>
      <c r="B4170" s="9" t="s">
        <v>35855</v>
      </c>
      <c r="C4170" s="9" t="s">
        <v>35856</v>
      </c>
      <c r="D4170" s="9" t="s">
        <v>25</v>
      </c>
      <c r="E4170" s="9" t="s">
        <v>460</v>
      </c>
      <c r="F4170" s="9" t="s">
        <v>169</v>
      </c>
      <c r="G4170" s="9" t="s">
        <v>6430</v>
      </c>
      <c r="H4170" s="9"/>
      <c r="I4170" s="9"/>
      <c r="J4170" s="9" t="s">
        <v>35857</v>
      </c>
      <c r="K4170" s="9" t="s">
        <v>35858</v>
      </c>
      <c r="L4170" s="9" t="s">
        <v>35859</v>
      </c>
      <c r="M4170" s="9" t="s">
        <v>35860</v>
      </c>
      <c r="N4170" s="9" t="s">
        <v>173</v>
      </c>
      <c r="O4170" s="9" t="s">
        <v>34832</v>
      </c>
      <c r="P4170" s="9"/>
      <c r="Q4170" s="9" t="s">
        <v>1267</v>
      </c>
      <c r="R4170" s="9" t="s">
        <v>14937</v>
      </c>
      <c r="S4170" s="9" t="s">
        <v>17</v>
      </c>
      <c r="T4170" s="9" t="s">
        <v>3391</v>
      </c>
      <c r="U4170" s="9" t="s">
        <v>222</v>
      </c>
      <c r="V4170" s="9"/>
    </row>
    <row r="4171" customFormat="false" ht="15" hidden="false" customHeight="false" outlineLevel="0" collapsed="false">
      <c r="A4171" s="9" t="s">
        <v>35861</v>
      </c>
      <c r="B4171" s="9" t="s">
        <v>35862</v>
      </c>
      <c r="C4171" s="9" t="s">
        <v>35863</v>
      </c>
      <c r="D4171" s="9" t="s">
        <v>25</v>
      </c>
      <c r="E4171" s="9" t="s">
        <v>460</v>
      </c>
      <c r="F4171" s="9" t="s">
        <v>14700</v>
      </c>
      <c r="G4171" s="9" t="s">
        <v>35864</v>
      </c>
      <c r="H4171" s="9" t="n">
        <v>-3000</v>
      </c>
      <c r="I4171" s="9"/>
      <c r="J4171" s="9" t="s">
        <v>35865</v>
      </c>
      <c r="K4171" s="9" t="s">
        <v>35866</v>
      </c>
      <c r="L4171" s="9" t="s">
        <v>35867</v>
      </c>
      <c r="M4171" s="9" t="s">
        <v>35868</v>
      </c>
      <c r="N4171" s="9" t="s">
        <v>11766</v>
      </c>
      <c r="O4171" s="9" t="s">
        <v>354</v>
      </c>
      <c r="P4171" s="9"/>
      <c r="Q4171" s="9" t="s">
        <v>1267</v>
      </c>
      <c r="R4171" s="9" t="s">
        <v>3340</v>
      </c>
      <c r="S4171" s="9" t="s">
        <v>17</v>
      </c>
      <c r="T4171" s="9" t="s">
        <v>2953</v>
      </c>
      <c r="U4171" s="9" t="s">
        <v>378</v>
      </c>
      <c r="V4171" s="9"/>
    </row>
    <row r="4172" customFormat="false" ht="15" hidden="false" customHeight="false" outlineLevel="0" collapsed="false">
      <c r="A4172" s="9" t="s">
        <v>35869</v>
      </c>
      <c r="B4172" s="9" t="s">
        <v>35870</v>
      </c>
      <c r="C4172" s="9" t="s">
        <v>35871</v>
      </c>
      <c r="D4172" s="9" t="s">
        <v>25</v>
      </c>
      <c r="E4172" s="9" t="s">
        <v>460</v>
      </c>
      <c r="F4172" s="9" t="s">
        <v>162</v>
      </c>
      <c r="G4172" s="9" t="s">
        <v>35872</v>
      </c>
      <c r="H4172" s="9"/>
      <c r="I4172" s="9"/>
      <c r="J4172" s="9" t="s">
        <v>15570</v>
      </c>
      <c r="K4172" s="9" t="s">
        <v>35873</v>
      </c>
      <c r="L4172" s="9" t="s">
        <v>35874</v>
      </c>
      <c r="M4172" s="9" t="s">
        <v>35875</v>
      </c>
      <c r="N4172" s="9" t="s">
        <v>174</v>
      </c>
      <c r="O4172" s="9" t="s">
        <v>15196</v>
      </c>
      <c r="P4172" s="9"/>
      <c r="Q4172" s="9" t="s">
        <v>2073</v>
      </c>
      <c r="R4172" s="9" t="s">
        <v>14807</v>
      </c>
      <c r="S4172" s="9" t="s">
        <v>17</v>
      </c>
      <c r="T4172" s="9"/>
      <c r="U4172" s="9" t="s">
        <v>222</v>
      </c>
      <c r="V4172" s="9"/>
    </row>
    <row r="4173" customFormat="false" ht="15" hidden="false" customHeight="false" outlineLevel="0" collapsed="false">
      <c r="A4173" s="9" t="s">
        <v>35876</v>
      </c>
      <c r="B4173" s="9" t="s">
        <v>35877</v>
      </c>
      <c r="C4173" s="9" t="s">
        <v>35878</v>
      </c>
      <c r="D4173" s="9" t="s">
        <v>25</v>
      </c>
      <c r="E4173" s="9" t="s">
        <v>460</v>
      </c>
      <c r="F4173" s="9" t="s">
        <v>2436</v>
      </c>
      <c r="G4173" s="9" t="s">
        <v>35879</v>
      </c>
      <c r="H4173" s="9" t="n">
        <v>-200</v>
      </c>
      <c r="I4173" s="9"/>
      <c r="J4173" s="9" t="s">
        <v>35880</v>
      </c>
      <c r="K4173" s="9" t="s">
        <v>35881</v>
      </c>
      <c r="L4173" s="9" t="s">
        <v>35882</v>
      </c>
      <c r="M4173" s="9" t="s">
        <v>35883</v>
      </c>
      <c r="N4173" s="9" t="s">
        <v>9212</v>
      </c>
      <c r="O4173" s="9" t="s">
        <v>354</v>
      </c>
      <c r="P4173" s="9"/>
      <c r="Q4173" s="9" t="s">
        <v>840</v>
      </c>
      <c r="R4173" s="9" t="s">
        <v>35884</v>
      </c>
      <c r="S4173" s="9" t="s">
        <v>16</v>
      </c>
      <c r="T4173" s="9" t="s">
        <v>7901</v>
      </c>
      <c r="U4173" s="9" t="s">
        <v>222</v>
      </c>
      <c r="V4173" s="9"/>
    </row>
    <row r="4174" customFormat="false" ht="15" hidden="false" customHeight="false" outlineLevel="0" collapsed="false">
      <c r="A4174" s="9" t="s">
        <v>35885</v>
      </c>
      <c r="B4174" s="9" t="s">
        <v>35886</v>
      </c>
      <c r="C4174" s="9" t="s">
        <v>35887</v>
      </c>
      <c r="D4174" s="9" t="s">
        <v>25</v>
      </c>
      <c r="E4174" s="9" t="s">
        <v>460</v>
      </c>
      <c r="F4174" s="9" t="s">
        <v>162</v>
      </c>
      <c r="G4174" s="9" t="s">
        <v>86</v>
      </c>
      <c r="H4174" s="9"/>
      <c r="I4174" s="9"/>
      <c r="J4174" s="9" t="s">
        <v>15570</v>
      </c>
      <c r="K4174" s="9" t="s">
        <v>35888</v>
      </c>
      <c r="L4174" s="9" t="s">
        <v>35889</v>
      </c>
      <c r="M4174" s="9" t="s">
        <v>35890</v>
      </c>
      <c r="N4174" s="9" t="s">
        <v>7235</v>
      </c>
      <c r="O4174" s="9" t="s">
        <v>15196</v>
      </c>
      <c r="P4174" s="9"/>
      <c r="Q4174" s="9" t="s">
        <v>2073</v>
      </c>
      <c r="R4174" s="9" t="s">
        <v>14807</v>
      </c>
      <c r="S4174" s="9" t="s">
        <v>17</v>
      </c>
      <c r="T4174" s="9"/>
      <c r="U4174" s="9" t="s">
        <v>222</v>
      </c>
      <c r="V4174" s="9"/>
    </row>
    <row r="4175" customFormat="false" ht="15" hidden="false" customHeight="false" outlineLevel="0" collapsed="false">
      <c r="A4175" s="9" t="s">
        <v>35891</v>
      </c>
      <c r="B4175" s="9" t="s">
        <v>35892</v>
      </c>
      <c r="C4175" s="9" t="s">
        <v>35893</v>
      </c>
      <c r="D4175" s="9" t="s">
        <v>25</v>
      </c>
      <c r="E4175" s="9" t="s">
        <v>460</v>
      </c>
      <c r="F4175" s="9" t="s">
        <v>15372</v>
      </c>
      <c r="G4175" s="9" t="s">
        <v>15373</v>
      </c>
      <c r="H4175" s="9"/>
      <c r="I4175" s="9"/>
      <c r="J4175" s="9" t="s">
        <v>35894</v>
      </c>
      <c r="K4175" s="9" t="s">
        <v>35895</v>
      </c>
      <c r="L4175" s="9" t="s">
        <v>35896</v>
      </c>
      <c r="M4175" s="9" t="s">
        <v>35897</v>
      </c>
      <c r="N4175" s="9" t="s">
        <v>174</v>
      </c>
      <c r="O4175" s="9" t="s">
        <v>15196</v>
      </c>
      <c r="P4175" s="9"/>
      <c r="Q4175" s="9" t="s">
        <v>2073</v>
      </c>
      <c r="R4175" s="9" t="s">
        <v>14807</v>
      </c>
      <c r="S4175" s="9" t="s">
        <v>17</v>
      </c>
      <c r="T4175" s="9" t="s">
        <v>12884</v>
      </c>
      <c r="U4175" s="9" t="s">
        <v>222</v>
      </c>
      <c r="V4175" s="9"/>
    </row>
    <row r="4176" customFormat="false" ht="15" hidden="false" customHeight="false" outlineLevel="0" collapsed="false">
      <c r="A4176" s="9" t="s">
        <v>35898</v>
      </c>
      <c r="B4176" s="9" t="s">
        <v>35899</v>
      </c>
      <c r="C4176" s="9" t="s">
        <v>35900</v>
      </c>
      <c r="D4176" s="9" t="s">
        <v>25</v>
      </c>
      <c r="E4176" s="9" t="s">
        <v>460</v>
      </c>
      <c r="F4176" s="9" t="s">
        <v>24467</v>
      </c>
      <c r="G4176" s="9" t="s">
        <v>35901</v>
      </c>
      <c r="H4176" s="9" t="n">
        <v>-3300</v>
      </c>
      <c r="I4176" s="9"/>
      <c r="J4176" s="9" t="s">
        <v>35902</v>
      </c>
      <c r="K4176" s="9" t="s">
        <v>35903</v>
      </c>
      <c r="L4176" s="9" t="s">
        <v>35904</v>
      </c>
      <c r="M4176" s="9" t="s">
        <v>35905</v>
      </c>
      <c r="N4176" s="9" t="s">
        <v>9411</v>
      </c>
      <c r="O4176" s="9" t="s">
        <v>15196</v>
      </c>
      <c r="P4176" s="9"/>
      <c r="Q4176" s="9" t="s">
        <v>35906</v>
      </c>
      <c r="R4176" s="9" t="s">
        <v>35907</v>
      </c>
      <c r="S4176" s="9" t="s">
        <v>17</v>
      </c>
      <c r="T4176" s="9" t="s">
        <v>672</v>
      </c>
      <c r="U4176" s="9" t="s">
        <v>222</v>
      </c>
      <c r="V4176" s="9"/>
    </row>
    <row r="4177" customFormat="false" ht="15" hidden="false" customHeight="false" outlineLevel="0" collapsed="false">
      <c r="A4177" s="9" t="s">
        <v>35908</v>
      </c>
      <c r="B4177" s="9" t="s">
        <v>35909</v>
      </c>
      <c r="C4177" s="9" t="s">
        <v>35910</v>
      </c>
      <c r="D4177" s="9" t="s">
        <v>25</v>
      </c>
      <c r="E4177" s="9" t="s">
        <v>460</v>
      </c>
      <c r="F4177" s="9" t="s">
        <v>165</v>
      </c>
      <c r="G4177" s="9" t="s">
        <v>4470</v>
      </c>
      <c r="H4177" s="9" t="n">
        <v>-3300</v>
      </c>
      <c r="I4177" s="9" t="n">
        <v>75</v>
      </c>
      <c r="J4177" s="9" t="s">
        <v>35911</v>
      </c>
      <c r="K4177" s="9" t="s">
        <v>35912</v>
      </c>
      <c r="L4177" s="9" t="s">
        <v>35913</v>
      </c>
      <c r="M4177" s="9" t="s">
        <v>35914</v>
      </c>
      <c r="N4177" s="9" t="s">
        <v>177</v>
      </c>
      <c r="O4177" s="9" t="s">
        <v>1139</v>
      </c>
      <c r="P4177" s="9" t="s">
        <v>35915</v>
      </c>
      <c r="Q4177" s="9" t="s">
        <v>234</v>
      </c>
      <c r="R4177" s="9" t="s">
        <v>18604</v>
      </c>
      <c r="S4177" s="9" t="s">
        <v>15</v>
      </c>
      <c r="T4177" s="9" t="s">
        <v>6041</v>
      </c>
      <c r="U4177" s="9" t="s">
        <v>222</v>
      </c>
      <c r="V4177" s="9"/>
    </row>
    <row r="4178" customFormat="false" ht="15" hidden="false" customHeight="false" outlineLevel="0" collapsed="false">
      <c r="A4178" s="9" t="s">
        <v>35916</v>
      </c>
      <c r="B4178" s="9" t="s">
        <v>35917</v>
      </c>
      <c r="C4178" s="9" t="s">
        <v>35918</v>
      </c>
      <c r="D4178" s="9" t="s">
        <v>25</v>
      </c>
      <c r="E4178" s="9" t="s">
        <v>460</v>
      </c>
      <c r="F4178" s="9" t="s">
        <v>165</v>
      </c>
      <c r="G4178" s="9" t="s">
        <v>676</v>
      </c>
      <c r="H4178" s="9" t="n">
        <v>-3500</v>
      </c>
      <c r="I4178" s="9" t="n">
        <v>-300</v>
      </c>
      <c r="J4178" s="9" t="s">
        <v>2889</v>
      </c>
      <c r="K4178" s="9" t="s">
        <v>35919</v>
      </c>
      <c r="L4178" s="9" t="s">
        <v>35920</v>
      </c>
      <c r="M4178" s="9" t="s">
        <v>35921</v>
      </c>
      <c r="N4178" s="9" t="s">
        <v>255</v>
      </c>
      <c r="O4178" s="9" t="s">
        <v>1139</v>
      </c>
      <c r="P4178" s="9"/>
      <c r="Q4178" s="9" t="s">
        <v>234</v>
      </c>
      <c r="R4178" s="9" t="s">
        <v>35922</v>
      </c>
      <c r="S4178" s="9" t="s">
        <v>16</v>
      </c>
      <c r="T4178" s="9" t="s">
        <v>7813</v>
      </c>
      <c r="U4178" s="9" t="s">
        <v>222</v>
      </c>
      <c r="V4178" s="9"/>
    </row>
    <row r="4179" customFormat="false" ht="15" hidden="false" customHeight="false" outlineLevel="0" collapsed="false">
      <c r="A4179" s="9" t="s">
        <v>35923</v>
      </c>
      <c r="B4179" s="9" t="s">
        <v>35924</v>
      </c>
      <c r="C4179" s="9" t="s">
        <v>20285</v>
      </c>
      <c r="D4179" s="9" t="s">
        <v>25</v>
      </c>
      <c r="E4179" s="9" t="s">
        <v>460</v>
      </c>
      <c r="F4179" s="9" t="s">
        <v>161</v>
      </c>
      <c r="G4179" s="9" t="s">
        <v>61</v>
      </c>
      <c r="H4179" s="9" t="n">
        <v>-3000</v>
      </c>
      <c r="I4179" s="9"/>
      <c r="J4179" s="9" t="s">
        <v>35925</v>
      </c>
      <c r="K4179" s="9" t="s">
        <v>35926</v>
      </c>
      <c r="L4179" s="9" t="s">
        <v>35927</v>
      </c>
      <c r="M4179" s="9" t="s">
        <v>35928</v>
      </c>
      <c r="N4179" s="9" t="s">
        <v>177</v>
      </c>
      <c r="O4179" s="9" t="s">
        <v>7700</v>
      </c>
      <c r="P4179" s="9"/>
      <c r="Q4179" s="9" t="s">
        <v>234</v>
      </c>
      <c r="R4179" s="9" t="s">
        <v>3340</v>
      </c>
      <c r="S4179" s="9" t="s">
        <v>17</v>
      </c>
      <c r="T4179" s="9" t="s">
        <v>7901</v>
      </c>
      <c r="U4179" s="9" t="s">
        <v>222</v>
      </c>
      <c r="V4179" s="9"/>
    </row>
    <row r="4180" customFormat="false" ht="15" hidden="false" customHeight="false" outlineLevel="0" collapsed="false">
      <c r="A4180" s="9" t="s">
        <v>35929</v>
      </c>
      <c r="B4180" s="9" t="s">
        <v>35930</v>
      </c>
      <c r="C4180" s="9" t="s">
        <v>15504</v>
      </c>
      <c r="D4180" s="9" t="s">
        <v>25</v>
      </c>
      <c r="E4180" s="9" t="s">
        <v>460</v>
      </c>
      <c r="F4180" s="9" t="s">
        <v>164</v>
      </c>
      <c r="G4180" s="9" t="s">
        <v>20292</v>
      </c>
      <c r="H4180" s="9" t="n">
        <v>100</v>
      </c>
      <c r="I4180" s="9"/>
      <c r="J4180" s="9" t="s">
        <v>35931</v>
      </c>
      <c r="K4180" s="9" t="s">
        <v>35932</v>
      </c>
      <c r="L4180" s="9" t="s">
        <v>35933</v>
      </c>
      <c r="M4180" s="9" t="s">
        <v>35934</v>
      </c>
      <c r="N4180" s="9" t="s">
        <v>9212</v>
      </c>
      <c r="O4180" s="9" t="s">
        <v>354</v>
      </c>
      <c r="P4180" s="9"/>
      <c r="Q4180" s="9" t="s">
        <v>670</v>
      </c>
      <c r="R4180" s="9" t="s">
        <v>15509</v>
      </c>
      <c r="S4180" s="9" t="s">
        <v>17</v>
      </c>
      <c r="T4180" s="9" t="s">
        <v>7901</v>
      </c>
      <c r="U4180" s="9" t="s">
        <v>378</v>
      </c>
      <c r="V4180" s="9"/>
    </row>
    <row r="4181" customFormat="false" ht="15" hidden="false" customHeight="false" outlineLevel="0" collapsed="false">
      <c r="A4181" s="9" t="s">
        <v>35935</v>
      </c>
      <c r="B4181" s="9" t="s">
        <v>35936</v>
      </c>
      <c r="C4181" s="9" t="s">
        <v>35937</v>
      </c>
      <c r="D4181" s="9" t="s">
        <v>25</v>
      </c>
      <c r="E4181" s="9" t="s">
        <v>460</v>
      </c>
      <c r="F4181" s="9" t="s">
        <v>35938</v>
      </c>
      <c r="G4181" s="9" t="s">
        <v>35939</v>
      </c>
      <c r="H4181" s="9" t="n">
        <v>1</v>
      </c>
      <c r="I4181" s="9"/>
      <c r="J4181" s="9" t="s">
        <v>35940</v>
      </c>
      <c r="K4181" s="9" t="s">
        <v>35941</v>
      </c>
      <c r="L4181" s="9" t="s">
        <v>35942</v>
      </c>
      <c r="M4181" s="9" t="s">
        <v>35943</v>
      </c>
      <c r="N4181" s="9" t="s">
        <v>177</v>
      </c>
      <c r="O4181" s="9" t="s">
        <v>354</v>
      </c>
      <c r="P4181" s="9"/>
      <c r="Q4181" s="9" t="s">
        <v>670</v>
      </c>
      <c r="R4181" s="9" t="s">
        <v>15509</v>
      </c>
      <c r="S4181" s="9" t="s">
        <v>17</v>
      </c>
      <c r="T4181" s="9" t="s">
        <v>14133</v>
      </c>
      <c r="U4181" s="9" t="s">
        <v>222</v>
      </c>
      <c r="V4181" s="9"/>
    </row>
    <row r="4182" customFormat="false" ht="15" hidden="false" customHeight="false" outlineLevel="0" collapsed="false">
      <c r="A4182" s="9" t="s">
        <v>35944</v>
      </c>
      <c r="B4182" s="9" t="s">
        <v>35945</v>
      </c>
      <c r="C4182" s="9" t="s">
        <v>20310</v>
      </c>
      <c r="D4182" s="9" t="s">
        <v>25</v>
      </c>
      <c r="E4182" s="9" t="s">
        <v>460</v>
      </c>
      <c r="F4182" s="9" t="s">
        <v>163</v>
      </c>
      <c r="G4182" s="9" t="s">
        <v>103</v>
      </c>
      <c r="H4182" s="9" t="n">
        <v>-433</v>
      </c>
      <c r="I4182" s="9"/>
      <c r="J4182" s="9" t="s">
        <v>35946</v>
      </c>
      <c r="K4182" s="9" t="s">
        <v>35947</v>
      </c>
      <c r="L4182" s="9" t="s">
        <v>35948</v>
      </c>
      <c r="M4182" s="9" t="s">
        <v>35949</v>
      </c>
      <c r="N4182" s="9" t="s">
        <v>177</v>
      </c>
      <c r="O4182" s="9" t="s">
        <v>354</v>
      </c>
      <c r="P4182" s="9"/>
      <c r="Q4182" s="9" t="s">
        <v>219</v>
      </c>
      <c r="R4182" s="9" t="s">
        <v>14762</v>
      </c>
      <c r="S4182" s="9" t="s">
        <v>17</v>
      </c>
      <c r="T4182" s="9" t="s">
        <v>7901</v>
      </c>
      <c r="U4182" s="9" t="s">
        <v>378</v>
      </c>
      <c r="V4182" s="9"/>
    </row>
    <row r="4183" customFormat="false" ht="15" hidden="false" customHeight="false" outlineLevel="0" collapsed="false">
      <c r="A4183" s="9" t="s">
        <v>35950</v>
      </c>
      <c r="B4183" s="9" t="s">
        <v>35951</v>
      </c>
      <c r="C4183" s="9" t="s">
        <v>11778</v>
      </c>
      <c r="D4183" s="9" t="s">
        <v>25</v>
      </c>
      <c r="E4183" s="9" t="s">
        <v>460</v>
      </c>
      <c r="F4183" s="9" t="s">
        <v>163</v>
      </c>
      <c r="G4183" s="9" t="s">
        <v>103</v>
      </c>
      <c r="H4183" s="9" t="n">
        <v>-200</v>
      </c>
      <c r="I4183" s="9"/>
      <c r="J4183" s="9" t="s">
        <v>35952</v>
      </c>
      <c r="K4183" s="9" t="s">
        <v>35953</v>
      </c>
      <c r="L4183" s="9" t="s">
        <v>35954</v>
      </c>
      <c r="M4183" s="9" t="s">
        <v>35955</v>
      </c>
      <c r="N4183" s="9" t="s">
        <v>177</v>
      </c>
      <c r="O4183" s="9" t="s">
        <v>354</v>
      </c>
      <c r="P4183" s="9" t="s">
        <v>35956</v>
      </c>
      <c r="Q4183" s="9" t="s">
        <v>234</v>
      </c>
      <c r="R4183" s="9" t="s">
        <v>35957</v>
      </c>
      <c r="S4183" s="9" t="s">
        <v>15</v>
      </c>
      <c r="T4183" s="9" t="s">
        <v>5311</v>
      </c>
      <c r="U4183" s="9" t="s">
        <v>222</v>
      </c>
      <c r="V4183" s="9"/>
    </row>
    <row r="4184" customFormat="false" ht="15" hidden="false" customHeight="false" outlineLevel="0" collapsed="false">
      <c r="A4184" s="9" t="s">
        <v>35958</v>
      </c>
      <c r="B4184" s="9" t="s">
        <v>35959</v>
      </c>
      <c r="C4184" s="9" t="s">
        <v>35960</v>
      </c>
      <c r="D4184" s="9" t="s">
        <v>25</v>
      </c>
      <c r="E4184" s="9" t="s">
        <v>460</v>
      </c>
      <c r="F4184" s="9" t="s">
        <v>8301</v>
      </c>
      <c r="G4184" s="9" t="s">
        <v>35961</v>
      </c>
      <c r="H4184" s="9" t="n">
        <v>750</v>
      </c>
      <c r="I4184" s="9"/>
      <c r="J4184" s="9" t="s">
        <v>35962</v>
      </c>
      <c r="K4184" s="9" t="s">
        <v>35963</v>
      </c>
      <c r="L4184" s="9" t="s">
        <v>35964</v>
      </c>
      <c r="M4184" s="9" t="s">
        <v>35965</v>
      </c>
      <c r="N4184" s="9" t="s">
        <v>177</v>
      </c>
      <c r="O4184" s="9" t="s">
        <v>35966</v>
      </c>
      <c r="P4184" s="9"/>
      <c r="Q4184" s="9" t="s">
        <v>234</v>
      </c>
      <c r="R4184" s="9" t="s">
        <v>35967</v>
      </c>
      <c r="S4184" s="9" t="s">
        <v>17</v>
      </c>
      <c r="T4184" s="9" t="s">
        <v>170</v>
      </c>
      <c r="U4184" s="9" t="s">
        <v>378</v>
      </c>
      <c r="V4184" s="9"/>
    </row>
    <row r="4185" customFormat="false" ht="15" hidden="false" customHeight="false" outlineLevel="0" collapsed="false">
      <c r="A4185" s="9" t="s">
        <v>35968</v>
      </c>
      <c r="B4185" s="9" t="s">
        <v>35969</v>
      </c>
      <c r="C4185" s="9" t="s">
        <v>35970</v>
      </c>
      <c r="D4185" s="9" t="s">
        <v>25</v>
      </c>
      <c r="E4185" s="9" t="s">
        <v>460</v>
      </c>
      <c r="F4185" s="9" t="s">
        <v>167</v>
      </c>
      <c r="G4185" s="9" t="s">
        <v>5050</v>
      </c>
      <c r="H4185" s="9" t="n">
        <v>1150</v>
      </c>
      <c r="I4185" s="9"/>
      <c r="J4185" s="9" t="s">
        <v>35971</v>
      </c>
      <c r="K4185" s="9" t="s">
        <v>35972</v>
      </c>
      <c r="L4185" s="9" t="s">
        <v>35973</v>
      </c>
      <c r="M4185" s="9" t="s">
        <v>11778</v>
      </c>
      <c r="N4185" s="9" t="s">
        <v>177</v>
      </c>
      <c r="O4185" s="9" t="s">
        <v>354</v>
      </c>
      <c r="P4185" s="9"/>
      <c r="Q4185" s="9" t="s">
        <v>234</v>
      </c>
      <c r="R4185" s="9" t="s">
        <v>35974</v>
      </c>
      <c r="S4185" s="9" t="s">
        <v>17</v>
      </c>
      <c r="T4185" s="9" t="s">
        <v>170</v>
      </c>
      <c r="U4185" s="9" t="s">
        <v>222</v>
      </c>
      <c r="V4185" s="9"/>
    </row>
    <row r="4186" customFormat="false" ht="15" hidden="false" customHeight="false" outlineLevel="0" collapsed="false">
      <c r="A4186" s="9" t="s">
        <v>35975</v>
      </c>
      <c r="B4186" s="9" t="s">
        <v>35976</v>
      </c>
      <c r="C4186" s="9" t="s">
        <v>35977</v>
      </c>
      <c r="D4186" s="9" t="s">
        <v>25</v>
      </c>
      <c r="E4186" s="9" t="s">
        <v>460</v>
      </c>
      <c r="F4186" s="9" t="s">
        <v>162</v>
      </c>
      <c r="G4186" s="9" t="s">
        <v>90</v>
      </c>
      <c r="H4186" s="9"/>
      <c r="I4186" s="9"/>
      <c r="J4186" s="9" t="s">
        <v>35978</v>
      </c>
      <c r="K4186" s="9" t="s">
        <v>35979</v>
      </c>
      <c r="L4186" s="9" t="s">
        <v>35980</v>
      </c>
      <c r="M4186" s="9" t="s">
        <v>35981</v>
      </c>
      <c r="N4186" s="9" t="s">
        <v>9212</v>
      </c>
      <c r="O4186" s="9" t="s">
        <v>15188</v>
      </c>
      <c r="P4186" s="9"/>
      <c r="Q4186" s="9" t="s">
        <v>840</v>
      </c>
      <c r="R4186" s="9" t="s">
        <v>15648</v>
      </c>
      <c r="S4186" s="9" t="s">
        <v>17</v>
      </c>
      <c r="T4186" s="9" t="s">
        <v>7901</v>
      </c>
      <c r="U4186" s="9" t="s">
        <v>378</v>
      </c>
      <c r="V4186" s="9"/>
    </row>
    <row r="4187" customFormat="false" ht="15" hidden="false" customHeight="false" outlineLevel="0" collapsed="false">
      <c r="A4187" s="9" t="s">
        <v>35982</v>
      </c>
      <c r="B4187" s="9" t="s">
        <v>35983</v>
      </c>
      <c r="C4187" s="9" t="s">
        <v>35984</v>
      </c>
      <c r="D4187" s="9" t="s">
        <v>25</v>
      </c>
      <c r="E4187" s="9" t="s">
        <v>460</v>
      </c>
      <c r="F4187" s="9" t="s">
        <v>164</v>
      </c>
      <c r="G4187" s="9" t="s">
        <v>111</v>
      </c>
      <c r="H4187" s="9"/>
      <c r="I4187" s="9"/>
      <c r="J4187" s="9" t="s">
        <v>15570</v>
      </c>
      <c r="K4187" s="9" t="s">
        <v>35985</v>
      </c>
      <c r="L4187" s="9" t="s">
        <v>35986</v>
      </c>
      <c r="M4187" s="9" t="s">
        <v>35987</v>
      </c>
      <c r="N4187" s="9" t="s">
        <v>177</v>
      </c>
      <c r="O4187" s="9" t="s">
        <v>15196</v>
      </c>
      <c r="P4187" s="9"/>
      <c r="Q4187" s="9" t="s">
        <v>1267</v>
      </c>
      <c r="R4187" s="9" t="s">
        <v>628</v>
      </c>
      <c r="S4187" s="9" t="s">
        <v>17</v>
      </c>
      <c r="T4187" s="9" t="s">
        <v>3391</v>
      </c>
      <c r="U4187" s="9" t="s">
        <v>378</v>
      </c>
      <c r="V4187" s="9"/>
    </row>
    <row r="4188" customFormat="false" ht="15" hidden="false" customHeight="false" outlineLevel="0" collapsed="false">
      <c r="A4188" s="9" t="s">
        <v>35988</v>
      </c>
      <c r="B4188" s="9" t="s">
        <v>35989</v>
      </c>
      <c r="C4188" s="9" t="s">
        <v>35990</v>
      </c>
      <c r="D4188" s="9" t="s">
        <v>25</v>
      </c>
      <c r="E4188" s="9" t="s">
        <v>460</v>
      </c>
      <c r="F4188" s="9" t="s">
        <v>163</v>
      </c>
      <c r="G4188" s="9" t="s">
        <v>1376</v>
      </c>
      <c r="H4188" s="9" t="n">
        <v>700</v>
      </c>
      <c r="I4188" s="9"/>
      <c r="J4188" s="9" t="s">
        <v>35991</v>
      </c>
      <c r="K4188" s="9" t="s">
        <v>35992</v>
      </c>
      <c r="L4188" s="9" t="s">
        <v>35993</v>
      </c>
      <c r="M4188" s="9" t="s">
        <v>35994</v>
      </c>
      <c r="N4188" s="9" t="s">
        <v>9212</v>
      </c>
      <c r="O4188" s="9" t="s">
        <v>354</v>
      </c>
      <c r="P4188" s="9"/>
      <c r="Q4188" s="9" t="s">
        <v>670</v>
      </c>
      <c r="R4188" s="9" t="s">
        <v>35995</v>
      </c>
      <c r="S4188" s="9" t="s">
        <v>15</v>
      </c>
      <c r="T4188" s="9" t="s">
        <v>6011</v>
      </c>
      <c r="U4188" s="9" t="s">
        <v>222</v>
      </c>
      <c r="V4188" s="9"/>
    </row>
    <row r="4189" customFormat="false" ht="15" hidden="false" customHeight="false" outlineLevel="0" collapsed="false">
      <c r="A4189" s="9" t="s">
        <v>35996</v>
      </c>
      <c r="B4189" s="9" t="s">
        <v>35997</v>
      </c>
      <c r="C4189" s="9" t="s">
        <v>35998</v>
      </c>
      <c r="D4189" s="9" t="s">
        <v>25</v>
      </c>
      <c r="E4189" s="9" t="s">
        <v>460</v>
      </c>
      <c r="F4189" s="9" t="s">
        <v>163</v>
      </c>
      <c r="G4189" s="9" t="s">
        <v>103</v>
      </c>
      <c r="H4189" s="9" t="n">
        <v>1040</v>
      </c>
      <c r="I4189" s="9"/>
      <c r="J4189" s="9" t="s">
        <v>35999</v>
      </c>
      <c r="K4189" s="9" t="s">
        <v>36000</v>
      </c>
      <c r="L4189" s="9" t="s">
        <v>36001</v>
      </c>
      <c r="M4189" s="9" t="s">
        <v>36002</v>
      </c>
      <c r="N4189" s="9" t="s">
        <v>177</v>
      </c>
      <c r="O4189" s="9" t="s">
        <v>36003</v>
      </c>
      <c r="P4189" s="9"/>
      <c r="Q4189" s="9" t="s">
        <v>234</v>
      </c>
      <c r="R4189" s="9" t="s">
        <v>628</v>
      </c>
      <c r="S4189" s="9" t="s">
        <v>17</v>
      </c>
      <c r="T4189" s="9" t="s">
        <v>3239</v>
      </c>
      <c r="U4189" s="9" t="s">
        <v>222</v>
      </c>
      <c r="V4189" s="9"/>
    </row>
    <row r="4190" customFormat="false" ht="15" hidden="false" customHeight="false" outlineLevel="0" collapsed="false">
      <c r="A4190" s="9" t="s">
        <v>36004</v>
      </c>
      <c r="B4190" s="9" t="s">
        <v>36005</v>
      </c>
      <c r="C4190" s="9" t="s">
        <v>36006</v>
      </c>
      <c r="D4190" s="9" t="s">
        <v>25</v>
      </c>
      <c r="E4190" s="9" t="s">
        <v>460</v>
      </c>
      <c r="F4190" s="9" t="s">
        <v>163</v>
      </c>
      <c r="G4190" s="9" t="s">
        <v>105</v>
      </c>
      <c r="H4190" s="9" t="n">
        <v>1234</v>
      </c>
      <c r="I4190" s="9"/>
      <c r="J4190" s="9" t="s">
        <v>36007</v>
      </c>
      <c r="K4190" s="9" t="s">
        <v>36008</v>
      </c>
      <c r="L4190" s="9" t="s">
        <v>36009</v>
      </c>
      <c r="M4190" s="9" t="s">
        <v>36002</v>
      </c>
      <c r="N4190" s="9" t="s">
        <v>177</v>
      </c>
      <c r="O4190" s="9" t="s">
        <v>354</v>
      </c>
      <c r="P4190" s="9"/>
      <c r="Q4190" s="9" t="s">
        <v>234</v>
      </c>
      <c r="R4190" s="9" t="s">
        <v>36010</v>
      </c>
      <c r="S4190" s="9" t="s">
        <v>16</v>
      </c>
      <c r="T4190" s="9" t="s">
        <v>11518</v>
      </c>
      <c r="U4190" s="9" t="s">
        <v>222</v>
      </c>
      <c r="V4190" s="9" t="s">
        <v>36011</v>
      </c>
    </row>
    <row r="4191" customFormat="false" ht="15" hidden="false" customHeight="false" outlineLevel="0" collapsed="false">
      <c r="A4191" s="9" t="s">
        <v>36012</v>
      </c>
      <c r="B4191" s="9" t="s">
        <v>36013</v>
      </c>
      <c r="C4191" s="9" t="s">
        <v>36014</v>
      </c>
      <c r="D4191" s="9" t="s">
        <v>25</v>
      </c>
      <c r="E4191" s="9" t="s">
        <v>460</v>
      </c>
      <c r="F4191" s="9" t="s">
        <v>167</v>
      </c>
      <c r="G4191" s="9" t="s">
        <v>138</v>
      </c>
      <c r="H4191" s="9" t="n">
        <v>1450</v>
      </c>
      <c r="I4191" s="9"/>
      <c r="J4191" s="9" t="s">
        <v>36015</v>
      </c>
      <c r="K4191" s="9" t="s">
        <v>36016</v>
      </c>
      <c r="L4191" s="9" t="s">
        <v>36017</v>
      </c>
      <c r="M4191" s="9" t="s">
        <v>36018</v>
      </c>
      <c r="N4191" s="9" t="s">
        <v>177</v>
      </c>
      <c r="O4191" s="9" t="s">
        <v>354</v>
      </c>
      <c r="P4191" s="9" t="s">
        <v>36019</v>
      </c>
      <c r="Q4191" s="9" t="s">
        <v>234</v>
      </c>
      <c r="R4191" s="9" t="s">
        <v>36020</v>
      </c>
      <c r="S4191" s="9" t="s">
        <v>15</v>
      </c>
      <c r="T4191" s="9" t="s">
        <v>11518</v>
      </c>
      <c r="U4191" s="9" t="s">
        <v>222</v>
      </c>
      <c r="V4191" s="9"/>
    </row>
    <row r="4192" customFormat="false" ht="15" hidden="false" customHeight="false" outlineLevel="0" collapsed="false">
      <c r="A4192" s="9" t="s">
        <v>36021</v>
      </c>
      <c r="B4192" s="9" t="s">
        <v>36022</v>
      </c>
      <c r="C4192" s="9" t="s">
        <v>36023</v>
      </c>
      <c r="D4192" s="9" t="s">
        <v>25</v>
      </c>
      <c r="E4192" s="9" t="s">
        <v>460</v>
      </c>
      <c r="F4192" s="9" t="s">
        <v>167</v>
      </c>
      <c r="G4192" s="9" t="s">
        <v>138</v>
      </c>
      <c r="H4192" s="9" t="n">
        <v>1430</v>
      </c>
      <c r="I4192" s="9"/>
      <c r="J4192" s="9" t="s">
        <v>36024</v>
      </c>
      <c r="K4192" s="9" t="s">
        <v>36025</v>
      </c>
      <c r="L4192" s="9" t="s">
        <v>36026</v>
      </c>
      <c r="M4192" s="9" t="s">
        <v>36027</v>
      </c>
      <c r="N4192" s="9" t="s">
        <v>177</v>
      </c>
      <c r="O4192" s="9" t="s">
        <v>354</v>
      </c>
      <c r="P4192" s="9"/>
      <c r="Q4192" s="9" t="s">
        <v>234</v>
      </c>
      <c r="R4192" s="9" t="s">
        <v>36028</v>
      </c>
      <c r="S4192" s="9" t="s">
        <v>16</v>
      </c>
      <c r="T4192" s="9" t="s">
        <v>7813</v>
      </c>
      <c r="U4192" s="9" t="s">
        <v>222</v>
      </c>
      <c r="V4192" s="9"/>
    </row>
    <row r="4193" customFormat="false" ht="15" hidden="false" customHeight="false" outlineLevel="0" collapsed="false">
      <c r="A4193" s="9" t="s">
        <v>36029</v>
      </c>
      <c r="B4193" s="9" t="s">
        <v>36030</v>
      </c>
      <c r="C4193" s="9" t="s">
        <v>36031</v>
      </c>
      <c r="D4193" s="9" t="s">
        <v>25</v>
      </c>
      <c r="E4193" s="9" t="s">
        <v>460</v>
      </c>
      <c r="F4193" s="9" t="s">
        <v>167</v>
      </c>
      <c r="G4193" s="9" t="s">
        <v>138</v>
      </c>
      <c r="H4193" s="9" t="n">
        <v>1796</v>
      </c>
      <c r="I4193" s="9"/>
      <c r="J4193" s="9" t="s">
        <v>36032</v>
      </c>
      <c r="K4193" s="9" t="s">
        <v>36033</v>
      </c>
      <c r="L4193" s="9" t="s">
        <v>36034</v>
      </c>
      <c r="M4193" s="9" t="s">
        <v>36035</v>
      </c>
      <c r="N4193" s="9" t="s">
        <v>177</v>
      </c>
      <c r="O4193" s="9" t="s">
        <v>354</v>
      </c>
      <c r="P4193" s="9"/>
      <c r="Q4193" s="9" t="s">
        <v>234</v>
      </c>
      <c r="R4193" s="9" t="s">
        <v>36036</v>
      </c>
      <c r="S4193" s="9" t="s">
        <v>17</v>
      </c>
      <c r="T4193" s="9" t="s">
        <v>357</v>
      </c>
      <c r="U4193" s="9" t="s">
        <v>222</v>
      </c>
      <c r="V4193" s="9"/>
    </row>
    <row r="4194" customFormat="false" ht="15" hidden="false" customHeight="false" outlineLevel="0" collapsed="false">
      <c r="A4194" s="9" t="s">
        <v>36037</v>
      </c>
      <c r="B4194" s="9" t="s">
        <v>36038</v>
      </c>
      <c r="C4194" s="9" t="s">
        <v>36039</v>
      </c>
      <c r="D4194" s="9" t="s">
        <v>25</v>
      </c>
      <c r="E4194" s="9" t="s">
        <v>460</v>
      </c>
      <c r="F4194" s="9" t="s">
        <v>167</v>
      </c>
      <c r="G4194" s="9" t="s">
        <v>140</v>
      </c>
      <c r="H4194" s="9" t="n">
        <v>1800</v>
      </c>
      <c r="I4194" s="9"/>
      <c r="J4194" s="9" t="s">
        <v>36040</v>
      </c>
      <c r="K4194" s="9" t="s">
        <v>36041</v>
      </c>
      <c r="L4194" s="9" t="s">
        <v>36042</v>
      </c>
      <c r="M4194" s="9" t="s">
        <v>36043</v>
      </c>
      <c r="N4194" s="9" t="s">
        <v>177</v>
      </c>
      <c r="O4194" s="9" t="s">
        <v>354</v>
      </c>
      <c r="P4194" s="9"/>
      <c r="Q4194" s="9" t="s">
        <v>234</v>
      </c>
      <c r="R4194" s="9" t="s">
        <v>36044</v>
      </c>
      <c r="S4194" s="9" t="s">
        <v>17</v>
      </c>
      <c r="T4194" s="9" t="s">
        <v>357</v>
      </c>
      <c r="U4194" s="9" t="s">
        <v>222</v>
      </c>
      <c r="V4194" s="9"/>
    </row>
    <row r="4195" customFormat="false" ht="15" hidden="false" customHeight="false" outlineLevel="0" collapsed="false">
      <c r="A4195" s="9" t="s">
        <v>36045</v>
      </c>
      <c r="B4195" s="9" t="s">
        <v>36046</v>
      </c>
      <c r="C4195" s="9" t="s">
        <v>36047</v>
      </c>
      <c r="D4195" s="9" t="s">
        <v>25</v>
      </c>
      <c r="E4195" s="9" t="s">
        <v>460</v>
      </c>
      <c r="F4195" s="9" t="s">
        <v>167</v>
      </c>
      <c r="G4195" s="9" t="s">
        <v>307</v>
      </c>
      <c r="H4195" s="9" t="n">
        <v>1826</v>
      </c>
      <c r="I4195" s="9"/>
      <c r="J4195" s="9" t="s">
        <v>36048</v>
      </c>
      <c r="K4195" s="9" t="s">
        <v>36049</v>
      </c>
      <c r="L4195" s="9" t="s">
        <v>36050</v>
      </c>
      <c r="M4195" s="9" t="s">
        <v>36051</v>
      </c>
      <c r="N4195" s="9" t="s">
        <v>177</v>
      </c>
      <c r="O4195" s="9" t="s">
        <v>354</v>
      </c>
      <c r="P4195" s="9"/>
      <c r="Q4195" s="9" t="s">
        <v>234</v>
      </c>
      <c r="R4195" s="9" t="s">
        <v>36052</v>
      </c>
      <c r="S4195" s="9" t="s">
        <v>16</v>
      </c>
      <c r="T4195" s="9" t="s">
        <v>36053</v>
      </c>
      <c r="U4195" s="9" t="s">
        <v>222</v>
      </c>
      <c r="V4195" s="9"/>
    </row>
    <row r="4196" customFormat="false" ht="15" hidden="false" customHeight="false" outlineLevel="0" collapsed="false">
      <c r="A4196" s="9" t="s">
        <v>36054</v>
      </c>
      <c r="B4196" s="9" t="s">
        <v>36055</v>
      </c>
      <c r="C4196" s="9" t="s">
        <v>36056</v>
      </c>
      <c r="D4196" s="9" t="s">
        <v>25</v>
      </c>
      <c r="E4196" s="9" t="s">
        <v>460</v>
      </c>
      <c r="F4196" s="9" t="s">
        <v>162</v>
      </c>
      <c r="G4196" s="9" t="s">
        <v>88</v>
      </c>
      <c r="H4196" s="9" t="n">
        <v>1904</v>
      </c>
      <c r="I4196" s="9"/>
      <c r="J4196" s="9" t="s">
        <v>36057</v>
      </c>
      <c r="K4196" s="9" t="s">
        <v>36058</v>
      </c>
      <c r="L4196" s="9" t="s">
        <v>36059</v>
      </c>
      <c r="M4196" s="9" t="s">
        <v>36060</v>
      </c>
      <c r="N4196" s="9" t="s">
        <v>177</v>
      </c>
      <c r="O4196" s="9" t="s">
        <v>354</v>
      </c>
      <c r="P4196" s="9"/>
      <c r="Q4196" s="9" t="s">
        <v>234</v>
      </c>
      <c r="R4196" s="9" t="s">
        <v>15648</v>
      </c>
      <c r="S4196" s="9" t="s">
        <v>17</v>
      </c>
      <c r="T4196" s="9" t="s">
        <v>1001</v>
      </c>
      <c r="U4196" s="9" t="s">
        <v>378</v>
      </c>
      <c r="V4196" s="9"/>
    </row>
    <row r="4197" customFormat="false" ht="15" hidden="false" customHeight="false" outlineLevel="0" collapsed="false">
      <c r="A4197" s="9" t="s">
        <v>36061</v>
      </c>
      <c r="B4197" s="9" t="s">
        <v>36062</v>
      </c>
      <c r="C4197" s="9" t="s">
        <v>36063</v>
      </c>
      <c r="D4197" s="9" t="s">
        <v>25</v>
      </c>
      <c r="E4197" s="9" t="s">
        <v>460</v>
      </c>
      <c r="F4197" s="9" t="s">
        <v>11406</v>
      </c>
      <c r="G4197" s="9" t="s">
        <v>22989</v>
      </c>
      <c r="H4197" s="9" t="n">
        <v>1907</v>
      </c>
      <c r="I4197" s="9"/>
      <c r="J4197" s="9" t="s">
        <v>36064</v>
      </c>
      <c r="K4197" s="9" t="s">
        <v>36065</v>
      </c>
      <c r="L4197" s="9" t="s">
        <v>36066</v>
      </c>
      <c r="M4197" s="9" t="s">
        <v>36067</v>
      </c>
      <c r="N4197" s="9" t="s">
        <v>15593</v>
      </c>
      <c r="O4197" s="9" t="s">
        <v>354</v>
      </c>
      <c r="P4197" s="9"/>
      <c r="Q4197" s="9" t="s">
        <v>234</v>
      </c>
      <c r="R4197" s="9" t="s">
        <v>36068</v>
      </c>
      <c r="S4197" s="9" t="s">
        <v>17</v>
      </c>
      <c r="T4197" s="9" t="s">
        <v>1001</v>
      </c>
      <c r="U4197" s="9" t="s">
        <v>378</v>
      </c>
      <c r="V4197" s="9"/>
    </row>
    <row r="4198" customFormat="false" ht="15" hidden="false" customHeight="false" outlineLevel="0" collapsed="false">
      <c r="A4198" s="9" t="s">
        <v>36069</v>
      </c>
      <c r="B4198" s="9" t="s">
        <v>36070</v>
      </c>
      <c r="C4198" s="9" t="s">
        <v>36071</v>
      </c>
      <c r="D4198" s="9" t="s">
        <v>25</v>
      </c>
      <c r="E4198" s="9" t="s">
        <v>460</v>
      </c>
      <c r="F4198" s="9" t="s">
        <v>171</v>
      </c>
      <c r="G4198" s="9" t="s">
        <v>88</v>
      </c>
      <c r="H4198" s="9" t="n">
        <v>1952</v>
      </c>
      <c r="I4198" s="9"/>
      <c r="J4198" s="9" t="s">
        <v>36072</v>
      </c>
      <c r="K4198" s="9" t="s">
        <v>36073</v>
      </c>
      <c r="L4198" s="9" t="s">
        <v>36074</v>
      </c>
      <c r="M4198" s="9" t="s">
        <v>36075</v>
      </c>
      <c r="N4198" s="9" t="s">
        <v>176</v>
      </c>
      <c r="O4198" s="9" t="s">
        <v>763</v>
      </c>
      <c r="P4198" s="9"/>
      <c r="Q4198" s="9" t="s">
        <v>234</v>
      </c>
      <c r="R4198" s="9" t="s">
        <v>628</v>
      </c>
      <c r="S4198" s="9" t="s">
        <v>17</v>
      </c>
      <c r="T4198" s="9" t="s">
        <v>1001</v>
      </c>
      <c r="U4198" s="9" t="s">
        <v>222</v>
      </c>
      <c r="V4198" s="9"/>
    </row>
    <row r="4199" customFormat="false" ht="15" hidden="false" customHeight="false" outlineLevel="0" collapsed="false">
      <c r="A4199" s="9" t="s">
        <v>36076</v>
      </c>
      <c r="B4199" s="9" t="s">
        <v>11066</v>
      </c>
      <c r="C4199" s="9" t="s">
        <v>36077</v>
      </c>
      <c r="D4199" s="9" t="s">
        <v>25</v>
      </c>
      <c r="E4199" s="9" t="s">
        <v>460</v>
      </c>
      <c r="F4199" s="9" t="s">
        <v>171</v>
      </c>
      <c r="G4199" s="9" t="s">
        <v>36078</v>
      </c>
      <c r="H4199" s="9" t="n">
        <v>1981</v>
      </c>
      <c r="I4199" s="9"/>
      <c r="J4199" s="9" t="s">
        <v>36079</v>
      </c>
      <c r="K4199" s="9" t="s">
        <v>36080</v>
      </c>
      <c r="L4199" s="9" t="s">
        <v>36081</v>
      </c>
      <c r="M4199" s="9" t="s">
        <v>36082</v>
      </c>
      <c r="N4199" s="9" t="s">
        <v>13951</v>
      </c>
      <c r="O4199" s="9" t="s">
        <v>36083</v>
      </c>
      <c r="P4199" s="9"/>
      <c r="Q4199" s="9" t="s">
        <v>234</v>
      </c>
      <c r="R4199" s="9" t="s">
        <v>15584</v>
      </c>
      <c r="S4199" s="9" t="s">
        <v>17</v>
      </c>
      <c r="T4199" s="9" t="s">
        <v>36084</v>
      </c>
      <c r="U4199" s="9" t="s">
        <v>222</v>
      </c>
      <c r="V4199" s="9"/>
    </row>
    <row r="4200" customFormat="false" ht="15" hidden="false" customHeight="false" outlineLevel="0" collapsed="false">
      <c r="A4200" s="9" t="s">
        <v>36085</v>
      </c>
      <c r="B4200" s="9" t="s">
        <v>36086</v>
      </c>
      <c r="C4200" s="9" t="s">
        <v>36087</v>
      </c>
      <c r="D4200" s="9" t="s">
        <v>25</v>
      </c>
      <c r="E4200" s="9" t="s">
        <v>460</v>
      </c>
      <c r="F4200" s="9" t="s">
        <v>171</v>
      </c>
      <c r="G4200" s="9" t="s">
        <v>88</v>
      </c>
      <c r="H4200" s="9" t="n">
        <v>1965</v>
      </c>
      <c r="I4200" s="9"/>
      <c r="J4200" s="9" t="s">
        <v>36088</v>
      </c>
      <c r="K4200" s="9" t="s">
        <v>36089</v>
      </c>
      <c r="L4200" s="9" t="s">
        <v>36090</v>
      </c>
      <c r="M4200" s="9" t="s">
        <v>36091</v>
      </c>
      <c r="N4200" s="9" t="s">
        <v>176</v>
      </c>
      <c r="O4200" s="9" t="s">
        <v>763</v>
      </c>
      <c r="P4200" s="9"/>
      <c r="Q4200" s="9" t="s">
        <v>234</v>
      </c>
      <c r="R4200" s="9" t="s">
        <v>628</v>
      </c>
      <c r="S4200" s="9" t="s">
        <v>17</v>
      </c>
      <c r="T4200" s="9" t="s">
        <v>1001</v>
      </c>
      <c r="U4200" s="9" t="s">
        <v>378</v>
      </c>
      <c r="V4200" s="9"/>
    </row>
    <row r="4201" customFormat="false" ht="15" hidden="false" customHeight="false" outlineLevel="0" collapsed="false">
      <c r="A4201" s="9" t="s">
        <v>36092</v>
      </c>
      <c r="B4201" s="9" t="s">
        <v>36093</v>
      </c>
      <c r="C4201" s="9" t="s">
        <v>36094</v>
      </c>
      <c r="D4201" s="9" t="s">
        <v>25</v>
      </c>
      <c r="E4201" s="9" t="s">
        <v>460</v>
      </c>
      <c r="F4201" s="9" t="s">
        <v>171</v>
      </c>
      <c r="G4201" s="9" t="s">
        <v>36095</v>
      </c>
      <c r="H4201" s="9" t="n">
        <v>1959</v>
      </c>
      <c r="I4201" s="9"/>
      <c r="J4201" s="9" t="s">
        <v>36096</v>
      </c>
      <c r="K4201" s="9" t="s">
        <v>36097</v>
      </c>
      <c r="L4201" s="9" t="s">
        <v>36098</v>
      </c>
      <c r="M4201" s="9" t="s">
        <v>36099</v>
      </c>
      <c r="N4201" s="9" t="s">
        <v>11600</v>
      </c>
      <c r="O4201" s="9" t="s">
        <v>763</v>
      </c>
      <c r="P4201" s="9"/>
      <c r="Q4201" s="9" t="s">
        <v>234</v>
      </c>
      <c r="R4201" s="9" t="s">
        <v>36100</v>
      </c>
      <c r="S4201" s="9" t="s">
        <v>17</v>
      </c>
      <c r="T4201" s="9" t="s">
        <v>15675</v>
      </c>
      <c r="U4201" s="9" t="s">
        <v>222</v>
      </c>
      <c r="V4201" s="9" t="s">
        <v>36101</v>
      </c>
    </row>
    <row r="4202" customFormat="false" ht="15" hidden="false" customHeight="false" outlineLevel="0" collapsed="false">
      <c r="A4202" s="9" t="s">
        <v>36102</v>
      </c>
      <c r="B4202" s="9" t="s">
        <v>36103</v>
      </c>
      <c r="C4202" s="9" t="s">
        <v>36104</v>
      </c>
      <c r="D4202" s="9" t="s">
        <v>25</v>
      </c>
      <c r="E4202" s="9" t="s">
        <v>460</v>
      </c>
      <c r="F4202" s="9" t="s">
        <v>10357</v>
      </c>
      <c r="G4202" s="9" t="s">
        <v>36105</v>
      </c>
      <c r="H4202" s="9" t="n">
        <v>-1700</v>
      </c>
      <c r="I4202" s="9"/>
      <c r="J4202" s="9" t="s">
        <v>36106</v>
      </c>
      <c r="K4202" s="9" t="s">
        <v>36107</v>
      </c>
      <c r="L4202" s="9" t="s">
        <v>36108</v>
      </c>
      <c r="M4202" s="9" t="s">
        <v>36109</v>
      </c>
      <c r="N4202" s="9" t="s">
        <v>6008</v>
      </c>
      <c r="O4202" s="9" t="s">
        <v>217</v>
      </c>
      <c r="P4202" s="9"/>
      <c r="Q4202" s="9" t="s">
        <v>670</v>
      </c>
      <c r="R4202" s="9" t="s">
        <v>3962</v>
      </c>
      <c r="S4202" s="9" t="s">
        <v>17</v>
      </c>
      <c r="T4202" s="9"/>
      <c r="U4202" s="9" t="s">
        <v>378</v>
      </c>
      <c r="V4202" s="9"/>
    </row>
    <row r="4203" customFormat="false" ht="15" hidden="false" customHeight="false" outlineLevel="0" collapsed="false">
      <c r="A4203" s="9" t="s">
        <v>36110</v>
      </c>
      <c r="B4203" s="9" t="s">
        <v>36111</v>
      </c>
      <c r="C4203" s="9" t="s">
        <v>36112</v>
      </c>
      <c r="D4203" s="9" t="s">
        <v>25</v>
      </c>
      <c r="E4203" s="9" t="s">
        <v>460</v>
      </c>
      <c r="F4203" s="9" t="s">
        <v>6240</v>
      </c>
      <c r="G4203" s="9" t="s">
        <v>36113</v>
      </c>
      <c r="H4203" s="9" t="n">
        <v>500</v>
      </c>
      <c r="I4203" s="9"/>
      <c r="J4203" s="9" t="s">
        <v>36114</v>
      </c>
      <c r="K4203" s="9" t="s">
        <v>36115</v>
      </c>
      <c r="L4203" s="9" t="s">
        <v>36116</v>
      </c>
      <c r="M4203" s="9" t="s">
        <v>36117</v>
      </c>
      <c r="N4203" s="9" t="s">
        <v>179</v>
      </c>
      <c r="O4203" s="9" t="s">
        <v>217</v>
      </c>
      <c r="P4203" s="9"/>
      <c r="Q4203" s="9" t="s">
        <v>670</v>
      </c>
      <c r="R4203" s="9" t="s">
        <v>36118</v>
      </c>
      <c r="S4203" s="9" t="s">
        <v>17</v>
      </c>
      <c r="T4203" s="9"/>
      <c r="U4203" s="9" t="s">
        <v>378</v>
      </c>
      <c r="V4203" s="9"/>
    </row>
    <row r="4204" customFormat="false" ht="15" hidden="false" customHeight="false" outlineLevel="0" collapsed="false">
      <c r="A4204" s="9" t="s">
        <v>36119</v>
      </c>
      <c r="B4204" s="9" t="s">
        <v>36120</v>
      </c>
      <c r="C4204" s="9" t="s">
        <v>36121</v>
      </c>
      <c r="D4204" s="9" t="s">
        <v>25</v>
      </c>
      <c r="E4204" s="9" t="s">
        <v>460</v>
      </c>
      <c r="F4204" s="9" t="s">
        <v>2730</v>
      </c>
      <c r="G4204" s="9" t="s">
        <v>36122</v>
      </c>
      <c r="H4204" s="9" t="n">
        <v>650</v>
      </c>
      <c r="I4204" s="9"/>
      <c r="J4204" s="9" t="s">
        <v>36123</v>
      </c>
      <c r="K4204" s="9" t="s">
        <v>36124</v>
      </c>
      <c r="L4204" s="9" t="s">
        <v>36125</v>
      </c>
      <c r="M4204" s="9" t="s">
        <v>36126</v>
      </c>
      <c r="N4204" s="9" t="s">
        <v>613</v>
      </c>
      <c r="O4204" s="9" t="s">
        <v>36127</v>
      </c>
      <c r="P4204" s="9" t="s">
        <v>36128</v>
      </c>
      <c r="Q4204" s="9" t="s">
        <v>234</v>
      </c>
      <c r="R4204" s="9" t="s">
        <v>36129</v>
      </c>
      <c r="S4204" s="9" t="s">
        <v>16</v>
      </c>
      <c r="T4204" s="9" t="s">
        <v>235</v>
      </c>
      <c r="U4204" s="9" t="s">
        <v>222</v>
      </c>
      <c r="V4204" s="9"/>
    </row>
    <row r="4205" customFormat="false" ht="15" hidden="false" customHeight="false" outlineLevel="0" collapsed="false">
      <c r="A4205" s="9" t="s">
        <v>36130</v>
      </c>
      <c r="B4205" s="9" t="s">
        <v>36131</v>
      </c>
      <c r="C4205" s="9" t="s">
        <v>36132</v>
      </c>
      <c r="D4205" s="9" t="s">
        <v>25</v>
      </c>
      <c r="E4205" s="9" t="s">
        <v>460</v>
      </c>
      <c r="F4205" s="9" t="s">
        <v>1897</v>
      </c>
      <c r="G4205" s="9" t="s">
        <v>15059</v>
      </c>
      <c r="H4205" s="9" t="n">
        <v>-400</v>
      </c>
      <c r="I4205" s="9"/>
      <c r="J4205" s="9" t="s">
        <v>36133</v>
      </c>
      <c r="K4205" s="9" t="s">
        <v>36134</v>
      </c>
      <c r="L4205" s="9" t="s">
        <v>36135</v>
      </c>
      <c r="M4205" s="9" t="s">
        <v>36136</v>
      </c>
      <c r="N4205" s="9" t="s">
        <v>179</v>
      </c>
      <c r="O4205" s="9" t="s">
        <v>217</v>
      </c>
      <c r="P4205" s="9"/>
      <c r="Q4205" s="9" t="s">
        <v>219</v>
      </c>
      <c r="R4205" s="9" t="s">
        <v>3340</v>
      </c>
      <c r="S4205" s="9" t="s">
        <v>17</v>
      </c>
      <c r="T4205" s="9"/>
      <c r="U4205" s="9" t="s">
        <v>378</v>
      </c>
      <c r="V4205" s="9"/>
    </row>
    <row r="4206" customFormat="false" ht="15" hidden="false" customHeight="false" outlineLevel="0" collapsed="false">
      <c r="A4206" s="9" t="s">
        <v>36137</v>
      </c>
      <c r="B4206" s="9" t="s">
        <v>36138</v>
      </c>
      <c r="C4206" s="9" t="s">
        <v>36139</v>
      </c>
      <c r="D4206" s="9" t="s">
        <v>25</v>
      </c>
      <c r="E4206" s="9" t="s">
        <v>460</v>
      </c>
      <c r="F4206" s="9" t="s">
        <v>607</v>
      </c>
      <c r="G4206" s="9" t="s">
        <v>36140</v>
      </c>
      <c r="H4206" s="9" t="n">
        <v>1300</v>
      </c>
      <c r="I4206" s="9"/>
      <c r="J4206" s="9" t="s">
        <v>36141</v>
      </c>
      <c r="K4206" s="9" t="s">
        <v>36142</v>
      </c>
      <c r="L4206" s="9" t="s">
        <v>36143</v>
      </c>
      <c r="M4206" s="9" t="s">
        <v>36144</v>
      </c>
      <c r="N4206" s="9" t="s">
        <v>255</v>
      </c>
      <c r="O4206" s="9" t="s">
        <v>217</v>
      </c>
      <c r="P4206" s="9"/>
      <c r="Q4206" s="9" t="s">
        <v>234</v>
      </c>
      <c r="R4206" s="9" t="s">
        <v>36145</v>
      </c>
      <c r="S4206" s="9" t="s">
        <v>16</v>
      </c>
      <c r="T4206" s="9" t="s">
        <v>13256</v>
      </c>
      <c r="U4206" s="9" t="s">
        <v>222</v>
      </c>
      <c r="V4206" s="9"/>
    </row>
    <row r="4207" customFormat="false" ht="15" hidden="false" customHeight="false" outlineLevel="0" collapsed="false">
      <c r="A4207" s="9" t="s">
        <v>36146</v>
      </c>
      <c r="B4207" s="9" t="s">
        <v>36147</v>
      </c>
      <c r="C4207" s="9" t="s">
        <v>36148</v>
      </c>
      <c r="D4207" s="9" t="s">
        <v>25</v>
      </c>
      <c r="E4207" s="9" t="s">
        <v>460</v>
      </c>
      <c r="F4207" s="9" t="s">
        <v>166</v>
      </c>
      <c r="G4207" s="9" t="s">
        <v>36149</v>
      </c>
      <c r="H4207" s="9" t="n">
        <v>900</v>
      </c>
      <c r="I4207" s="9"/>
      <c r="J4207" s="9" t="s">
        <v>36150</v>
      </c>
      <c r="K4207" s="9" t="s">
        <v>36151</v>
      </c>
      <c r="L4207" s="9" t="s">
        <v>36152</v>
      </c>
      <c r="M4207" s="9" t="s">
        <v>36153</v>
      </c>
      <c r="N4207" s="9" t="s">
        <v>9212</v>
      </c>
      <c r="O4207" s="9" t="s">
        <v>36154</v>
      </c>
      <c r="P4207" s="9"/>
      <c r="Q4207" s="9" t="s">
        <v>670</v>
      </c>
      <c r="R4207" s="9" t="s">
        <v>34757</v>
      </c>
      <c r="S4207" s="9" t="s">
        <v>16</v>
      </c>
      <c r="T4207" s="9" t="s">
        <v>5643</v>
      </c>
      <c r="U4207" s="9" t="s">
        <v>222</v>
      </c>
      <c r="V4207" s="9"/>
    </row>
    <row r="4208" customFormat="false" ht="15" hidden="false" customHeight="false" outlineLevel="0" collapsed="false">
      <c r="A4208" s="9" t="s">
        <v>36155</v>
      </c>
      <c r="B4208" s="9" t="s">
        <v>36156</v>
      </c>
      <c r="C4208" s="9" t="s">
        <v>36157</v>
      </c>
      <c r="D4208" s="9" t="s">
        <v>25</v>
      </c>
      <c r="E4208" s="9" t="s">
        <v>460</v>
      </c>
      <c r="F4208" s="9" t="s">
        <v>163</v>
      </c>
      <c r="G4208" s="9" t="s">
        <v>1376</v>
      </c>
      <c r="H4208" s="9" t="n">
        <v>-200</v>
      </c>
      <c r="I4208" s="9"/>
      <c r="J4208" s="9" t="s">
        <v>36158</v>
      </c>
      <c r="K4208" s="9" t="s">
        <v>36159</v>
      </c>
      <c r="L4208" s="9" t="s">
        <v>36160</v>
      </c>
      <c r="M4208" s="9" t="s">
        <v>36161</v>
      </c>
      <c r="N4208" s="9" t="s">
        <v>177</v>
      </c>
      <c r="O4208" s="9" t="s">
        <v>354</v>
      </c>
      <c r="P4208" s="9"/>
      <c r="Q4208" s="9" t="s">
        <v>234</v>
      </c>
      <c r="R4208" s="9" t="s">
        <v>36162</v>
      </c>
      <c r="S4208" s="9" t="s">
        <v>17</v>
      </c>
      <c r="T4208" s="9"/>
      <c r="U4208" s="9" t="s">
        <v>378</v>
      </c>
      <c r="V4208" s="9"/>
    </row>
    <row r="4209" customFormat="false" ht="15" hidden="false" customHeight="false" outlineLevel="0" collapsed="false">
      <c r="A4209" s="9" t="s">
        <v>36163</v>
      </c>
      <c r="B4209" s="9" t="s">
        <v>36164</v>
      </c>
      <c r="C4209" s="9" t="s">
        <v>36165</v>
      </c>
      <c r="D4209" s="9" t="s">
        <v>25</v>
      </c>
      <c r="E4209" s="9" t="s">
        <v>460</v>
      </c>
      <c r="F4209" s="9" t="s">
        <v>4285</v>
      </c>
      <c r="G4209" s="9" t="s">
        <v>36166</v>
      </c>
      <c r="H4209" s="9" t="n">
        <v>750</v>
      </c>
      <c r="I4209" s="9"/>
      <c r="J4209" s="9" t="s">
        <v>36167</v>
      </c>
      <c r="K4209" s="9" t="s">
        <v>36168</v>
      </c>
      <c r="L4209" s="9" t="s">
        <v>36169</v>
      </c>
      <c r="M4209" s="9" t="s">
        <v>36170</v>
      </c>
      <c r="N4209" s="9" t="s">
        <v>180</v>
      </c>
      <c r="O4209" s="9" t="s">
        <v>354</v>
      </c>
      <c r="P4209" s="9"/>
      <c r="Q4209" s="9" t="s">
        <v>234</v>
      </c>
      <c r="R4209" s="9" t="s">
        <v>36171</v>
      </c>
      <c r="S4209" s="9" t="s">
        <v>17</v>
      </c>
      <c r="T4209" s="9"/>
      <c r="U4209" s="9" t="s">
        <v>378</v>
      </c>
      <c r="V4209" s="9"/>
    </row>
    <row r="4210" customFormat="false" ht="15" hidden="false" customHeight="false" outlineLevel="0" collapsed="false">
      <c r="A4210" s="9" t="s">
        <v>36172</v>
      </c>
      <c r="B4210" s="9" t="s">
        <v>36173</v>
      </c>
      <c r="C4210" s="9" t="s">
        <v>17732</v>
      </c>
      <c r="D4210" s="9" t="s">
        <v>25</v>
      </c>
      <c r="E4210" s="9" t="s">
        <v>460</v>
      </c>
      <c r="F4210" s="9" t="s">
        <v>164</v>
      </c>
      <c r="G4210" s="9" t="s">
        <v>111</v>
      </c>
      <c r="H4210" s="9" t="n">
        <v>1000</v>
      </c>
      <c r="I4210" s="9"/>
      <c r="J4210" s="9" t="s">
        <v>36174</v>
      </c>
      <c r="K4210" s="9" t="s">
        <v>36175</v>
      </c>
      <c r="L4210" s="9" t="s">
        <v>36176</v>
      </c>
      <c r="M4210" s="9" t="s">
        <v>36177</v>
      </c>
      <c r="N4210" s="9" t="s">
        <v>179</v>
      </c>
      <c r="O4210" s="9" t="s">
        <v>36178</v>
      </c>
      <c r="P4210" s="9"/>
      <c r="Q4210" s="9" t="s">
        <v>840</v>
      </c>
      <c r="R4210" s="9" t="s">
        <v>36179</v>
      </c>
      <c r="S4210" s="9" t="s">
        <v>17</v>
      </c>
      <c r="T4210" s="9" t="s">
        <v>672</v>
      </c>
      <c r="U4210" s="9" t="s">
        <v>222</v>
      </c>
      <c r="V4210" s="9"/>
    </row>
    <row r="4211" customFormat="false" ht="15" hidden="false" customHeight="false" outlineLevel="0" collapsed="false">
      <c r="A4211" s="9" t="s">
        <v>36180</v>
      </c>
      <c r="B4211" s="9" t="s">
        <v>34385</v>
      </c>
      <c r="C4211" s="9" t="s">
        <v>34386</v>
      </c>
      <c r="D4211" s="9" t="s">
        <v>25</v>
      </c>
      <c r="E4211" s="9" t="s">
        <v>460</v>
      </c>
      <c r="F4211" s="9" t="s">
        <v>168</v>
      </c>
      <c r="G4211" s="9" t="s">
        <v>148</v>
      </c>
      <c r="H4211" s="9"/>
      <c r="I4211" s="9"/>
      <c r="J4211" s="9" t="s">
        <v>36181</v>
      </c>
      <c r="K4211" s="9" t="s">
        <v>36182</v>
      </c>
      <c r="L4211" s="9" t="s">
        <v>36183</v>
      </c>
      <c r="M4211" s="9" t="s">
        <v>36184</v>
      </c>
      <c r="N4211" s="9" t="s">
        <v>477</v>
      </c>
      <c r="O4211" s="9" t="s">
        <v>36185</v>
      </c>
      <c r="P4211" s="9" t="s">
        <v>36186</v>
      </c>
      <c r="Q4211" s="9" t="s">
        <v>1654</v>
      </c>
      <c r="R4211" s="9" t="s">
        <v>19001</v>
      </c>
      <c r="S4211" s="9" t="s">
        <v>17</v>
      </c>
      <c r="T4211" s="9" t="s">
        <v>22081</v>
      </c>
      <c r="U4211" s="9" t="s">
        <v>222</v>
      </c>
      <c r="V4211" s="9"/>
    </row>
    <row r="4212" customFormat="false" ht="15" hidden="false" customHeight="false" outlineLevel="0" collapsed="false">
      <c r="A4212" s="9" t="s">
        <v>36187</v>
      </c>
      <c r="B4212" s="9" t="s">
        <v>36188</v>
      </c>
      <c r="C4212" s="9" t="s">
        <v>36189</v>
      </c>
      <c r="D4212" s="9" t="s">
        <v>25</v>
      </c>
      <c r="E4212" s="9" t="s">
        <v>460</v>
      </c>
      <c r="F4212" s="9" t="s">
        <v>168</v>
      </c>
      <c r="G4212" s="9" t="s">
        <v>148</v>
      </c>
      <c r="H4212" s="9" t="n">
        <v>1971</v>
      </c>
      <c r="I4212" s="9"/>
      <c r="J4212" s="9" t="s">
        <v>36190</v>
      </c>
      <c r="K4212" s="9" t="s">
        <v>36191</v>
      </c>
      <c r="L4212" s="9" t="s">
        <v>36192</v>
      </c>
      <c r="M4212" s="9" t="s">
        <v>36193</v>
      </c>
      <c r="N4212" s="9" t="s">
        <v>268</v>
      </c>
      <c r="O4212" s="9" t="s">
        <v>36194</v>
      </c>
      <c r="P4212" s="9" t="s">
        <v>36195</v>
      </c>
      <c r="Q4212" s="9" t="s">
        <v>1654</v>
      </c>
      <c r="R4212" s="9" t="s">
        <v>1532</v>
      </c>
      <c r="S4212" s="9" t="s">
        <v>17</v>
      </c>
      <c r="T4212" s="9" t="s">
        <v>5191</v>
      </c>
      <c r="U4212" s="9" t="s">
        <v>222</v>
      </c>
      <c r="V4212" s="9"/>
    </row>
    <row r="4213" customFormat="false" ht="15" hidden="false" customHeight="false" outlineLevel="0" collapsed="false">
      <c r="A4213" s="9" t="s">
        <v>36196</v>
      </c>
      <c r="B4213" s="9" t="s">
        <v>36197</v>
      </c>
      <c r="C4213" s="9" t="s">
        <v>20394</v>
      </c>
      <c r="D4213" s="9" t="s">
        <v>25</v>
      </c>
      <c r="E4213" s="9" t="s">
        <v>460</v>
      </c>
      <c r="F4213" s="9" t="s">
        <v>168</v>
      </c>
      <c r="G4213" s="9" t="s">
        <v>152</v>
      </c>
      <c r="H4213" s="9"/>
      <c r="I4213" s="9"/>
      <c r="J4213" s="9" t="s">
        <v>36198</v>
      </c>
      <c r="K4213" s="9" t="s">
        <v>36199</v>
      </c>
      <c r="L4213" s="9" t="s">
        <v>36200</v>
      </c>
      <c r="M4213" s="9" t="s">
        <v>36201</v>
      </c>
      <c r="N4213" s="9" t="s">
        <v>24374</v>
      </c>
      <c r="O4213" s="9" t="s">
        <v>36202</v>
      </c>
      <c r="P4213" s="9"/>
      <c r="Q4213" s="9" t="s">
        <v>2073</v>
      </c>
      <c r="R4213" s="9" t="s">
        <v>14807</v>
      </c>
      <c r="S4213" s="9" t="s">
        <v>17</v>
      </c>
      <c r="T4213" s="9" t="s">
        <v>7901</v>
      </c>
      <c r="U4213" s="9" t="s">
        <v>222</v>
      </c>
      <c r="V4213" s="9"/>
    </row>
    <row r="4214" customFormat="false" ht="15" hidden="false" customHeight="false" outlineLevel="0" collapsed="false">
      <c r="A4214" s="9" t="s">
        <v>36203</v>
      </c>
      <c r="B4214" s="9" t="s">
        <v>36204</v>
      </c>
      <c r="C4214" s="9" t="s">
        <v>36205</v>
      </c>
      <c r="D4214" s="9" t="s">
        <v>25</v>
      </c>
      <c r="E4214" s="9" t="s">
        <v>460</v>
      </c>
      <c r="F4214" s="9" t="s">
        <v>168</v>
      </c>
      <c r="G4214" s="9" t="s">
        <v>19384</v>
      </c>
      <c r="H4214" s="9"/>
      <c r="I4214" s="9"/>
      <c r="J4214" s="9" t="s">
        <v>36206</v>
      </c>
      <c r="K4214" s="9" t="s">
        <v>36207</v>
      </c>
      <c r="L4214" s="9" t="s">
        <v>36208</v>
      </c>
      <c r="M4214" s="9" t="s">
        <v>11924</v>
      </c>
      <c r="N4214" s="9" t="s">
        <v>184</v>
      </c>
      <c r="O4214" s="9" t="s">
        <v>36209</v>
      </c>
      <c r="P4214" s="9"/>
      <c r="Q4214" s="9" t="s">
        <v>2073</v>
      </c>
      <c r="R4214" s="9" t="s">
        <v>11980</v>
      </c>
      <c r="S4214" s="9" t="s">
        <v>17</v>
      </c>
      <c r="T4214" s="9" t="s">
        <v>3391</v>
      </c>
      <c r="U4214" s="9" t="s">
        <v>222</v>
      </c>
      <c r="V4214" s="9"/>
    </row>
    <row r="4215" customFormat="false" ht="15" hidden="false" customHeight="false" outlineLevel="0" collapsed="false">
      <c r="A4215" s="9" t="s">
        <v>36210</v>
      </c>
      <c r="B4215" s="9" t="s">
        <v>36211</v>
      </c>
      <c r="C4215" s="9" t="s">
        <v>11593</v>
      </c>
      <c r="D4215" s="9" t="s">
        <v>25</v>
      </c>
      <c r="E4215" s="9" t="s">
        <v>460</v>
      </c>
      <c r="F4215" s="9" t="s">
        <v>10472</v>
      </c>
      <c r="G4215" s="9" t="s">
        <v>36212</v>
      </c>
      <c r="H4215" s="9" t="n">
        <v>750</v>
      </c>
      <c r="I4215" s="9"/>
      <c r="J4215" s="9" t="s">
        <v>36213</v>
      </c>
      <c r="K4215" s="9" t="s">
        <v>36214</v>
      </c>
      <c r="L4215" s="9" t="s">
        <v>36215</v>
      </c>
      <c r="M4215" s="9" t="s">
        <v>36216</v>
      </c>
      <c r="N4215" s="9" t="s">
        <v>11600</v>
      </c>
      <c r="O4215" s="9" t="s">
        <v>11601</v>
      </c>
      <c r="P4215" s="9"/>
      <c r="Q4215" s="9" t="s">
        <v>234</v>
      </c>
      <c r="R4215" s="9" t="s">
        <v>3340</v>
      </c>
      <c r="S4215" s="9" t="s">
        <v>17</v>
      </c>
      <c r="T4215" s="9" t="s">
        <v>170</v>
      </c>
      <c r="U4215" s="9" t="s">
        <v>222</v>
      </c>
      <c r="V4215" s="9"/>
    </row>
    <row r="4216" customFormat="false" ht="15" hidden="false" customHeight="false" outlineLevel="0" collapsed="false">
      <c r="A4216" s="9" t="s">
        <v>36217</v>
      </c>
      <c r="B4216" s="9" t="s">
        <v>36218</v>
      </c>
      <c r="C4216" s="9" t="s">
        <v>36219</v>
      </c>
      <c r="D4216" s="9" t="s">
        <v>25</v>
      </c>
      <c r="E4216" s="9" t="s">
        <v>460</v>
      </c>
      <c r="F4216" s="9" t="s">
        <v>36220</v>
      </c>
      <c r="G4216" s="9" t="s">
        <v>36221</v>
      </c>
      <c r="H4216" s="9" t="n">
        <v>-3000</v>
      </c>
      <c r="I4216" s="9"/>
      <c r="J4216" s="9" t="s">
        <v>36222</v>
      </c>
      <c r="K4216" s="9" t="s">
        <v>36223</v>
      </c>
      <c r="L4216" s="9" t="s">
        <v>36224</v>
      </c>
      <c r="M4216" s="9" t="s">
        <v>36219</v>
      </c>
      <c r="N4216" s="9" t="s">
        <v>175</v>
      </c>
      <c r="O4216" s="9" t="s">
        <v>36225</v>
      </c>
      <c r="P4216" s="9" t="s">
        <v>36226</v>
      </c>
      <c r="Q4216" s="9" t="s">
        <v>1267</v>
      </c>
      <c r="R4216" s="9" t="s">
        <v>14937</v>
      </c>
      <c r="S4216" s="9" t="s">
        <v>17</v>
      </c>
      <c r="T4216" s="9" t="s">
        <v>388</v>
      </c>
      <c r="U4216" s="9" t="s">
        <v>378</v>
      </c>
      <c r="V4216" s="9"/>
    </row>
    <row r="4217" customFormat="false" ht="15" hidden="false" customHeight="false" outlineLevel="0" collapsed="false">
      <c r="A4217" s="9" t="s">
        <v>36227</v>
      </c>
      <c r="B4217" s="9" t="s">
        <v>36228</v>
      </c>
      <c r="C4217" s="9" t="s">
        <v>36229</v>
      </c>
      <c r="D4217" s="9" t="s">
        <v>25</v>
      </c>
      <c r="E4217" s="9" t="s">
        <v>460</v>
      </c>
      <c r="F4217" s="9" t="s">
        <v>162</v>
      </c>
      <c r="G4217" s="9" t="s">
        <v>90</v>
      </c>
      <c r="H4217" s="9" t="n">
        <v>1100</v>
      </c>
      <c r="I4217" s="9"/>
      <c r="J4217" s="9" t="s">
        <v>36230</v>
      </c>
      <c r="K4217" s="9" t="s">
        <v>36231</v>
      </c>
      <c r="L4217" s="9" t="s">
        <v>36232</v>
      </c>
      <c r="M4217" s="9" t="s">
        <v>36233</v>
      </c>
      <c r="N4217" s="9" t="s">
        <v>175</v>
      </c>
      <c r="O4217" s="9" t="s">
        <v>36225</v>
      </c>
      <c r="P4217" s="9"/>
      <c r="Q4217" s="9" t="s">
        <v>18874</v>
      </c>
      <c r="R4217" s="9" t="s">
        <v>14937</v>
      </c>
      <c r="S4217" s="9" t="s">
        <v>17</v>
      </c>
      <c r="T4217" s="9" t="s">
        <v>388</v>
      </c>
      <c r="U4217" s="9" t="s">
        <v>378</v>
      </c>
      <c r="V4217" s="9"/>
    </row>
    <row r="4218" customFormat="false" ht="15" hidden="false" customHeight="false" outlineLevel="0" collapsed="false">
      <c r="A4218" s="9" t="s">
        <v>36234</v>
      </c>
      <c r="B4218" s="9" t="s">
        <v>36235</v>
      </c>
      <c r="C4218" s="9" t="s">
        <v>36236</v>
      </c>
      <c r="D4218" s="9" t="s">
        <v>25</v>
      </c>
      <c r="E4218" s="9" t="s">
        <v>460</v>
      </c>
      <c r="F4218" s="9" t="s">
        <v>168</v>
      </c>
      <c r="G4218" s="9" t="s">
        <v>148</v>
      </c>
      <c r="H4218" s="9" t="n">
        <v>-4600</v>
      </c>
      <c r="I4218" s="9"/>
      <c r="J4218" s="9" t="s">
        <v>36237</v>
      </c>
      <c r="K4218" s="9" t="s">
        <v>36238</v>
      </c>
      <c r="L4218" s="9" t="s">
        <v>36239</v>
      </c>
      <c r="M4218" s="9" t="s">
        <v>36240</v>
      </c>
      <c r="N4218" s="9" t="s">
        <v>175</v>
      </c>
      <c r="O4218" s="9" t="s">
        <v>36241</v>
      </c>
      <c r="P4218" s="9"/>
      <c r="Q4218" s="9" t="s">
        <v>454</v>
      </c>
      <c r="R4218" s="9" t="s">
        <v>36242</v>
      </c>
      <c r="S4218" s="9" t="s">
        <v>16</v>
      </c>
      <c r="T4218" s="9" t="s">
        <v>36243</v>
      </c>
      <c r="U4218" s="9" t="s">
        <v>222</v>
      </c>
      <c r="V4218" s="9"/>
    </row>
    <row r="4219" customFormat="false" ht="15" hidden="false" customHeight="false" outlineLevel="0" collapsed="false">
      <c r="A4219" s="9" t="s">
        <v>36244</v>
      </c>
      <c r="B4219" s="9" t="s">
        <v>36245</v>
      </c>
      <c r="C4219" s="9" t="s">
        <v>36246</v>
      </c>
      <c r="D4219" s="9" t="s">
        <v>25</v>
      </c>
      <c r="E4219" s="9" t="s">
        <v>460</v>
      </c>
      <c r="F4219" s="9" t="s">
        <v>36247</v>
      </c>
      <c r="G4219" s="9" t="s">
        <v>36248</v>
      </c>
      <c r="H4219" s="9" t="n">
        <v>-1000</v>
      </c>
      <c r="I4219" s="9"/>
      <c r="J4219" s="9" t="s">
        <v>36249</v>
      </c>
      <c r="K4219" s="9" t="s">
        <v>36250</v>
      </c>
      <c r="L4219" s="9" t="s">
        <v>36251</v>
      </c>
      <c r="M4219" s="9" t="s">
        <v>36252</v>
      </c>
      <c r="N4219" s="9" t="s">
        <v>25055</v>
      </c>
      <c r="O4219" s="9" t="s">
        <v>36253</v>
      </c>
      <c r="P4219" s="9"/>
      <c r="Q4219" s="9" t="s">
        <v>1267</v>
      </c>
      <c r="R4219" s="9" t="s">
        <v>14937</v>
      </c>
      <c r="S4219" s="9" t="s">
        <v>17</v>
      </c>
      <c r="T4219" s="9" t="s">
        <v>388</v>
      </c>
      <c r="U4219" s="9" t="s">
        <v>378</v>
      </c>
      <c r="V4219" s="9"/>
    </row>
    <row r="4220" customFormat="false" ht="15" hidden="false" customHeight="false" outlineLevel="0" collapsed="false">
      <c r="A4220" s="9" t="s">
        <v>36254</v>
      </c>
      <c r="B4220" s="9" t="s">
        <v>36255</v>
      </c>
      <c r="C4220" s="9" t="s">
        <v>36256</v>
      </c>
      <c r="D4220" s="9" t="s">
        <v>25</v>
      </c>
      <c r="E4220" s="9" t="s">
        <v>460</v>
      </c>
      <c r="F4220" s="9" t="s">
        <v>168</v>
      </c>
      <c r="G4220" s="9" t="s">
        <v>148</v>
      </c>
      <c r="H4220" s="9"/>
      <c r="I4220" s="9"/>
      <c r="J4220" s="9" t="s">
        <v>36257</v>
      </c>
      <c r="K4220" s="9" t="s">
        <v>36258</v>
      </c>
      <c r="L4220" s="9" t="s">
        <v>36259</v>
      </c>
      <c r="M4220" s="9" t="s">
        <v>36260</v>
      </c>
      <c r="N4220" s="9" t="s">
        <v>175</v>
      </c>
      <c r="O4220" s="9" t="s">
        <v>36261</v>
      </c>
      <c r="P4220" s="9" t="s">
        <v>36262</v>
      </c>
      <c r="Q4220" s="9" t="s">
        <v>2073</v>
      </c>
      <c r="R4220" s="9" t="s">
        <v>1532</v>
      </c>
      <c r="S4220" s="9" t="s">
        <v>17</v>
      </c>
      <c r="T4220" s="9" t="s">
        <v>18348</v>
      </c>
      <c r="U4220" s="9" t="s">
        <v>222</v>
      </c>
      <c r="V4220" s="9"/>
    </row>
    <row r="4221" customFormat="false" ht="15" hidden="false" customHeight="false" outlineLevel="0" collapsed="false">
      <c r="A4221" s="9" t="s">
        <v>36263</v>
      </c>
      <c r="B4221" s="9" t="s">
        <v>36264</v>
      </c>
      <c r="C4221" s="9" t="s">
        <v>36265</v>
      </c>
      <c r="D4221" s="9" t="s">
        <v>25</v>
      </c>
      <c r="E4221" s="9" t="s">
        <v>460</v>
      </c>
      <c r="F4221" s="9" t="s">
        <v>162</v>
      </c>
      <c r="G4221" s="9" t="s">
        <v>98</v>
      </c>
      <c r="H4221" s="9" t="n">
        <v>-500</v>
      </c>
      <c r="I4221" s="9"/>
      <c r="J4221" s="9" t="s">
        <v>36266</v>
      </c>
      <c r="K4221" s="9" t="s">
        <v>36267</v>
      </c>
      <c r="L4221" s="9" t="s">
        <v>36268</v>
      </c>
      <c r="M4221" s="9" t="s">
        <v>36269</v>
      </c>
      <c r="N4221" s="9" t="s">
        <v>175</v>
      </c>
      <c r="O4221" s="9" t="s">
        <v>36270</v>
      </c>
      <c r="P4221" s="9"/>
      <c r="Q4221" s="9" t="s">
        <v>454</v>
      </c>
      <c r="R4221" s="9" t="s">
        <v>34550</v>
      </c>
      <c r="S4221" s="9" t="s">
        <v>17</v>
      </c>
      <c r="T4221" s="9" t="s">
        <v>388</v>
      </c>
      <c r="U4221" s="9" t="s">
        <v>378</v>
      </c>
      <c r="V4221" s="9"/>
    </row>
    <row r="4222" customFormat="false" ht="15" hidden="false" customHeight="false" outlineLevel="0" collapsed="false">
      <c r="A4222" s="9" t="s">
        <v>36271</v>
      </c>
      <c r="B4222" s="9" t="s">
        <v>36272</v>
      </c>
      <c r="C4222" s="9" t="s">
        <v>36273</v>
      </c>
      <c r="D4222" s="9" t="s">
        <v>25</v>
      </c>
      <c r="E4222" s="9" t="s">
        <v>460</v>
      </c>
      <c r="F4222" s="9" t="s">
        <v>163</v>
      </c>
      <c r="G4222" s="9" t="s">
        <v>107</v>
      </c>
      <c r="H4222" s="9" t="n">
        <v>1500</v>
      </c>
      <c r="I4222" s="9"/>
      <c r="J4222" s="9" t="s">
        <v>36274</v>
      </c>
      <c r="K4222" s="9" t="s">
        <v>36275</v>
      </c>
      <c r="L4222" s="9" t="s">
        <v>36276</v>
      </c>
      <c r="M4222" s="9" t="s">
        <v>34783</v>
      </c>
      <c r="N4222" s="9" t="s">
        <v>183</v>
      </c>
      <c r="O4222" s="9" t="s">
        <v>36277</v>
      </c>
      <c r="P4222" s="9"/>
      <c r="Q4222" s="9" t="s">
        <v>234</v>
      </c>
      <c r="R4222" s="9" t="s">
        <v>15422</v>
      </c>
      <c r="S4222" s="9" t="s">
        <v>17</v>
      </c>
      <c r="T4222" s="9" t="s">
        <v>554</v>
      </c>
      <c r="U4222" s="9" t="s">
        <v>378</v>
      </c>
      <c r="V4222" s="9"/>
    </row>
    <row r="4223" customFormat="false" ht="15" hidden="false" customHeight="false" outlineLevel="0" collapsed="false">
      <c r="A4223" s="9" t="s">
        <v>36278</v>
      </c>
      <c r="B4223" s="9" t="s">
        <v>36279</v>
      </c>
      <c r="C4223" s="9" t="s">
        <v>36280</v>
      </c>
      <c r="D4223" s="9" t="s">
        <v>25</v>
      </c>
      <c r="E4223" s="9" t="s">
        <v>460</v>
      </c>
      <c r="F4223" s="9" t="s">
        <v>171</v>
      </c>
      <c r="G4223" s="9" t="s">
        <v>472</v>
      </c>
      <c r="H4223" s="9"/>
      <c r="I4223" s="9"/>
      <c r="J4223" s="9" t="s">
        <v>15209</v>
      </c>
      <c r="K4223" s="9" t="s">
        <v>36281</v>
      </c>
      <c r="L4223" s="9" t="s">
        <v>36282</v>
      </c>
      <c r="M4223" s="9" t="s">
        <v>36283</v>
      </c>
      <c r="N4223" s="9" t="s">
        <v>36284</v>
      </c>
      <c r="O4223" s="9" t="s">
        <v>15196</v>
      </c>
      <c r="P4223" s="9"/>
      <c r="Q4223" s="9" t="s">
        <v>234</v>
      </c>
      <c r="R4223" s="9" t="s">
        <v>628</v>
      </c>
      <c r="S4223" s="9" t="s">
        <v>17</v>
      </c>
      <c r="T4223" s="9" t="s">
        <v>35416</v>
      </c>
      <c r="U4223" s="9" t="s">
        <v>222</v>
      </c>
      <c r="V4223" s="9"/>
    </row>
    <row r="4224" customFormat="false" ht="15" hidden="false" customHeight="false" outlineLevel="0" collapsed="false">
      <c r="A4224" s="9" t="s">
        <v>36285</v>
      </c>
      <c r="B4224" s="9" t="s">
        <v>36286</v>
      </c>
      <c r="C4224" s="9" t="s">
        <v>36287</v>
      </c>
      <c r="D4224" s="9" t="s">
        <v>25</v>
      </c>
      <c r="E4224" s="9" t="s">
        <v>460</v>
      </c>
      <c r="F4224" s="9" t="s">
        <v>171</v>
      </c>
      <c r="G4224" s="9" t="s">
        <v>472</v>
      </c>
      <c r="H4224" s="9" t="n">
        <v>2010</v>
      </c>
      <c r="I4224" s="9"/>
      <c r="J4224" s="9" t="s">
        <v>36288</v>
      </c>
      <c r="K4224" s="9" t="s">
        <v>36289</v>
      </c>
      <c r="L4224" s="9" t="s">
        <v>36290</v>
      </c>
      <c r="M4224" s="9" t="s">
        <v>36291</v>
      </c>
      <c r="N4224" s="9" t="s">
        <v>183</v>
      </c>
      <c r="O4224" s="9" t="s">
        <v>36292</v>
      </c>
      <c r="P4224" s="9"/>
      <c r="Q4224" s="9" t="s">
        <v>234</v>
      </c>
      <c r="R4224" s="9" t="s">
        <v>628</v>
      </c>
      <c r="S4224" s="9" t="s">
        <v>17</v>
      </c>
      <c r="T4224" s="9" t="s">
        <v>905</v>
      </c>
      <c r="U4224" s="9" t="s">
        <v>378</v>
      </c>
      <c r="V4224" s="9"/>
    </row>
    <row r="4225" customFormat="false" ht="15" hidden="false" customHeight="false" outlineLevel="0" collapsed="false">
      <c r="A4225" s="9" t="s">
        <v>36293</v>
      </c>
      <c r="B4225" s="9" t="s">
        <v>36294</v>
      </c>
      <c r="C4225" s="9" t="s">
        <v>36295</v>
      </c>
      <c r="D4225" s="9" t="s">
        <v>25</v>
      </c>
      <c r="E4225" s="9" t="s">
        <v>460</v>
      </c>
      <c r="F4225" s="9" t="s">
        <v>162</v>
      </c>
      <c r="G4225" s="9" t="s">
        <v>90</v>
      </c>
      <c r="H4225" s="9" t="n">
        <v>-1600</v>
      </c>
      <c r="I4225" s="9"/>
      <c r="J4225" s="9" t="s">
        <v>36296</v>
      </c>
      <c r="K4225" s="9" t="s">
        <v>36297</v>
      </c>
      <c r="L4225" s="9" t="s">
        <v>36298</v>
      </c>
      <c r="M4225" s="9" t="s">
        <v>36299</v>
      </c>
      <c r="N4225" s="9" t="s">
        <v>7168</v>
      </c>
      <c r="O4225" s="9" t="s">
        <v>36300</v>
      </c>
      <c r="P4225" s="9"/>
      <c r="Q4225" s="9" t="s">
        <v>234</v>
      </c>
      <c r="R4225" s="9" t="s">
        <v>18909</v>
      </c>
      <c r="S4225" s="9" t="s">
        <v>17</v>
      </c>
      <c r="T4225" s="9" t="s">
        <v>36301</v>
      </c>
      <c r="U4225" s="9" t="s">
        <v>222</v>
      </c>
      <c r="V4225" s="9"/>
    </row>
    <row r="4226" customFormat="false" ht="15" hidden="false" customHeight="false" outlineLevel="0" collapsed="false">
      <c r="A4226" s="9" t="s">
        <v>36302</v>
      </c>
      <c r="B4226" s="9" t="s">
        <v>36303</v>
      </c>
      <c r="C4226" s="9" t="s">
        <v>11760</v>
      </c>
      <c r="D4226" s="9" t="s">
        <v>25</v>
      </c>
      <c r="E4226" s="9" t="s">
        <v>460</v>
      </c>
      <c r="F4226" s="9" t="s">
        <v>162</v>
      </c>
      <c r="G4226" s="9" t="s">
        <v>88</v>
      </c>
      <c r="H4226" s="9" t="n">
        <v>1844</v>
      </c>
      <c r="I4226" s="9"/>
      <c r="J4226" s="9" t="s">
        <v>36304</v>
      </c>
      <c r="K4226" s="9" t="s">
        <v>36305</v>
      </c>
      <c r="L4226" s="9" t="s">
        <v>36306</v>
      </c>
      <c r="M4226" s="9" t="s">
        <v>36307</v>
      </c>
      <c r="N4226" s="9" t="s">
        <v>12073</v>
      </c>
      <c r="O4226" s="9" t="s">
        <v>15656</v>
      </c>
      <c r="P4226" s="9" t="s">
        <v>36308</v>
      </c>
      <c r="Q4226" s="9" t="s">
        <v>234</v>
      </c>
      <c r="R4226" s="9" t="s">
        <v>15584</v>
      </c>
      <c r="S4226" s="9" t="s">
        <v>17</v>
      </c>
      <c r="T4226" s="9" t="s">
        <v>10266</v>
      </c>
      <c r="U4226" s="9" t="s">
        <v>222</v>
      </c>
      <c r="V4226" s="9"/>
    </row>
    <row r="4227" customFormat="false" ht="15" hidden="false" customHeight="false" outlineLevel="0" collapsed="false">
      <c r="A4227" s="9" t="s">
        <v>36309</v>
      </c>
      <c r="B4227" s="9" t="s">
        <v>36310</v>
      </c>
      <c r="C4227" s="9" t="s">
        <v>36311</v>
      </c>
      <c r="D4227" s="9" t="s">
        <v>25</v>
      </c>
      <c r="E4227" s="9" t="s">
        <v>460</v>
      </c>
      <c r="F4227" s="9" t="s">
        <v>337</v>
      </c>
      <c r="G4227" s="9" t="s">
        <v>338</v>
      </c>
      <c r="H4227" s="9" t="n">
        <v>1785</v>
      </c>
      <c r="I4227" s="9"/>
      <c r="J4227" s="9" t="s">
        <v>36312</v>
      </c>
      <c r="K4227" s="9" t="s">
        <v>36313</v>
      </c>
      <c r="L4227" s="9" t="s">
        <v>36314</v>
      </c>
      <c r="M4227" s="9" t="s">
        <v>36315</v>
      </c>
      <c r="N4227" s="9" t="s">
        <v>9190</v>
      </c>
      <c r="O4227" s="9" t="s">
        <v>763</v>
      </c>
      <c r="P4227" s="9"/>
      <c r="Q4227" s="9" t="s">
        <v>234</v>
      </c>
      <c r="R4227" s="9" t="s">
        <v>628</v>
      </c>
      <c r="S4227" s="9" t="s">
        <v>17</v>
      </c>
      <c r="T4227" s="9" t="s">
        <v>357</v>
      </c>
      <c r="U4227" s="9" t="s">
        <v>222</v>
      </c>
      <c r="V4227" s="9"/>
    </row>
    <row r="4228" customFormat="false" ht="15" hidden="false" customHeight="false" outlineLevel="0" collapsed="false">
      <c r="A4228" s="9" t="s">
        <v>36316</v>
      </c>
      <c r="B4228" s="9" t="s">
        <v>36317</v>
      </c>
      <c r="C4228" s="9" t="s">
        <v>36318</v>
      </c>
      <c r="D4228" s="9" t="s">
        <v>25</v>
      </c>
      <c r="E4228" s="9" t="s">
        <v>460</v>
      </c>
      <c r="F4228" s="9" t="s">
        <v>162</v>
      </c>
      <c r="G4228" s="9" t="s">
        <v>88</v>
      </c>
      <c r="H4228" s="9" t="n">
        <v>1913</v>
      </c>
      <c r="I4228" s="9"/>
      <c r="J4228" s="9" t="s">
        <v>36319</v>
      </c>
      <c r="K4228" s="9" t="s">
        <v>36320</v>
      </c>
      <c r="L4228" s="9" t="s">
        <v>36321</v>
      </c>
      <c r="M4228" s="9" t="s">
        <v>36322</v>
      </c>
      <c r="N4228" s="9" t="s">
        <v>184</v>
      </c>
      <c r="O4228" s="9" t="s">
        <v>354</v>
      </c>
      <c r="P4228" s="9" t="s">
        <v>36323</v>
      </c>
      <c r="Q4228" s="9" t="s">
        <v>234</v>
      </c>
      <c r="R4228" s="9" t="s">
        <v>15473</v>
      </c>
      <c r="S4228" s="9" t="s">
        <v>17</v>
      </c>
      <c r="T4228" s="9" t="s">
        <v>9646</v>
      </c>
      <c r="U4228" s="9" t="s">
        <v>222</v>
      </c>
      <c r="V4228" s="9"/>
    </row>
    <row r="4229" customFormat="false" ht="15" hidden="false" customHeight="false" outlineLevel="0" collapsed="false">
      <c r="A4229" s="9" t="s">
        <v>36324</v>
      </c>
      <c r="B4229" s="9" t="s">
        <v>36325</v>
      </c>
      <c r="C4229" s="9" t="s">
        <v>36326</v>
      </c>
      <c r="D4229" s="9" t="s">
        <v>25</v>
      </c>
      <c r="E4229" s="9" t="s">
        <v>460</v>
      </c>
      <c r="F4229" s="9" t="s">
        <v>162</v>
      </c>
      <c r="G4229" s="9" t="s">
        <v>88</v>
      </c>
      <c r="H4229" s="9" t="n">
        <v>1872</v>
      </c>
      <c r="I4229" s="9"/>
      <c r="J4229" s="9" t="s">
        <v>36327</v>
      </c>
      <c r="K4229" s="9" t="s">
        <v>36328</v>
      </c>
      <c r="L4229" s="9" t="s">
        <v>36329</v>
      </c>
      <c r="M4229" s="9" t="s">
        <v>36330</v>
      </c>
      <c r="N4229" s="9" t="s">
        <v>14008</v>
      </c>
      <c r="O4229" s="9" t="s">
        <v>15656</v>
      </c>
      <c r="P4229" s="9"/>
      <c r="Q4229" s="9" t="s">
        <v>234</v>
      </c>
      <c r="R4229" s="9" t="s">
        <v>15584</v>
      </c>
      <c r="S4229" s="9" t="s">
        <v>17</v>
      </c>
      <c r="T4229" s="9" t="s">
        <v>14016</v>
      </c>
      <c r="U4229" s="9" t="s">
        <v>222</v>
      </c>
      <c r="V4229" s="9"/>
    </row>
  </sheetData>
  <autoFilter ref="A1:V42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6"/>
    <col collapsed="false" customWidth="true" hidden="false" outlineLevel="0" max="4" min="4" style="0" width="18"/>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8" min="8" style="0" width="26"/>
    <col collapsed="false" customWidth="true" hidden="false" outlineLevel="0" max="9" min="9" style="0" width="20"/>
    <col collapsed="false" customWidth="true" hidden="false" outlineLevel="0" max="10" min="10" style="0" width="10"/>
    <col collapsed="false" customWidth="true" hidden="false" outlineLevel="0" max="11" min="11" style="0" width="40"/>
    <col collapsed="false" customWidth="true" hidden="false" outlineLevel="0" max="12" min="12" style="0" width="34"/>
    <col collapsed="false" customWidth="true" hidden="false" outlineLevel="0" max="13" min="13" style="0" width="12"/>
    <col collapsed="false" customWidth="true" hidden="false" outlineLevel="0" max="14" min="14" style="0" width="40"/>
    <col collapsed="false" customWidth="true" hidden="false" outlineLevel="0" max="15" min="15" style="0" width="30"/>
  </cols>
  <sheetData>
    <row r="1" customFormat="false" ht="35.05" hidden="false" customHeight="false" outlineLevel="0" collapsed="false">
      <c r="A1" s="8" t="s">
        <v>185</v>
      </c>
      <c r="B1" s="8" t="s">
        <v>186</v>
      </c>
      <c r="C1" s="8" t="s">
        <v>36331</v>
      </c>
      <c r="D1" s="8" t="s">
        <v>36332</v>
      </c>
      <c r="E1" s="8" t="s">
        <v>36333</v>
      </c>
      <c r="F1" s="8" t="s">
        <v>36334</v>
      </c>
      <c r="G1" s="8" t="s">
        <v>36335</v>
      </c>
      <c r="H1" s="8" t="s">
        <v>36336</v>
      </c>
      <c r="I1" s="8" t="s">
        <v>36337</v>
      </c>
      <c r="J1" s="8" t="s">
        <v>36338</v>
      </c>
      <c r="K1" s="8" t="s">
        <v>36339</v>
      </c>
      <c r="L1" s="8" t="s">
        <v>36340</v>
      </c>
      <c r="M1" s="8" t="s">
        <v>36341</v>
      </c>
      <c r="N1" s="8" t="s">
        <v>36342</v>
      </c>
      <c r="O1" s="8" t="s">
        <v>206</v>
      </c>
    </row>
    <row r="2" customFormat="false" ht="15" hidden="false" customHeight="false" outlineLevel="0" collapsed="false">
      <c r="A2" s="9" t="s">
        <v>36343</v>
      </c>
      <c r="B2" s="9" t="s">
        <v>36344</v>
      </c>
      <c r="C2" s="9" t="s">
        <v>36345</v>
      </c>
      <c r="D2" s="9" t="s">
        <v>36346</v>
      </c>
      <c r="E2" s="9" t="s">
        <v>472</v>
      </c>
      <c r="F2" s="9" t="s">
        <v>36347</v>
      </c>
      <c r="G2" s="9" t="s">
        <v>36348</v>
      </c>
      <c r="H2" s="9" t="s">
        <v>36349</v>
      </c>
      <c r="I2" s="9" t="s">
        <v>36350</v>
      </c>
      <c r="J2" s="9" t="s">
        <v>36351</v>
      </c>
      <c r="K2" s="9" t="s">
        <v>36352</v>
      </c>
      <c r="L2" s="9" t="s">
        <v>36353</v>
      </c>
      <c r="M2" s="9" t="s">
        <v>36354</v>
      </c>
      <c r="N2" s="9" t="s">
        <v>36355</v>
      </c>
      <c r="O2" s="9" t="s">
        <v>36356</v>
      </c>
    </row>
    <row r="3" customFormat="false" ht="15" hidden="false" customHeight="false" outlineLevel="0" collapsed="false">
      <c r="A3" s="9" t="s">
        <v>36357</v>
      </c>
      <c r="B3" s="9" t="s">
        <v>36358</v>
      </c>
      <c r="C3" s="9" t="s">
        <v>36359</v>
      </c>
      <c r="D3" s="9" t="s">
        <v>36346</v>
      </c>
      <c r="E3" s="9" t="s">
        <v>472</v>
      </c>
      <c r="F3" s="9" t="s">
        <v>36360</v>
      </c>
      <c r="G3" s="9" t="s">
        <v>36348</v>
      </c>
      <c r="H3" s="9" t="s">
        <v>36361</v>
      </c>
      <c r="I3" s="9" t="s">
        <v>36350</v>
      </c>
      <c r="J3" s="9" t="s">
        <v>36351</v>
      </c>
      <c r="K3" s="9" t="s">
        <v>36362</v>
      </c>
      <c r="L3" s="9" t="s">
        <v>36363</v>
      </c>
      <c r="M3" s="9" t="s">
        <v>36354</v>
      </c>
      <c r="N3" s="9" t="s">
        <v>36364</v>
      </c>
      <c r="O3" s="9" t="s">
        <v>36365</v>
      </c>
    </row>
    <row r="4" customFormat="false" ht="15" hidden="false" customHeight="false" outlineLevel="0" collapsed="false">
      <c r="A4" s="9" t="s">
        <v>36366</v>
      </c>
      <c r="B4" s="9" t="s">
        <v>36367</v>
      </c>
      <c r="C4" s="9" t="s">
        <v>36345</v>
      </c>
      <c r="D4" s="9" t="s">
        <v>36346</v>
      </c>
      <c r="E4" s="9" t="s">
        <v>472</v>
      </c>
      <c r="F4" s="9" t="s">
        <v>36368</v>
      </c>
      <c r="G4" s="9" t="s">
        <v>36369</v>
      </c>
      <c r="H4" s="9" t="s">
        <v>36370</v>
      </c>
      <c r="I4" s="9" t="s">
        <v>36371</v>
      </c>
      <c r="J4" s="9" t="s">
        <v>36351</v>
      </c>
      <c r="K4" s="9" t="s">
        <v>36372</v>
      </c>
      <c r="L4" s="9" t="s">
        <v>36373</v>
      </c>
      <c r="M4" s="9" t="s">
        <v>36354</v>
      </c>
      <c r="N4" s="9" t="s">
        <v>36374</v>
      </c>
      <c r="O4" s="9" t="s">
        <v>36375</v>
      </c>
    </row>
    <row r="5" customFormat="false" ht="15" hidden="false" customHeight="false" outlineLevel="0" collapsed="false">
      <c r="A5" s="9" t="s">
        <v>36376</v>
      </c>
      <c r="B5" s="9" t="s">
        <v>36377</v>
      </c>
      <c r="C5" s="9" t="s">
        <v>36359</v>
      </c>
      <c r="D5" s="9" t="s">
        <v>36346</v>
      </c>
      <c r="E5" s="9" t="s">
        <v>472</v>
      </c>
      <c r="F5" s="9" t="s">
        <v>36378</v>
      </c>
      <c r="G5" s="9" t="s">
        <v>36348</v>
      </c>
      <c r="H5" s="9" t="s">
        <v>36379</v>
      </c>
      <c r="I5" s="9" t="s">
        <v>36350</v>
      </c>
      <c r="J5" s="9" t="s">
        <v>36351</v>
      </c>
      <c r="K5" s="9" t="s">
        <v>36380</v>
      </c>
      <c r="L5" s="9" t="s">
        <v>36381</v>
      </c>
      <c r="M5" s="9" t="s">
        <v>36354</v>
      </c>
      <c r="N5" s="9" t="s">
        <v>36382</v>
      </c>
      <c r="O5" s="9" t="s">
        <v>36383</v>
      </c>
    </row>
    <row r="6" customFormat="false" ht="15" hidden="false" customHeight="false" outlineLevel="0" collapsed="false">
      <c r="A6" s="9" t="s">
        <v>36384</v>
      </c>
      <c r="B6" s="9" t="s">
        <v>36385</v>
      </c>
      <c r="C6" s="9" t="s">
        <v>36345</v>
      </c>
      <c r="D6" s="9" t="s">
        <v>36346</v>
      </c>
      <c r="E6" s="9" t="s">
        <v>472</v>
      </c>
      <c r="F6" s="9" t="s">
        <v>36386</v>
      </c>
      <c r="G6" s="9" t="s">
        <v>36387</v>
      </c>
      <c r="H6" s="9" t="s">
        <v>36379</v>
      </c>
      <c r="I6" s="9" t="s">
        <v>36350</v>
      </c>
      <c r="J6" s="9" t="s">
        <v>36351</v>
      </c>
      <c r="K6" s="9" t="s">
        <v>36388</v>
      </c>
      <c r="L6" s="9" t="s">
        <v>36389</v>
      </c>
      <c r="M6" s="9" t="s">
        <v>36390</v>
      </c>
      <c r="N6" s="9" t="s">
        <v>36382</v>
      </c>
      <c r="O6" s="9" t="s">
        <v>36391</v>
      </c>
    </row>
    <row r="7" customFormat="false" ht="15" hidden="false" customHeight="false" outlineLevel="0" collapsed="false">
      <c r="A7" s="9" t="s">
        <v>36392</v>
      </c>
      <c r="B7" s="9" t="s">
        <v>36393</v>
      </c>
      <c r="C7" s="9" t="s">
        <v>36394</v>
      </c>
      <c r="D7" s="9" t="s">
        <v>36346</v>
      </c>
      <c r="E7" s="9" t="s">
        <v>472</v>
      </c>
      <c r="F7" s="9" t="s">
        <v>36395</v>
      </c>
      <c r="G7" s="9" t="s">
        <v>36348</v>
      </c>
      <c r="H7" s="9" t="s">
        <v>36396</v>
      </c>
      <c r="I7" s="9" t="s">
        <v>36397</v>
      </c>
      <c r="J7" s="9" t="s">
        <v>36398</v>
      </c>
      <c r="K7" s="9" t="s">
        <v>36399</v>
      </c>
      <c r="L7" s="9" t="s">
        <v>36400</v>
      </c>
      <c r="M7" s="9" t="s">
        <v>36354</v>
      </c>
      <c r="N7" s="9" t="s">
        <v>36401</v>
      </c>
      <c r="O7" s="9" t="s">
        <v>36402</v>
      </c>
    </row>
    <row r="8" customFormat="false" ht="15" hidden="false" customHeight="false" outlineLevel="0" collapsed="false">
      <c r="A8" s="9" t="s">
        <v>36403</v>
      </c>
      <c r="B8" s="9" t="s">
        <v>36404</v>
      </c>
      <c r="C8" s="9" t="s">
        <v>36345</v>
      </c>
      <c r="D8" s="9" t="s">
        <v>36405</v>
      </c>
      <c r="E8" s="9" t="s">
        <v>472</v>
      </c>
      <c r="F8" s="9" t="s">
        <v>36406</v>
      </c>
      <c r="G8" s="9" t="s">
        <v>36348</v>
      </c>
      <c r="H8" s="9" t="s">
        <v>36407</v>
      </c>
      <c r="I8" s="9" t="s">
        <v>36350</v>
      </c>
      <c r="J8" s="9" t="s">
        <v>36398</v>
      </c>
      <c r="K8" s="9" t="s">
        <v>36408</v>
      </c>
      <c r="L8" s="9" t="s">
        <v>36409</v>
      </c>
      <c r="M8" s="9" t="s">
        <v>36354</v>
      </c>
      <c r="N8" s="9" t="s">
        <v>36410</v>
      </c>
      <c r="O8" s="9" t="s">
        <v>36411</v>
      </c>
    </row>
    <row r="9" customFormat="false" ht="15" hidden="false" customHeight="false" outlineLevel="0" collapsed="false">
      <c r="A9" s="9" t="s">
        <v>36412</v>
      </c>
      <c r="B9" s="9" t="s">
        <v>36413</v>
      </c>
      <c r="C9" s="9" t="s">
        <v>36359</v>
      </c>
      <c r="D9" s="9" t="s">
        <v>1239</v>
      </c>
      <c r="E9" s="9" t="s">
        <v>472</v>
      </c>
      <c r="F9" s="9" t="s">
        <v>36414</v>
      </c>
      <c r="G9" s="9" t="s">
        <v>36348</v>
      </c>
      <c r="H9" s="9" t="s">
        <v>36415</v>
      </c>
      <c r="I9" s="9" t="s">
        <v>36350</v>
      </c>
      <c r="J9" s="9" t="s">
        <v>36351</v>
      </c>
      <c r="K9" s="9" t="s">
        <v>36416</v>
      </c>
      <c r="L9" s="9" t="s">
        <v>36417</v>
      </c>
      <c r="M9" s="9" t="s">
        <v>36354</v>
      </c>
      <c r="N9" s="9" t="s">
        <v>36418</v>
      </c>
      <c r="O9" s="9" t="s">
        <v>36419</v>
      </c>
    </row>
    <row r="10" customFormat="false" ht="15" hidden="false" customHeight="false" outlineLevel="0" collapsed="false">
      <c r="A10" s="9" t="s">
        <v>36420</v>
      </c>
      <c r="B10" s="9" t="s">
        <v>36421</v>
      </c>
      <c r="C10" s="9" t="s">
        <v>36359</v>
      </c>
      <c r="D10" s="9" t="s">
        <v>36422</v>
      </c>
      <c r="E10" s="9" t="s">
        <v>472</v>
      </c>
      <c r="F10" s="9" t="s">
        <v>36423</v>
      </c>
      <c r="G10" s="9" t="s">
        <v>36348</v>
      </c>
      <c r="H10" s="9" t="s">
        <v>36424</v>
      </c>
      <c r="I10" s="9" t="s">
        <v>36425</v>
      </c>
      <c r="J10" s="9" t="s">
        <v>36351</v>
      </c>
      <c r="K10" s="9" t="s">
        <v>36426</v>
      </c>
      <c r="L10" s="9" t="s">
        <v>36427</v>
      </c>
      <c r="M10" s="9" t="s">
        <v>36354</v>
      </c>
      <c r="N10" s="9" t="s">
        <v>36428</v>
      </c>
      <c r="O10" s="9" t="s">
        <v>36429</v>
      </c>
    </row>
    <row r="11" customFormat="false" ht="15" hidden="false" customHeight="false" outlineLevel="0" collapsed="false">
      <c r="A11" s="9" t="s">
        <v>36430</v>
      </c>
      <c r="B11" s="9" t="s">
        <v>36431</v>
      </c>
      <c r="C11" s="9" t="s">
        <v>36432</v>
      </c>
      <c r="D11" s="9" t="s">
        <v>36433</v>
      </c>
      <c r="E11" s="9" t="s">
        <v>472</v>
      </c>
      <c r="F11" s="9" t="s">
        <v>36434</v>
      </c>
      <c r="G11" s="9" t="s">
        <v>36348</v>
      </c>
      <c r="H11" s="9" t="s">
        <v>36435</v>
      </c>
      <c r="I11" s="9" t="s">
        <v>36436</v>
      </c>
      <c r="J11" s="9" t="s">
        <v>36398</v>
      </c>
      <c r="K11" s="9" t="s">
        <v>36437</v>
      </c>
      <c r="L11" s="9" t="s">
        <v>36438</v>
      </c>
      <c r="M11" s="9" t="s">
        <v>36390</v>
      </c>
      <c r="N11" s="9" t="s">
        <v>36439</v>
      </c>
      <c r="O11" s="9" t="s">
        <v>36440</v>
      </c>
    </row>
    <row r="12" customFormat="false" ht="15" hidden="false" customHeight="false" outlineLevel="0" collapsed="false">
      <c r="A12" s="9" t="s">
        <v>36441</v>
      </c>
      <c r="B12" s="9" t="s">
        <v>36442</v>
      </c>
      <c r="C12" s="9" t="s">
        <v>36359</v>
      </c>
      <c r="D12" s="9" t="s">
        <v>36443</v>
      </c>
      <c r="E12" s="9" t="s">
        <v>472</v>
      </c>
      <c r="F12" s="9" t="s">
        <v>36444</v>
      </c>
      <c r="G12" s="9" t="s">
        <v>36348</v>
      </c>
      <c r="H12" s="9" t="s">
        <v>36445</v>
      </c>
      <c r="I12" s="9" t="s">
        <v>36446</v>
      </c>
      <c r="J12" s="9" t="s">
        <v>36351</v>
      </c>
      <c r="K12" s="9" t="s">
        <v>36447</v>
      </c>
      <c r="L12" s="9" t="s">
        <v>36448</v>
      </c>
      <c r="M12" s="9" t="s">
        <v>36354</v>
      </c>
      <c r="N12" s="9" t="s">
        <v>36449</v>
      </c>
      <c r="O12" s="9" t="s">
        <v>36450</v>
      </c>
    </row>
    <row r="13" customFormat="false" ht="15" hidden="false" customHeight="false" outlineLevel="0" collapsed="false">
      <c r="A13" s="9" t="s">
        <v>36451</v>
      </c>
      <c r="B13" s="9" t="s">
        <v>36452</v>
      </c>
      <c r="C13" s="9" t="s">
        <v>36359</v>
      </c>
      <c r="D13" s="9" t="s">
        <v>36346</v>
      </c>
      <c r="E13" s="9" t="s">
        <v>472</v>
      </c>
      <c r="F13" s="9" t="s">
        <v>36453</v>
      </c>
      <c r="G13" s="9" t="s">
        <v>36348</v>
      </c>
      <c r="H13" s="9" t="s">
        <v>36425</v>
      </c>
      <c r="I13" s="9" t="s">
        <v>36425</v>
      </c>
      <c r="J13" s="9" t="s">
        <v>36398</v>
      </c>
      <c r="K13" s="9" t="s">
        <v>36454</v>
      </c>
      <c r="L13" s="9" t="s">
        <v>36455</v>
      </c>
      <c r="M13" s="9" t="s">
        <v>36425</v>
      </c>
      <c r="N13" s="9"/>
      <c r="O13" s="9"/>
    </row>
    <row r="14" customFormat="false" ht="15" hidden="false" customHeight="false" outlineLevel="0" collapsed="false">
      <c r="A14" s="9" t="s">
        <v>36456</v>
      </c>
      <c r="B14" s="9" t="s">
        <v>36457</v>
      </c>
      <c r="C14" s="9" t="s">
        <v>36359</v>
      </c>
      <c r="D14" s="9" t="s">
        <v>36458</v>
      </c>
      <c r="E14" s="9" t="s">
        <v>472</v>
      </c>
      <c r="F14" s="9" t="s">
        <v>36459</v>
      </c>
      <c r="G14" s="9" t="s">
        <v>36348</v>
      </c>
      <c r="H14" s="9" t="s">
        <v>36350</v>
      </c>
      <c r="I14" s="9" t="s">
        <v>36425</v>
      </c>
      <c r="J14" s="9" t="s">
        <v>36351</v>
      </c>
      <c r="K14" s="9" t="s">
        <v>36460</v>
      </c>
      <c r="L14" s="9" t="s">
        <v>36461</v>
      </c>
      <c r="M14" s="9" t="s">
        <v>36354</v>
      </c>
      <c r="N14" s="9" t="s">
        <v>36462</v>
      </c>
      <c r="O14" s="9" t="s">
        <v>36463</v>
      </c>
    </row>
    <row r="15" customFormat="false" ht="15" hidden="false" customHeight="false" outlineLevel="0" collapsed="false">
      <c r="A15" s="9" t="s">
        <v>36464</v>
      </c>
      <c r="B15" s="9" t="s">
        <v>36465</v>
      </c>
      <c r="C15" s="9" t="s">
        <v>36359</v>
      </c>
      <c r="D15" s="9" t="s">
        <v>36346</v>
      </c>
      <c r="E15" s="9" t="s">
        <v>472</v>
      </c>
      <c r="F15" s="9" t="s">
        <v>36466</v>
      </c>
      <c r="G15" s="9" t="s">
        <v>36348</v>
      </c>
      <c r="H15" s="9" t="s">
        <v>36467</v>
      </c>
      <c r="I15" s="9" t="s">
        <v>36425</v>
      </c>
      <c r="J15" s="9" t="s">
        <v>36351</v>
      </c>
      <c r="K15" s="9" t="s">
        <v>36468</v>
      </c>
      <c r="L15" s="9" t="s">
        <v>36469</v>
      </c>
      <c r="M15" s="9" t="s">
        <v>36354</v>
      </c>
      <c r="N15" s="9" t="s">
        <v>36470</v>
      </c>
      <c r="O15" s="9"/>
    </row>
    <row r="16" customFormat="false" ht="15" hidden="false" customHeight="false" outlineLevel="0" collapsed="false">
      <c r="A16" s="9" t="s">
        <v>36471</v>
      </c>
      <c r="B16" s="9" t="s">
        <v>36472</v>
      </c>
      <c r="C16" s="9" t="s">
        <v>36359</v>
      </c>
      <c r="D16" s="9" t="s">
        <v>36346</v>
      </c>
      <c r="E16" s="9" t="s">
        <v>472</v>
      </c>
      <c r="F16" s="9" t="s">
        <v>36473</v>
      </c>
      <c r="G16" s="9" t="s">
        <v>36348</v>
      </c>
      <c r="H16" s="9" t="s">
        <v>36474</v>
      </c>
      <c r="I16" s="9" t="s">
        <v>36425</v>
      </c>
      <c r="J16" s="9" t="s">
        <v>36351</v>
      </c>
      <c r="K16" s="9" t="s">
        <v>36475</v>
      </c>
      <c r="L16" s="9" t="s">
        <v>36476</v>
      </c>
      <c r="M16" s="9" t="s">
        <v>36354</v>
      </c>
      <c r="N16" s="9" t="s">
        <v>36477</v>
      </c>
      <c r="O16" s="9"/>
    </row>
    <row r="17" customFormat="false" ht="15" hidden="false" customHeight="false" outlineLevel="0" collapsed="false">
      <c r="A17" s="9" t="s">
        <v>36478</v>
      </c>
      <c r="B17" s="9" t="s">
        <v>36479</v>
      </c>
      <c r="C17" s="9" t="s">
        <v>36359</v>
      </c>
      <c r="D17" s="9" t="s">
        <v>36346</v>
      </c>
      <c r="E17" s="9" t="s">
        <v>472</v>
      </c>
      <c r="F17" s="9" t="s">
        <v>36480</v>
      </c>
      <c r="G17" s="9" t="s">
        <v>36425</v>
      </c>
      <c r="H17" s="9" t="s">
        <v>36425</v>
      </c>
      <c r="I17" s="9" t="s">
        <v>36425</v>
      </c>
      <c r="J17" s="9" t="s">
        <v>36398</v>
      </c>
      <c r="K17" s="9" t="s">
        <v>36481</v>
      </c>
      <c r="L17" s="9" t="s">
        <v>36455</v>
      </c>
      <c r="M17" s="9" t="s">
        <v>36425</v>
      </c>
      <c r="N17" s="9"/>
      <c r="O17" s="9"/>
    </row>
    <row r="18" customFormat="false" ht="15" hidden="false" customHeight="false" outlineLevel="0" collapsed="false">
      <c r="A18" s="9" t="s">
        <v>36482</v>
      </c>
      <c r="B18" s="9" t="s">
        <v>36483</v>
      </c>
      <c r="C18" s="9" t="s">
        <v>36359</v>
      </c>
      <c r="D18" s="9" t="s">
        <v>36346</v>
      </c>
      <c r="E18" s="9" t="s">
        <v>472</v>
      </c>
      <c r="F18" s="9" t="s">
        <v>36484</v>
      </c>
      <c r="G18" s="9" t="s">
        <v>36348</v>
      </c>
      <c r="H18" s="9" t="s">
        <v>36485</v>
      </c>
      <c r="I18" s="9" t="s">
        <v>36425</v>
      </c>
      <c r="J18" s="9" t="s">
        <v>36351</v>
      </c>
      <c r="K18" s="9" t="s">
        <v>36486</v>
      </c>
      <c r="L18" s="9" t="s">
        <v>36487</v>
      </c>
      <c r="M18" s="9" t="s">
        <v>36354</v>
      </c>
      <c r="N18" s="9" t="s">
        <v>36488</v>
      </c>
      <c r="O18" s="9"/>
    </row>
    <row r="19" customFormat="false" ht="15" hidden="false" customHeight="false" outlineLevel="0" collapsed="false">
      <c r="A19" s="9" t="s">
        <v>36489</v>
      </c>
      <c r="B19" s="9" t="s">
        <v>36490</v>
      </c>
      <c r="C19" s="9" t="s">
        <v>36345</v>
      </c>
      <c r="D19" s="9" t="s">
        <v>36346</v>
      </c>
      <c r="E19" s="9" t="s">
        <v>472</v>
      </c>
      <c r="F19" s="9" t="s">
        <v>36491</v>
      </c>
      <c r="G19" s="9" t="s">
        <v>36492</v>
      </c>
      <c r="H19" s="9" t="s">
        <v>36493</v>
      </c>
      <c r="I19" s="9" t="s">
        <v>36425</v>
      </c>
      <c r="J19" s="9" t="s">
        <v>36494</v>
      </c>
      <c r="K19" s="9" t="s">
        <v>36495</v>
      </c>
      <c r="L19" s="9" t="s">
        <v>36496</v>
      </c>
      <c r="M19" s="9" t="s">
        <v>36390</v>
      </c>
      <c r="N19" s="9" t="s">
        <v>36497</v>
      </c>
      <c r="O19" s="9" t="s">
        <v>36498</v>
      </c>
    </row>
    <row r="20" customFormat="false" ht="15" hidden="false" customHeight="false" outlineLevel="0" collapsed="false">
      <c r="A20" s="9" t="s">
        <v>36499</v>
      </c>
      <c r="B20" s="9" t="s">
        <v>36500</v>
      </c>
      <c r="C20" s="9" t="s">
        <v>36345</v>
      </c>
      <c r="D20" s="9" t="s">
        <v>36346</v>
      </c>
      <c r="E20" s="9" t="s">
        <v>472</v>
      </c>
      <c r="F20" s="9" t="s">
        <v>36501</v>
      </c>
      <c r="G20" s="9" t="s">
        <v>36348</v>
      </c>
      <c r="H20" s="9" t="s">
        <v>36502</v>
      </c>
      <c r="I20" s="9" t="s">
        <v>36503</v>
      </c>
      <c r="J20" s="9" t="s">
        <v>36398</v>
      </c>
      <c r="K20" s="9" t="s">
        <v>36504</v>
      </c>
      <c r="L20" s="9" t="s">
        <v>36505</v>
      </c>
      <c r="M20" s="9" t="s">
        <v>36390</v>
      </c>
      <c r="N20" s="9" t="s">
        <v>36506</v>
      </c>
      <c r="O20" s="9" t="s">
        <v>36507</v>
      </c>
    </row>
    <row r="21" customFormat="false" ht="15" hidden="false" customHeight="false" outlineLevel="0" collapsed="false">
      <c r="A21" s="9" t="s">
        <v>36508</v>
      </c>
      <c r="B21" s="9" t="s">
        <v>36509</v>
      </c>
      <c r="C21" s="9" t="s">
        <v>36510</v>
      </c>
      <c r="D21" s="9" t="s">
        <v>36346</v>
      </c>
      <c r="E21" s="9" t="s">
        <v>472</v>
      </c>
      <c r="F21" s="9" t="s">
        <v>36511</v>
      </c>
      <c r="G21" s="9" t="s">
        <v>36348</v>
      </c>
      <c r="H21" s="9" t="s">
        <v>36512</v>
      </c>
      <c r="I21" s="9" t="s">
        <v>36425</v>
      </c>
      <c r="J21" s="9" t="s">
        <v>36398</v>
      </c>
      <c r="K21" s="9" t="s">
        <v>36513</v>
      </c>
      <c r="L21" s="9" t="s">
        <v>36514</v>
      </c>
      <c r="M21" s="9" t="s">
        <v>36425</v>
      </c>
      <c r="N21" s="9"/>
      <c r="O21" s="9"/>
    </row>
    <row r="22" customFormat="false" ht="15" hidden="false" customHeight="false" outlineLevel="0" collapsed="false">
      <c r="A22" s="9" t="s">
        <v>36515</v>
      </c>
      <c r="B22" s="9" t="s">
        <v>36516</v>
      </c>
      <c r="C22" s="9" t="s">
        <v>36517</v>
      </c>
      <c r="D22" s="9" t="s">
        <v>36518</v>
      </c>
      <c r="E22" s="9" t="s">
        <v>36519</v>
      </c>
      <c r="F22" s="9" t="s">
        <v>36520</v>
      </c>
      <c r="G22" s="9" t="s">
        <v>36521</v>
      </c>
      <c r="H22" s="9" t="s">
        <v>36522</v>
      </c>
      <c r="I22" s="9" t="s">
        <v>36523</v>
      </c>
      <c r="J22" s="9" t="s">
        <v>36398</v>
      </c>
      <c r="K22" s="9" t="s">
        <v>36524</v>
      </c>
      <c r="L22" s="9" t="s">
        <v>36525</v>
      </c>
      <c r="M22" s="9" t="s">
        <v>36390</v>
      </c>
      <c r="N22" s="9" t="s">
        <v>36506</v>
      </c>
      <c r="O22" s="9"/>
    </row>
    <row r="23" customFormat="false" ht="15" hidden="false" customHeight="false" outlineLevel="0" collapsed="false">
      <c r="A23" s="9" t="s">
        <v>36526</v>
      </c>
      <c r="B23" s="9" t="s">
        <v>36527</v>
      </c>
      <c r="C23" s="9" t="s">
        <v>36528</v>
      </c>
      <c r="D23" s="9" t="s">
        <v>36529</v>
      </c>
      <c r="E23" s="9" t="s">
        <v>699</v>
      </c>
      <c r="F23" s="9" t="s">
        <v>36530</v>
      </c>
      <c r="G23" s="9" t="s">
        <v>36348</v>
      </c>
      <c r="H23" s="9" t="s">
        <v>36531</v>
      </c>
      <c r="I23" s="9" t="s">
        <v>36425</v>
      </c>
      <c r="J23" s="9" t="s">
        <v>36398</v>
      </c>
      <c r="K23" s="9" t="s">
        <v>36532</v>
      </c>
      <c r="L23" s="9" t="s">
        <v>36533</v>
      </c>
      <c r="M23" s="9" t="s">
        <v>36354</v>
      </c>
      <c r="N23" s="9" t="s">
        <v>36534</v>
      </c>
      <c r="O23" s="9" t="s">
        <v>36535</v>
      </c>
    </row>
    <row r="24" customFormat="false" ht="15" hidden="false" customHeight="false" outlineLevel="0" collapsed="false">
      <c r="A24" s="9" t="s">
        <v>36536</v>
      </c>
      <c r="B24" s="9" t="s">
        <v>36537</v>
      </c>
      <c r="C24" s="9" t="s">
        <v>36432</v>
      </c>
      <c r="D24" s="9" t="s">
        <v>36346</v>
      </c>
      <c r="E24" s="9" t="s">
        <v>472</v>
      </c>
      <c r="F24" s="9" t="s">
        <v>36538</v>
      </c>
      <c r="G24" s="9" t="s">
        <v>36348</v>
      </c>
      <c r="H24" s="9" t="s">
        <v>36539</v>
      </c>
      <c r="I24" s="9" t="s">
        <v>36425</v>
      </c>
      <c r="J24" s="9" t="s">
        <v>36398</v>
      </c>
      <c r="K24" s="9" t="s">
        <v>36540</v>
      </c>
      <c r="L24" s="9" t="s">
        <v>36541</v>
      </c>
      <c r="M24" s="9" t="s">
        <v>36354</v>
      </c>
      <c r="N24" s="9" t="s">
        <v>36542</v>
      </c>
      <c r="O24" s="9" t="s">
        <v>36543</v>
      </c>
    </row>
    <row r="25" customFormat="false" ht="15" hidden="false" customHeight="false" outlineLevel="0" collapsed="false">
      <c r="A25" s="9" t="s">
        <v>36544</v>
      </c>
      <c r="B25" s="9" t="s">
        <v>10200</v>
      </c>
      <c r="C25" s="9" t="s">
        <v>36510</v>
      </c>
      <c r="D25" s="9" t="s">
        <v>36545</v>
      </c>
      <c r="E25" s="9" t="s">
        <v>472</v>
      </c>
      <c r="F25" s="9" t="s">
        <v>36546</v>
      </c>
      <c r="G25" s="9" t="s">
        <v>36425</v>
      </c>
      <c r="H25" s="9" t="s">
        <v>36547</v>
      </c>
      <c r="I25" s="9" t="s">
        <v>36425</v>
      </c>
      <c r="J25" s="9" t="s">
        <v>36398</v>
      </c>
      <c r="K25" s="9" t="s">
        <v>36548</v>
      </c>
      <c r="L25" s="9" t="s">
        <v>36455</v>
      </c>
      <c r="M25" s="9" t="s">
        <v>36425</v>
      </c>
      <c r="N25" s="9"/>
      <c r="O25" s="9"/>
    </row>
    <row r="26" customFormat="false" ht="15" hidden="false" customHeight="false" outlineLevel="0" collapsed="false">
      <c r="A26" s="9" t="s">
        <v>36549</v>
      </c>
      <c r="B26" s="9" t="s">
        <v>36550</v>
      </c>
      <c r="C26" s="9" t="s">
        <v>36510</v>
      </c>
      <c r="D26" s="9" t="s">
        <v>36346</v>
      </c>
      <c r="E26" s="9" t="s">
        <v>472</v>
      </c>
      <c r="F26" s="9" t="s">
        <v>36551</v>
      </c>
      <c r="G26" s="9" t="s">
        <v>36348</v>
      </c>
      <c r="H26" s="9" t="s">
        <v>36552</v>
      </c>
      <c r="I26" s="9" t="s">
        <v>36425</v>
      </c>
      <c r="J26" s="9" t="s">
        <v>36351</v>
      </c>
      <c r="K26" s="9" t="s">
        <v>36553</v>
      </c>
      <c r="L26" s="9" t="s">
        <v>36554</v>
      </c>
      <c r="M26" s="9" t="s">
        <v>36354</v>
      </c>
      <c r="N26" s="9" t="s">
        <v>36555</v>
      </c>
      <c r="O26" s="9" t="s">
        <v>36556</v>
      </c>
    </row>
    <row r="27" customFormat="false" ht="15" hidden="false" customHeight="false" outlineLevel="0" collapsed="false">
      <c r="A27" s="9" t="s">
        <v>36557</v>
      </c>
      <c r="B27" s="9" t="s">
        <v>36558</v>
      </c>
      <c r="C27" s="9" t="s">
        <v>36517</v>
      </c>
      <c r="D27" s="9" t="s">
        <v>36346</v>
      </c>
      <c r="E27" s="9" t="s">
        <v>472</v>
      </c>
      <c r="F27" s="9" t="s">
        <v>36559</v>
      </c>
      <c r="G27" s="9" t="s">
        <v>36348</v>
      </c>
      <c r="H27" s="9" t="s">
        <v>36560</v>
      </c>
      <c r="I27" s="9" t="s">
        <v>36425</v>
      </c>
      <c r="J27" s="9" t="s">
        <v>36398</v>
      </c>
      <c r="K27" s="9" t="s">
        <v>36561</v>
      </c>
      <c r="L27" s="9" t="s">
        <v>36562</v>
      </c>
      <c r="M27" s="9" t="s">
        <v>36425</v>
      </c>
      <c r="N27" s="9"/>
      <c r="O27" s="9" t="s">
        <v>36563</v>
      </c>
    </row>
    <row r="28" customFormat="false" ht="15" hidden="false" customHeight="false" outlineLevel="0" collapsed="false">
      <c r="A28" s="9" t="s">
        <v>36564</v>
      </c>
      <c r="B28" s="9" t="s">
        <v>36565</v>
      </c>
      <c r="C28" s="9" t="s">
        <v>36566</v>
      </c>
      <c r="D28" s="9" t="s">
        <v>36567</v>
      </c>
      <c r="E28" s="9" t="s">
        <v>699</v>
      </c>
      <c r="F28" s="9" t="s">
        <v>36568</v>
      </c>
      <c r="G28" s="9" t="s">
        <v>36348</v>
      </c>
      <c r="H28" s="9" t="s">
        <v>36569</v>
      </c>
      <c r="I28" s="9" t="s">
        <v>36570</v>
      </c>
      <c r="J28" s="9" t="s">
        <v>36398</v>
      </c>
      <c r="K28" s="9" t="s">
        <v>36571</v>
      </c>
      <c r="L28" s="9" t="s">
        <v>36572</v>
      </c>
      <c r="M28" s="9" t="s">
        <v>36354</v>
      </c>
      <c r="N28" s="9" t="s">
        <v>36573</v>
      </c>
      <c r="O28" s="9" t="s">
        <v>36574</v>
      </c>
    </row>
    <row r="29" customFormat="false" ht="15" hidden="false" customHeight="false" outlineLevel="0" collapsed="false">
      <c r="A29" s="9" t="s">
        <v>36575</v>
      </c>
      <c r="B29" s="9" t="s">
        <v>36576</v>
      </c>
      <c r="C29" s="9" t="s">
        <v>36517</v>
      </c>
      <c r="D29" s="9" t="s">
        <v>36346</v>
      </c>
      <c r="E29" s="9" t="s">
        <v>472</v>
      </c>
      <c r="F29" s="9" t="s">
        <v>36577</v>
      </c>
      <c r="G29" s="9" t="s">
        <v>36348</v>
      </c>
      <c r="H29" s="9" t="s">
        <v>36578</v>
      </c>
      <c r="I29" s="9" t="s">
        <v>36425</v>
      </c>
      <c r="J29" s="9" t="s">
        <v>36398</v>
      </c>
      <c r="K29" s="9" t="s">
        <v>36579</v>
      </c>
      <c r="L29" s="9" t="s">
        <v>36580</v>
      </c>
      <c r="M29" s="9" t="s">
        <v>36354</v>
      </c>
      <c r="N29" s="9" t="s">
        <v>36581</v>
      </c>
      <c r="O29" s="9"/>
    </row>
    <row r="30" customFormat="false" ht="15" hidden="false" customHeight="false" outlineLevel="0" collapsed="false">
      <c r="A30" s="9" t="s">
        <v>36582</v>
      </c>
      <c r="B30" s="9" t="s">
        <v>36583</v>
      </c>
      <c r="C30" s="9" t="s">
        <v>36517</v>
      </c>
      <c r="D30" s="9" t="s">
        <v>36346</v>
      </c>
      <c r="E30" s="9" t="s">
        <v>472</v>
      </c>
      <c r="F30" s="9" t="s">
        <v>36584</v>
      </c>
      <c r="G30" s="9" t="s">
        <v>36348</v>
      </c>
      <c r="H30" s="9" t="s">
        <v>36585</v>
      </c>
      <c r="I30" s="9" t="s">
        <v>36425</v>
      </c>
      <c r="J30" s="9" t="s">
        <v>36351</v>
      </c>
      <c r="K30" s="9" t="s">
        <v>36586</v>
      </c>
      <c r="L30" s="9" t="s">
        <v>36587</v>
      </c>
      <c r="M30" s="9" t="s">
        <v>36425</v>
      </c>
      <c r="N30" s="9"/>
      <c r="O30" s="9"/>
    </row>
    <row r="31" customFormat="false" ht="15" hidden="false" customHeight="false" outlineLevel="0" collapsed="false">
      <c r="A31" s="9" t="s">
        <v>36588</v>
      </c>
      <c r="B31" s="9" t="s">
        <v>36589</v>
      </c>
      <c r="C31" s="9" t="s">
        <v>36517</v>
      </c>
      <c r="D31" s="9" t="s">
        <v>36346</v>
      </c>
      <c r="E31" s="9" t="s">
        <v>472</v>
      </c>
      <c r="F31" s="9" t="s">
        <v>36590</v>
      </c>
      <c r="G31" s="9" t="s">
        <v>36348</v>
      </c>
      <c r="H31" s="9" t="s">
        <v>36591</v>
      </c>
      <c r="I31" s="9" t="s">
        <v>36425</v>
      </c>
      <c r="J31" s="9" t="s">
        <v>36351</v>
      </c>
      <c r="K31" s="9" t="s">
        <v>36592</v>
      </c>
      <c r="L31" s="9" t="s">
        <v>36593</v>
      </c>
      <c r="M31" s="9" t="s">
        <v>36425</v>
      </c>
      <c r="N31" s="9"/>
      <c r="O31" s="9"/>
    </row>
    <row r="32" customFormat="false" ht="15" hidden="false" customHeight="false" outlineLevel="0" collapsed="false">
      <c r="A32" s="9" t="s">
        <v>36594</v>
      </c>
      <c r="B32" s="9" t="s">
        <v>628</v>
      </c>
      <c r="C32" s="9" t="s">
        <v>36510</v>
      </c>
      <c r="D32" s="9" t="s">
        <v>36346</v>
      </c>
      <c r="E32" s="9" t="s">
        <v>472</v>
      </c>
      <c r="F32" s="9" t="s">
        <v>36546</v>
      </c>
      <c r="G32" s="9" t="s">
        <v>36348</v>
      </c>
      <c r="H32" s="9" t="s">
        <v>36595</v>
      </c>
      <c r="I32" s="9" t="s">
        <v>36596</v>
      </c>
      <c r="J32" s="9" t="s">
        <v>36351</v>
      </c>
      <c r="K32" s="9" t="s">
        <v>36597</v>
      </c>
      <c r="L32" s="9" t="s">
        <v>36598</v>
      </c>
      <c r="M32" s="9" t="s">
        <v>36354</v>
      </c>
      <c r="N32" s="9" t="s">
        <v>36599</v>
      </c>
      <c r="O32" s="9" t="s">
        <v>36600</v>
      </c>
    </row>
    <row r="33" customFormat="false" ht="15" hidden="false" customHeight="false" outlineLevel="0" collapsed="false">
      <c r="A33" s="9" t="s">
        <v>36601</v>
      </c>
      <c r="B33" s="9" t="s">
        <v>36602</v>
      </c>
      <c r="C33" s="9" t="s">
        <v>36603</v>
      </c>
      <c r="D33" s="9" t="s">
        <v>36346</v>
      </c>
      <c r="E33" s="9" t="s">
        <v>472</v>
      </c>
      <c r="F33" s="9" t="s">
        <v>36604</v>
      </c>
      <c r="G33" s="9" t="s">
        <v>36348</v>
      </c>
      <c r="H33" s="9" t="s">
        <v>36605</v>
      </c>
      <c r="I33" s="9" t="s">
        <v>36350</v>
      </c>
      <c r="J33" s="9" t="s">
        <v>36351</v>
      </c>
      <c r="K33" s="9" t="s">
        <v>36606</v>
      </c>
      <c r="L33" s="9" t="s">
        <v>36607</v>
      </c>
      <c r="M33" s="9" t="s">
        <v>36354</v>
      </c>
      <c r="N33" s="9" t="s">
        <v>36608</v>
      </c>
      <c r="O33" s="9"/>
    </row>
    <row r="34" customFormat="false" ht="15" hidden="false" customHeight="false" outlineLevel="0" collapsed="false">
      <c r="A34" s="9" t="s">
        <v>36609</v>
      </c>
      <c r="B34" s="9" t="s">
        <v>36610</v>
      </c>
      <c r="C34" s="9" t="s">
        <v>36611</v>
      </c>
      <c r="D34" s="9" t="s">
        <v>36346</v>
      </c>
      <c r="E34" s="9" t="s">
        <v>472</v>
      </c>
      <c r="F34" s="9" t="s">
        <v>36546</v>
      </c>
      <c r="G34" s="9" t="s">
        <v>36348</v>
      </c>
      <c r="H34" s="9" t="s">
        <v>36612</v>
      </c>
      <c r="I34" s="9" t="s">
        <v>36605</v>
      </c>
      <c r="J34" s="9" t="s">
        <v>36351</v>
      </c>
      <c r="K34" s="9" t="s">
        <v>36613</v>
      </c>
      <c r="L34" s="9" t="s">
        <v>36614</v>
      </c>
      <c r="M34" s="9" t="s">
        <v>36425</v>
      </c>
      <c r="N34" s="9"/>
      <c r="O34" s="9"/>
    </row>
    <row r="35" customFormat="false" ht="15" hidden="false" customHeight="false" outlineLevel="0" collapsed="false">
      <c r="A35" s="9" t="s">
        <v>36615</v>
      </c>
      <c r="B35" s="9" t="s">
        <v>36616</v>
      </c>
      <c r="C35" s="9" t="s">
        <v>176</v>
      </c>
      <c r="D35" s="9" t="s">
        <v>36346</v>
      </c>
      <c r="E35" s="9" t="s">
        <v>472</v>
      </c>
      <c r="F35" s="9" t="s">
        <v>36617</v>
      </c>
      <c r="G35" s="9" t="s">
        <v>36348</v>
      </c>
      <c r="H35" s="9" t="s">
        <v>36398</v>
      </c>
      <c r="I35" s="9" t="s">
        <v>36425</v>
      </c>
      <c r="J35" s="9" t="s">
        <v>36398</v>
      </c>
      <c r="K35" s="9" t="s">
        <v>36618</v>
      </c>
      <c r="L35" s="9" t="s">
        <v>36619</v>
      </c>
      <c r="M35" s="9" t="s">
        <v>36425</v>
      </c>
      <c r="N35" s="9"/>
      <c r="O35" s="9"/>
    </row>
    <row r="36" customFormat="false" ht="15" hidden="false" customHeight="false" outlineLevel="0" collapsed="false">
      <c r="A36" s="9" t="s">
        <v>36620</v>
      </c>
      <c r="B36" s="9" t="s">
        <v>36621</v>
      </c>
      <c r="C36" s="9" t="s">
        <v>36622</v>
      </c>
      <c r="D36" s="9" t="s">
        <v>36623</v>
      </c>
      <c r="E36" s="9" t="s">
        <v>3871</v>
      </c>
      <c r="F36" s="9" t="s">
        <v>36520</v>
      </c>
      <c r="G36" s="9" t="s">
        <v>36425</v>
      </c>
      <c r="H36" s="9" t="s">
        <v>36398</v>
      </c>
      <c r="I36" s="9" t="s">
        <v>36624</v>
      </c>
      <c r="J36" s="9" t="s">
        <v>36398</v>
      </c>
      <c r="K36" s="9" t="s">
        <v>36625</v>
      </c>
      <c r="L36" s="9" t="s">
        <v>36455</v>
      </c>
      <c r="M36" s="9" t="s">
        <v>36425</v>
      </c>
      <c r="N36" s="9"/>
      <c r="O36" s="9"/>
    </row>
    <row r="37" customFormat="false" ht="15" hidden="false" customHeight="false" outlineLevel="0" collapsed="false">
      <c r="A37" s="9" t="s">
        <v>36626</v>
      </c>
      <c r="B37" s="9" t="s">
        <v>36627</v>
      </c>
      <c r="C37" s="9" t="s">
        <v>36510</v>
      </c>
      <c r="D37" s="9" t="s">
        <v>36346</v>
      </c>
      <c r="E37" s="9" t="s">
        <v>472</v>
      </c>
      <c r="F37" s="9" t="s">
        <v>36590</v>
      </c>
      <c r="G37" s="9" t="s">
        <v>36348</v>
      </c>
      <c r="H37" s="9" t="s">
        <v>36628</v>
      </c>
      <c r="I37" s="9" t="s">
        <v>36425</v>
      </c>
      <c r="J37" s="9" t="s">
        <v>36398</v>
      </c>
      <c r="K37" s="9" t="s">
        <v>36629</v>
      </c>
      <c r="L37" s="9" t="s">
        <v>36455</v>
      </c>
      <c r="M37" s="9" t="s">
        <v>36425</v>
      </c>
      <c r="N37" s="9"/>
      <c r="O37" s="9"/>
    </row>
    <row r="38" customFormat="false" ht="15" hidden="false" customHeight="false" outlineLevel="0" collapsed="false">
      <c r="A38" s="9" t="s">
        <v>36630</v>
      </c>
      <c r="B38" s="9" t="s">
        <v>36631</v>
      </c>
      <c r="C38" s="9" t="s">
        <v>36611</v>
      </c>
      <c r="D38" s="9" t="s">
        <v>36346</v>
      </c>
      <c r="E38" s="9" t="s">
        <v>472</v>
      </c>
      <c r="F38" s="9" t="s">
        <v>36632</v>
      </c>
      <c r="G38" s="9" t="s">
        <v>36348</v>
      </c>
      <c r="H38" s="9" t="s">
        <v>36633</v>
      </c>
      <c r="I38" s="9" t="s">
        <v>36425</v>
      </c>
      <c r="J38" s="9" t="s">
        <v>36494</v>
      </c>
      <c r="K38" s="9" t="s">
        <v>36634</v>
      </c>
      <c r="L38" s="9" t="s">
        <v>36635</v>
      </c>
      <c r="M38" s="9" t="s">
        <v>36425</v>
      </c>
      <c r="N38" s="9"/>
      <c r="O38" s="9"/>
    </row>
    <row r="39" customFormat="false" ht="15" hidden="false" customHeight="false" outlineLevel="0" collapsed="false">
      <c r="A39" s="9" t="s">
        <v>36636</v>
      </c>
      <c r="B39" s="9" t="s">
        <v>36637</v>
      </c>
      <c r="C39" s="9" t="s">
        <v>36345</v>
      </c>
      <c r="D39" s="9" t="s">
        <v>36638</v>
      </c>
      <c r="E39" s="9" t="s">
        <v>472</v>
      </c>
      <c r="F39" s="9" t="s">
        <v>36639</v>
      </c>
      <c r="G39" s="9" t="s">
        <v>36348</v>
      </c>
      <c r="H39" s="9" t="s">
        <v>36640</v>
      </c>
      <c r="I39" s="9" t="s">
        <v>36641</v>
      </c>
      <c r="J39" s="9" t="s">
        <v>36351</v>
      </c>
      <c r="K39" s="9" t="s">
        <v>36642</v>
      </c>
      <c r="L39" s="9" t="s">
        <v>36643</v>
      </c>
      <c r="M39" s="9" t="s">
        <v>36354</v>
      </c>
      <c r="N39" s="9" t="s">
        <v>36644</v>
      </c>
      <c r="O39" s="9" t="s">
        <v>36645</v>
      </c>
    </row>
    <row r="40" customFormat="false" ht="15" hidden="false" customHeight="false" outlineLevel="0" collapsed="false">
      <c r="A40" s="9" t="s">
        <v>36646</v>
      </c>
      <c r="B40" s="9" t="s">
        <v>36647</v>
      </c>
      <c r="C40" s="9" t="s">
        <v>36622</v>
      </c>
      <c r="D40" s="9" t="s">
        <v>36346</v>
      </c>
      <c r="E40" s="9" t="s">
        <v>472</v>
      </c>
      <c r="F40" s="9" t="s">
        <v>36648</v>
      </c>
      <c r="G40" s="9" t="s">
        <v>36387</v>
      </c>
      <c r="H40" s="9" t="s">
        <v>36649</v>
      </c>
      <c r="I40" s="9" t="s">
        <v>36650</v>
      </c>
      <c r="J40" s="9" t="s">
        <v>36398</v>
      </c>
      <c r="K40" s="9" t="s">
        <v>36651</v>
      </c>
      <c r="L40" s="9" t="s">
        <v>36652</v>
      </c>
      <c r="M40" s="9" t="s">
        <v>36354</v>
      </c>
      <c r="N40" s="9" t="s">
        <v>36653</v>
      </c>
      <c r="O40" s="9" t="s">
        <v>36654</v>
      </c>
    </row>
    <row r="41" customFormat="false" ht="15" hidden="false" customHeight="false" outlineLevel="0" collapsed="false">
      <c r="A41" s="9" t="s">
        <v>36655</v>
      </c>
      <c r="B41" s="9" t="s">
        <v>36656</v>
      </c>
      <c r="C41" s="9" t="s">
        <v>36394</v>
      </c>
      <c r="D41" s="9" t="s">
        <v>167</v>
      </c>
      <c r="E41" s="9" t="s">
        <v>472</v>
      </c>
      <c r="F41" s="9" t="s">
        <v>36657</v>
      </c>
      <c r="G41" s="9" t="s">
        <v>36387</v>
      </c>
      <c r="H41" s="9" t="s">
        <v>36658</v>
      </c>
      <c r="I41" s="9" t="s">
        <v>36624</v>
      </c>
      <c r="J41" s="9" t="s">
        <v>36398</v>
      </c>
      <c r="K41" s="9" t="s">
        <v>36659</v>
      </c>
      <c r="L41" s="9" t="s">
        <v>36660</v>
      </c>
      <c r="M41" s="9" t="s">
        <v>36354</v>
      </c>
      <c r="N41" s="9" t="s">
        <v>36661</v>
      </c>
      <c r="O41" s="9"/>
    </row>
    <row r="42" customFormat="false" ht="15" hidden="false" customHeight="false" outlineLevel="0" collapsed="false">
      <c r="A42" s="9" t="s">
        <v>36662</v>
      </c>
      <c r="B42" s="9" t="s">
        <v>36663</v>
      </c>
      <c r="C42" s="9" t="s">
        <v>36345</v>
      </c>
      <c r="D42" s="9" t="s">
        <v>167</v>
      </c>
      <c r="E42" s="9" t="s">
        <v>472</v>
      </c>
      <c r="F42" s="9" t="s">
        <v>36664</v>
      </c>
      <c r="G42" s="9" t="s">
        <v>36348</v>
      </c>
      <c r="H42" s="9" t="s">
        <v>36665</v>
      </c>
      <c r="I42" s="9" t="s">
        <v>36666</v>
      </c>
      <c r="J42" s="9" t="s">
        <v>36351</v>
      </c>
      <c r="K42" s="9" t="s">
        <v>36667</v>
      </c>
      <c r="L42" s="9" t="s">
        <v>36668</v>
      </c>
      <c r="M42" s="9" t="s">
        <v>36354</v>
      </c>
      <c r="N42" s="9" t="s">
        <v>36669</v>
      </c>
      <c r="O42" s="9" t="s">
        <v>36670</v>
      </c>
    </row>
    <row r="43" customFormat="false" ht="15" hidden="false" customHeight="false" outlineLevel="0" collapsed="false">
      <c r="A43" s="9" t="s">
        <v>36671</v>
      </c>
      <c r="B43" s="9" t="s">
        <v>36672</v>
      </c>
      <c r="C43" s="9" t="s">
        <v>36345</v>
      </c>
      <c r="D43" s="9" t="s">
        <v>167</v>
      </c>
      <c r="E43" s="9" t="s">
        <v>472</v>
      </c>
      <c r="F43" s="9" t="s">
        <v>36673</v>
      </c>
      <c r="G43" s="9" t="s">
        <v>36348</v>
      </c>
      <c r="H43" s="9" t="s">
        <v>36674</v>
      </c>
      <c r="I43" s="9" t="s">
        <v>36425</v>
      </c>
      <c r="J43" s="9" t="s">
        <v>36351</v>
      </c>
      <c r="K43" s="9" t="s">
        <v>36675</v>
      </c>
      <c r="L43" s="9" t="s">
        <v>36676</v>
      </c>
      <c r="M43" s="9" t="s">
        <v>36354</v>
      </c>
      <c r="N43" s="9" t="s">
        <v>36677</v>
      </c>
      <c r="O43" s="9"/>
    </row>
    <row r="44" customFormat="false" ht="15" hidden="false" customHeight="false" outlineLevel="0" collapsed="false">
      <c r="A44" s="9" t="s">
        <v>36678</v>
      </c>
      <c r="B44" s="9" t="s">
        <v>36679</v>
      </c>
      <c r="C44" s="9" t="s">
        <v>36359</v>
      </c>
      <c r="D44" s="9" t="s">
        <v>167</v>
      </c>
      <c r="E44" s="9" t="s">
        <v>472</v>
      </c>
      <c r="F44" s="9" t="s">
        <v>36680</v>
      </c>
      <c r="G44" s="9" t="s">
        <v>36348</v>
      </c>
      <c r="H44" s="9" t="s">
        <v>36681</v>
      </c>
      <c r="I44" s="9" t="s">
        <v>36425</v>
      </c>
      <c r="J44" s="9" t="s">
        <v>36351</v>
      </c>
      <c r="K44" s="9" t="s">
        <v>36682</v>
      </c>
      <c r="L44" s="9" t="s">
        <v>36683</v>
      </c>
      <c r="M44" s="9" t="s">
        <v>36354</v>
      </c>
      <c r="N44" s="9" t="s">
        <v>36684</v>
      </c>
      <c r="O44" s="9"/>
    </row>
    <row r="45" customFormat="false" ht="15" hidden="false" customHeight="false" outlineLevel="0" collapsed="false">
      <c r="A45" s="9" t="s">
        <v>36685</v>
      </c>
      <c r="B45" s="9" t="s">
        <v>36686</v>
      </c>
      <c r="C45" s="9" t="s">
        <v>36359</v>
      </c>
      <c r="D45" s="9" t="s">
        <v>167</v>
      </c>
      <c r="E45" s="9" t="s">
        <v>472</v>
      </c>
      <c r="F45" s="9" t="s">
        <v>36687</v>
      </c>
      <c r="G45" s="9" t="s">
        <v>36348</v>
      </c>
      <c r="H45" s="9" t="s">
        <v>36688</v>
      </c>
      <c r="I45" s="9" t="s">
        <v>36425</v>
      </c>
      <c r="J45" s="9" t="s">
        <v>36351</v>
      </c>
      <c r="K45" s="9" t="s">
        <v>36689</v>
      </c>
      <c r="L45" s="9" t="s">
        <v>36690</v>
      </c>
      <c r="M45" s="9" t="s">
        <v>36390</v>
      </c>
      <c r="N45" s="9" t="s">
        <v>36691</v>
      </c>
      <c r="O45" s="9"/>
    </row>
    <row r="46" customFormat="false" ht="15" hidden="false" customHeight="false" outlineLevel="0" collapsed="false">
      <c r="A46" s="9" t="s">
        <v>36692</v>
      </c>
      <c r="B46" s="9" t="s">
        <v>36693</v>
      </c>
      <c r="C46" s="9" t="s">
        <v>36622</v>
      </c>
      <c r="D46" s="9" t="s">
        <v>167</v>
      </c>
      <c r="E46" s="9" t="s">
        <v>146</v>
      </c>
      <c r="F46" s="9" t="s">
        <v>36520</v>
      </c>
      <c r="G46" s="9" t="s">
        <v>36348</v>
      </c>
      <c r="H46" s="9" t="s">
        <v>36398</v>
      </c>
      <c r="I46" s="9" t="s">
        <v>36425</v>
      </c>
      <c r="J46" s="9" t="s">
        <v>36398</v>
      </c>
      <c r="K46" s="9" t="s">
        <v>36694</v>
      </c>
      <c r="L46" s="9" t="s">
        <v>36695</v>
      </c>
      <c r="M46" s="9" t="s">
        <v>36425</v>
      </c>
      <c r="N46" s="9"/>
      <c r="O46" s="9"/>
    </row>
    <row r="47" customFormat="false" ht="15" hidden="false" customHeight="false" outlineLevel="0" collapsed="false">
      <c r="A47" s="9" t="s">
        <v>36696</v>
      </c>
      <c r="B47" s="9" t="s">
        <v>36697</v>
      </c>
      <c r="C47" s="9" t="s">
        <v>36622</v>
      </c>
      <c r="D47" s="9" t="s">
        <v>167</v>
      </c>
      <c r="E47" s="9" t="s">
        <v>146</v>
      </c>
      <c r="F47" s="9" t="s">
        <v>36520</v>
      </c>
      <c r="G47" s="9" t="s">
        <v>36348</v>
      </c>
      <c r="H47" s="9" t="s">
        <v>36698</v>
      </c>
      <c r="I47" s="9" t="s">
        <v>36425</v>
      </c>
      <c r="J47" s="9" t="s">
        <v>36398</v>
      </c>
      <c r="K47" s="9" t="s">
        <v>36699</v>
      </c>
      <c r="L47" s="9" t="s">
        <v>36700</v>
      </c>
      <c r="M47" s="9" t="s">
        <v>36390</v>
      </c>
      <c r="N47" s="9" t="s">
        <v>36701</v>
      </c>
      <c r="O47" s="9" t="s">
        <v>36702</v>
      </c>
    </row>
    <row r="48" customFormat="false" ht="15" hidden="false" customHeight="false" outlineLevel="0" collapsed="false">
      <c r="A48" s="9" t="s">
        <v>36703</v>
      </c>
      <c r="B48" s="9" t="s">
        <v>36704</v>
      </c>
      <c r="C48" s="9" t="s">
        <v>36359</v>
      </c>
      <c r="D48" s="9" t="s">
        <v>36705</v>
      </c>
      <c r="E48" s="9" t="s">
        <v>472</v>
      </c>
      <c r="F48" s="9" t="s">
        <v>36546</v>
      </c>
      <c r="G48" s="9" t="s">
        <v>36348</v>
      </c>
      <c r="H48" s="9" t="s">
        <v>36706</v>
      </c>
      <c r="I48" s="9" t="s">
        <v>36425</v>
      </c>
      <c r="J48" s="9" t="s">
        <v>36494</v>
      </c>
      <c r="K48" s="9" t="s">
        <v>36707</v>
      </c>
      <c r="L48" s="9" t="s">
        <v>36708</v>
      </c>
      <c r="M48" s="9" t="s">
        <v>36354</v>
      </c>
      <c r="N48" s="9" t="s">
        <v>36709</v>
      </c>
      <c r="O48" s="9" t="s">
        <v>36710</v>
      </c>
    </row>
    <row r="49" customFormat="false" ht="15" hidden="false" customHeight="false" outlineLevel="0" collapsed="false">
      <c r="A49" s="9" t="s">
        <v>36711</v>
      </c>
      <c r="B49" s="9" t="s">
        <v>36712</v>
      </c>
      <c r="C49" s="9" t="s">
        <v>36359</v>
      </c>
      <c r="D49" s="9" t="s">
        <v>36346</v>
      </c>
      <c r="E49" s="9" t="s">
        <v>472</v>
      </c>
      <c r="F49" s="9" t="s">
        <v>36687</v>
      </c>
      <c r="G49" s="9" t="s">
        <v>36348</v>
      </c>
      <c r="H49" s="9" t="s">
        <v>36713</v>
      </c>
      <c r="I49" s="9" t="s">
        <v>36425</v>
      </c>
      <c r="J49" s="9" t="s">
        <v>36494</v>
      </c>
      <c r="K49" s="9" t="s">
        <v>36714</v>
      </c>
      <c r="L49" s="9" t="s">
        <v>36715</v>
      </c>
      <c r="M49" s="9" t="s">
        <v>36354</v>
      </c>
      <c r="N49" s="9" t="s">
        <v>36716</v>
      </c>
      <c r="O49" s="9" t="s">
        <v>36717</v>
      </c>
    </row>
    <row r="50" customFormat="false" ht="15" hidden="false" customHeight="false" outlineLevel="0" collapsed="false">
      <c r="A50" s="9" t="s">
        <v>36718</v>
      </c>
      <c r="B50" s="9" t="s">
        <v>36719</v>
      </c>
      <c r="C50" s="9" t="s">
        <v>36394</v>
      </c>
      <c r="D50" s="9" t="s">
        <v>36720</v>
      </c>
      <c r="E50" s="9" t="s">
        <v>472</v>
      </c>
      <c r="F50" s="9" t="s">
        <v>36721</v>
      </c>
      <c r="G50" s="9" t="s">
        <v>36348</v>
      </c>
      <c r="H50" s="9" t="s">
        <v>36722</v>
      </c>
      <c r="I50" s="9" t="s">
        <v>36605</v>
      </c>
      <c r="J50" s="9" t="s">
        <v>36494</v>
      </c>
      <c r="K50" s="9" t="s">
        <v>36723</v>
      </c>
      <c r="L50" s="9" t="s">
        <v>36724</v>
      </c>
      <c r="M50" s="9" t="s">
        <v>36354</v>
      </c>
      <c r="N50" s="9" t="s">
        <v>36725</v>
      </c>
      <c r="O50" s="9" t="s">
        <v>36726</v>
      </c>
    </row>
    <row r="51" customFormat="false" ht="15" hidden="false" customHeight="false" outlineLevel="0" collapsed="false">
      <c r="A51" s="9" t="s">
        <v>36727</v>
      </c>
      <c r="B51" s="9" t="s">
        <v>36728</v>
      </c>
      <c r="C51" s="9" t="s">
        <v>36510</v>
      </c>
      <c r="D51" s="9" t="s">
        <v>9097</v>
      </c>
      <c r="E51" s="9" t="s">
        <v>472</v>
      </c>
      <c r="F51" s="9" t="s">
        <v>36729</v>
      </c>
      <c r="G51" s="9" t="s">
        <v>36348</v>
      </c>
      <c r="H51" s="9" t="s">
        <v>36730</v>
      </c>
      <c r="I51" s="9" t="s">
        <v>36425</v>
      </c>
      <c r="J51" s="9" t="s">
        <v>36351</v>
      </c>
      <c r="K51" s="9" t="s">
        <v>36731</v>
      </c>
      <c r="L51" s="9" t="s">
        <v>36732</v>
      </c>
      <c r="M51" s="9" t="s">
        <v>36390</v>
      </c>
      <c r="N51" s="9" t="s">
        <v>36733</v>
      </c>
      <c r="O51" s="9" t="s">
        <v>36734</v>
      </c>
    </row>
    <row r="52" customFormat="false" ht="15" hidden="false" customHeight="false" outlineLevel="0" collapsed="false">
      <c r="A52" s="9" t="s">
        <v>36735</v>
      </c>
      <c r="B52" s="9" t="s">
        <v>36736</v>
      </c>
      <c r="C52" s="9" t="s">
        <v>36432</v>
      </c>
      <c r="D52" s="9" t="s">
        <v>36737</v>
      </c>
      <c r="E52" s="9" t="s">
        <v>472</v>
      </c>
      <c r="F52" s="9" t="s">
        <v>36738</v>
      </c>
      <c r="G52" s="9" t="s">
        <v>36425</v>
      </c>
      <c r="H52" s="9" t="s">
        <v>36425</v>
      </c>
      <c r="I52" s="9" t="s">
        <v>36425</v>
      </c>
      <c r="J52" s="9" t="s">
        <v>36398</v>
      </c>
      <c r="K52" s="9" t="s">
        <v>36739</v>
      </c>
      <c r="L52" s="9" t="s">
        <v>36455</v>
      </c>
      <c r="M52" s="9" t="s">
        <v>36425</v>
      </c>
      <c r="N52" s="9"/>
      <c r="O52" s="9"/>
    </row>
    <row r="53" customFormat="false" ht="15" hidden="false" customHeight="false" outlineLevel="0" collapsed="false">
      <c r="A53" s="9" t="s">
        <v>36740</v>
      </c>
      <c r="B53" s="9" t="s">
        <v>10181</v>
      </c>
      <c r="C53" s="9" t="s">
        <v>36510</v>
      </c>
      <c r="D53" s="9" t="s">
        <v>36346</v>
      </c>
      <c r="E53" s="9" t="s">
        <v>472</v>
      </c>
      <c r="F53" s="9" t="s">
        <v>36741</v>
      </c>
      <c r="G53" s="9" t="s">
        <v>36348</v>
      </c>
      <c r="H53" s="9" t="s">
        <v>36742</v>
      </c>
      <c r="I53" s="9" t="s">
        <v>36425</v>
      </c>
      <c r="J53" s="9" t="s">
        <v>36398</v>
      </c>
      <c r="K53" s="9" t="s">
        <v>36743</v>
      </c>
      <c r="L53" s="9" t="s">
        <v>36744</v>
      </c>
      <c r="M53" s="9" t="s">
        <v>36354</v>
      </c>
      <c r="N53" s="9" t="s">
        <v>36745</v>
      </c>
      <c r="O53" s="9"/>
    </row>
    <row r="54" customFormat="false" ht="15" hidden="false" customHeight="false" outlineLevel="0" collapsed="false">
      <c r="A54" s="9" t="s">
        <v>36746</v>
      </c>
      <c r="B54" s="9" t="s">
        <v>36747</v>
      </c>
      <c r="C54" s="9" t="s">
        <v>36432</v>
      </c>
      <c r="D54" s="9" t="s">
        <v>36748</v>
      </c>
      <c r="E54" s="9" t="s">
        <v>472</v>
      </c>
      <c r="F54" s="9" t="s">
        <v>36473</v>
      </c>
      <c r="G54" s="9" t="s">
        <v>36348</v>
      </c>
      <c r="H54" s="9" t="s">
        <v>36749</v>
      </c>
      <c r="I54" s="9" t="s">
        <v>36425</v>
      </c>
      <c r="J54" s="9" t="s">
        <v>36494</v>
      </c>
      <c r="K54" s="9" t="s">
        <v>36750</v>
      </c>
      <c r="L54" s="9" t="s">
        <v>36751</v>
      </c>
      <c r="M54" s="9" t="s">
        <v>36354</v>
      </c>
      <c r="N54" s="9" t="s">
        <v>36752</v>
      </c>
      <c r="O54" s="9"/>
    </row>
    <row r="55" customFormat="false" ht="15" hidden="false" customHeight="false" outlineLevel="0" collapsed="false">
      <c r="A55" s="9" t="s">
        <v>36753</v>
      </c>
      <c r="B55" s="9" t="s">
        <v>36754</v>
      </c>
      <c r="C55" s="9" t="s">
        <v>36432</v>
      </c>
      <c r="D55" s="9" t="s">
        <v>167</v>
      </c>
      <c r="E55" s="9" t="s">
        <v>472</v>
      </c>
      <c r="F55" s="9" t="s">
        <v>36473</v>
      </c>
      <c r="G55" s="9" t="s">
        <v>36348</v>
      </c>
      <c r="H55" s="9" t="s">
        <v>36755</v>
      </c>
      <c r="I55" s="9" t="s">
        <v>36425</v>
      </c>
      <c r="J55" s="9" t="s">
        <v>36398</v>
      </c>
      <c r="K55" s="9" t="s">
        <v>36756</v>
      </c>
      <c r="L55" s="9" t="s">
        <v>36757</v>
      </c>
      <c r="M55" s="9" t="s">
        <v>36354</v>
      </c>
      <c r="N55" s="9" t="s">
        <v>36758</v>
      </c>
      <c r="O55" s="9"/>
    </row>
    <row r="56" customFormat="false" ht="15" hidden="false" customHeight="false" outlineLevel="0" collapsed="false">
      <c r="A56" s="9" t="s">
        <v>36759</v>
      </c>
      <c r="B56" s="9" t="s">
        <v>36760</v>
      </c>
      <c r="C56" s="9" t="s">
        <v>36517</v>
      </c>
      <c r="D56" s="9" t="s">
        <v>36761</v>
      </c>
      <c r="E56" s="9" t="s">
        <v>472</v>
      </c>
      <c r="F56" s="9" t="s">
        <v>36762</v>
      </c>
      <c r="G56" s="9" t="s">
        <v>36348</v>
      </c>
      <c r="H56" s="9" t="s">
        <v>36763</v>
      </c>
      <c r="I56" s="9" t="s">
        <v>36425</v>
      </c>
      <c r="J56" s="9" t="s">
        <v>36494</v>
      </c>
      <c r="K56" s="9" t="s">
        <v>36764</v>
      </c>
      <c r="L56" s="9" t="s">
        <v>36765</v>
      </c>
      <c r="M56" s="9" t="s">
        <v>36354</v>
      </c>
      <c r="N56" s="9" t="s">
        <v>36766</v>
      </c>
      <c r="O56" s="9" t="s">
        <v>36767</v>
      </c>
    </row>
    <row r="57" customFormat="false" ht="15" hidden="false" customHeight="false" outlineLevel="0" collapsed="false">
      <c r="A57" s="9" t="s">
        <v>36768</v>
      </c>
      <c r="B57" s="9" t="s">
        <v>36769</v>
      </c>
      <c r="C57" s="9" t="s">
        <v>36345</v>
      </c>
      <c r="D57" s="9" t="s">
        <v>36770</v>
      </c>
      <c r="E57" s="9" t="s">
        <v>472</v>
      </c>
      <c r="F57" s="9" t="s">
        <v>36771</v>
      </c>
      <c r="G57" s="9" t="s">
        <v>36348</v>
      </c>
      <c r="H57" s="9" t="s">
        <v>36772</v>
      </c>
      <c r="I57" s="9" t="s">
        <v>36773</v>
      </c>
      <c r="J57" s="9" t="s">
        <v>36494</v>
      </c>
      <c r="K57" s="9" t="s">
        <v>36774</v>
      </c>
      <c r="L57" s="9" t="s">
        <v>36775</v>
      </c>
      <c r="M57" s="9" t="s">
        <v>36354</v>
      </c>
      <c r="N57" s="9" t="s">
        <v>36776</v>
      </c>
      <c r="O57" s="9"/>
    </row>
    <row r="58" customFormat="false" ht="15" hidden="false" customHeight="false" outlineLevel="0" collapsed="false">
      <c r="A58" s="9" t="s">
        <v>36777</v>
      </c>
      <c r="B58" s="9" t="s">
        <v>36778</v>
      </c>
      <c r="C58" s="9" t="s">
        <v>36510</v>
      </c>
      <c r="D58" s="9" t="s">
        <v>36779</v>
      </c>
      <c r="E58" s="9" t="s">
        <v>36780</v>
      </c>
      <c r="F58" s="9" t="s">
        <v>36520</v>
      </c>
      <c r="G58" s="9" t="s">
        <v>36348</v>
      </c>
      <c r="H58" s="9" t="s">
        <v>36781</v>
      </c>
      <c r="I58" s="9" t="s">
        <v>36425</v>
      </c>
      <c r="J58" s="9" t="s">
        <v>36351</v>
      </c>
      <c r="K58" s="9" t="s">
        <v>36782</v>
      </c>
      <c r="L58" s="9" t="s">
        <v>36783</v>
      </c>
      <c r="M58" s="9" t="s">
        <v>36354</v>
      </c>
      <c r="N58" s="9" t="s">
        <v>36784</v>
      </c>
      <c r="O58" s="9" t="s">
        <v>36785</v>
      </c>
    </row>
    <row r="59" customFormat="false" ht="15" hidden="false" customHeight="false" outlineLevel="0" collapsed="false">
      <c r="A59" s="9" t="s">
        <v>36786</v>
      </c>
      <c r="B59" s="9" t="s">
        <v>36787</v>
      </c>
      <c r="C59" s="9" t="s">
        <v>36394</v>
      </c>
      <c r="D59" s="9" t="s">
        <v>167</v>
      </c>
      <c r="E59" s="9" t="s">
        <v>472</v>
      </c>
      <c r="F59" s="9" t="s">
        <v>36788</v>
      </c>
      <c r="G59" s="9" t="s">
        <v>36789</v>
      </c>
      <c r="H59" s="9" t="s">
        <v>36790</v>
      </c>
      <c r="I59" s="9" t="s">
        <v>36425</v>
      </c>
      <c r="J59" s="9" t="s">
        <v>36398</v>
      </c>
      <c r="K59" s="9" t="s">
        <v>36791</v>
      </c>
      <c r="L59" s="9" t="s">
        <v>36792</v>
      </c>
      <c r="M59" s="9" t="s">
        <v>36354</v>
      </c>
      <c r="N59" s="9" t="s">
        <v>36793</v>
      </c>
      <c r="O59" s="9"/>
    </row>
    <row r="60" customFormat="false" ht="15" hidden="false" customHeight="false" outlineLevel="0" collapsed="false">
      <c r="A60" s="9" t="s">
        <v>36794</v>
      </c>
      <c r="B60" s="9" t="s">
        <v>36795</v>
      </c>
      <c r="C60" s="9" t="s">
        <v>36394</v>
      </c>
      <c r="D60" s="9" t="s">
        <v>36346</v>
      </c>
      <c r="E60" s="9" t="s">
        <v>472</v>
      </c>
      <c r="F60" s="9" t="s">
        <v>36796</v>
      </c>
      <c r="G60" s="9" t="s">
        <v>36789</v>
      </c>
      <c r="H60" s="9" t="s">
        <v>36797</v>
      </c>
      <c r="I60" s="9" t="s">
        <v>36605</v>
      </c>
      <c r="J60" s="9" t="s">
        <v>36398</v>
      </c>
      <c r="K60" s="9" t="s">
        <v>36798</v>
      </c>
      <c r="L60" s="9" t="s">
        <v>36799</v>
      </c>
      <c r="M60" s="9" t="s">
        <v>36354</v>
      </c>
      <c r="N60" s="9" t="s">
        <v>36800</v>
      </c>
      <c r="O60" s="9"/>
    </row>
    <row r="61" customFormat="false" ht="15" hidden="false" customHeight="false" outlineLevel="0" collapsed="false">
      <c r="A61" s="9" t="s">
        <v>36801</v>
      </c>
      <c r="B61" s="9" t="s">
        <v>36802</v>
      </c>
      <c r="C61" s="9" t="s">
        <v>36359</v>
      </c>
      <c r="D61" s="9" t="s">
        <v>36346</v>
      </c>
      <c r="E61" s="9" t="s">
        <v>472</v>
      </c>
      <c r="F61" s="9" t="s">
        <v>36687</v>
      </c>
      <c r="G61" s="9" t="s">
        <v>36348</v>
      </c>
      <c r="H61" s="9" t="s">
        <v>36803</v>
      </c>
      <c r="I61" s="9" t="s">
        <v>36425</v>
      </c>
      <c r="J61" s="9" t="s">
        <v>36494</v>
      </c>
      <c r="K61" s="9" t="s">
        <v>36804</v>
      </c>
      <c r="L61" s="9" t="s">
        <v>36805</v>
      </c>
      <c r="M61" s="9" t="s">
        <v>36354</v>
      </c>
      <c r="N61" s="9" t="s">
        <v>36806</v>
      </c>
      <c r="O61" s="9" t="s">
        <v>36807</v>
      </c>
    </row>
    <row r="62" customFormat="false" ht="15" hidden="false" customHeight="false" outlineLevel="0" collapsed="false">
      <c r="A62" s="9" t="s">
        <v>36808</v>
      </c>
      <c r="B62" s="9" t="s">
        <v>36809</v>
      </c>
      <c r="C62" s="9" t="s">
        <v>36359</v>
      </c>
      <c r="D62" s="9" t="s">
        <v>36810</v>
      </c>
      <c r="E62" s="9" t="s">
        <v>472</v>
      </c>
      <c r="F62" s="9" t="s">
        <v>36687</v>
      </c>
      <c r="G62" s="9" t="s">
        <v>36425</v>
      </c>
      <c r="H62" s="9" t="s">
        <v>36425</v>
      </c>
      <c r="I62" s="9" t="s">
        <v>36425</v>
      </c>
      <c r="J62" s="9" t="s">
        <v>36398</v>
      </c>
      <c r="K62" s="9" t="s">
        <v>36811</v>
      </c>
      <c r="L62" s="9" t="s">
        <v>36455</v>
      </c>
      <c r="M62" s="9" t="s">
        <v>36425</v>
      </c>
      <c r="N62" s="9"/>
      <c r="O62" s="9"/>
    </row>
    <row r="63" customFormat="false" ht="15" hidden="false" customHeight="false" outlineLevel="0" collapsed="false">
      <c r="A63" s="9" t="s">
        <v>36812</v>
      </c>
      <c r="B63" s="9" t="s">
        <v>36813</v>
      </c>
      <c r="C63" s="9" t="s">
        <v>36359</v>
      </c>
      <c r="D63" s="9" t="s">
        <v>36814</v>
      </c>
      <c r="E63" s="9" t="s">
        <v>472</v>
      </c>
      <c r="F63" s="9" t="s">
        <v>36687</v>
      </c>
      <c r="G63" s="9" t="s">
        <v>36425</v>
      </c>
      <c r="H63" s="9" t="s">
        <v>36425</v>
      </c>
      <c r="I63" s="9" t="s">
        <v>36425</v>
      </c>
      <c r="J63" s="9" t="s">
        <v>36494</v>
      </c>
      <c r="K63" s="9" t="s">
        <v>36815</v>
      </c>
      <c r="L63" s="9" t="s">
        <v>36816</v>
      </c>
      <c r="M63" s="9" t="s">
        <v>36425</v>
      </c>
      <c r="N63" s="9"/>
      <c r="O63" s="9"/>
    </row>
    <row r="64" customFormat="false" ht="15" hidden="false" customHeight="false" outlineLevel="0" collapsed="false">
      <c r="A64" s="9" t="s">
        <v>36817</v>
      </c>
      <c r="B64" s="9" t="s">
        <v>36818</v>
      </c>
      <c r="C64" s="9" t="s">
        <v>36359</v>
      </c>
      <c r="D64" s="9" t="s">
        <v>36819</v>
      </c>
      <c r="E64" s="9" t="s">
        <v>472</v>
      </c>
      <c r="F64" s="9" t="s">
        <v>36687</v>
      </c>
      <c r="G64" s="9" t="s">
        <v>36425</v>
      </c>
      <c r="H64" s="9" t="s">
        <v>36425</v>
      </c>
      <c r="I64" s="9" t="s">
        <v>36425</v>
      </c>
      <c r="J64" s="9" t="s">
        <v>36494</v>
      </c>
      <c r="K64" s="9" t="s">
        <v>36820</v>
      </c>
      <c r="L64" s="9" t="s">
        <v>36816</v>
      </c>
      <c r="M64" s="9" t="s">
        <v>36425</v>
      </c>
      <c r="N64" s="9"/>
      <c r="O64" s="9"/>
    </row>
    <row r="65" customFormat="false" ht="15" hidden="false" customHeight="false" outlineLevel="0" collapsed="false">
      <c r="A65" s="9" t="s">
        <v>36821</v>
      </c>
      <c r="B65" s="9" t="s">
        <v>36822</v>
      </c>
      <c r="C65" s="9" t="s">
        <v>36359</v>
      </c>
      <c r="D65" s="9" t="s">
        <v>36823</v>
      </c>
      <c r="E65" s="9" t="s">
        <v>6445</v>
      </c>
      <c r="F65" s="9" t="s">
        <v>36520</v>
      </c>
      <c r="G65" s="9" t="s">
        <v>36425</v>
      </c>
      <c r="H65" s="9" t="s">
        <v>36824</v>
      </c>
      <c r="I65" s="9" t="s">
        <v>36425</v>
      </c>
      <c r="J65" s="9" t="s">
        <v>36494</v>
      </c>
      <c r="K65" s="9" t="s">
        <v>36825</v>
      </c>
      <c r="L65" s="9" t="s">
        <v>36826</v>
      </c>
      <c r="M65" s="9" t="s">
        <v>36425</v>
      </c>
      <c r="N65" s="9" t="s">
        <v>36827</v>
      </c>
      <c r="O65" s="9" t="s">
        <v>36828</v>
      </c>
    </row>
    <row r="66" customFormat="false" ht="15" hidden="false" customHeight="false" outlineLevel="0" collapsed="false">
      <c r="A66" s="9" t="s">
        <v>36829</v>
      </c>
      <c r="B66" s="9" t="s">
        <v>36830</v>
      </c>
      <c r="C66" s="9" t="s">
        <v>36359</v>
      </c>
      <c r="D66" s="9" t="s">
        <v>36831</v>
      </c>
      <c r="E66" s="9" t="s">
        <v>472</v>
      </c>
      <c r="F66" s="9" t="s">
        <v>36687</v>
      </c>
      <c r="G66" s="9" t="s">
        <v>36425</v>
      </c>
      <c r="H66" s="9" t="s">
        <v>36425</v>
      </c>
      <c r="I66" s="9" t="s">
        <v>36425</v>
      </c>
      <c r="J66" s="9" t="s">
        <v>36398</v>
      </c>
      <c r="K66" s="9" t="s">
        <v>36832</v>
      </c>
      <c r="L66" s="9" t="s">
        <v>36455</v>
      </c>
      <c r="M66" s="9" t="s">
        <v>36425</v>
      </c>
      <c r="N66" s="9"/>
      <c r="O66" s="9"/>
    </row>
    <row r="67" customFormat="false" ht="15" hidden="false" customHeight="false" outlineLevel="0" collapsed="false">
      <c r="A67" s="9" t="s">
        <v>36833</v>
      </c>
      <c r="B67" s="9" t="s">
        <v>36834</v>
      </c>
      <c r="C67" s="9" t="s">
        <v>36432</v>
      </c>
      <c r="D67" s="9" t="s">
        <v>6240</v>
      </c>
      <c r="E67" s="9" t="s">
        <v>472</v>
      </c>
      <c r="F67" s="9" t="s">
        <v>36473</v>
      </c>
      <c r="G67" s="9" t="s">
        <v>36425</v>
      </c>
      <c r="H67" s="9" t="s">
        <v>36425</v>
      </c>
      <c r="I67" s="9" t="s">
        <v>36425</v>
      </c>
      <c r="J67" s="9" t="s">
        <v>36398</v>
      </c>
      <c r="K67" s="9" t="s">
        <v>36835</v>
      </c>
      <c r="L67" s="9" t="s">
        <v>36455</v>
      </c>
      <c r="M67" s="9" t="s">
        <v>36425</v>
      </c>
      <c r="N67" s="9"/>
      <c r="O67" s="9"/>
    </row>
    <row r="68" customFormat="false" ht="15" hidden="false" customHeight="false" outlineLevel="0" collapsed="false">
      <c r="A68" s="9" t="s">
        <v>36836</v>
      </c>
      <c r="B68" s="9" t="s">
        <v>36837</v>
      </c>
      <c r="C68" s="9" t="s">
        <v>36432</v>
      </c>
      <c r="D68" s="9" t="s">
        <v>15871</v>
      </c>
      <c r="E68" s="9" t="s">
        <v>472</v>
      </c>
      <c r="F68" s="9" t="s">
        <v>36473</v>
      </c>
      <c r="G68" s="9" t="s">
        <v>36425</v>
      </c>
      <c r="H68" s="9" t="s">
        <v>36425</v>
      </c>
      <c r="I68" s="9" t="s">
        <v>36425</v>
      </c>
      <c r="J68" s="9" t="s">
        <v>36494</v>
      </c>
      <c r="K68" s="9" t="s">
        <v>36838</v>
      </c>
      <c r="L68" s="9" t="s">
        <v>36816</v>
      </c>
      <c r="M68" s="9" t="s">
        <v>36425</v>
      </c>
      <c r="N68" s="9"/>
      <c r="O68" s="9"/>
    </row>
    <row r="69" customFormat="false" ht="15" hidden="false" customHeight="false" outlineLevel="0" collapsed="false">
      <c r="A69" s="9" t="s">
        <v>36839</v>
      </c>
      <c r="B69" s="9" t="s">
        <v>36840</v>
      </c>
      <c r="C69" s="9" t="s">
        <v>36432</v>
      </c>
      <c r="D69" s="9" t="s">
        <v>36841</v>
      </c>
      <c r="E69" s="9" t="s">
        <v>472</v>
      </c>
      <c r="F69" s="9" t="s">
        <v>36473</v>
      </c>
      <c r="G69" s="9" t="s">
        <v>36425</v>
      </c>
      <c r="H69" s="9" t="s">
        <v>36425</v>
      </c>
      <c r="I69" s="9" t="s">
        <v>36425</v>
      </c>
      <c r="J69" s="9" t="s">
        <v>36398</v>
      </c>
      <c r="K69" s="9" t="s">
        <v>36842</v>
      </c>
      <c r="L69" s="9" t="s">
        <v>36455</v>
      </c>
      <c r="M69" s="9" t="s">
        <v>36425</v>
      </c>
      <c r="N69" s="9"/>
      <c r="O69" s="9"/>
    </row>
    <row r="70" customFormat="false" ht="15" hidden="false" customHeight="false" outlineLevel="0" collapsed="false">
      <c r="A70" s="9" t="s">
        <v>36843</v>
      </c>
      <c r="B70" s="9" t="s">
        <v>36844</v>
      </c>
      <c r="C70" s="9" t="s">
        <v>36517</v>
      </c>
      <c r="D70" s="9" t="s">
        <v>337</v>
      </c>
      <c r="E70" s="9" t="s">
        <v>14247</v>
      </c>
      <c r="F70" s="9" t="s">
        <v>36520</v>
      </c>
      <c r="G70" s="9" t="s">
        <v>36425</v>
      </c>
      <c r="H70" s="9" t="s">
        <v>36425</v>
      </c>
      <c r="I70" s="9" t="s">
        <v>36425</v>
      </c>
      <c r="J70" s="9" t="s">
        <v>36398</v>
      </c>
      <c r="K70" s="9" t="s">
        <v>36845</v>
      </c>
      <c r="L70" s="9" t="s">
        <v>36455</v>
      </c>
      <c r="M70" s="9" t="s">
        <v>36425</v>
      </c>
      <c r="N70" s="9"/>
      <c r="O70" s="9"/>
    </row>
    <row r="71" customFormat="false" ht="15" hidden="false" customHeight="false" outlineLevel="0" collapsed="false">
      <c r="A71" s="9" t="s">
        <v>36846</v>
      </c>
      <c r="B71" s="9" t="s">
        <v>36847</v>
      </c>
      <c r="C71" s="9" t="s">
        <v>36432</v>
      </c>
      <c r="D71" s="9" t="s">
        <v>36848</v>
      </c>
      <c r="E71" s="9" t="s">
        <v>472</v>
      </c>
      <c r="F71" s="9" t="s">
        <v>36590</v>
      </c>
      <c r="G71" s="9" t="s">
        <v>36425</v>
      </c>
      <c r="H71" s="9" t="s">
        <v>36425</v>
      </c>
      <c r="I71" s="9" t="s">
        <v>36425</v>
      </c>
      <c r="J71" s="9" t="s">
        <v>36398</v>
      </c>
      <c r="K71" s="9" t="s">
        <v>36849</v>
      </c>
      <c r="L71" s="9" t="s">
        <v>36455</v>
      </c>
      <c r="M71" s="9" t="s">
        <v>36425</v>
      </c>
      <c r="N71" s="9"/>
      <c r="O71" s="9"/>
    </row>
    <row r="72" customFormat="false" ht="15" hidden="false" customHeight="false" outlineLevel="0" collapsed="false">
      <c r="A72" s="9" t="s">
        <v>36850</v>
      </c>
      <c r="B72" s="9" t="s">
        <v>36851</v>
      </c>
      <c r="C72" s="9" t="s">
        <v>36345</v>
      </c>
      <c r="D72" s="9" t="s">
        <v>168</v>
      </c>
      <c r="E72" s="9" t="s">
        <v>14458</v>
      </c>
      <c r="F72" s="9" t="s">
        <v>36520</v>
      </c>
      <c r="G72" s="9" t="s">
        <v>36348</v>
      </c>
      <c r="H72" s="9" t="s">
        <v>36852</v>
      </c>
      <c r="I72" s="9" t="s">
        <v>36425</v>
      </c>
      <c r="J72" s="9" t="s">
        <v>36398</v>
      </c>
      <c r="K72" s="9" t="s">
        <v>36853</v>
      </c>
      <c r="L72" s="9" t="s">
        <v>36854</v>
      </c>
      <c r="M72" s="9" t="s">
        <v>36354</v>
      </c>
      <c r="N72" s="9" t="s">
        <v>36855</v>
      </c>
      <c r="O72" s="9" t="s">
        <v>36856</v>
      </c>
    </row>
    <row r="73" customFormat="false" ht="15" hidden="false" customHeight="false" outlineLevel="0" collapsed="false">
      <c r="A73" s="9" t="s">
        <v>36857</v>
      </c>
      <c r="B73" s="9" t="s">
        <v>36858</v>
      </c>
      <c r="C73" s="9" t="s">
        <v>36345</v>
      </c>
      <c r="D73" s="9" t="s">
        <v>168</v>
      </c>
      <c r="E73" s="9" t="s">
        <v>20003</v>
      </c>
      <c r="F73" s="9" t="s">
        <v>36520</v>
      </c>
      <c r="G73" s="9" t="s">
        <v>36348</v>
      </c>
      <c r="H73" s="9" t="s">
        <v>36859</v>
      </c>
      <c r="I73" s="9" t="s">
        <v>36425</v>
      </c>
      <c r="J73" s="9" t="s">
        <v>36398</v>
      </c>
      <c r="K73" s="9" t="s">
        <v>36860</v>
      </c>
      <c r="L73" s="9" t="s">
        <v>36861</v>
      </c>
      <c r="M73" s="9" t="s">
        <v>36354</v>
      </c>
      <c r="N73" s="9" t="s">
        <v>36862</v>
      </c>
      <c r="O73" s="9" t="s">
        <v>36863</v>
      </c>
    </row>
    <row r="74" customFormat="false" ht="15" hidden="false" customHeight="false" outlineLevel="0" collapsed="false">
      <c r="A74" s="9" t="s">
        <v>36864</v>
      </c>
      <c r="B74" s="9" t="s">
        <v>36865</v>
      </c>
      <c r="C74" s="9" t="s">
        <v>36622</v>
      </c>
      <c r="D74" s="9" t="s">
        <v>168</v>
      </c>
      <c r="E74" s="9" t="s">
        <v>155</v>
      </c>
      <c r="F74" s="9" t="s">
        <v>36520</v>
      </c>
      <c r="G74" s="9" t="s">
        <v>36348</v>
      </c>
      <c r="H74" s="9" t="s">
        <v>36866</v>
      </c>
      <c r="I74" s="9" t="s">
        <v>36425</v>
      </c>
      <c r="J74" s="9" t="s">
        <v>36398</v>
      </c>
      <c r="K74" s="9" t="s">
        <v>36867</v>
      </c>
      <c r="L74" s="9" t="s">
        <v>36868</v>
      </c>
      <c r="M74" s="9" t="s">
        <v>36390</v>
      </c>
      <c r="N74" s="9" t="s">
        <v>36869</v>
      </c>
      <c r="O74" s="9" t="s">
        <v>36870</v>
      </c>
    </row>
    <row r="75" customFormat="false" ht="15" hidden="false" customHeight="false" outlineLevel="0" collapsed="false">
      <c r="A75" s="9" t="s">
        <v>36871</v>
      </c>
      <c r="B75" s="9" t="s">
        <v>36872</v>
      </c>
      <c r="C75" s="9" t="s">
        <v>36622</v>
      </c>
      <c r="D75" s="9" t="s">
        <v>168</v>
      </c>
      <c r="E75" s="9" t="s">
        <v>880</v>
      </c>
      <c r="F75" s="9" t="s">
        <v>36520</v>
      </c>
      <c r="G75" s="9" t="s">
        <v>36873</v>
      </c>
      <c r="H75" s="9" t="s">
        <v>36398</v>
      </c>
      <c r="I75" s="9" t="s">
        <v>36425</v>
      </c>
      <c r="J75" s="9" t="s">
        <v>36398</v>
      </c>
      <c r="K75" s="9" t="s">
        <v>36874</v>
      </c>
      <c r="L75" s="9" t="s">
        <v>36875</v>
      </c>
      <c r="M75" s="9" t="s">
        <v>36390</v>
      </c>
      <c r="N75" s="9" t="s">
        <v>36876</v>
      </c>
      <c r="O75" s="9" t="s">
        <v>36877</v>
      </c>
    </row>
    <row r="76" customFormat="false" ht="15" hidden="false" customHeight="false" outlineLevel="0" collapsed="false">
      <c r="A76" s="9" t="s">
        <v>36878</v>
      </c>
      <c r="B76" s="9" t="s">
        <v>36879</v>
      </c>
      <c r="C76" s="9" t="s">
        <v>36359</v>
      </c>
      <c r="D76" s="9" t="s">
        <v>168</v>
      </c>
      <c r="E76" s="9" t="s">
        <v>880</v>
      </c>
      <c r="F76" s="9" t="s">
        <v>36520</v>
      </c>
      <c r="G76" s="9" t="s">
        <v>36425</v>
      </c>
      <c r="H76" s="9" t="s">
        <v>36425</v>
      </c>
      <c r="I76" s="9" t="s">
        <v>36425</v>
      </c>
      <c r="J76" s="9" t="s">
        <v>36398</v>
      </c>
      <c r="K76" s="9" t="s">
        <v>36880</v>
      </c>
      <c r="L76" s="9" t="s">
        <v>36881</v>
      </c>
      <c r="M76" s="9" t="s">
        <v>36425</v>
      </c>
      <c r="N76" s="9"/>
      <c r="O76" s="9"/>
    </row>
    <row r="77" customFormat="false" ht="15" hidden="false" customHeight="false" outlineLevel="0" collapsed="false">
      <c r="A77" s="9" t="s">
        <v>36882</v>
      </c>
      <c r="B77" s="9" t="s">
        <v>36883</v>
      </c>
      <c r="C77" s="9" t="s">
        <v>36345</v>
      </c>
      <c r="D77" s="9" t="s">
        <v>36884</v>
      </c>
      <c r="E77" s="9" t="s">
        <v>148</v>
      </c>
      <c r="F77" s="9" t="s">
        <v>36520</v>
      </c>
      <c r="G77" s="9" t="s">
        <v>36348</v>
      </c>
      <c r="H77" s="9" t="s">
        <v>36885</v>
      </c>
      <c r="I77" s="9" t="s">
        <v>36886</v>
      </c>
      <c r="J77" s="9" t="s">
        <v>36398</v>
      </c>
      <c r="K77" s="9" t="s">
        <v>36887</v>
      </c>
      <c r="L77" s="9" t="s">
        <v>36888</v>
      </c>
      <c r="M77" s="9" t="s">
        <v>36390</v>
      </c>
      <c r="N77" s="9" t="s">
        <v>36889</v>
      </c>
      <c r="O77" s="9"/>
    </row>
    <row r="78" customFormat="false" ht="15" hidden="false" customHeight="false" outlineLevel="0" collapsed="false">
      <c r="A78" s="9" t="s">
        <v>36890</v>
      </c>
      <c r="B78" s="9" t="s">
        <v>36891</v>
      </c>
      <c r="C78" s="9" t="s">
        <v>36517</v>
      </c>
      <c r="D78" s="9" t="s">
        <v>168</v>
      </c>
      <c r="E78" s="9" t="s">
        <v>148</v>
      </c>
      <c r="F78" s="9" t="s">
        <v>36520</v>
      </c>
      <c r="G78" s="9" t="s">
        <v>36425</v>
      </c>
      <c r="H78" s="9" t="s">
        <v>36425</v>
      </c>
      <c r="I78" s="9" t="s">
        <v>36425</v>
      </c>
      <c r="J78" s="9" t="s">
        <v>36398</v>
      </c>
      <c r="K78" s="9" t="s">
        <v>36892</v>
      </c>
      <c r="L78" s="9" t="s">
        <v>36455</v>
      </c>
      <c r="M78" s="9" t="s">
        <v>36425</v>
      </c>
      <c r="N78" s="9"/>
      <c r="O78" s="9"/>
    </row>
    <row r="79" customFormat="false" ht="15" hidden="false" customHeight="false" outlineLevel="0" collapsed="false">
      <c r="A79" s="9" t="s">
        <v>36893</v>
      </c>
      <c r="B79" s="9" t="s">
        <v>36894</v>
      </c>
      <c r="C79" s="9" t="s">
        <v>36345</v>
      </c>
      <c r="D79" s="9" t="s">
        <v>168</v>
      </c>
      <c r="E79" s="9" t="s">
        <v>148</v>
      </c>
      <c r="F79" s="9" t="s">
        <v>36520</v>
      </c>
      <c r="G79" s="9" t="s">
        <v>36425</v>
      </c>
      <c r="H79" s="9" t="s">
        <v>36425</v>
      </c>
      <c r="I79" s="9" t="s">
        <v>36425</v>
      </c>
      <c r="J79" s="9" t="s">
        <v>36398</v>
      </c>
      <c r="K79" s="9" t="s">
        <v>36895</v>
      </c>
      <c r="L79" s="9" t="s">
        <v>36896</v>
      </c>
      <c r="M79" s="9" t="s">
        <v>36425</v>
      </c>
      <c r="N79" s="9"/>
      <c r="O79" s="9"/>
    </row>
    <row r="80" customFormat="false" ht="15" hidden="false" customHeight="false" outlineLevel="0" collapsed="false">
      <c r="A80" s="9" t="s">
        <v>36897</v>
      </c>
      <c r="B80" s="9" t="s">
        <v>36898</v>
      </c>
      <c r="C80" s="9" t="s">
        <v>36517</v>
      </c>
      <c r="D80" s="9" t="s">
        <v>168</v>
      </c>
      <c r="E80" s="9" t="s">
        <v>155</v>
      </c>
      <c r="F80" s="9" t="s">
        <v>36520</v>
      </c>
      <c r="G80" s="9" t="s">
        <v>36425</v>
      </c>
      <c r="H80" s="9" t="s">
        <v>36425</v>
      </c>
      <c r="I80" s="9" t="s">
        <v>36425</v>
      </c>
      <c r="J80" s="9" t="s">
        <v>36398</v>
      </c>
      <c r="K80" s="9" t="s">
        <v>36899</v>
      </c>
      <c r="L80" s="9" t="s">
        <v>36455</v>
      </c>
      <c r="M80" s="9" t="s">
        <v>36425</v>
      </c>
      <c r="N80" s="9"/>
      <c r="O80" s="9"/>
    </row>
    <row r="81" customFormat="false" ht="15" hidden="false" customHeight="false" outlineLevel="0" collapsed="false">
      <c r="A81" s="9" t="s">
        <v>36900</v>
      </c>
      <c r="B81" s="9" t="s">
        <v>36901</v>
      </c>
      <c r="C81" s="9" t="s">
        <v>36611</v>
      </c>
      <c r="D81" s="9" t="s">
        <v>168</v>
      </c>
      <c r="E81" s="9" t="s">
        <v>155</v>
      </c>
      <c r="F81" s="9" t="s">
        <v>36520</v>
      </c>
      <c r="G81" s="9" t="s">
        <v>36425</v>
      </c>
      <c r="H81" s="9" t="s">
        <v>36425</v>
      </c>
      <c r="I81" s="9" t="s">
        <v>36425</v>
      </c>
      <c r="J81" s="9" t="s">
        <v>36398</v>
      </c>
      <c r="K81" s="9" t="s">
        <v>36902</v>
      </c>
      <c r="L81" s="9" t="s">
        <v>36455</v>
      </c>
      <c r="M81" s="9" t="s">
        <v>36425</v>
      </c>
      <c r="N81" s="9"/>
      <c r="O81" s="9"/>
    </row>
    <row r="82" customFormat="false" ht="15" hidden="false" customHeight="false" outlineLevel="0" collapsed="false">
      <c r="A82" s="9" t="s">
        <v>36903</v>
      </c>
      <c r="B82" s="9" t="s">
        <v>36904</v>
      </c>
      <c r="C82" s="9" t="s">
        <v>36359</v>
      </c>
      <c r="D82" s="9" t="s">
        <v>163</v>
      </c>
      <c r="E82" s="9" t="s">
        <v>103</v>
      </c>
      <c r="F82" s="9" t="s">
        <v>36520</v>
      </c>
      <c r="G82" s="9" t="s">
        <v>36348</v>
      </c>
      <c r="H82" s="9" t="s">
        <v>36905</v>
      </c>
      <c r="I82" s="9" t="s">
        <v>36425</v>
      </c>
      <c r="J82" s="9" t="s">
        <v>36351</v>
      </c>
      <c r="K82" s="9" t="s">
        <v>36906</v>
      </c>
      <c r="L82" s="9" t="s">
        <v>36907</v>
      </c>
      <c r="M82" s="9" t="s">
        <v>36354</v>
      </c>
      <c r="N82" s="9" t="s">
        <v>36908</v>
      </c>
      <c r="O82" s="9" t="s">
        <v>36909</v>
      </c>
    </row>
    <row r="83" customFormat="false" ht="15" hidden="false" customHeight="false" outlineLevel="0" collapsed="false">
      <c r="A83" s="9" t="s">
        <v>36910</v>
      </c>
      <c r="B83" s="9" t="s">
        <v>36911</v>
      </c>
      <c r="C83" s="9" t="s">
        <v>36359</v>
      </c>
      <c r="D83" s="9" t="s">
        <v>4285</v>
      </c>
      <c r="E83" s="9" t="s">
        <v>36912</v>
      </c>
      <c r="F83" s="9" t="s">
        <v>36520</v>
      </c>
      <c r="G83" s="9" t="s">
        <v>36348</v>
      </c>
      <c r="H83" s="9" t="s">
        <v>36913</v>
      </c>
      <c r="I83" s="9" t="s">
        <v>36425</v>
      </c>
      <c r="J83" s="9" t="s">
        <v>36351</v>
      </c>
      <c r="K83" s="9" t="s">
        <v>36914</v>
      </c>
      <c r="L83" s="9" t="s">
        <v>36915</v>
      </c>
      <c r="M83" s="9" t="s">
        <v>36354</v>
      </c>
      <c r="N83" s="9" t="s">
        <v>36916</v>
      </c>
      <c r="O83" s="9" t="s">
        <v>36917</v>
      </c>
    </row>
    <row r="84" customFormat="false" ht="15" hidden="false" customHeight="false" outlineLevel="0" collapsed="false">
      <c r="A84" s="9" t="s">
        <v>36918</v>
      </c>
      <c r="B84" s="9" t="s">
        <v>36919</v>
      </c>
      <c r="C84" s="9" t="s">
        <v>36359</v>
      </c>
      <c r="D84" s="9" t="s">
        <v>163</v>
      </c>
      <c r="E84" s="9" t="s">
        <v>105</v>
      </c>
      <c r="F84" s="9" t="s">
        <v>36520</v>
      </c>
      <c r="G84" s="9" t="s">
        <v>36348</v>
      </c>
      <c r="H84" s="9" t="s">
        <v>36920</v>
      </c>
      <c r="I84" s="9" t="s">
        <v>36425</v>
      </c>
      <c r="J84" s="9" t="s">
        <v>36398</v>
      </c>
      <c r="K84" s="9" t="s">
        <v>36921</v>
      </c>
      <c r="L84" s="9" t="s">
        <v>36922</v>
      </c>
      <c r="M84" s="9" t="s">
        <v>36390</v>
      </c>
      <c r="N84" s="9" t="s">
        <v>36923</v>
      </c>
      <c r="O84" s="9" t="s">
        <v>36924</v>
      </c>
    </row>
    <row r="85" customFormat="false" ht="15" hidden="false" customHeight="false" outlineLevel="0" collapsed="false">
      <c r="A85" s="9" t="s">
        <v>36925</v>
      </c>
      <c r="B85" s="9" t="s">
        <v>36926</v>
      </c>
      <c r="C85" s="9" t="s">
        <v>36510</v>
      </c>
      <c r="D85" s="9" t="s">
        <v>163</v>
      </c>
      <c r="E85" s="9" t="s">
        <v>105</v>
      </c>
      <c r="F85" s="9" t="s">
        <v>36520</v>
      </c>
      <c r="G85" s="9" t="s">
        <v>36348</v>
      </c>
      <c r="H85" s="9" t="s">
        <v>36927</v>
      </c>
      <c r="I85" s="9" t="s">
        <v>36425</v>
      </c>
      <c r="J85" s="9" t="s">
        <v>36351</v>
      </c>
      <c r="K85" s="9" t="s">
        <v>36928</v>
      </c>
      <c r="L85" s="9" t="s">
        <v>36929</v>
      </c>
      <c r="M85" s="9" t="s">
        <v>36354</v>
      </c>
      <c r="N85" s="9" t="s">
        <v>36930</v>
      </c>
      <c r="O85" s="9"/>
    </row>
    <row r="86" customFormat="false" ht="15" hidden="false" customHeight="false" outlineLevel="0" collapsed="false">
      <c r="A86" s="9" t="s">
        <v>36931</v>
      </c>
      <c r="B86" s="9" t="s">
        <v>36932</v>
      </c>
      <c r="C86" s="9" t="s">
        <v>36432</v>
      </c>
      <c r="D86" s="9" t="s">
        <v>163</v>
      </c>
      <c r="E86" s="9" t="s">
        <v>105</v>
      </c>
      <c r="F86" s="9" t="s">
        <v>36520</v>
      </c>
      <c r="G86" s="9" t="s">
        <v>36425</v>
      </c>
      <c r="H86" s="9" t="s">
        <v>36425</v>
      </c>
      <c r="I86" s="9" t="s">
        <v>36425</v>
      </c>
      <c r="J86" s="9" t="s">
        <v>36398</v>
      </c>
      <c r="K86" s="9" t="s">
        <v>36933</v>
      </c>
      <c r="L86" s="9" t="s">
        <v>36455</v>
      </c>
      <c r="M86" s="9" t="s">
        <v>36425</v>
      </c>
      <c r="N86" s="9"/>
      <c r="O86" s="9"/>
    </row>
    <row r="87" customFormat="false" ht="15" hidden="false" customHeight="false" outlineLevel="0" collapsed="false">
      <c r="A87" s="9" t="s">
        <v>36934</v>
      </c>
      <c r="B87" s="9" t="s">
        <v>36935</v>
      </c>
      <c r="C87" s="9" t="s">
        <v>36622</v>
      </c>
      <c r="D87" s="9" t="s">
        <v>163</v>
      </c>
      <c r="E87" s="9" t="s">
        <v>107</v>
      </c>
      <c r="F87" s="9" t="s">
        <v>36520</v>
      </c>
      <c r="G87" s="9" t="s">
        <v>36348</v>
      </c>
      <c r="H87" s="9" t="s">
        <v>36936</v>
      </c>
      <c r="I87" s="9" t="s">
        <v>36425</v>
      </c>
      <c r="J87" s="9" t="s">
        <v>36398</v>
      </c>
      <c r="K87" s="9" t="s">
        <v>36937</v>
      </c>
      <c r="L87" s="9" t="s">
        <v>36938</v>
      </c>
      <c r="M87" s="9" t="s">
        <v>36390</v>
      </c>
      <c r="N87" s="9" t="s">
        <v>36939</v>
      </c>
      <c r="O87" s="9" t="s">
        <v>36940</v>
      </c>
    </row>
    <row r="88" customFormat="false" ht="15" hidden="false" customHeight="false" outlineLevel="0" collapsed="false">
      <c r="A88" s="9" t="s">
        <v>36941</v>
      </c>
      <c r="B88" s="9" t="s">
        <v>36942</v>
      </c>
      <c r="C88" s="9" t="s">
        <v>36517</v>
      </c>
      <c r="D88" s="9" t="s">
        <v>163</v>
      </c>
      <c r="E88" s="9" t="s">
        <v>107</v>
      </c>
      <c r="F88" s="9" t="s">
        <v>36520</v>
      </c>
      <c r="G88" s="9" t="s">
        <v>36348</v>
      </c>
      <c r="H88" s="9" t="s">
        <v>36943</v>
      </c>
      <c r="I88" s="9" t="s">
        <v>36425</v>
      </c>
      <c r="J88" s="9" t="s">
        <v>36398</v>
      </c>
      <c r="K88" s="9" t="s">
        <v>36944</v>
      </c>
      <c r="L88" s="9" t="s">
        <v>36945</v>
      </c>
      <c r="M88" s="9" t="s">
        <v>36425</v>
      </c>
      <c r="N88" s="9"/>
      <c r="O88" s="9"/>
    </row>
    <row r="89" customFormat="false" ht="15" hidden="false" customHeight="false" outlineLevel="0" collapsed="false">
      <c r="A89" s="9" t="s">
        <v>36946</v>
      </c>
      <c r="B89" s="9" t="s">
        <v>36947</v>
      </c>
      <c r="C89" s="9" t="s">
        <v>36432</v>
      </c>
      <c r="D89" s="9" t="s">
        <v>19112</v>
      </c>
      <c r="E89" s="9" t="s">
        <v>2743</v>
      </c>
      <c r="F89" s="9" t="s">
        <v>36520</v>
      </c>
      <c r="G89" s="9" t="s">
        <v>36348</v>
      </c>
      <c r="H89" s="9" t="s">
        <v>36948</v>
      </c>
      <c r="I89" s="9" t="s">
        <v>36425</v>
      </c>
      <c r="J89" s="9" t="s">
        <v>36398</v>
      </c>
      <c r="K89" s="9" t="s">
        <v>36949</v>
      </c>
      <c r="L89" s="9" t="s">
        <v>36950</v>
      </c>
      <c r="M89" s="9" t="s">
        <v>36354</v>
      </c>
      <c r="N89" s="9" t="s">
        <v>36951</v>
      </c>
      <c r="O89" s="9"/>
    </row>
    <row r="90" customFormat="false" ht="15" hidden="false" customHeight="false" outlineLevel="0" collapsed="false">
      <c r="A90" s="9" t="s">
        <v>36952</v>
      </c>
      <c r="B90" s="9" t="s">
        <v>36953</v>
      </c>
      <c r="C90" s="9" t="s">
        <v>36517</v>
      </c>
      <c r="D90" s="9" t="s">
        <v>8290</v>
      </c>
      <c r="E90" s="9" t="s">
        <v>118</v>
      </c>
      <c r="F90" s="9" t="s">
        <v>36520</v>
      </c>
      <c r="G90" s="9" t="s">
        <v>36348</v>
      </c>
      <c r="H90" s="9" t="s">
        <v>36425</v>
      </c>
      <c r="I90" s="9" t="s">
        <v>36425</v>
      </c>
      <c r="J90" s="9" t="s">
        <v>36398</v>
      </c>
      <c r="K90" s="9" t="s">
        <v>36954</v>
      </c>
      <c r="L90" s="9" t="s">
        <v>36455</v>
      </c>
      <c r="M90" s="9" t="s">
        <v>36425</v>
      </c>
      <c r="N90" s="9"/>
      <c r="O90" s="9"/>
    </row>
    <row r="91" customFormat="false" ht="15" hidden="false" customHeight="false" outlineLevel="0" collapsed="false">
      <c r="A91" s="9" t="s">
        <v>36955</v>
      </c>
      <c r="B91" s="9" t="s">
        <v>36956</v>
      </c>
      <c r="C91" s="9" t="s">
        <v>36517</v>
      </c>
      <c r="D91" s="9" t="s">
        <v>163</v>
      </c>
      <c r="E91" s="9" t="s">
        <v>103</v>
      </c>
      <c r="F91" s="9" t="s">
        <v>36520</v>
      </c>
      <c r="G91" s="9" t="s">
        <v>36957</v>
      </c>
      <c r="H91" s="9" t="s">
        <v>36958</v>
      </c>
      <c r="I91" s="9" t="s">
        <v>36425</v>
      </c>
      <c r="J91" s="9" t="s">
        <v>36494</v>
      </c>
      <c r="K91" s="9" t="s">
        <v>36959</v>
      </c>
      <c r="L91" s="9" t="s">
        <v>36960</v>
      </c>
      <c r="M91" s="9" t="s">
        <v>36390</v>
      </c>
      <c r="N91" s="9" t="s">
        <v>36961</v>
      </c>
      <c r="O91" s="9" t="s">
        <v>36962</v>
      </c>
    </row>
    <row r="92" customFormat="false" ht="15" hidden="false" customHeight="false" outlineLevel="0" collapsed="false">
      <c r="A92" s="9" t="s">
        <v>36963</v>
      </c>
      <c r="B92" s="9" t="s">
        <v>36964</v>
      </c>
      <c r="C92" s="9" t="s">
        <v>36517</v>
      </c>
      <c r="D92" s="9" t="s">
        <v>4285</v>
      </c>
      <c r="E92" s="9" t="s">
        <v>9914</v>
      </c>
      <c r="F92" s="9" t="s">
        <v>36520</v>
      </c>
      <c r="G92" s="9" t="s">
        <v>36425</v>
      </c>
      <c r="H92" s="9" t="s">
        <v>36425</v>
      </c>
      <c r="I92" s="9" t="s">
        <v>36425</v>
      </c>
      <c r="J92" s="9" t="s">
        <v>36398</v>
      </c>
      <c r="K92" s="9" t="s">
        <v>36965</v>
      </c>
      <c r="L92" s="9" t="s">
        <v>36455</v>
      </c>
      <c r="M92" s="9" t="s">
        <v>36425</v>
      </c>
      <c r="N92" s="9"/>
      <c r="O92" s="9"/>
    </row>
    <row r="93" customFormat="false" ht="15" hidden="false" customHeight="false" outlineLevel="0" collapsed="false">
      <c r="A93" s="9" t="s">
        <v>36966</v>
      </c>
      <c r="B93" s="9" t="s">
        <v>36967</v>
      </c>
      <c r="C93" s="9" t="s">
        <v>36359</v>
      </c>
      <c r="D93" s="9" t="s">
        <v>163</v>
      </c>
      <c r="E93" s="9" t="s">
        <v>103</v>
      </c>
      <c r="F93" s="9" t="s">
        <v>36520</v>
      </c>
      <c r="G93" s="9" t="s">
        <v>36425</v>
      </c>
      <c r="H93" s="9" t="s">
        <v>36425</v>
      </c>
      <c r="I93" s="9" t="s">
        <v>36425</v>
      </c>
      <c r="J93" s="9" t="s">
        <v>36494</v>
      </c>
      <c r="K93" s="9" t="s">
        <v>36968</v>
      </c>
      <c r="L93" s="9" t="s">
        <v>36816</v>
      </c>
      <c r="M93" s="9" t="s">
        <v>36425</v>
      </c>
      <c r="N93" s="9"/>
      <c r="O93" s="9"/>
    </row>
    <row r="94" customFormat="false" ht="15" hidden="false" customHeight="false" outlineLevel="0" collapsed="false">
      <c r="A94" s="9" t="s">
        <v>36969</v>
      </c>
      <c r="B94" s="9" t="s">
        <v>36970</v>
      </c>
      <c r="C94" s="9" t="s">
        <v>36622</v>
      </c>
      <c r="D94" s="9" t="s">
        <v>164</v>
      </c>
      <c r="E94" s="9" t="s">
        <v>1404</v>
      </c>
      <c r="F94" s="9" t="s">
        <v>36520</v>
      </c>
      <c r="G94" s="9" t="s">
        <v>36971</v>
      </c>
      <c r="H94" s="9" t="s">
        <v>36972</v>
      </c>
      <c r="I94" s="9" t="s">
        <v>36425</v>
      </c>
      <c r="J94" s="9" t="s">
        <v>36494</v>
      </c>
      <c r="K94" s="9" t="s">
        <v>36973</v>
      </c>
      <c r="L94" s="9" t="s">
        <v>36974</v>
      </c>
      <c r="M94" s="9" t="s">
        <v>36354</v>
      </c>
      <c r="N94" s="9" t="s">
        <v>36975</v>
      </c>
      <c r="O94" s="9"/>
    </row>
    <row r="95" customFormat="false" ht="15" hidden="false" customHeight="false" outlineLevel="0" collapsed="false">
      <c r="A95" s="9" t="s">
        <v>36976</v>
      </c>
      <c r="B95" s="9" t="s">
        <v>36977</v>
      </c>
      <c r="C95" s="9" t="s">
        <v>36517</v>
      </c>
      <c r="D95" s="9" t="s">
        <v>164</v>
      </c>
      <c r="E95" s="9" t="s">
        <v>109</v>
      </c>
      <c r="F95" s="9" t="s">
        <v>36520</v>
      </c>
      <c r="G95" s="9" t="s">
        <v>36348</v>
      </c>
      <c r="H95" s="9" t="s">
        <v>36978</v>
      </c>
      <c r="I95" s="9" t="s">
        <v>36425</v>
      </c>
      <c r="J95" s="9" t="s">
        <v>36398</v>
      </c>
      <c r="K95" s="9" t="s">
        <v>36979</v>
      </c>
      <c r="L95" s="9" t="s">
        <v>36980</v>
      </c>
      <c r="M95" s="9" t="s">
        <v>36425</v>
      </c>
      <c r="N95" s="9"/>
      <c r="O95" s="9" t="s">
        <v>36981</v>
      </c>
    </row>
    <row r="96" customFormat="false" ht="15" hidden="false" customHeight="false" outlineLevel="0" collapsed="false">
      <c r="A96" s="9" t="s">
        <v>36982</v>
      </c>
      <c r="B96" s="9" t="s">
        <v>36983</v>
      </c>
      <c r="C96" s="9" t="s">
        <v>36517</v>
      </c>
      <c r="D96" s="9" t="s">
        <v>164</v>
      </c>
      <c r="E96" s="9" t="s">
        <v>109</v>
      </c>
      <c r="F96" s="9" t="s">
        <v>36520</v>
      </c>
      <c r="G96" s="9" t="s">
        <v>36425</v>
      </c>
      <c r="H96" s="9" t="s">
        <v>36425</v>
      </c>
      <c r="I96" s="9" t="s">
        <v>36425</v>
      </c>
      <c r="J96" s="9" t="s">
        <v>36398</v>
      </c>
      <c r="K96" s="9" t="s">
        <v>36984</v>
      </c>
      <c r="L96" s="9" t="s">
        <v>36455</v>
      </c>
      <c r="M96" s="9" t="s">
        <v>36425</v>
      </c>
      <c r="N96" s="9"/>
      <c r="O96" s="9"/>
    </row>
    <row r="97" customFormat="false" ht="15" hidden="false" customHeight="false" outlineLevel="0" collapsed="false">
      <c r="A97" s="9" t="s">
        <v>36985</v>
      </c>
      <c r="B97" s="9" t="s">
        <v>36986</v>
      </c>
      <c r="C97" s="9" t="s">
        <v>36517</v>
      </c>
      <c r="D97" s="9" t="s">
        <v>164</v>
      </c>
      <c r="E97" s="9" t="s">
        <v>109</v>
      </c>
      <c r="F97" s="9" t="s">
        <v>36520</v>
      </c>
      <c r="G97" s="9" t="s">
        <v>36987</v>
      </c>
      <c r="H97" s="9" t="s">
        <v>36425</v>
      </c>
      <c r="I97" s="9" t="s">
        <v>36425</v>
      </c>
      <c r="J97" s="9" t="s">
        <v>36398</v>
      </c>
      <c r="K97" s="9" t="s">
        <v>36988</v>
      </c>
      <c r="L97" s="9" t="s">
        <v>36455</v>
      </c>
      <c r="M97" s="9" t="s">
        <v>36425</v>
      </c>
      <c r="N97" s="9"/>
      <c r="O97" s="9"/>
    </row>
    <row r="98" customFormat="false" ht="15" hidden="false" customHeight="false" outlineLevel="0" collapsed="false">
      <c r="A98" s="9" t="s">
        <v>36989</v>
      </c>
      <c r="B98" s="9" t="s">
        <v>36990</v>
      </c>
      <c r="C98" s="9" t="s">
        <v>36432</v>
      </c>
      <c r="D98" s="9" t="s">
        <v>36991</v>
      </c>
      <c r="E98" s="9" t="s">
        <v>36992</v>
      </c>
      <c r="F98" s="9" t="s">
        <v>36520</v>
      </c>
      <c r="G98" s="9" t="s">
        <v>36348</v>
      </c>
      <c r="H98" s="9" t="s">
        <v>36993</v>
      </c>
      <c r="I98" s="9" t="s">
        <v>36425</v>
      </c>
      <c r="J98" s="9" t="s">
        <v>36494</v>
      </c>
      <c r="K98" s="9" t="s">
        <v>36994</v>
      </c>
      <c r="L98" s="9" t="s">
        <v>36995</v>
      </c>
      <c r="M98" s="9" t="s">
        <v>36354</v>
      </c>
      <c r="N98" s="9" t="s">
        <v>36996</v>
      </c>
      <c r="O98" s="9"/>
    </row>
    <row r="99" customFormat="false" ht="15" hidden="false" customHeight="false" outlineLevel="0" collapsed="false">
      <c r="A99" s="9" t="s">
        <v>36997</v>
      </c>
      <c r="B99" s="9" t="s">
        <v>36998</v>
      </c>
      <c r="C99" s="9" t="s">
        <v>36510</v>
      </c>
      <c r="D99" s="9" t="s">
        <v>35644</v>
      </c>
      <c r="E99" s="9" t="s">
        <v>36999</v>
      </c>
      <c r="F99" s="9" t="s">
        <v>36520</v>
      </c>
      <c r="G99" s="9" t="s">
        <v>36348</v>
      </c>
      <c r="H99" s="9" t="s">
        <v>37000</v>
      </c>
      <c r="I99" s="9" t="s">
        <v>36425</v>
      </c>
      <c r="J99" s="9" t="s">
        <v>36494</v>
      </c>
      <c r="K99" s="9" t="s">
        <v>37001</v>
      </c>
      <c r="L99" s="9" t="s">
        <v>37002</v>
      </c>
      <c r="M99" s="9" t="s">
        <v>36390</v>
      </c>
      <c r="N99" s="9" t="s">
        <v>37003</v>
      </c>
      <c r="O99" s="9"/>
    </row>
    <row r="100" customFormat="false" ht="15" hidden="false" customHeight="false" outlineLevel="0" collapsed="false">
      <c r="A100" s="9" t="s">
        <v>37004</v>
      </c>
      <c r="B100" s="9" t="s">
        <v>37005</v>
      </c>
      <c r="C100" s="9" t="s">
        <v>36622</v>
      </c>
      <c r="D100" s="9" t="s">
        <v>4884</v>
      </c>
      <c r="E100" s="9" t="s">
        <v>472</v>
      </c>
      <c r="F100" s="9" t="s">
        <v>36520</v>
      </c>
      <c r="G100" s="9" t="s">
        <v>36425</v>
      </c>
      <c r="H100" s="9" t="s">
        <v>36398</v>
      </c>
      <c r="I100" s="9" t="s">
        <v>36425</v>
      </c>
      <c r="J100" s="9" t="s">
        <v>36398</v>
      </c>
      <c r="K100" s="9" t="s">
        <v>37006</v>
      </c>
      <c r="L100" s="9" t="s">
        <v>36455</v>
      </c>
      <c r="M100" s="9" t="s">
        <v>36425</v>
      </c>
      <c r="N100" s="9"/>
      <c r="O100" s="9"/>
    </row>
    <row r="101" customFormat="false" ht="15" hidden="false" customHeight="false" outlineLevel="0" collapsed="false">
      <c r="A101" s="9" t="s">
        <v>37007</v>
      </c>
      <c r="B101" s="9" t="s">
        <v>37008</v>
      </c>
      <c r="C101" s="9" t="s">
        <v>36603</v>
      </c>
      <c r="D101" s="9" t="s">
        <v>165</v>
      </c>
      <c r="E101" s="9" t="s">
        <v>25601</v>
      </c>
      <c r="F101" s="9" t="s">
        <v>36520</v>
      </c>
      <c r="G101" s="9" t="s">
        <v>36425</v>
      </c>
      <c r="H101" s="9" t="s">
        <v>36425</v>
      </c>
      <c r="I101" s="9" t="s">
        <v>36425</v>
      </c>
      <c r="J101" s="9" t="s">
        <v>36398</v>
      </c>
      <c r="K101" s="9" t="s">
        <v>37009</v>
      </c>
      <c r="L101" s="9" t="s">
        <v>36455</v>
      </c>
      <c r="M101" s="9" t="s">
        <v>36425</v>
      </c>
      <c r="N101" s="9"/>
      <c r="O101" s="9"/>
    </row>
    <row r="102" customFormat="false" ht="15" hidden="false" customHeight="false" outlineLevel="0" collapsed="false">
      <c r="A102" s="9" t="s">
        <v>37010</v>
      </c>
      <c r="B102" s="9" t="s">
        <v>37011</v>
      </c>
      <c r="C102" s="9" t="s">
        <v>36517</v>
      </c>
      <c r="D102" s="9" t="s">
        <v>165</v>
      </c>
      <c r="E102" s="9" t="s">
        <v>122</v>
      </c>
      <c r="F102" s="9" t="s">
        <v>36520</v>
      </c>
      <c r="G102" s="9" t="s">
        <v>36987</v>
      </c>
      <c r="H102" s="9" t="s">
        <v>36425</v>
      </c>
      <c r="I102" s="9" t="s">
        <v>36425</v>
      </c>
      <c r="J102" s="9" t="s">
        <v>36398</v>
      </c>
      <c r="K102" s="9" t="s">
        <v>37012</v>
      </c>
      <c r="L102" s="9" t="s">
        <v>36455</v>
      </c>
      <c r="M102" s="9" t="s">
        <v>36425</v>
      </c>
      <c r="N102" s="9"/>
      <c r="O102" s="9"/>
    </row>
    <row r="103" customFormat="false" ht="15" hidden="false" customHeight="false" outlineLevel="0" collapsed="false">
      <c r="A103" s="9" t="s">
        <v>37013</v>
      </c>
      <c r="B103" s="9" t="s">
        <v>37014</v>
      </c>
      <c r="C103" s="9" t="s">
        <v>36517</v>
      </c>
      <c r="D103" s="9" t="s">
        <v>165</v>
      </c>
      <c r="E103" s="9" t="s">
        <v>122</v>
      </c>
      <c r="F103" s="9" t="s">
        <v>36520</v>
      </c>
      <c r="G103" s="9" t="s">
        <v>36987</v>
      </c>
      <c r="H103" s="9" t="s">
        <v>36425</v>
      </c>
      <c r="I103" s="9" t="s">
        <v>36425</v>
      </c>
      <c r="J103" s="9" t="s">
        <v>36398</v>
      </c>
      <c r="K103" s="9" t="s">
        <v>37015</v>
      </c>
      <c r="L103" s="9" t="s">
        <v>36455</v>
      </c>
      <c r="M103" s="9" t="s">
        <v>36425</v>
      </c>
      <c r="N103" s="9"/>
      <c r="O103" s="9"/>
    </row>
    <row r="104" customFormat="false" ht="15" hidden="false" customHeight="false" outlineLevel="0" collapsed="false">
      <c r="A104" s="9" t="s">
        <v>37016</v>
      </c>
      <c r="B104" s="9" t="s">
        <v>37017</v>
      </c>
      <c r="C104" s="9" t="s">
        <v>36432</v>
      </c>
      <c r="D104" s="9" t="s">
        <v>36346</v>
      </c>
      <c r="E104" s="9" t="s">
        <v>472</v>
      </c>
      <c r="F104" s="9" t="s">
        <v>37018</v>
      </c>
      <c r="G104" s="9" t="s">
        <v>36348</v>
      </c>
      <c r="H104" s="9" t="s">
        <v>37019</v>
      </c>
      <c r="I104" s="9" t="s">
        <v>36425</v>
      </c>
      <c r="J104" s="9" t="s">
        <v>36494</v>
      </c>
      <c r="K104" s="9" t="s">
        <v>37020</v>
      </c>
      <c r="L104" s="9" t="s">
        <v>37021</v>
      </c>
      <c r="M104" s="9" t="s">
        <v>36354</v>
      </c>
      <c r="N104" s="9" t="s">
        <v>37022</v>
      </c>
      <c r="O104" s="9"/>
    </row>
    <row r="105" customFormat="false" ht="15" hidden="false" customHeight="false" outlineLevel="0" collapsed="false">
      <c r="A105" s="9" t="s">
        <v>37023</v>
      </c>
      <c r="B105" s="9" t="s">
        <v>37024</v>
      </c>
      <c r="C105" s="9" t="s">
        <v>37025</v>
      </c>
      <c r="D105" s="9" t="s">
        <v>36346</v>
      </c>
      <c r="E105" s="9" t="s">
        <v>472</v>
      </c>
      <c r="F105" s="9" t="s">
        <v>37026</v>
      </c>
      <c r="G105" s="9" t="s">
        <v>36348</v>
      </c>
      <c r="H105" s="9" t="s">
        <v>36713</v>
      </c>
      <c r="I105" s="9" t="s">
        <v>36425</v>
      </c>
      <c r="J105" s="9" t="s">
        <v>36494</v>
      </c>
      <c r="K105" s="9" t="s">
        <v>37027</v>
      </c>
      <c r="L105" s="9" t="s">
        <v>37028</v>
      </c>
      <c r="M105" s="9" t="s">
        <v>36354</v>
      </c>
      <c r="N105" s="9" t="s">
        <v>37029</v>
      </c>
      <c r="O105" s="9" t="s">
        <v>37030</v>
      </c>
    </row>
    <row r="106" customFormat="false" ht="15" hidden="false" customHeight="false" outlineLevel="0" collapsed="false">
      <c r="A106" s="9" t="s">
        <v>37031</v>
      </c>
      <c r="B106" s="9" t="s">
        <v>37032</v>
      </c>
      <c r="C106" s="9" t="s">
        <v>36622</v>
      </c>
      <c r="D106" s="9" t="s">
        <v>811</v>
      </c>
      <c r="E106" s="9" t="s">
        <v>69</v>
      </c>
      <c r="F106" s="9" t="s">
        <v>36520</v>
      </c>
      <c r="G106" s="9" t="s">
        <v>36348</v>
      </c>
      <c r="H106" s="9" t="s">
        <v>37033</v>
      </c>
      <c r="I106" s="9" t="s">
        <v>36425</v>
      </c>
      <c r="J106" s="9" t="s">
        <v>36398</v>
      </c>
      <c r="K106" s="9" t="s">
        <v>37034</v>
      </c>
      <c r="L106" s="9" t="s">
        <v>37035</v>
      </c>
      <c r="M106" s="9" t="s">
        <v>36354</v>
      </c>
      <c r="N106" s="9" t="s">
        <v>37036</v>
      </c>
      <c r="O106" s="9"/>
    </row>
    <row r="107" customFormat="false" ht="15" hidden="false" customHeight="false" outlineLevel="0" collapsed="false">
      <c r="A107" s="9" t="s">
        <v>37037</v>
      </c>
      <c r="B107" s="9" t="s">
        <v>37038</v>
      </c>
      <c r="C107" s="9" t="s">
        <v>36517</v>
      </c>
      <c r="D107" s="9" t="s">
        <v>161</v>
      </c>
      <c r="E107" s="9" t="s">
        <v>37039</v>
      </c>
      <c r="F107" s="9" t="s">
        <v>36520</v>
      </c>
      <c r="G107" s="9" t="s">
        <v>36348</v>
      </c>
      <c r="H107" s="9" t="s">
        <v>37040</v>
      </c>
      <c r="I107" s="9" t="s">
        <v>36425</v>
      </c>
      <c r="J107" s="9" t="s">
        <v>36398</v>
      </c>
      <c r="K107" s="9" t="s">
        <v>37041</v>
      </c>
      <c r="L107" s="9" t="s">
        <v>37042</v>
      </c>
      <c r="M107" s="9" t="s">
        <v>36390</v>
      </c>
      <c r="N107" s="9" t="s">
        <v>37043</v>
      </c>
      <c r="O107" s="9"/>
    </row>
    <row r="108" customFormat="false" ht="15" hidden="false" customHeight="false" outlineLevel="0" collapsed="false">
      <c r="A108" s="9" t="s">
        <v>37044</v>
      </c>
      <c r="B108" s="9" t="s">
        <v>37045</v>
      </c>
      <c r="C108" s="9" t="s">
        <v>36517</v>
      </c>
      <c r="D108" s="9" t="s">
        <v>161</v>
      </c>
      <c r="E108" s="9" t="s">
        <v>77</v>
      </c>
      <c r="F108" s="9" t="s">
        <v>36520</v>
      </c>
      <c r="G108" s="9" t="s">
        <v>37046</v>
      </c>
      <c r="H108" s="9" t="s">
        <v>37047</v>
      </c>
      <c r="I108" s="9" t="s">
        <v>36425</v>
      </c>
      <c r="J108" s="9" t="s">
        <v>36494</v>
      </c>
      <c r="K108" s="9" t="s">
        <v>37048</v>
      </c>
      <c r="L108" s="9" t="s">
        <v>37049</v>
      </c>
      <c r="M108" s="9" t="s">
        <v>36354</v>
      </c>
      <c r="N108" s="9" t="s">
        <v>37050</v>
      </c>
      <c r="O108" s="9"/>
    </row>
    <row r="109" customFormat="false" ht="15" hidden="false" customHeight="false" outlineLevel="0" collapsed="false">
      <c r="A109" s="9" t="s">
        <v>37051</v>
      </c>
      <c r="B109" s="9" t="s">
        <v>37052</v>
      </c>
      <c r="C109" s="9" t="s">
        <v>36603</v>
      </c>
      <c r="D109" s="9" t="s">
        <v>161</v>
      </c>
      <c r="E109" s="9" t="s">
        <v>472</v>
      </c>
      <c r="F109" s="9" t="s">
        <v>36520</v>
      </c>
      <c r="G109" s="9" t="s">
        <v>36425</v>
      </c>
      <c r="H109" s="9" t="s">
        <v>36425</v>
      </c>
      <c r="I109" s="9" t="s">
        <v>36425</v>
      </c>
      <c r="J109" s="9" t="s">
        <v>36494</v>
      </c>
      <c r="K109" s="9" t="s">
        <v>37053</v>
      </c>
      <c r="L109" s="9" t="s">
        <v>37054</v>
      </c>
      <c r="M109" s="9" t="s">
        <v>36425</v>
      </c>
      <c r="N109" s="9"/>
      <c r="O109" s="9"/>
    </row>
    <row r="110" customFormat="false" ht="15" hidden="false" customHeight="false" outlineLevel="0" collapsed="false">
      <c r="A110" s="9" t="s">
        <v>37055</v>
      </c>
      <c r="B110" s="9" t="s">
        <v>37056</v>
      </c>
      <c r="C110" s="9" t="s">
        <v>36517</v>
      </c>
      <c r="D110" s="9" t="s">
        <v>161</v>
      </c>
      <c r="E110" s="9" t="s">
        <v>77</v>
      </c>
      <c r="F110" s="9" t="s">
        <v>36520</v>
      </c>
      <c r="G110" s="9" t="s">
        <v>36425</v>
      </c>
      <c r="H110" s="9" t="s">
        <v>36425</v>
      </c>
      <c r="I110" s="9" t="s">
        <v>36425</v>
      </c>
      <c r="J110" s="9" t="s">
        <v>36398</v>
      </c>
      <c r="K110" s="9" t="s">
        <v>37057</v>
      </c>
      <c r="L110" s="9" t="s">
        <v>36455</v>
      </c>
      <c r="M110" s="9" t="s">
        <v>36425</v>
      </c>
      <c r="N110" s="9"/>
      <c r="O110" s="9"/>
    </row>
    <row r="111" customFormat="false" ht="15" hidden="false" customHeight="false" outlineLevel="0" collapsed="false">
      <c r="A111" s="9" t="s">
        <v>37058</v>
      </c>
      <c r="B111" s="9" t="s">
        <v>37059</v>
      </c>
      <c r="C111" s="9" t="s">
        <v>36359</v>
      </c>
      <c r="D111" s="9" t="s">
        <v>161</v>
      </c>
      <c r="E111" s="9" t="s">
        <v>77</v>
      </c>
      <c r="F111" s="9" t="s">
        <v>36520</v>
      </c>
      <c r="G111" s="9" t="s">
        <v>36425</v>
      </c>
      <c r="H111" s="9" t="s">
        <v>36425</v>
      </c>
      <c r="I111" s="9" t="s">
        <v>36425</v>
      </c>
      <c r="J111" s="9" t="s">
        <v>36398</v>
      </c>
      <c r="K111" s="9" t="s">
        <v>37060</v>
      </c>
      <c r="L111" s="9" t="s">
        <v>36455</v>
      </c>
      <c r="M111" s="9" t="s">
        <v>36425</v>
      </c>
      <c r="N111" s="9"/>
      <c r="O111" s="9"/>
    </row>
    <row r="112" customFormat="false" ht="15" hidden="false" customHeight="false" outlineLevel="0" collapsed="false">
      <c r="A112" s="9" t="s">
        <v>37061</v>
      </c>
      <c r="B112" s="9" t="s">
        <v>37062</v>
      </c>
      <c r="C112" s="9" t="s">
        <v>36603</v>
      </c>
      <c r="D112" s="9" t="s">
        <v>161</v>
      </c>
      <c r="E112" s="9" t="s">
        <v>77</v>
      </c>
      <c r="F112" s="9" t="s">
        <v>36520</v>
      </c>
      <c r="G112" s="9" t="s">
        <v>36425</v>
      </c>
      <c r="H112" s="9" t="s">
        <v>36425</v>
      </c>
      <c r="I112" s="9" t="s">
        <v>36425</v>
      </c>
      <c r="J112" s="9" t="s">
        <v>36398</v>
      </c>
      <c r="K112" s="9" t="s">
        <v>37063</v>
      </c>
      <c r="L112" s="9" t="s">
        <v>36455</v>
      </c>
      <c r="M112" s="9" t="s">
        <v>36425</v>
      </c>
      <c r="N112" s="9"/>
      <c r="O112" s="9"/>
    </row>
    <row r="113" customFormat="false" ht="15" hidden="false" customHeight="false" outlineLevel="0" collapsed="false">
      <c r="A113" s="9" t="s">
        <v>37064</v>
      </c>
      <c r="B113" s="9" t="s">
        <v>37065</v>
      </c>
      <c r="C113" s="9" t="s">
        <v>36394</v>
      </c>
      <c r="D113" s="9" t="s">
        <v>161</v>
      </c>
      <c r="E113" s="9" t="s">
        <v>37066</v>
      </c>
      <c r="F113" s="9" t="s">
        <v>36520</v>
      </c>
      <c r="G113" s="9" t="s">
        <v>36425</v>
      </c>
      <c r="H113" s="9" t="s">
        <v>36425</v>
      </c>
      <c r="I113" s="9" t="s">
        <v>36425</v>
      </c>
      <c r="J113" s="9" t="s">
        <v>36398</v>
      </c>
      <c r="K113" s="9" t="s">
        <v>37067</v>
      </c>
      <c r="L113" s="9" t="s">
        <v>36455</v>
      </c>
      <c r="M113" s="9" t="s">
        <v>36425</v>
      </c>
      <c r="N113" s="9"/>
      <c r="O113" s="9"/>
    </row>
    <row r="114" customFormat="false" ht="15" hidden="false" customHeight="false" outlineLevel="0" collapsed="false">
      <c r="A114" s="9" t="s">
        <v>37068</v>
      </c>
      <c r="B114" s="9" t="s">
        <v>37069</v>
      </c>
      <c r="C114" s="9" t="s">
        <v>36510</v>
      </c>
      <c r="D114" s="9" t="s">
        <v>162</v>
      </c>
      <c r="E114" s="9" t="s">
        <v>3956</v>
      </c>
      <c r="F114" s="9" t="s">
        <v>36520</v>
      </c>
      <c r="G114" s="9" t="s">
        <v>37070</v>
      </c>
      <c r="H114" s="9" t="s">
        <v>37071</v>
      </c>
      <c r="I114" s="9" t="s">
        <v>36425</v>
      </c>
      <c r="J114" s="9" t="s">
        <v>36494</v>
      </c>
      <c r="K114" s="9" t="s">
        <v>37072</v>
      </c>
      <c r="L114" s="9" t="s">
        <v>37073</v>
      </c>
      <c r="M114" s="9" t="s">
        <v>36390</v>
      </c>
      <c r="N114" s="9" t="s">
        <v>37074</v>
      </c>
      <c r="O114" s="9"/>
    </row>
    <row r="115" customFormat="false" ht="15" hidden="false" customHeight="false" outlineLevel="0" collapsed="false">
      <c r="A115" s="9" t="s">
        <v>37075</v>
      </c>
      <c r="B115" s="9" t="s">
        <v>37076</v>
      </c>
      <c r="C115" s="9" t="s">
        <v>36517</v>
      </c>
      <c r="D115" s="9" t="s">
        <v>162</v>
      </c>
      <c r="E115" s="9" t="s">
        <v>4239</v>
      </c>
      <c r="F115" s="9" t="s">
        <v>36520</v>
      </c>
      <c r="G115" s="9" t="s">
        <v>36425</v>
      </c>
      <c r="H115" s="9" t="s">
        <v>36425</v>
      </c>
      <c r="I115" s="9" t="s">
        <v>36425</v>
      </c>
      <c r="J115" s="9" t="s">
        <v>36398</v>
      </c>
      <c r="K115" s="9" t="s">
        <v>37077</v>
      </c>
      <c r="L115" s="9" t="s">
        <v>36455</v>
      </c>
      <c r="M115" s="9" t="s">
        <v>36425</v>
      </c>
      <c r="N115" s="9"/>
      <c r="O115" s="9"/>
    </row>
    <row r="116" customFormat="false" ht="15" hidden="false" customHeight="false" outlineLevel="0" collapsed="false">
      <c r="A116" s="9" t="s">
        <v>37078</v>
      </c>
      <c r="B116" s="9" t="s">
        <v>10283</v>
      </c>
      <c r="C116" s="9" t="s">
        <v>36517</v>
      </c>
      <c r="D116" s="9" t="s">
        <v>162</v>
      </c>
      <c r="E116" s="9" t="s">
        <v>4239</v>
      </c>
      <c r="F116" s="9" t="s">
        <v>36520</v>
      </c>
      <c r="G116" s="9" t="s">
        <v>36425</v>
      </c>
      <c r="H116" s="9" t="s">
        <v>36425</v>
      </c>
      <c r="I116" s="9" t="s">
        <v>36425</v>
      </c>
      <c r="J116" s="9" t="s">
        <v>36398</v>
      </c>
      <c r="K116" s="9" t="s">
        <v>37079</v>
      </c>
      <c r="L116" s="9" t="s">
        <v>36455</v>
      </c>
      <c r="M116" s="9" t="s">
        <v>36425</v>
      </c>
      <c r="N116" s="9"/>
      <c r="O116" s="9"/>
    </row>
    <row r="117" customFormat="false" ht="15" hidden="false" customHeight="false" outlineLevel="0" collapsed="false">
      <c r="A117" s="9" t="s">
        <v>37080</v>
      </c>
      <c r="B117" s="9" t="s">
        <v>37081</v>
      </c>
      <c r="C117" s="9" t="s">
        <v>36603</v>
      </c>
      <c r="D117" s="9" t="s">
        <v>37082</v>
      </c>
      <c r="E117" s="9" t="s">
        <v>96</v>
      </c>
      <c r="F117" s="9" t="s">
        <v>36520</v>
      </c>
      <c r="G117" s="9" t="s">
        <v>36348</v>
      </c>
      <c r="H117" s="9" t="s">
        <v>37083</v>
      </c>
      <c r="I117" s="9" t="s">
        <v>36605</v>
      </c>
      <c r="J117" s="9" t="s">
        <v>36494</v>
      </c>
      <c r="K117" s="9" t="s">
        <v>37084</v>
      </c>
      <c r="L117" s="9" t="s">
        <v>37085</v>
      </c>
      <c r="M117" s="9" t="s">
        <v>36390</v>
      </c>
      <c r="N117" s="9" t="s">
        <v>37086</v>
      </c>
      <c r="O117" s="9" t="s">
        <v>37087</v>
      </c>
    </row>
    <row r="118" customFormat="false" ht="15" hidden="false" customHeight="false" outlineLevel="0" collapsed="false">
      <c r="A118" s="9" t="s">
        <v>37088</v>
      </c>
      <c r="B118" s="9" t="s">
        <v>37089</v>
      </c>
      <c r="C118" s="9" t="s">
        <v>36432</v>
      </c>
      <c r="D118" s="9" t="s">
        <v>162</v>
      </c>
      <c r="E118" s="9" t="s">
        <v>90</v>
      </c>
      <c r="F118" s="9" t="s">
        <v>36520</v>
      </c>
      <c r="G118" s="9" t="s">
        <v>36425</v>
      </c>
      <c r="H118" s="9" t="s">
        <v>36425</v>
      </c>
      <c r="I118" s="9" t="s">
        <v>36425</v>
      </c>
      <c r="J118" s="9" t="s">
        <v>36398</v>
      </c>
      <c r="K118" s="9" t="s">
        <v>37090</v>
      </c>
      <c r="L118" s="9" t="s">
        <v>36455</v>
      </c>
      <c r="M118" s="9" t="s">
        <v>36425</v>
      </c>
      <c r="N118" s="9"/>
      <c r="O118" s="9"/>
    </row>
    <row r="119" customFormat="false" ht="15" hidden="false" customHeight="false" outlineLevel="0" collapsed="false">
      <c r="A119" s="9" t="s">
        <v>37091</v>
      </c>
      <c r="B119" s="9" t="s">
        <v>37092</v>
      </c>
      <c r="C119" s="9" t="s">
        <v>37093</v>
      </c>
      <c r="D119" s="9" t="s">
        <v>162</v>
      </c>
      <c r="E119" s="9" t="s">
        <v>84</v>
      </c>
      <c r="F119" s="9" t="s">
        <v>36520</v>
      </c>
      <c r="G119" s="9" t="s">
        <v>36425</v>
      </c>
      <c r="H119" s="9" t="s">
        <v>36425</v>
      </c>
      <c r="I119" s="9" t="s">
        <v>36425</v>
      </c>
      <c r="J119" s="9" t="s">
        <v>36494</v>
      </c>
      <c r="K119" s="9" t="s">
        <v>37094</v>
      </c>
      <c r="L119" s="9" t="s">
        <v>37095</v>
      </c>
      <c r="M119" s="9" t="s">
        <v>36425</v>
      </c>
      <c r="N119" s="9"/>
      <c r="O119" s="9"/>
    </row>
    <row r="120" customFormat="false" ht="15" hidden="false" customHeight="false" outlineLevel="0" collapsed="false">
      <c r="A120" s="9" t="s">
        <v>37096</v>
      </c>
      <c r="B120" s="9" t="s">
        <v>37097</v>
      </c>
      <c r="C120" s="9" t="s">
        <v>36603</v>
      </c>
      <c r="D120" s="9" t="s">
        <v>37098</v>
      </c>
      <c r="E120" s="9" t="s">
        <v>37099</v>
      </c>
      <c r="F120" s="9" t="s">
        <v>36520</v>
      </c>
      <c r="G120" s="9" t="s">
        <v>36348</v>
      </c>
      <c r="H120" s="9" t="s">
        <v>37100</v>
      </c>
      <c r="I120" s="9" t="s">
        <v>37101</v>
      </c>
      <c r="J120" s="9" t="s">
        <v>36398</v>
      </c>
      <c r="K120" s="9" t="s">
        <v>37102</v>
      </c>
      <c r="L120" s="9" t="s">
        <v>37103</v>
      </c>
      <c r="M120" s="9" t="s">
        <v>36354</v>
      </c>
      <c r="N120" s="9" t="s">
        <v>37104</v>
      </c>
      <c r="O120" s="9" t="s">
        <v>37105</v>
      </c>
    </row>
    <row r="121" customFormat="false" ht="15" hidden="false" customHeight="false" outlineLevel="0" collapsed="false">
      <c r="A121" s="9" t="s">
        <v>37106</v>
      </c>
      <c r="B121" s="9" t="s">
        <v>37107</v>
      </c>
      <c r="C121" s="9" t="s">
        <v>36603</v>
      </c>
      <c r="D121" s="9" t="s">
        <v>36346</v>
      </c>
      <c r="E121" s="9" t="s">
        <v>472</v>
      </c>
      <c r="F121" s="9" t="s">
        <v>37108</v>
      </c>
      <c r="G121" s="9" t="s">
        <v>36348</v>
      </c>
      <c r="H121" s="9" t="s">
        <v>37109</v>
      </c>
      <c r="I121" s="9" t="s">
        <v>37110</v>
      </c>
      <c r="J121" s="9" t="s">
        <v>36398</v>
      </c>
      <c r="K121" s="9" t="s">
        <v>37111</v>
      </c>
      <c r="L121" s="9" t="s">
        <v>37112</v>
      </c>
      <c r="M121" s="9" t="s">
        <v>36390</v>
      </c>
      <c r="N121" s="9" t="s">
        <v>37113</v>
      </c>
      <c r="O121" s="9"/>
    </row>
    <row r="122" customFormat="false" ht="15" hidden="false" customHeight="false" outlineLevel="0" collapsed="false">
      <c r="A122" s="9" t="s">
        <v>37114</v>
      </c>
      <c r="B122" s="9" t="s">
        <v>37115</v>
      </c>
      <c r="C122" s="9" t="s">
        <v>36603</v>
      </c>
      <c r="D122" s="9" t="s">
        <v>36346</v>
      </c>
      <c r="E122" s="9" t="s">
        <v>472</v>
      </c>
      <c r="F122" s="9" t="s">
        <v>37116</v>
      </c>
      <c r="G122" s="9" t="s">
        <v>36425</v>
      </c>
      <c r="H122" s="9" t="s">
        <v>36425</v>
      </c>
      <c r="I122" s="9" t="s">
        <v>36425</v>
      </c>
      <c r="J122" s="9" t="s">
        <v>36398</v>
      </c>
      <c r="K122" s="9" t="s">
        <v>37117</v>
      </c>
      <c r="L122" s="9" t="s">
        <v>36455</v>
      </c>
      <c r="M122" s="9" t="s">
        <v>36425</v>
      </c>
      <c r="N122" s="9"/>
      <c r="O122" s="9"/>
    </row>
    <row r="123" customFormat="false" ht="15" hidden="false" customHeight="false" outlineLevel="0" collapsed="false">
      <c r="A123" s="9" t="s">
        <v>37118</v>
      </c>
      <c r="B123" s="9" t="s">
        <v>37119</v>
      </c>
      <c r="C123" s="9" t="s">
        <v>37120</v>
      </c>
      <c r="D123" s="9" t="s">
        <v>36346</v>
      </c>
      <c r="E123" s="9" t="s">
        <v>472</v>
      </c>
      <c r="F123" s="9" t="s">
        <v>37121</v>
      </c>
      <c r="G123" s="9" t="s">
        <v>36348</v>
      </c>
      <c r="H123" s="9" t="s">
        <v>36605</v>
      </c>
      <c r="I123" s="9" t="s">
        <v>37122</v>
      </c>
      <c r="J123" s="9" t="s">
        <v>36351</v>
      </c>
      <c r="K123" s="9" t="s">
        <v>37123</v>
      </c>
      <c r="L123" s="9"/>
      <c r="M123" s="9" t="s">
        <v>36354</v>
      </c>
      <c r="N123" s="9" t="s">
        <v>37124</v>
      </c>
      <c r="O123" s="9"/>
    </row>
    <row r="124" customFormat="false" ht="15" hidden="false" customHeight="false" outlineLevel="0" collapsed="false">
      <c r="A124" s="9" t="s">
        <v>37125</v>
      </c>
      <c r="B124" s="9" t="s">
        <v>37126</v>
      </c>
      <c r="C124" s="9" t="s">
        <v>37120</v>
      </c>
      <c r="D124" s="9" t="s">
        <v>37127</v>
      </c>
      <c r="E124" s="9" t="s">
        <v>37128</v>
      </c>
      <c r="F124" s="9" t="s">
        <v>36520</v>
      </c>
      <c r="G124" s="9" t="s">
        <v>36348</v>
      </c>
      <c r="H124" s="9" t="s">
        <v>36605</v>
      </c>
      <c r="I124" s="9" t="s">
        <v>37129</v>
      </c>
      <c r="J124" s="9" t="s">
        <v>36351</v>
      </c>
      <c r="K124" s="9" t="s">
        <v>37130</v>
      </c>
      <c r="L124" s="9" t="s">
        <v>37131</v>
      </c>
      <c r="M124" s="9" t="s">
        <v>36354</v>
      </c>
      <c r="N124" s="9" t="s">
        <v>37132</v>
      </c>
      <c r="O124" s="9"/>
    </row>
    <row r="125" customFormat="false" ht="15" hidden="false" customHeight="false" outlineLevel="0" collapsed="false">
      <c r="A125" s="9" t="s">
        <v>37133</v>
      </c>
      <c r="B125" s="9" t="s">
        <v>37134</v>
      </c>
      <c r="C125" s="9" t="s">
        <v>37120</v>
      </c>
      <c r="D125" s="9" t="s">
        <v>36346</v>
      </c>
      <c r="E125" s="9" t="s">
        <v>472</v>
      </c>
      <c r="F125" s="9" t="s">
        <v>36546</v>
      </c>
      <c r="G125" s="9" t="s">
        <v>36348</v>
      </c>
      <c r="H125" s="9" t="s">
        <v>37135</v>
      </c>
      <c r="I125" s="9" t="s">
        <v>37136</v>
      </c>
      <c r="J125" s="9" t="s">
        <v>36398</v>
      </c>
      <c r="K125" s="9" t="s">
        <v>37137</v>
      </c>
      <c r="L125" s="9" t="s">
        <v>37138</v>
      </c>
      <c r="M125" s="9" t="s">
        <v>36390</v>
      </c>
      <c r="N125" s="9" t="s">
        <v>37139</v>
      </c>
      <c r="O125" s="9"/>
    </row>
    <row r="126" customFormat="false" ht="15" hidden="false" customHeight="false" outlineLevel="0" collapsed="false">
      <c r="A126" s="9" t="s">
        <v>37140</v>
      </c>
      <c r="B126" s="9" t="s">
        <v>37141</v>
      </c>
      <c r="C126" s="9" t="s">
        <v>37142</v>
      </c>
      <c r="D126" s="9" t="s">
        <v>36346</v>
      </c>
      <c r="E126" s="9" t="s">
        <v>472</v>
      </c>
      <c r="F126" s="9" t="s">
        <v>37143</v>
      </c>
      <c r="G126" s="9" t="s">
        <v>36348</v>
      </c>
      <c r="H126" s="9" t="s">
        <v>36605</v>
      </c>
      <c r="I126" s="9" t="s">
        <v>37144</v>
      </c>
      <c r="J126" s="9" t="s">
        <v>36351</v>
      </c>
      <c r="K126" s="9" t="s">
        <v>37145</v>
      </c>
      <c r="L126" s="9" t="s">
        <v>37146</v>
      </c>
      <c r="M126" s="9" t="s">
        <v>36354</v>
      </c>
      <c r="N126" s="9" t="s">
        <v>37147</v>
      </c>
      <c r="O126" s="9"/>
    </row>
    <row r="127" customFormat="false" ht="15" hidden="false" customHeight="false" outlineLevel="0" collapsed="false">
      <c r="A127" s="9" t="s">
        <v>37148</v>
      </c>
      <c r="B127" s="9" t="s">
        <v>37149</v>
      </c>
      <c r="C127" s="9" t="s">
        <v>36603</v>
      </c>
      <c r="D127" s="9" t="s">
        <v>36346</v>
      </c>
      <c r="E127" s="9" t="s">
        <v>472</v>
      </c>
      <c r="F127" s="9" t="s">
        <v>37150</v>
      </c>
      <c r="G127" s="9" t="s">
        <v>37151</v>
      </c>
      <c r="H127" s="9" t="s">
        <v>36605</v>
      </c>
      <c r="I127" s="9" t="s">
        <v>37152</v>
      </c>
      <c r="J127" s="9" t="s">
        <v>36398</v>
      </c>
      <c r="K127" s="9" t="s">
        <v>37153</v>
      </c>
      <c r="L127" s="9" t="s">
        <v>37154</v>
      </c>
      <c r="M127" s="9" t="s">
        <v>36390</v>
      </c>
      <c r="N127" s="9" t="s">
        <v>37155</v>
      </c>
      <c r="O127" s="9"/>
    </row>
    <row r="128" customFormat="false" ht="15" hidden="false" customHeight="false" outlineLevel="0" collapsed="false">
      <c r="A128" s="9" t="s">
        <v>37156</v>
      </c>
      <c r="B128" s="9" t="s">
        <v>37157</v>
      </c>
      <c r="C128" s="9" t="s">
        <v>37158</v>
      </c>
      <c r="D128" s="9" t="s">
        <v>36346</v>
      </c>
      <c r="E128" s="9" t="s">
        <v>472</v>
      </c>
      <c r="F128" s="9" t="s">
        <v>37159</v>
      </c>
      <c r="G128" s="9" t="s">
        <v>36348</v>
      </c>
      <c r="H128" s="9" t="s">
        <v>36605</v>
      </c>
      <c r="I128" s="9" t="s">
        <v>37160</v>
      </c>
      <c r="J128" s="9" t="s">
        <v>36351</v>
      </c>
      <c r="K128" s="9" t="s">
        <v>37161</v>
      </c>
      <c r="L128" s="9" t="s">
        <v>37162</v>
      </c>
      <c r="M128" s="9" t="s">
        <v>36354</v>
      </c>
      <c r="N128" s="9" t="s">
        <v>37163</v>
      </c>
      <c r="O128" s="9"/>
    </row>
    <row r="129" customFormat="false" ht="15" hidden="false" customHeight="false" outlineLevel="0" collapsed="false">
      <c r="A129" s="9" t="s">
        <v>37164</v>
      </c>
      <c r="B129" s="9" t="s">
        <v>37165</v>
      </c>
      <c r="C129" s="9" t="s">
        <v>37158</v>
      </c>
      <c r="D129" s="9" t="s">
        <v>36346</v>
      </c>
      <c r="E129" s="9" t="s">
        <v>472</v>
      </c>
      <c r="F129" s="9" t="s">
        <v>37166</v>
      </c>
      <c r="G129" s="9" t="s">
        <v>36348</v>
      </c>
      <c r="H129" s="9" t="s">
        <v>36605</v>
      </c>
      <c r="I129" s="9" t="s">
        <v>37167</v>
      </c>
      <c r="J129" s="9" t="s">
        <v>36351</v>
      </c>
      <c r="K129" s="9" t="s">
        <v>37168</v>
      </c>
      <c r="L129" s="9" t="s">
        <v>37169</v>
      </c>
      <c r="M129" s="9" t="s">
        <v>36354</v>
      </c>
      <c r="N129" s="9" t="s">
        <v>37170</v>
      </c>
      <c r="O129" s="9"/>
    </row>
    <row r="130" customFormat="false" ht="15" hidden="false" customHeight="false" outlineLevel="0" collapsed="false">
      <c r="A130" s="9" t="s">
        <v>37171</v>
      </c>
      <c r="B130" s="9" t="s">
        <v>37172</v>
      </c>
      <c r="C130" s="9" t="s">
        <v>37158</v>
      </c>
      <c r="D130" s="9" t="s">
        <v>36346</v>
      </c>
      <c r="E130" s="9" t="s">
        <v>472</v>
      </c>
      <c r="F130" s="9" t="s">
        <v>37173</v>
      </c>
      <c r="G130" s="9" t="s">
        <v>36348</v>
      </c>
      <c r="H130" s="9" t="s">
        <v>37174</v>
      </c>
      <c r="I130" s="9" t="s">
        <v>37175</v>
      </c>
      <c r="J130" s="9" t="s">
        <v>36351</v>
      </c>
      <c r="K130" s="9" t="s">
        <v>37176</v>
      </c>
      <c r="L130" s="9" t="s">
        <v>37177</v>
      </c>
      <c r="M130" s="9" t="s">
        <v>36354</v>
      </c>
      <c r="N130" s="9" t="s">
        <v>37178</v>
      </c>
      <c r="O130" s="9" t="s">
        <v>37179</v>
      </c>
    </row>
    <row r="131" customFormat="false" ht="15" hidden="false" customHeight="false" outlineLevel="0" collapsed="false">
      <c r="A131" s="9" t="s">
        <v>37180</v>
      </c>
      <c r="B131" s="9" t="s">
        <v>37181</v>
      </c>
      <c r="C131" s="9" t="s">
        <v>37158</v>
      </c>
      <c r="D131" s="9" t="s">
        <v>36346</v>
      </c>
      <c r="E131" s="9" t="s">
        <v>472</v>
      </c>
      <c r="F131" s="9" t="s">
        <v>37182</v>
      </c>
      <c r="G131" s="9" t="s">
        <v>36348</v>
      </c>
      <c r="H131" s="9" t="s">
        <v>36605</v>
      </c>
      <c r="I131" s="9" t="s">
        <v>37183</v>
      </c>
      <c r="J131" s="9" t="s">
        <v>36351</v>
      </c>
      <c r="K131" s="9" t="s">
        <v>37184</v>
      </c>
      <c r="L131" s="9" t="s">
        <v>37185</v>
      </c>
      <c r="M131" s="9" t="s">
        <v>36354</v>
      </c>
      <c r="N131" s="9" t="s">
        <v>37186</v>
      </c>
      <c r="O131" s="9"/>
    </row>
    <row r="132" customFormat="false" ht="15" hidden="false" customHeight="false" outlineLevel="0" collapsed="false">
      <c r="A132" s="9" t="s">
        <v>37187</v>
      </c>
      <c r="B132" s="9" t="s">
        <v>37188</v>
      </c>
      <c r="C132" s="9" t="s">
        <v>37158</v>
      </c>
      <c r="D132" s="9" t="s">
        <v>36346</v>
      </c>
      <c r="E132" s="9" t="s">
        <v>472</v>
      </c>
      <c r="F132" s="9" t="s">
        <v>37166</v>
      </c>
      <c r="G132" s="9" t="s">
        <v>36348</v>
      </c>
      <c r="H132" s="9" t="s">
        <v>36605</v>
      </c>
      <c r="I132" s="9" t="s">
        <v>37189</v>
      </c>
      <c r="J132" s="9" t="s">
        <v>36351</v>
      </c>
      <c r="K132" s="9" t="s">
        <v>37190</v>
      </c>
      <c r="L132" s="9" t="s">
        <v>37191</v>
      </c>
      <c r="M132" s="9" t="s">
        <v>36354</v>
      </c>
      <c r="N132" s="9" t="s">
        <v>37192</v>
      </c>
      <c r="O132" s="9"/>
    </row>
    <row r="133" customFormat="false" ht="15" hidden="false" customHeight="false" outlineLevel="0" collapsed="false">
      <c r="A133" s="9" t="s">
        <v>37193</v>
      </c>
      <c r="B133" s="9" t="s">
        <v>37194</v>
      </c>
      <c r="C133" s="9" t="s">
        <v>37158</v>
      </c>
      <c r="D133" s="9" t="s">
        <v>36346</v>
      </c>
      <c r="E133" s="9" t="s">
        <v>472</v>
      </c>
      <c r="F133" s="9" t="s">
        <v>37166</v>
      </c>
      <c r="G133" s="9" t="s">
        <v>37195</v>
      </c>
      <c r="H133" s="9" t="s">
        <v>36605</v>
      </c>
      <c r="I133" s="9" t="s">
        <v>37196</v>
      </c>
      <c r="J133" s="9" t="s">
        <v>36494</v>
      </c>
      <c r="K133" s="9" t="s">
        <v>37197</v>
      </c>
      <c r="L133" s="9" t="s">
        <v>37198</v>
      </c>
      <c r="M133" s="9" t="s">
        <v>36354</v>
      </c>
      <c r="N133" s="9" t="s">
        <v>37199</v>
      </c>
      <c r="O133" s="9"/>
    </row>
    <row r="134" customFormat="false" ht="15" hidden="false" customHeight="false" outlineLevel="0" collapsed="false">
      <c r="A134" s="9" t="s">
        <v>37200</v>
      </c>
      <c r="B134" s="9" t="s">
        <v>37201</v>
      </c>
      <c r="C134" s="9" t="s">
        <v>37158</v>
      </c>
      <c r="D134" s="9" t="s">
        <v>36346</v>
      </c>
      <c r="E134" s="9" t="s">
        <v>472</v>
      </c>
      <c r="F134" s="9" t="s">
        <v>37116</v>
      </c>
      <c r="G134" s="9" t="s">
        <v>36348</v>
      </c>
      <c r="H134" s="9" t="s">
        <v>37202</v>
      </c>
      <c r="I134" s="9" t="s">
        <v>36425</v>
      </c>
      <c r="J134" s="9" t="s">
        <v>36494</v>
      </c>
      <c r="K134" s="9" t="s">
        <v>37203</v>
      </c>
      <c r="L134" s="9" t="s">
        <v>37204</v>
      </c>
      <c r="M134" s="9" t="s">
        <v>36354</v>
      </c>
      <c r="N134" s="9" t="s">
        <v>37205</v>
      </c>
      <c r="O134" s="9"/>
    </row>
    <row r="135" customFormat="false" ht="15" hidden="false" customHeight="false" outlineLevel="0" collapsed="false">
      <c r="A135" s="9" t="s">
        <v>37206</v>
      </c>
      <c r="B135" s="9" t="s">
        <v>37207</v>
      </c>
      <c r="C135" s="9" t="s">
        <v>37158</v>
      </c>
      <c r="D135" s="9" t="s">
        <v>36346</v>
      </c>
      <c r="E135" s="9" t="s">
        <v>472</v>
      </c>
      <c r="F135" s="9" t="s">
        <v>37208</v>
      </c>
      <c r="G135" s="9" t="s">
        <v>36348</v>
      </c>
      <c r="H135" s="9" t="s">
        <v>36398</v>
      </c>
      <c r="I135" s="9" t="s">
        <v>36425</v>
      </c>
      <c r="J135" s="9" t="s">
        <v>36398</v>
      </c>
      <c r="K135" s="9" t="s">
        <v>37209</v>
      </c>
      <c r="L135" s="9" t="s">
        <v>36455</v>
      </c>
      <c r="M135" s="9" t="s">
        <v>36425</v>
      </c>
      <c r="N135" s="9"/>
      <c r="O135" s="9"/>
    </row>
    <row r="136" customFormat="false" ht="15" hidden="false" customHeight="false" outlineLevel="0" collapsed="false">
      <c r="A136" s="9" t="s">
        <v>37210</v>
      </c>
      <c r="B136" s="9" t="s">
        <v>37211</v>
      </c>
      <c r="C136" s="9" t="s">
        <v>37158</v>
      </c>
      <c r="D136" s="9" t="s">
        <v>2623</v>
      </c>
      <c r="E136" s="9" t="s">
        <v>134</v>
      </c>
      <c r="F136" s="9" t="s">
        <v>36520</v>
      </c>
      <c r="G136" s="9" t="s">
        <v>36425</v>
      </c>
      <c r="H136" s="9" t="s">
        <v>36425</v>
      </c>
      <c r="I136" s="9" t="s">
        <v>36425</v>
      </c>
      <c r="J136" s="9" t="s">
        <v>36398</v>
      </c>
      <c r="K136" s="9" t="s">
        <v>37212</v>
      </c>
      <c r="L136" s="9" t="s">
        <v>36455</v>
      </c>
      <c r="M136" s="9" t="s">
        <v>36425</v>
      </c>
      <c r="N136" s="9"/>
      <c r="O136" s="9"/>
    </row>
    <row r="137" customFormat="false" ht="15" hidden="false" customHeight="false" outlineLevel="0" collapsed="false">
      <c r="A137" s="9" t="s">
        <v>37213</v>
      </c>
      <c r="B137" s="9" t="s">
        <v>37214</v>
      </c>
      <c r="C137" s="9" t="s">
        <v>37158</v>
      </c>
      <c r="D137" s="9" t="s">
        <v>167</v>
      </c>
      <c r="E137" s="9" t="s">
        <v>134</v>
      </c>
      <c r="F137" s="9" t="s">
        <v>36520</v>
      </c>
      <c r="G137" s="9" t="s">
        <v>36425</v>
      </c>
      <c r="H137" s="9" t="s">
        <v>36425</v>
      </c>
      <c r="I137" s="9" t="s">
        <v>36425</v>
      </c>
      <c r="J137" s="9" t="s">
        <v>36398</v>
      </c>
      <c r="K137" s="9" t="s">
        <v>37215</v>
      </c>
      <c r="L137" s="9" t="s">
        <v>36455</v>
      </c>
      <c r="M137" s="9" t="s">
        <v>36425</v>
      </c>
      <c r="N137" s="9"/>
      <c r="O137" s="9"/>
    </row>
    <row r="138" customFormat="false" ht="15" hidden="false" customHeight="false" outlineLevel="0" collapsed="false">
      <c r="A138" s="9" t="s">
        <v>37216</v>
      </c>
      <c r="B138" s="9" t="s">
        <v>37217</v>
      </c>
      <c r="C138" s="9" t="s">
        <v>37120</v>
      </c>
      <c r="D138" s="9" t="s">
        <v>36346</v>
      </c>
      <c r="E138" s="9" t="s">
        <v>472</v>
      </c>
      <c r="F138" s="9" t="s">
        <v>37218</v>
      </c>
      <c r="G138" s="9" t="s">
        <v>36425</v>
      </c>
      <c r="H138" s="9" t="s">
        <v>36605</v>
      </c>
      <c r="I138" s="9" t="s">
        <v>36425</v>
      </c>
      <c r="J138" s="9" t="s">
        <v>36398</v>
      </c>
      <c r="K138" s="9" t="s">
        <v>37219</v>
      </c>
      <c r="L138" s="9" t="s">
        <v>36455</v>
      </c>
      <c r="M138" s="9" t="s">
        <v>36425</v>
      </c>
      <c r="N138" s="9"/>
      <c r="O138" s="9"/>
    </row>
    <row r="139" customFormat="false" ht="15" hidden="false" customHeight="false" outlineLevel="0" collapsed="false">
      <c r="A139" s="9" t="s">
        <v>37220</v>
      </c>
      <c r="B139" s="9" t="s">
        <v>37221</v>
      </c>
      <c r="C139" s="9" t="s">
        <v>37158</v>
      </c>
      <c r="D139" s="9" t="s">
        <v>36346</v>
      </c>
      <c r="E139" s="9" t="s">
        <v>472</v>
      </c>
      <c r="F139" s="9" t="s">
        <v>37222</v>
      </c>
      <c r="G139" s="9" t="s">
        <v>36348</v>
      </c>
      <c r="H139" s="9" t="s">
        <v>37223</v>
      </c>
      <c r="I139" s="9" t="s">
        <v>37224</v>
      </c>
      <c r="J139" s="9" t="s">
        <v>36351</v>
      </c>
      <c r="K139" s="9" t="s">
        <v>37225</v>
      </c>
      <c r="L139" s="9" t="s">
        <v>37226</v>
      </c>
      <c r="M139" s="9" t="s">
        <v>36354</v>
      </c>
      <c r="N139" s="9" t="s">
        <v>37227</v>
      </c>
      <c r="O139" s="9"/>
    </row>
    <row r="140" customFormat="false" ht="15" hidden="false" customHeight="false" outlineLevel="0" collapsed="false">
      <c r="A140" s="9" t="s">
        <v>37228</v>
      </c>
      <c r="B140" s="9" t="s">
        <v>37229</v>
      </c>
      <c r="C140" s="9" t="s">
        <v>36603</v>
      </c>
      <c r="D140" s="9" t="s">
        <v>36346</v>
      </c>
      <c r="E140" s="9" t="s">
        <v>472</v>
      </c>
      <c r="F140" s="9" t="s">
        <v>37116</v>
      </c>
      <c r="G140" s="9" t="s">
        <v>36425</v>
      </c>
      <c r="H140" s="9" t="s">
        <v>36605</v>
      </c>
      <c r="I140" s="9" t="s">
        <v>36425</v>
      </c>
      <c r="J140" s="9" t="s">
        <v>36398</v>
      </c>
      <c r="K140" s="9" t="s">
        <v>37230</v>
      </c>
      <c r="L140" s="9" t="s">
        <v>37231</v>
      </c>
      <c r="M140" s="9" t="s">
        <v>36425</v>
      </c>
      <c r="N140" s="9"/>
      <c r="O140" s="9"/>
    </row>
    <row r="141" customFormat="false" ht="15" hidden="false" customHeight="false" outlineLevel="0" collapsed="false">
      <c r="A141" s="9" t="s">
        <v>37232</v>
      </c>
      <c r="B141" s="9" t="s">
        <v>37233</v>
      </c>
      <c r="C141" s="9" t="s">
        <v>37142</v>
      </c>
      <c r="D141" s="9" t="s">
        <v>36346</v>
      </c>
      <c r="E141" s="9" t="s">
        <v>472</v>
      </c>
      <c r="F141" s="9" t="s">
        <v>37116</v>
      </c>
      <c r="G141" s="9" t="s">
        <v>36425</v>
      </c>
      <c r="H141" s="9" t="s">
        <v>36605</v>
      </c>
      <c r="I141" s="9" t="s">
        <v>36425</v>
      </c>
      <c r="J141" s="9" t="s">
        <v>36398</v>
      </c>
      <c r="K141" s="9" t="s">
        <v>37234</v>
      </c>
      <c r="L141" s="9" t="s">
        <v>36455</v>
      </c>
      <c r="M141" s="9" t="s">
        <v>36425</v>
      </c>
      <c r="N141" s="9"/>
      <c r="O141" s="9"/>
    </row>
    <row r="142" customFormat="false" ht="15" hidden="false" customHeight="false" outlineLevel="0" collapsed="false">
      <c r="A142" s="9" t="s">
        <v>37235</v>
      </c>
      <c r="B142" s="9" t="s">
        <v>37236</v>
      </c>
      <c r="C142" s="9" t="s">
        <v>37142</v>
      </c>
      <c r="D142" s="9" t="s">
        <v>36458</v>
      </c>
      <c r="E142" s="9" t="s">
        <v>472</v>
      </c>
      <c r="F142" s="9" t="s">
        <v>37237</v>
      </c>
      <c r="G142" s="9" t="s">
        <v>36425</v>
      </c>
      <c r="H142" s="9" t="s">
        <v>36605</v>
      </c>
      <c r="I142" s="9" t="s">
        <v>36425</v>
      </c>
      <c r="J142" s="9" t="s">
        <v>36398</v>
      </c>
      <c r="K142" s="9" t="s">
        <v>37238</v>
      </c>
      <c r="L142" s="9" t="s">
        <v>36455</v>
      </c>
      <c r="M142" s="9" t="s">
        <v>36425</v>
      </c>
      <c r="N142" s="9"/>
      <c r="O142" s="9"/>
    </row>
    <row r="143" customFormat="false" ht="15" hidden="false" customHeight="false" outlineLevel="0" collapsed="false">
      <c r="A143" s="9" t="s">
        <v>37239</v>
      </c>
      <c r="B143" s="9" t="s">
        <v>37240</v>
      </c>
      <c r="C143" s="9" t="s">
        <v>37093</v>
      </c>
      <c r="D143" s="9" t="s">
        <v>37241</v>
      </c>
      <c r="E143" s="9" t="s">
        <v>472</v>
      </c>
      <c r="F143" s="9" t="s">
        <v>37242</v>
      </c>
      <c r="G143" s="9" t="s">
        <v>37243</v>
      </c>
      <c r="H143" s="9" t="s">
        <v>37244</v>
      </c>
      <c r="I143" s="9" t="s">
        <v>36605</v>
      </c>
      <c r="J143" s="9" t="s">
        <v>36398</v>
      </c>
      <c r="K143" s="9" t="s">
        <v>37245</v>
      </c>
      <c r="L143" s="9" t="s">
        <v>37246</v>
      </c>
      <c r="M143" s="9" t="s">
        <v>36354</v>
      </c>
      <c r="N143" s="9" t="s">
        <v>37247</v>
      </c>
      <c r="O143" s="9" t="s">
        <v>37248</v>
      </c>
    </row>
    <row r="144" customFormat="false" ht="15" hidden="false" customHeight="false" outlineLevel="0" collapsed="false">
      <c r="A144" s="9" t="s">
        <v>37249</v>
      </c>
      <c r="B144" s="9" t="s">
        <v>37250</v>
      </c>
      <c r="C144" s="9" t="s">
        <v>37093</v>
      </c>
      <c r="D144" s="9" t="s">
        <v>37251</v>
      </c>
      <c r="E144" s="9" t="s">
        <v>472</v>
      </c>
      <c r="F144" s="9" t="s">
        <v>37252</v>
      </c>
      <c r="G144" s="9" t="s">
        <v>36348</v>
      </c>
      <c r="H144" s="9" t="s">
        <v>37253</v>
      </c>
      <c r="I144" s="9" t="s">
        <v>36605</v>
      </c>
      <c r="J144" s="9" t="s">
        <v>36398</v>
      </c>
      <c r="K144" s="9" t="s">
        <v>37254</v>
      </c>
      <c r="L144" s="9" t="s">
        <v>37255</v>
      </c>
      <c r="M144" s="9" t="s">
        <v>36390</v>
      </c>
      <c r="N144" s="9" t="s">
        <v>37256</v>
      </c>
      <c r="O144" s="9" t="s">
        <v>37257</v>
      </c>
    </row>
    <row r="145" customFormat="false" ht="15" hidden="false" customHeight="false" outlineLevel="0" collapsed="false">
      <c r="A145" s="9" t="s">
        <v>37258</v>
      </c>
      <c r="B145" s="9" t="s">
        <v>37259</v>
      </c>
      <c r="C145" s="9" t="s">
        <v>176</v>
      </c>
      <c r="D145" s="9" t="s">
        <v>37251</v>
      </c>
      <c r="E145" s="9" t="s">
        <v>472</v>
      </c>
      <c r="F145" s="9" t="s">
        <v>37260</v>
      </c>
      <c r="G145" s="9" t="s">
        <v>36425</v>
      </c>
      <c r="H145" s="9" t="s">
        <v>36605</v>
      </c>
      <c r="I145" s="9" t="s">
        <v>36425</v>
      </c>
      <c r="J145" s="9" t="s">
        <v>36398</v>
      </c>
      <c r="K145" s="9" t="s">
        <v>37261</v>
      </c>
      <c r="L145" s="9" t="s">
        <v>36455</v>
      </c>
      <c r="M145" s="9" t="s">
        <v>36425</v>
      </c>
      <c r="N145" s="9"/>
      <c r="O145" s="9"/>
    </row>
    <row r="146" customFormat="false" ht="15" hidden="false" customHeight="false" outlineLevel="0" collapsed="false">
      <c r="A146" s="9" t="s">
        <v>37262</v>
      </c>
      <c r="B146" s="9" t="s">
        <v>37263</v>
      </c>
      <c r="C146" s="9" t="s">
        <v>37093</v>
      </c>
      <c r="D146" s="9" t="s">
        <v>698</v>
      </c>
      <c r="E146" s="9" t="s">
        <v>37264</v>
      </c>
      <c r="F146" s="9" t="s">
        <v>36520</v>
      </c>
      <c r="G146" s="9" t="s">
        <v>36425</v>
      </c>
      <c r="H146" s="9" t="s">
        <v>36425</v>
      </c>
      <c r="I146" s="9" t="s">
        <v>36605</v>
      </c>
      <c r="J146" s="9" t="s">
        <v>36398</v>
      </c>
      <c r="K146" s="9" t="s">
        <v>37265</v>
      </c>
      <c r="L146" s="9" t="s">
        <v>36455</v>
      </c>
      <c r="M146" s="9" t="s">
        <v>36425</v>
      </c>
      <c r="N146" s="9"/>
      <c r="O146" s="9"/>
    </row>
    <row r="147" customFormat="false" ht="15" hidden="false" customHeight="false" outlineLevel="0" collapsed="false">
      <c r="A147" s="9" t="s">
        <v>37266</v>
      </c>
      <c r="B147" s="9" t="s">
        <v>37267</v>
      </c>
      <c r="C147" s="9" t="s">
        <v>36611</v>
      </c>
      <c r="D147" s="9" t="s">
        <v>36346</v>
      </c>
      <c r="E147" s="9" t="s">
        <v>472</v>
      </c>
      <c r="F147" s="9" t="s">
        <v>37268</v>
      </c>
      <c r="G147" s="9" t="s">
        <v>37269</v>
      </c>
      <c r="H147" s="9" t="s">
        <v>36605</v>
      </c>
      <c r="I147" s="9" t="s">
        <v>36350</v>
      </c>
      <c r="J147" s="9" t="s">
        <v>36351</v>
      </c>
      <c r="K147" s="9" t="s">
        <v>37270</v>
      </c>
      <c r="L147" s="9" t="s">
        <v>37271</v>
      </c>
      <c r="M147" s="9" t="s">
        <v>36354</v>
      </c>
      <c r="N147" s="9" t="s">
        <v>37272</v>
      </c>
      <c r="O147" s="9"/>
    </row>
    <row r="148" customFormat="false" ht="15" hidden="false" customHeight="false" outlineLevel="0" collapsed="false">
      <c r="A148" s="9" t="s">
        <v>37273</v>
      </c>
      <c r="B148" s="9" t="s">
        <v>37274</v>
      </c>
      <c r="C148" s="9" t="s">
        <v>36611</v>
      </c>
      <c r="D148" s="9" t="s">
        <v>36346</v>
      </c>
      <c r="E148" s="9" t="s">
        <v>472</v>
      </c>
      <c r="F148" s="9" t="s">
        <v>37275</v>
      </c>
      <c r="G148" s="9" t="s">
        <v>36348</v>
      </c>
      <c r="H148" s="9" t="s">
        <v>37276</v>
      </c>
      <c r="I148" s="9" t="s">
        <v>36425</v>
      </c>
      <c r="J148" s="9" t="s">
        <v>36398</v>
      </c>
      <c r="K148" s="9" t="s">
        <v>37277</v>
      </c>
      <c r="L148" s="9" t="s">
        <v>37278</v>
      </c>
      <c r="M148" s="9" t="s">
        <v>36390</v>
      </c>
      <c r="N148" s="9" t="s">
        <v>37279</v>
      </c>
      <c r="O148" s="9" t="s">
        <v>37280</v>
      </c>
    </row>
    <row r="149" customFormat="false" ht="15" hidden="false" customHeight="false" outlineLevel="0" collapsed="false">
      <c r="A149" s="9" t="s">
        <v>37281</v>
      </c>
      <c r="B149" s="9" t="s">
        <v>37282</v>
      </c>
      <c r="C149" s="9" t="s">
        <v>36611</v>
      </c>
      <c r="D149" s="9" t="s">
        <v>36346</v>
      </c>
      <c r="E149" s="9" t="s">
        <v>472</v>
      </c>
      <c r="F149" s="9" t="s">
        <v>37283</v>
      </c>
      <c r="G149" s="9" t="s">
        <v>37284</v>
      </c>
      <c r="H149" s="9" t="s">
        <v>37285</v>
      </c>
      <c r="I149" s="9" t="s">
        <v>36425</v>
      </c>
      <c r="J149" s="9" t="s">
        <v>36398</v>
      </c>
      <c r="K149" s="9" t="s">
        <v>37286</v>
      </c>
      <c r="L149" s="9" t="s">
        <v>37287</v>
      </c>
      <c r="M149" s="9" t="s">
        <v>36354</v>
      </c>
      <c r="N149" s="9" t="s">
        <v>37288</v>
      </c>
      <c r="O149" s="9"/>
    </row>
    <row r="150" customFormat="false" ht="15" hidden="false" customHeight="false" outlineLevel="0" collapsed="false">
      <c r="A150" s="9" t="s">
        <v>37289</v>
      </c>
      <c r="B150" s="9" t="s">
        <v>37290</v>
      </c>
      <c r="C150" s="9" t="s">
        <v>36611</v>
      </c>
      <c r="D150" s="9" t="s">
        <v>36346</v>
      </c>
      <c r="E150" s="9" t="s">
        <v>472</v>
      </c>
      <c r="F150" s="9" t="s">
        <v>37291</v>
      </c>
      <c r="G150" s="9" t="s">
        <v>37292</v>
      </c>
      <c r="H150" s="9" t="s">
        <v>37293</v>
      </c>
      <c r="I150" s="9" t="s">
        <v>36425</v>
      </c>
      <c r="J150" s="9" t="s">
        <v>36398</v>
      </c>
      <c r="K150" s="9" t="s">
        <v>37294</v>
      </c>
      <c r="L150" s="9" t="s">
        <v>37295</v>
      </c>
      <c r="M150" s="9" t="s">
        <v>36354</v>
      </c>
      <c r="N150" s="9" t="s">
        <v>37296</v>
      </c>
      <c r="O150" s="9"/>
    </row>
    <row r="151" customFormat="false" ht="15" hidden="false" customHeight="false" outlineLevel="0" collapsed="false">
      <c r="A151" s="9" t="s">
        <v>37297</v>
      </c>
      <c r="B151" s="9" t="s">
        <v>37298</v>
      </c>
      <c r="C151" s="9" t="s">
        <v>36611</v>
      </c>
      <c r="D151" s="9" t="s">
        <v>36346</v>
      </c>
      <c r="E151" s="9" t="s">
        <v>472</v>
      </c>
      <c r="F151" s="9" t="s">
        <v>37299</v>
      </c>
      <c r="G151" s="9" t="s">
        <v>37300</v>
      </c>
      <c r="H151" s="9" t="s">
        <v>37301</v>
      </c>
      <c r="I151" s="9" t="s">
        <v>36605</v>
      </c>
      <c r="J151" s="9" t="s">
        <v>36494</v>
      </c>
      <c r="K151" s="9" t="s">
        <v>37302</v>
      </c>
      <c r="L151" s="9" t="s">
        <v>37303</v>
      </c>
      <c r="M151" s="9" t="s">
        <v>36354</v>
      </c>
      <c r="N151" s="9" t="s">
        <v>37304</v>
      </c>
      <c r="O151" s="9" t="s">
        <v>37305</v>
      </c>
    </row>
    <row r="152" customFormat="false" ht="15" hidden="false" customHeight="false" outlineLevel="0" collapsed="false">
      <c r="A152" s="9" t="s">
        <v>37306</v>
      </c>
      <c r="B152" s="9" t="s">
        <v>37307</v>
      </c>
      <c r="C152" s="9" t="s">
        <v>36510</v>
      </c>
      <c r="D152" s="9" t="s">
        <v>36346</v>
      </c>
      <c r="E152" s="9" t="s">
        <v>472</v>
      </c>
      <c r="F152" s="9" t="s">
        <v>37308</v>
      </c>
      <c r="G152" s="9" t="s">
        <v>36348</v>
      </c>
      <c r="H152" s="9" t="s">
        <v>37309</v>
      </c>
      <c r="I152" s="9" t="s">
        <v>36425</v>
      </c>
      <c r="J152" s="9" t="s">
        <v>36398</v>
      </c>
      <c r="K152" s="9" t="s">
        <v>37310</v>
      </c>
      <c r="L152" s="9" t="s">
        <v>37311</v>
      </c>
      <c r="M152" s="9" t="s">
        <v>36390</v>
      </c>
      <c r="N152" s="9" t="s">
        <v>37312</v>
      </c>
      <c r="O152" s="9"/>
    </row>
    <row r="153" customFormat="false" ht="15" hidden="false" customHeight="false" outlineLevel="0" collapsed="false">
      <c r="A153" s="9" t="s">
        <v>37313</v>
      </c>
      <c r="B153" s="9" t="s">
        <v>37314</v>
      </c>
      <c r="C153" s="9" t="s">
        <v>36611</v>
      </c>
      <c r="D153" s="9" t="s">
        <v>36346</v>
      </c>
      <c r="E153" s="9" t="s">
        <v>472</v>
      </c>
      <c r="F153" s="9" t="s">
        <v>36590</v>
      </c>
      <c r="G153" s="9" t="s">
        <v>36425</v>
      </c>
      <c r="H153" s="9" t="s">
        <v>37315</v>
      </c>
      <c r="I153" s="9" t="s">
        <v>36425</v>
      </c>
      <c r="J153" s="9" t="s">
        <v>36398</v>
      </c>
      <c r="K153" s="9" t="s">
        <v>37316</v>
      </c>
      <c r="L153" s="9" t="s">
        <v>36455</v>
      </c>
      <c r="M153" s="9" t="s">
        <v>36425</v>
      </c>
      <c r="N153" s="9"/>
      <c r="O153" s="9"/>
    </row>
    <row r="154" customFormat="false" ht="15" hidden="false" customHeight="false" outlineLevel="0" collapsed="false">
      <c r="A154" s="9" t="s">
        <v>37317</v>
      </c>
      <c r="B154" s="9" t="s">
        <v>37318</v>
      </c>
      <c r="C154" s="9" t="s">
        <v>36611</v>
      </c>
      <c r="D154" s="9" t="s">
        <v>36346</v>
      </c>
      <c r="E154" s="9" t="s">
        <v>472</v>
      </c>
      <c r="F154" s="9" t="s">
        <v>36546</v>
      </c>
      <c r="G154" s="9" t="s">
        <v>36425</v>
      </c>
      <c r="H154" s="9" t="s">
        <v>37319</v>
      </c>
      <c r="I154" s="9" t="s">
        <v>36425</v>
      </c>
      <c r="J154" s="9" t="s">
        <v>36398</v>
      </c>
      <c r="K154" s="9" t="s">
        <v>37320</v>
      </c>
      <c r="L154" s="9" t="s">
        <v>36455</v>
      </c>
      <c r="M154" s="9" t="s">
        <v>36425</v>
      </c>
      <c r="N154" s="9"/>
      <c r="O154" s="9"/>
    </row>
    <row r="155" customFormat="false" ht="15" hidden="false" customHeight="false" outlineLevel="0" collapsed="false">
      <c r="A155" s="9" t="s">
        <v>37321</v>
      </c>
      <c r="B155" s="9" t="s">
        <v>37322</v>
      </c>
      <c r="C155" s="9" t="s">
        <v>36611</v>
      </c>
      <c r="D155" s="9" t="s">
        <v>1627</v>
      </c>
      <c r="E155" s="9" t="s">
        <v>13104</v>
      </c>
      <c r="F155" s="9" t="s">
        <v>36520</v>
      </c>
      <c r="G155" s="9" t="s">
        <v>36425</v>
      </c>
      <c r="H155" s="9" t="s">
        <v>36425</v>
      </c>
      <c r="I155" s="9" t="s">
        <v>36425</v>
      </c>
      <c r="J155" s="9" t="s">
        <v>36398</v>
      </c>
      <c r="K155" s="9" t="s">
        <v>37323</v>
      </c>
      <c r="L155" s="9" t="s">
        <v>36455</v>
      </c>
      <c r="M155" s="9" t="s">
        <v>36425</v>
      </c>
      <c r="N155" s="9"/>
      <c r="O155" s="9"/>
    </row>
    <row r="156" customFormat="false" ht="15" hidden="false" customHeight="false" outlineLevel="0" collapsed="false">
      <c r="A156" s="9" t="s">
        <v>37324</v>
      </c>
      <c r="B156" s="9" t="s">
        <v>37325</v>
      </c>
      <c r="C156" s="9" t="s">
        <v>36611</v>
      </c>
      <c r="D156" s="9" t="s">
        <v>2696</v>
      </c>
      <c r="E156" s="9" t="s">
        <v>472</v>
      </c>
      <c r="F156" s="9" t="s">
        <v>36590</v>
      </c>
      <c r="G156" s="9" t="s">
        <v>36425</v>
      </c>
      <c r="H156" s="9" t="s">
        <v>36425</v>
      </c>
      <c r="I156" s="9" t="s">
        <v>36425</v>
      </c>
      <c r="J156" s="9" t="s">
        <v>36398</v>
      </c>
      <c r="K156" s="9" t="s">
        <v>37326</v>
      </c>
      <c r="L156" s="9" t="s">
        <v>36455</v>
      </c>
      <c r="M156" s="9" t="s">
        <v>36425</v>
      </c>
      <c r="N156" s="9"/>
      <c r="O156" s="9"/>
    </row>
    <row r="157" customFormat="false" ht="15" hidden="false" customHeight="false" outlineLevel="0" collapsed="false">
      <c r="A157" s="9" t="s">
        <v>37327</v>
      </c>
      <c r="B157" s="9" t="s">
        <v>37328</v>
      </c>
      <c r="C157" s="9" t="s">
        <v>37329</v>
      </c>
      <c r="D157" s="9" t="s">
        <v>36346</v>
      </c>
      <c r="E157" s="9" t="s">
        <v>472</v>
      </c>
      <c r="F157" s="9" t="s">
        <v>36590</v>
      </c>
      <c r="G157" s="9" t="s">
        <v>36425</v>
      </c>
      <c r="H157" s="9" t="s">
        <v>36425</v>
      </c>
      <c r="I157" s="9" t="s">
        <v>36425</v>
      </c>
      <c r="J157" s="9" t="s">
        <v>36398</v>
      </c>
      <c r="K157" s="9" t="s">
        <v>37330</v>
      </c>
      <c r="L157" s="9" t="s">
        <v>36455</v>
      </c>
      <c r="M157" s="9" t="s">
        <v>36425</v>
      </c>
      <c r="N157" s="9"/>
      <c r="O157" s="9"/>
    </row>
    <row r="158" customFormat="false" ht="15" hidden="false" customHeight="false" outlineLevel="0" collapsed="false">
      <c r="A158" s="9" t="s">
        <v>37331</v>
      </c>
      <c r="B158" s="9" t="s">
        <v>37332</v>
      </c>
      <c r="C158" s="9" t="s">
        <v>37329</v>
      </c>
      <c r="D158" s="9" t="s">
        <v>36346</v>
      </c>
      <c r="E158" s="9" t="s">
        <v>472</v>
      </c>
      <c r="F158" s="9" t="s">
        <v>37333</v>
      </c>
      <c r="G158" s="9" t="s">
        <v>36348</v>
      </c>
      <c r="H158" s="9" t="s">
        <v>36713</v>
      </c>
      <c r="I158" s="9" t="s">
        <v>36605</v>
      </c>
      <c r="J158" s="9" t="s">
        <v>36494</v>
      </c>
      <c r="K158" s="9" t="s">
        <v>37334</v>
      </c>
      <c r="L158" s="9" t="s">
        <v>37335</v>
      </c>
      <c r="M158" s="9" t="s">
        <v>36354</v>
      </c>
      <c r="N158" s="9" t="s">
        <v>37336</v>
      </c>
      <c r="O158" s="9" t="s">
        <v>37337</v>
      </c>
    </row>
    <row r="159" customFormat="false" ht="15" hidden="false" customHeight="false" outlineLevel="0" collapsed="false">
      <c r="A159" s="9" t="s">
        <v>37338</v>
      </c>
      <c r="B159" s="9" t="s">
        <v>37339</v>
      </c>
      <c r="C159" s="9" t="s">
        <v>37329</v>
      </c>
      <c r="D159" s="9" t="s">
        <v>36346</v>
      </c>
      <c r="E159" s="9" t="s">
        <v>472</v>
      </c>
      <c r="F159" s="9" t="s">
        <v>36590</v>
      </c>
      <c r="G159" s="9" t="s">
        <v>36348</v>
      </c>
      <c r="H159" s="9" t="s">
        <v>37340</v>
      </c>
      <c r="I159" s="9" t="s">
        <v>36605</v>
      </c>
      <c r="J159" s="9" t="s">
        <v>36494</v>
      </c>
      <c r="K159" s="9" t="s">
        <v>37341</v>
      </c>
      <c r="L159" s="9" t="s">
        <v>37342</v>
      </c>
      <c r="M159" s="9" t="s">
        <v>36354</v>
      </c>
      <c r="N159" s="9" t="s">
        <v>37343</v>
      </c>
      <c r="O159" s="9"/>
    </row>
    <row r="160" customFormat="false" ht="15" hidden="false" customHeight="false" outlineLevel="0" collapsed="false">
      <c r="A160" s="9" t="s">
        <v>37344</v>
      </c>
      <c r="B160" s="9" t="s">
        <v>37345</v>
      </c>
      <c r="C160" s="9" t="s">
        <v>37329</v>
      </c>
      <c r="D160" s="9" t="s">
        <v>36346</v>
      </c>
      <c r="E160" s="9" t="s">
        <v>472</v>
      </c>
      <c r="F160" s="9" t="s">
        <v>37346</v>
      </c>
      <c r="G160" s="9" t="s">
        <v>36348</v>
      </c>
      <c r="H160" s="9" t="s">
        <v>37347</v>
      </c>
      <c r="I160" s="9" t="s">
        <v>36605</v>
      </c>
      <c r="J160" s="9" t="s">
        <v>36494</v>
      </c>
      <c r="K160" s="9" t="s">
        <v>37348</v>
      </c>
      <c r="L160" s="9" t="s">
        <v>37349</v>
      </c>
      <c r="M160" s="9" t="s">
        <v>36390</v>
      </c>
      <c r="N160" s="9" t="s">
        <v>37350</v>
      </c>
      <c r="O160" s="9"/>
    </row>
    <row r="161" customFormat="false" ht="15" hidden="false" customHeight="false" outlineLevel="0" collapsed="false">
      <c r="A161" s="9" t="s">
        <v>37351</v>
      </c>
      <c r="B161" s="9" t="s">
        <v>37352</v>
      </c>
      <c r="C161" s="9" t="s">
        <v>36517</v>
      </c>
      <c r="D161" s="9" t="s">
        <v>211</v>
      </c>
      <c r="E161" s="9" t="s">
        <v>134</v>
      </c>
      <c r="F161" s="9" t="s">
        <v>36520</v>
      </c>
      <c r="G161" s="9" t="s">
        <v>36348</v>
      </c>
      <c r="H161" s="9" t="s">
        <v>37353</v>
      </c>
      <c r="I161" s="9" t="s">
        <v>36425</v>
      </c>
      <c r="J161" s="9" t="s">
        <v>36398</v>
      </c>
      <c r="K161" s="9" t="s">
        <v>37354</v>
      </c>
      <c r="L161" s="9" t="s">
        <v>37355</v>
      </c>
      <c r="M161" s="9" t="s">
        <v>36390</v>
      </c>
      <c r="N161" s="9" t="s">
        <v>37356</v>
      </c>
      <c r="O161" s="9"/>
    </row>
    <row r="162" customFormat="false" ht="15" hidden="false" customHeight="false" outlineLevel="0" collapsed="false">
      <c r="A162" s="9" t="s">
        <v>37357</v>
      </c>
      <c r="B162" s="9" t="s">
        <v>37358</v>
      </c>
      <c r="C162" s="9" t="s">
        <v>36517</v>
      </c>
      <c r="D162" s="9" t="s">
        <v>167</v>
      </c>
      <c r="E162" s="9" t="s">
        <v>134</v>
      </c>
      <c r="F162" s="9" t="s">
        <v>36520</v>
      </c>
      <c r="G162" s="9" t="s">
        <v>36425</v>
      </c>
      <c r="H162" s="9" t="s">
        <v>36425</v>
      </c>
      <c r="I162" s="9" t="s">
        <v>36425</v>
      </c>
      <c r="J162" s="9" t="s">
        <v>36398</v>
      </c>
      <c r="K162" s="9" t="s">
        <v>37359</v>
      </c>
      <c r="L162" s="9" t="s">
        <v>36455</v>
      </c>
      <c r="M162" s="9" t="s">
        <v>36425</v>
      </c>
      <c r="N162" s="9"/>
      <c r="O162" s="9"/>
    </row>
    <row r="163" customFormat="false" ht="15" hidden="false" customHeight="false" outlineLevel="0" collapsed="false">
      <c r="A163" s="9" t="s">
        <v>37360</v>
      </c>
      <c r="B163" s="9" t="s">
        <v>37361</v>
      </c>
      <c r="C163" s="9" t="s">
        <v>36517</v>
      </c>
      <c r="D163" s="9" t="s">
        <v>167</v>
      </c>
      <c r="E163" s="9" t="s">
        <v>134</v>
      </c>
      <c r="F163" s="9" t="s">
        <v>36520</v>
      </c>
      <c r="G163" s="9" t="s">
        <v>36348</v>
      </c>
      <c r="H163" s="9" t="s">
        <v>37362</v>
      </c>
      <c r="I163" s="9" t="s">
        <v>36605</v>
      </c>
      <c r="J163" s="9" t="s">
        <v>36398</v>
      </c>
      <c r="K163" s="9" t="s">
        <v>37363</v>
      </c>
      <c r="L163" s="9" t="s">
        <v>36455</v>
      </c>
      <c r="M163" s="9" t="s">
        <v>36425</v>
      </c>
      <c r="N163" s="9"/>
      <c r="O163" s="9"/>
    </row>
    <row r="164" customFormat="false" ht="15" hidden="false" customHeight="false" outlineLevel="0" collapsed="false">
      <c r="A164" s="9" t="s">
        <v>37364</v>
      </c>
      <c r="B164" s="9" t="s">
        <v>37365</v>
      </c>
      <c r="C164" s="9" t="s">
        <v>36517</v>
      </c>
      <c r="D164" s="9" t="s">
        <v>36346</v>
      </c>
      <c r="E164" s="9" t="s">
        <v>472</v>
      </c>
      <c r="F164" s="9" t="s">
        <v>37366</v>
      </c>
      <c r="G164" s="9" t="s">
        <v>36348</v>
      </c>
      <c r="H164" s="9" t="s">
        <v>37367</v>
      </c>
      <c r="I164" s="9" t="s">
        <v>36425</v>
      </c>
      <c r="J164" s="9" t="s">
        <v>36398</v>
      </c>
      <c r="K164" s="9" t="s">
        <v>37368</v>
      </c>
      <c r="L164" s="9" t="s">
        <v>37369</v>
      </c>
      <c r="M164" s="9" t="s">
        <v>36354</v>
      </c>
      <c r="N164" s="9" t="s">
        <v>37370</v>
      </c>
      <c r="O164" s="9"/>
    </row>
    <row r="165" customFormat="false" ht="15" hidden="false" customHeight="false" outlineLevel="0" collapsed="false">
      <c r="A165" s="9" t="s">
        <v>37371</v>
      </c>
      <c r="B165" s="9" t="s">
        <v>37372</v>
      </c>
      <c r="C165" s="9" t="s">
        <v>37025</v>
      </c>
      <c r="D165" s="9" t="s">
        <v>37373</v>
      </c>
      <c r="E165" s="9" t="s">
        <v>138</v>
      </c>
      <c r="F165" s="9" t="s">
        <v>36520</v>
      </c>
      <c r="G165" s="9" t="s">
        <v>36348</v>
      </c>
      <c r="H165" s="9" t="s">
        <v>37374</v>
      </c>
      <c r="I165" s="9" t="s">
        <v>36425</v>
      </c>
      <c r="J165" s="9" t="s">
        <v>36398</v>
      </c>
      <c r="K165" s="9" t="s">
        <v>37375</v>
      </c>
      <c r="L165" s="9" t="s">
        <v>37376</v>
      </c>
      <c r="M165" s="9" t="s">
        <v>36390</v>
      </c>
      <c r="N165" s="9" t="s">
        <v>37377</v>
      </c>
      <c r="O165" s="9"/>
    </row>
    <row r="166" customFormat="false" ht="15" hidden="false" customHeight="false" outlineLevel="0" collapsed="false">
      <c r="A166" s="9" t="s">
        <v>37378</v>
      </c>
      <c r="B166" s="9" t="s">
        <v>37379</v>
      </c>
      <c r="C166" s="9" t="s">
        <v>37025</v>
      </c>
      <c r="D166" s="9" t="s">
        <v>36346</v>
      </c>
      <c r="E166" s="9" t="s">
        <v>472</v>
      </c>
      <c r="F166" s="9" t="s">
        <v>37380</v>
      </c>
      <c r="G166" s="9" t="s">
        <v>36987</v>
      </c>
      <c r="H166" s="9" t="s">
        <v>37381</v>
      </c>
      <c r="I166" s="9" t="s">
        <v>36605</v>
      </c>
      <c r="J166" s="9" t="s">
        <v>36398</v>
      </c>
      <c r="K166" s="9" t="s">
        <v>37382</v>
      </c>
      <c r="L166" s="9" t="s">
        <v>36455</v>
      </c>
      <c r="M166" s="9" t="s">
        <v>36425</v>
      </c>
      <c r="N166" s="9"/>
      <c r="O166" s="9"/>
    </row>
    <row r="167" customFormat="false" ht="15" hidden="false" customHeight="false" outlineLevel="0" collapsed="false">
      <c r="A167" s="9" t="s">
        <v>37383</v>
      </c>
      <c r="B167" s="9" t="s">
        <v>37384</v>
      </c>
      <c r="C167" s="9" t="s">
        <v>37025</v>
      </c>
      <c r="D167" s="9" t="s">
        <v>36346</v>
      </c>
      <c r="E167" s="9" t="s">
        <v>472</v>
      </c>
      <c r="F167" s="9" t="s">
        <v>37385</v>
      </c>
      <c r="G167" s="9" t="s">
        <v>36425</v>
      </c>
      <c r="H167" s="9" t="s">
        <v>36425</v>
      </c>
      <c r="I167" s="9" t="s">
        <v>36425</v>
      </c>
      <c r="J167" s="9" t="s">
        <v>36398</v>
      </c>
      <c r="K167" s="9" t="s">
        <v>37386</v>
      </c>
      <c r="L167" s="9" t="s">
        <v>36455</v>
      </c>
      <c r="M167" s="9" t="s">
        <v>36425</v>
      </c>
      <c r="N167" s="9"/>
      <c r="O167" s="9"/>
    </row>
    <row r="168" customFormat="false" ht="15" hidden="false" customHeight="false" outlineLevel="0" collapsed="false">
      <c r="A168" s="9" t="s">
        <v>37387</v>
      </c>
      <c r="B168" s="9" t="s">
        <v>37388</v>
      </c>
      <c r="C168" s="9" t="s">
        <v>37025</v>
      </c>
      <c r="D168" s="9" t="s">
        <v>37389</v>
      </c>
      <c r="E168" s="9" t="s">
        <v>140</v>
      </c>
      <c r="F168" s="9" t="s">
        <v>36520</v>
      </c>
      <c r="G168" s="9" t="s">
        <v>36425</v>
      </c>
      <c r="H168" s="9" t="s">
        <v>36425</v>
      </c>
      <c r="I168" s="9" t="s">
        <v>36425</v>
      </c>
      <c r="J168" s="9" t="s">
        <v>36398</v>
      </c>
      <c r="K168" s="9" t="s">
        <v>37390</v>
      </c>
      <c r="L168" s="9" t="s">
        <v>36455</v>
      </c>
      <c r="M168" s="9" t="s">
        <v>36425</v>
      </c>
      <c r="N168" s="9"/>
      <c r="O168" s="9"/>
    </row>
    <row r="169" customFormat="false" ht="15" hidden="false" customHeight="false" outlineLevel="0" collapsed="false">
      <c r="A169" s="9" t="s">
        <v>37391</v>
      </c>
      <c r="B169" s="9" t="s">
        <v>37392</v>
      </c>
      <c r="C169" s="9" t="s">
        <v>36432</v>
      </c>
      <c r="D169" s="9" t="s">
        <v>1759</v>
      </c>
      <c r="E169" s="9" t="s">
        <v>67</v>
      </c>
      <c r="F169" s="9" t="s">
        <v>36520</v>
      </c>
      <c r="G169" s="9" t="s">
        <v>37070</v>
      </c>
      <c r="H169" s="9" t="s">
        <v>36425</v>
      </c>
      <c r="I169" s="9" t="s">
        <v>36425</v>
      </c>
      <c r="J169" s="9" t="s">
        <v>36494</v>
      </c>
      <c r="K169" s="9" t="s">
        <v>37393</v>
      </c>
      <c r="L169" s="9" t="s">
        <v>37394</v>
      </c>
      <c r="M169" s="9" t="s">
        <v>36425</v>
      </c>
      <c r="N169" s="9"/>
      <c r="O169" s="9"/>
    </row>
    <row r="170" customFormat="false" ht="15" hidden="false" customHeight="false" outlineLevel="0" collapsed="false">
      <c r="A170" s="9" t="s">
        <v>37395</v>
      </c>
      <c r="B170" s="9" t="s">
        <v>37396</v>
      </c>
      <c r="C170" s="9" t="s">
        <v>36528</v>
      </c>
      <c r="D170" s="9" t="s">
        <v>36529</v>
      </c>
      <c r="E170" s="9" t="s">
        <v>472</v>
      </c>
      <c r="F170" s="9" t="s">
        <v>36546</v>
      </c>
      <c r="G170" s="9" t="s">
        <v>37397</v>
      </c>
      <c r="H170" s="9" t="s">
        <v>37398</v>
      </c>
      <c r="I170" s="9" t="s">
        <v>36425</v>
      </c>
      <c r="J170" s="9" t="s">
        <v>36398</v>
      </c>
      <c r="K170" s="9" t="s">
        <v>37399</v>
      </c>
      <c r="L170" s="9" t="s">
        <v>37400</v>
      </c>
      <c r="M170" s="9" t="s">
        <v>36354</v>
      </c>
      <c r="N170" s="9" t="s">
        <v>37401</v>
      </c>
      <c r="O170" s="9"/>
    </row>
    <row r="171" customFormat="false" ht="15" hidden="false" customHeight="false" outlineLevel="0" collapsed="false">
      <c r="A171" s="9" t="s">
        <v>37402</v>
      </c>
      <c r="B171" s="9" t="s">
        <v>37403</v>
      </c>
      <c r="C171" s="9" t="s">
        <v>36528</v>
      </c>
      <c r="D171" s="9" t="s">
        <v>4084</v>
      </c>
      <c r="E171" s="9" t="s">
        <v>472</v>
      </c>
      <c r="F171" s="9" t="s">
        <v>36590</v>
      </c>
      <c r="G171" s="9" t="s">
        <v>36425</v>
      </c>
      <c r="H171" s="9" t="s">
        <v>36425</v>
      </c>
      <c r="I171" s="9" t="s">
        <v>36425</v>
      </c>
      <c r="J171" s="9" t="s">
        <v>36398</v>
      </c>
      <c r="K171" s="9" t="s">
        <v>37404</v>
      </c>
      <c r="L171" s="9" t="s">
        <v>36455</v>
      </c>
      <c r="M171" s="9" t="s">
        <v>36425</v>
      </c>
      <c r="N171" s="9"/>
      <c r="O171" s="9"/>
    </row>
    <row r="172" customFormat="false" ht="15" hidden="false" customHeight="false" outlineLevel="0" collapsed="false">
      <c r="A172" s="9" t="s">
        <v>37405</v>
      </c>
      <c r="B172" s="9" t="s">
        <v>37406</v>
      </c>
      <c r="C172" s="9" t="s">
        <v>36528</v>
      </c>
      <c r="D172" s="9" t="s">
        <v>746</v>
      </c>
      <c r="E172" s="9" t="s">
        <v>472</v>
      </c>
      <c r="F172" s="9" t="s">
        <v>36590</v>
      </c>
      <c r="G172" s="9" t="s">
        <v>36425</v>
      </c>
      <c r="H172" s="9" t="s">
        <v>36425</v>
      </c>
      <c r="I172" s="9" t="s">
        <v>36425</v>
      </c>
      <c r="J172" s="9" t="s">
        <v>36494</v>
      </c>
      <c r="K172" s="9" t="s">
        <v>37407</v>
      </c>
      <c r="L172" s="9" t="s">
        <v>36816</v>
      </c>
      <c r="M172" s="9" t="s">
        <v>36425</v>
      </c>
      <c r="N172" s="9"/>
      <c r="O172" s="9"/>
    </row>
    <row r="173" customFormat="false" ht="15" hidden="false" customHeight="false" outlineLevel="0" collapsed="false">
      <c r="A173" s="9" t="s">
        <v>37408</v>
      </c>
      <c r="B173" s="9" t="s">
        <v>37409</v>
      </c>
      <c r="C173" s="9" t="s">
        <v>36528</v>
      </c>
      <c r="D173" s="9" t="s">
        <v>746</v>
      </c>
      <c r="E173" s="9" t="s">
        <v>472</v>
      </c>
      <c r="F173" s="9" t="s">
        <v>37410</v>
      </c>
      <c r="G173" s="9" t="s">
        <v>37411</v>
      </c>
      <c r="H173" s="9" t="s">
        <v>37412</v>
      </c>
      <c r="I173" s="9" t="s">
        <v>36605</v>
      </c>
      <c r="J173" s="9" t="s">
        <v>36494</v>
      </c>
      <c r="K173" s="9" t="s">
        <v>37413</v>
      </c>
      <c r="L173" s="9" t="s">
        <v>36455</v>
      </c>
      <c r="M173" s="9" t="s">
        <v>36425</v>
      </c>
      <c r="N173" s="9"/>
      <c r="O173" s="9"/>
    </row>
    <row r="174" customFormat="false" ht="15" hidden="false" customHeight="false" outlineLevel="0" collapsed="false">
      <c r="A174" s="9" t="s">
        <v>37414</v>
      </c>
      <c r="B174" s="9" t="s">
        <v>37415</v>
      </c>
      <c r="C174" s="9" t="s">
        <v>36510</v>
      </c>
      <c r="D174" s="9" t="s">
        <v>37416</v>
      </c>
      <c r="E174" s="9" t="s">
        <v>472</v>
      </c>
      <c r="F174" s="9" t="s">
        <v>36546</v>
      </c>
      <c r="G174" s="9" t="s">
        <v>36348</v>
      </c>
      <c r="H174" s="9" t="s">
        <v>37417</v>
      </c>
      <c r="I174" s="9" t="s">
        <v>36425</v>
      </c>
      <c r="J174" s="9" t="s">
        <v>36351</v>
      </c>
      <c r="K174" s="9" t="s">
        <v>37418</v>
      </c>
      <c r="L174" s="9" t="s">
        <v>37419</v>
      </c>
      <c r="M174" s="9" t="s">
        <v>36354</v>
      </c>
      <c r="N174" s="9" t="s">
        <v>37420</v>
      </c>
      <c r="O174" s="9"/>
    </row>
    <row r="175" customFormat="false" ht="15" hidden="false" customHeight="false" outlineLevel="0" collapsed="false">
      <c r="A175" s="9" t="s">
        <v>37421</v>
      </c>
      <c r="B175" s="9" t="s">
        <v>37422</v>
      </c>
      <c r="C175" s="9" t="s">
        <v>36566</v>
      </c>
      <c r="D175" s="9" t="s">
        <v>736</v>
      </c>
      <c r="E175" s="9" t="s">
        <v>88</v>
      </c>
      <c r="F175" s="9" t="s">
        <v>36520</v>
      </c>
      <c r="G175" s="9" t="s">
        <v>36425</v>
      </c>
      <c r="H175" s="9" t="s">
        <v>36425</v>
      </c>
      <c r="I175" s="9" t="s">
        <v>36425</v>
      </c>
      <c r="J175" s="9" t="s">
        <v>36398</v>
      </c>
      <c r="K175" s="9" t="s">
        <v>37423</v>
      </c>
      <c r="L175" s="9" t="s">
        <v>36455</v>
      </c>
      <c r="M175" s="9" t="s">
        <v>36425</v>
      </c>
      <c r="N175" s="9"/>
      <c r="O175" s="9"/>
    </row>
    <row r="176" customFormat="false" ht="15" hidden="false" customHeight="false" outlineLevel="0" collapsed="false">
      <c r="A176" s="9" t="s">
        <v>37424</v>
      </c>
      <c r="B176" s="9" t="s">
        <v>37425</v>
      </c>
      <c r="C176" s="9" t="s">
        <v>36566</v>
      </c>
      <c r="D176" s="9" t="s">
        <v>37426</v>
      </c>
      <c r="E176" s="9" t="s">
        <v>472</v>
      </c>
      <c r="F176" s="9" t="s">
        <v>37427</v>
      </c>
      <c r="G176" s="9" t="s">
        <v>37428</v>
      </c>
      <c r="H176" s="9" t="s">
        <v>37412</v>
      </c>
      <c r="I176" s="9" t="s">
        <v>36605</v>
      </c>
      <c r="J176" s="9" t="s">
        <v>36494</v>
      </c>
      <c r="K176" s="9" t="s">
        <v>37429</v>
      </c>
      <c r="L176" s="9" t="s">
        <v>37430</v>
      </c>
      <c r="M176" s="9" t="s">
        <v>36425</v>
      </c>
      <c r="N176" s="9"/>
      <c r="O176" s="9"/>
    </row>
    <row r="177" customFormat="false" ht="15" hidden="false" customHeight="false" outlineLevel="0" collapsed="false">
      <c r="A177" s="9" t="s">
        <v>37431</v>
      </c>
      <c r="B177" s="9" t="s">
        <v>37432</v>
      </c>
      <c r="C177" s="9" t="s">
        <v>36394</v>
      </c>
      <c r="D177" s="9" t="s">
        <v>36346</v>
      </c>
      <c r="E177" s="9" t="s">
        <v>472</v>
      </c>
      <c r="F177" s="9" t="s">
        <v>37433</v>
      </c>
      <c r="G177" s="9" t="s">
        <v>37434</v>
      </c>
      <c r="H177" s="9" t="s">
        <v>37435</v>
      </c>
      <c r="I177" s="9" t="s">
        <v>36425</v>
      </c>
      <c r="J177" s="9" t="s">
        <v>36398</v>
      </c>
      <c r="K177" s="9" t="s">
        <v>37436</v>
      </c>
      <c r="L177" s="9" t="s">
        <v>37437</v>
      </c>
      <c r="M177" s="9" t="s">
        <v>36390</v>
      </c>
      <c r="N177" s="9" t="s">
        <v>37438</v>
      </c>
      <c r="O177" s="9"/>
    </row>
    <row r="178" customFormat="false" ht="15" hidden="false" customHeight="false" outlineLevel="0" collapsed="false">
      <c r="A178" s="9" t="s">
        <v>37439</v>
      </c>
      <c r="B178" s="9" t="s">
        <v>37440</v>
      </c>
      <c r="C178" s="9" t="s">
        <v>36394</v>
      </c>
      <c r="D178" s="9" t="s">
        <v>36346</v>
      </c>
      <c r="E178" s="9" t="s">
        <v>472</v>
      </c>
      <c r="F178" s="9" t="s">
        <v>36590</v>
      </c>
      <c r="G178" s="9" t="s">
        <v>36425</v>
      </c>
      <c r="H178" s="9" t="s">
        <v>36425</v>
      </c>
      <c r="I178" s="9" t="s">
        <v>36425</v>
      </c>
      <c r="J178" s="9" t="s">
        <v>36398</v>
      </c>
      <c r="K178" s="9" t="s">
        <v>37441</v>
      </c>
      <c r="L178" s="9" t="s">
        <v>36455</v>
      </c>
      <c r="M178" s="9" t="s">
        <v>36425</v>
      </c>
      <c r="N178" s="9"/>
      <c r="O178" s="9"/>
    </row>
    <row r="179" customFormat="false" ht="15" hidden="false" customHeight="false" outlineLevel="0" collapsed="false">
      <c r="A179" s="9" t="s">
        <v>37442</v>
      </c>
      <c r="B179" s="9" t="s">
        <v>37443</v>
      </c>
      <c r="C179" s="9" t="s">
        <v>37444</v>
      </c>
      <c r="D179" s="9" t="s">
        <v>36346</v>
      </c>
      <c r="E179" s="9" t="s">
        <v>472</v>
      </c>
      <c r="F179" s="9" t="s">
        <v>37445</v>
      </c>
      <c r="G179" s="9" t="s">
        <v>36348</v>
      </c>
      <c r="H179" s="9" t="s">
        <v>37446</v>
      </c>
      <c r="I179" s="9" t="s">
        <v>36605</v>
      </c>
      <c r="J179" s="9" t="s">
        <v>36351</v>
      </c>
      <c r="K179" s="9" t="s">
        <v>37447</v>
      </c>
      <c r="L179" s="9" t="s">
        <v>37448</v>
      </c>
      <c r="M179" s="9" t="s">
        <v>36354</v>
      </c>
      <c r="N179" s="9" t="s">
        <v>37449</v>
      </c>
      <c r="O179" s="9"/>
    </row>
    <row r="180" customFormat="false" ht="15" hidden="false" customHeight="false" outlineLevel="0" collapsed="false">
      <c r="A180" s="9" t="s">
        <v>37450</v>
      </c>
      <c r="B180" s="9" t="s">
        <v>37451</v>
      </c>
      <c r="C180" s="9" t="s">
        <v>37444</v>
      </c>
      <c r="D180" s="9" t="s">
        <v>36346</v>
      </c>
      <c r="E180" s="9" t="s">
        <v>472</v>
      </c>
      <c r="F180" s="9" t="s">
        <v>36590</v>
      </c>
      <c r="G180" s="9" t="s">
        <v>36348</v>
      </c>
      <c r="H180" s="9" t="s">
        <v>37452</v>
      </c>
      <c r="I180" s="9" t="s">
        <v>36605</v>
      </c>
      <c r="J180" s="9" t="s">
        <v>36351</v>
      </c>
      <c r="K180" s="9" t="s">
        <v>37453</v>
      </c>
      <c r="L180" s="9" t="s">
        <v>37454</v>
      </c>
      <c r="M180" s="9" t="s">
        <v>36425</v>
      </c>
      <c r="N180" s="9"/>
      <c r="O180" s="9"/>
    </row>
    <row r="181" customFormat="false" ht="15" hidden="false" customHeight="false" outlineLevel="0" collapsed="false">
      <c r="A181" s="9" t="s">
        <v>37455</v>
      </c>
      <c r="B181" s="9" t="s">
        <v>37456</v>
      </c>
      <c r="C181" s="9" t="s">
        <v>37444</v>
      </c>
      <c r="D181" s="9" t="s">
        <v>166</v>
      </c>
      <c r="E181" s="9" t="s">
        <v>472</v>
      </c>
      <c r="F181" s="9" t="s">
        <v>37166</v>
      </c>
      <c r="G181" s="9" t="s">
        <v>36348</v>
      </c>
      <c r="H181" s="9" t="s">
        <v>37457</v>
      </c>
      <c r="I181" s="9" t="s">
        <v>36605</v>
      </c>
      <c r="J181" s="9" t="s">
        <v>36351</v>
      </c>
      <c r="K181" s="9" t="s">
        <v>37458</v>
      </c>
      <c r="L181" s="9"/>
      <c r="M181" s="9" t="s">
        <v>36425</v>
      </c>
      <c r="N181" s="9"/>
      <c r="O181" s="9"/>
    </row>
    <row r="182" customFormat="false" ht="15" hidden="false" customHeight="false" outlineLevel="0" collapsed="false">
      <c r="A182" s="9" t="s">
        <v>37459</v>
      </c>
      <c r="B182" s="9" t="s">
        <v>37460</v>
      </c>
      <c r="C182" s="9" t="s">
        <v>37444</v>
      </c>
      <c r="D182" s="9" t="s">
        <v>36346</v>
      </c>
      <c r="E182" s="9" t="s">
        <v>472</v>
      </c>
      <c r="F182" s="9" t="s">
        <v>37166</v>
      </c>
      <c r="G182" s="9" t="s">
        <v>36348</v>
      </c>
      <c r="H182" s="9" t="s">
        <v>37457</v>
      </c>
      <c r="I182" s="9" t="s">
        <v>36605</v>
      </c>
      <c r="J182" s="9" t="s">
        <v>36351</v>
      </c>
      <c r="K182" s="9" t="s">
        <v>37461</v>
      </c>
      <c r="L182" s="9"/>
      <c r="M182" s="9" t="s">
        <v>36425</v>
      </c>
      <c r="N182" s="9"/>
      <c r="O182" s="9"/>
    </row>
    <row r="183" customFormat="false" ht="15" hidden="false" customHeight="false" outlineLevel="0" collapsed="false">
      <c r="A183" s="9" t="s">
        <v>37462</v>
      </c>
      <c r="B183" s="9" t="s">
        <v>37463</v>
      </c>
      <c r="C183" s="9" t="s">
        <v>37444</v>
      </c>
      <c r="D183" s="9" t="s">
        <v>167</v>
      </c>
      <c r="E183" s="9" t="s">
        <v>472</v>
      </c>
      <c r="F183" s="9" t="s">
        <v>37166</v>
      </c>
      <c r="G183" s="9" t="s">
        <v>36348</v>
      </c>
      <c r="H183" s="9" t="s">
        <v>37457</v>
      </c>
      <c r="I183" s="9" t="s">
        <v>36605</v>
      </c>
      <c r="J183" s="9" t="s">
        <v>36351</v>
      </c>
      <c r="K183" s="9" t="s">
        <v>37464</v>
      </c>
      <c r="L183" s="9"/>
      <c r="M183" s="9" t="s">
        <v>36425</v>
      </c>
      <c r="N183" s="9"/>
      <c r="O183" s="9"/>
    </row>
    <row r="184" customFormat="false" ht="15" hidden="false" customHeight="false" outlineLevel="0" collapsed="false">
      <c r="A184" s="9" t="s">
        <v>37465</v>
      </c>
      <c r="B184" s="9" t="s">
        <v>37466</v>
      </c>
      <c r="C184" s="9" t="s">
        <v>176</v>
      </c>
      <c r="D184" s="9" t="s">
        <v>36346</v>
      </c>
      <c r="E184" s="9" t="s">
        <v>472</v>
      </c>
      <c r="F184" s="9" t="s">
        <v>37467</v>
      </c>
      <c r="G184" s="9" t="s">
        <v>36348</v>
      </c>
      <c r="H184" s="9" t="s">
        <v>37468</v>
      </c>
      <c r="I184" s="9" t="s">
        <v>36605</v>
      </c>
      <c r="J184" s="9" t="s">
        <v>36351</v>
      </c>
      <c r="K184" s="9" t="s">
        <v>37469</v>
      </c>
      <c r="L184" s="9"/>
      <c r="M184" s="9" t="s">
        <v>36425</v>
      </c>
      <c r="N184" s="9"/>
      <c r="O184" s="9"/>
    </row>
    <row r="185" customFormat="false" ht="15" hidden="false" customHeight="false" outlineLevel="0" collapsed="false">
      <c r="A185" s="9" t="s">
        <v>37470</v>
      </c>
      <c r="B185" s="9" t="s">
        <v>37471</v>
      </c>
      <c r="C185" s="9" t="s">
        <v>176</v>
      </c>
      <c r="D185" s="9" t="s">
        <v>36346</v>
      </c>
      <c r="E185" s="9" t="s">
        <v>472</v>
      </c>
      <c r="F185" s="9" t="s">
        <v>37472</v>
      </c>
      <c r="G185" s="9" t="s">
        <v>36348</v>
      </c>
      <c r="H185" s="9" t="s">
        <v>37473</v>
      </c>
      <c r="I185" s="9" t="s">
        <v>36605</v>
      </c>
      <c r="J185" s="9" t="s">
        <v>36351</v>
      </c>
      <c r="K185" s="9" t="s">
        <v>37474</v>
      </c>
      <c r="L185" s="9"/>
      <c r="M185" s="9" t="s">
        <v>36425</v>
      </c>
      <c r="N185" s="9"/>
      <c r="O185" s="9"/>
    </row>
    <row r="186" customFormat="false" ht="15" hidden="false" customHeight="false" outlineLevel="0" collapsed="false">
      <c r="A186" s="9" t="s">
        <v>37475</v>
      </c>
      <c r="B186" s="9" t="s">
        <v>37476</v>
      </c>
      <c r="C186" s="9" t="s">
        <v>176</v>
      </c>
      <c r="D186" s="9" t="s">
        <v>36346</v>
      </c>
      <c r="E186" s="9" t="s">
        <v>472</v>
      </c>
      <c r="F186" s="9" t="s">
        <v>37477</v>
      </c>
      <c r="G186" s="9" t="s">
        <v>36348</v>
      </c>
      <c r="H186" s="9" t="s">
        <v>37478</v>
      </c>
      <c r="I186" s="9" t="s">
        <v>36605</v>
      </c>
      <c r="J186" s="9" t="s">
        <v>36351</v>
      </c>
      <c r="K186" s="9" t="s">
        <v>37479</v>
      </c>
      <c r="L186" s="9"/>
      <c r="M186" s="9" t="s">
        <v>36425</v>
      </c>
      <c r="N186" s="9"/>
      <c r="O186" s="9"/>
    </row>
    <row r="187" customFormat="false" ht="15" hidden="false" customHeight="false" outlineLevel="0" collapsed="false">
      <c r="A187" s="9" t="s">
        <v>37480</v>
      </c>
      <c r="B187" s="9" t="s">
        <v>37481</v>
      </c>
      <c r="C187" s="9" t="s">
        <v>176</v>
      </c>
      <c r="D187" s="9" t="s">
        <v>36346</v>
      </c>
      <c r="E187" s="9" t="s">
        <v>472</v>
      </c>
      <c r="F187" s="9" t="s">
        <v>37472</v>
      </c>
      <c r="G187" s="9" t="s">
        <v>36348</v>
      </c>
      <c r="H187" s="9" t="s">
        <v>37482</v>
      </c>
      <c r="I187" s="9" t="s">
        <v>36605</v>
      </c>
      <c r="J187" s="9" t="s">
        <v>36351</v>
      </c>
      <c r="K187" s="9" t="s">
        <v>37483</v>
      </c>
      <c r="L187" s="9"/>
      <c r="M187" s="9" t="s">
        <v>36425</v>
      </c>
      <c r="N187" s="9"/>
      <c r="O187" s="9"/>
    </row>
    <row r="188" customFormat="false" ht="15" hidden="false" customHeight="false" outlineLevel="0" collapsed="false">
      <c r="A188" s="9" t="s">
        <v>37484</v>
      </c>
      <c r="B188" s="9" t="s">
        <v>37485</v>
      </c>
      <c r="C188" s="9" t="s">
        <v>176</v>
      </c>
      <c r="D188" s="9" t="s">
        <v>36346</v>
      </c>
      <c r="E188" s="9" t="s">
        <v>472</v>
      </c>
      <c r="F188" s="9" t="s">
        <v>37486</v>
      </c>
      <c r="G188" s="9" t="s">
        <v>36348</v>
      </c>
      <c r="H188" s="9" t="s">
        <v>37487</v>
      </c>
      <c r="I188" s="9" t="s">
        <v>36605</v>
      </c>
      <c r="J188" s="9" t="s">
        <v>36351</v>
      </c>
      <c r="K188" s="9" t="s">
        <v>37488</v>
      </c>
      <c r="L188" s="9"/>
      <c r="M188" s="9" t="s">
        <v>36425</v>
      </c>
      <c r="N188" s="9"/>
      <c r="O188" s="9"/>
    </row>
    <row r="189" customFormat="false" ht="15" hidden="false" customHeight="false" outlineLevel="0" collapsed="false">
      <c r="A189" s="9" t="s">
        <v>37489</v>
      </c>
      <c r="B189" s="9" t="s">
        <v>37490</v>
      </c>
      <c r="C189" s="9" t="s">
        <v>176</v>
      </c>
      <c r="D189" s="9" t="s">
        <v>36346</v>
      </c>
      <c r="E189" s="9" t="s">
        <v>472</v>
      </c>
      <c r="F189" s="9" t="s">
        <v>37491</v>
      </c>
      <c r="G189" s="9" t="s">
        <v>36348</v>
      </c>
      <c r="H189" s="9" t="s">
        <v>37478</v>
      </c>
      <c r="I189" s="9" t="s">
        <v>36605</v>
      </c>
      <c r="J189" s="9" t="s">
        <v>36351</v>
      </c>
      <c r="K189" s="9" t="s">
        <v>37492</v>
      </c>
      <c r="L189" s="9"/>
      <c r="M189" s="9" t="s">
        <v>36425</v>
      </c>
      <c r="N189" s="9" t="s">
        <v>37493</v>
      </c>
      <c r="O189" s="9"/>
    </row>
    <row r="190" customFormat="false" ht="15" hidden="false" customHeight="false" outlineLevel="0" collapsed="false">
      <c r="A190" s="9" t="s">
        <v>37494</v>
      </c>
      <c r="B190" s="9" t="s">
        <v>37495</v>
      </c>
      <c r="C190" s="9" t="s">
        <v>176</v>
      </c>
      <c r="D190" s="9" t="s">
        <v>36346</v>
      </c>
      <c r="E190" s="9" t="s">
        <v>472</v>
      </c>
      <c r="F190" s="9" t="s">
        <v>37496</v>
      </c>
      <c r="G190" s="9" t="s">
        <v>36348</v>
      </c>
      <c r="H190" s="9" t="s">
        <v>37497</v>
      </c>
      <c r="I190" s="9" t="s">
        <v>36605</v>
      </c>
      <c r="J190" s="9" t="s">
        <v>36351</v>
      </c>
      <c r="K190" s="9" t="s">
        <v>37498</v>
      </c>
      <c r="L190" s="9"/>
      <c r="M190" s="9" t="s">
        <v>36425</v>
      </c>
      <c r="N190" s="9"/>
      <c r="O190" s="9"/>
    </row>
    <row r="191" customFormat="false" ht="15" hidden="false" customHeight="false" outlineLevel="0" collapsed="false">
      <c r="A191" s="9" t="s">
        <v>37499</v>
      </c>
      <c r="B191" s="9" t="s">
        <v>37500</v>
      </c>
      <c r="C191" s="9" t="s">
        <v>176</v>
      </c>
      <c r="D191" s="9" t="s">
        <v>36346</v>
      </c>
      <c r="E191" s="9" t="s">
        <v>472</v>
      </c>
      <c r="F191" s="9" t="s">
        <v>37501</v>
      </c>
      <c r="G191" s="9" t="s">
        <v>37502</v>
      </c>
      <c r="H191" s="9" t="s">
        <v>37503</v>
      </c>
      <c r="I191" s="9" t="s">
        <v>36605</v>
      </c>
      <c r="J191" s="9" t="s">
        <v>36351</v>
      </c>
      <c r="K191" s="9" t="s">
        <v>37504</v>
      </c>
      <c r="L191" s="9" t="s">
        <v>37505</v>
      </c>
      <c r="M191" s="9" t="s">
        <v>36354</v>
      </c>
      <c r="N191" s="9" t="s">
        <v>37506</v>
      </c>
      <c r="O191" s="9"/>
    </row>
    <row r="192" customFormat="false" ht="15" hidden="false" customHeight="false" outlineLevel="0" collapsed="false">
      <c r="A192" s="9" t="s">
        <v>37507</v>
      </c>
      <c r="B192" s="9" t="s">
        <v>37508</v>
      </c>
      <c r="C192" s="9" t="s">
        <v>176</v>
      </c>
      <c r="D192" s="9" t="s">
        <v>36346</v>
      </c>
      <c r="E192" s="9" t="s">
        <v>472</v>
      </c>
      <c r="F192" s="9" t="s">
        <v>37509</v>
      </c>
      <c r="G192" s="9" t="s">
        <v>36348</v>
      </c>
      <c r="H192" s="9" t="s">
        <v>37487</v>
      </c>
      <c r="I192" s="9" t="s">
        <v>36605</v>
      </c>
      <c r="J192" s="9" t="s">
        <v>36351</v>
      </c>
      <c r="K192" s="9" t="s">
        <v>37510</v>
      </c>
      <c r="L192" s="9" t="s">
        <v>37511</v>
      </c>
      <c r="M192" s="9" t="s">
        <v>36425</v>
      </c>
      <c r="N192" s="9"/>
      <c r="O192" s="9"/>
    </row>
    <row r="193" customFormat="false" ht="15" hidden="false" customHeight="false" outlineLevel="0" collapsed="false">
      <c r="A193" s="9" t="s">
        <v>37512</v>
      </c>
      <c r="B193" s="9" t="s">
        <v>37513</v>
      </c>
      <c r="C193" s="9" t="s">
        <v>176</v>
      </c>
      <c r="D193" s="9" t="s">
        <v>36346</v>
      </c>
      <c r="E193" s="9" t="s">
        <v>472</v>
      </c>
      <c r="F193" s="9" t="s">
        <v>37514</v>
      </c>
      <c r="G193" s="9" t="s">
        <v>36348</v>
      </c>
      <c r="H193" s="9" t="s">
        <v>37515</v>
      </c>
      <c r="I193" s="9" t="s">
        <v>36605</v>
      </c>
      <c r="J193" s="9" t="s">
        <v>36351</v>
      </c>
      <c r="K193" s="9" t="s">
        <v>37516</v>
      </c>
      <c r="L193" s="9" t="s">
        <v>37517</v>
      </c>
      <c r="M193" s="9" t="s">
        <v>36390</v>
      </c>
      <c r="N193" s="9" t="s">
        <v>37518</v>
      </c>
      <c r="O193" s="9"/>
    </row>
    <row r="194" customFormat="false" ht="15" hidden="false" customHeight="false" outlineLevel="0" collapsed="false">
      <c r="A194" s="9" t="s">
        <v>37519</v>
      </c>
      <c r="B194" s="9" t="s">
        <v>37520</v>
      </c>
      <c r="C194" s="9" t="s">
        <v>176</v>
      </c>
      <c r="D194" s="9" t="s">
        <v>36346</v>
      </c>
      <c r="E194" s="9" t="s">
        <v>472</v>
      </c>
      <c r="F194" s="9" t="s">
        <v>37521</v>
      </c>
      <c r="G194" s="9" t="s">
        <v>36348</v>
      </c>
      <c r="H194" s="9" t="s">
        <v>37522</v>
      </c>
      <c r="I194" s="9" t="s">
        <v>36605</v>
      </c>
      <c r="J194" s="9" t="s">
        <v>36351</v>
      </c>
      <c r="K194" s="9" t="s">
        <v>37523</v>
      </c>
      <c r="L194" s="9"/>
      <c r="M194" s="9" t="s">
        <v>36425</v>
      </c>
      <c r="N194" s="9"/>
      <c r="O194" s="9"/>
    </row>
    <row r="195" customFormat="false" ht="15" hidden="false" customHeight="false" outlineLevel="0" collapsed="false">
      <c r="A195" s="9" t="s">
        <v>37524</v>
      </c>
      <c r="B195" s="9" t="s">
        <v>37525</v>
      </c>
      <c r="C195" s="9" t="s">
        <v>176</v>
      </c>
      <c r="D195" s="9" t="s">
        <v>36346</v>
      </c>
      <c r="E195" s="9" t="s">
        <v>472</v>
      </c>
      <c r="F195" s="9" t="s">
        <v>37526</v>
      </c>
      <c r="G195" s="9" t="s">
        <v>36348</v>
      </c>
      <c r="H195" s="9" t="s">
        <v>37487</v>
      </c>
      <c r="I195" s="9" t="s">
        <v>36605</v>
      </c>
      <c r="J195" s="9" t="s">
        <v>36351</v>
      </c>
      <c r="K195" s="9" t="s">
        <v>37527</v>
      </c>
      <c r="L195" s="9"/>
      <c r="M195" s="9" t="s">
        <v>36425</v>
      </c>
      <c r="N195" s="9"/>
      <c r="O195" s="9"/>
    </row>
    <row r="196" customFormat="false" ht="15" hidden="false" customHeight="false" outlineLevel="0" collapsed="false">
      <c r="A196" s="9" t="s">
        <v>37528</v>
      </c>
      <c r="B196" s="9" t="s">
        <v>37529</v>
      </c>
      <c r="C196" s="9" t="s">
        <v>176</v>
      </c>
      <c r="D196" s="9" t="s">
        <v>36346</v>
      </c>
      <c r="E196" s="9" t="s">
        <v>472</v>
      </c>
      <c r="F196" s="9" t="s">
        <v>37530</v>
      </c>
      <c r="G196" s="9" t="s">
        <v>36348</v>
      </c>
      <c r="H196" s="9" t="s">
        <v>37531</v>
      </c>
      <c r="I196" s="9" t="s">
        <v>36605</v>
      </c>
      <c r="J196" s="9" t="s">
        <v>36351</v>
      </c>
      <c r="K196" s="9" t="s">
        <v>37532</v>
      </c>
      <c r="L196" s="9"/>
      <c r="M196" s="9" t="s">
        <v>36425</v>
      </c>
      <c r="N196" s="9"/>
      <c r="O196" s="9"/>
    </row>
    <row r="197" customFormat="false" ht="15" hidden="false" customHeight="false" outlineLevel="0" collapsed="false">
      <c r="A197" s="9" t="s">
        <v>37533</v>
      </c>
      <c r="B197" s="9" t="s">
        <v>37534</v>
      </c>
      <c r="C197" s="9" t="s">
        <v>176</v>
      </c>
      <c r="D197" s="9" t="s">
        <v>36346</v>
      </c>
      <c r="E197" s="9" t="s">
        <v>472</v>
      </c>
      <c r="F197" s="9" t="s">
        <v>37535</v>
      </c>
      <c r="G197" s="9" t="s">
        <v>36348</v>
      </c>
      <c r="H197" s="9" t="s">
        <v>37487</v>
      </c>
      <c r="I197" s="9" t="s">
        <v>36605</v>
      </c>
      <c r="J197" s="9" t="s">
        <v>36351</v>
      </c>
      <c r="K197" s="9" t="s">
        <v>37536</v>
      </c>
      <c r="L197" s="9"/>
      <c r="M197" s="9" t="s">
        <v>36425</v>
      </c>
      <c r="N197" s="9"/>
      <c r="O197" s="9"/>
    </row>
    <row r="198" customFormat="false" ht="15" hidden="false" customHeight="false" outlineLevel="0" collapsed="false">
      <c r="A198" s="9" t="s">
        <v>37537</v>
      </c>
      <c r="B198" s="9" t="s">
        <v>37538</v>
      </c>
      <c r="C198" s="9" t="s">
        <v>176</v>
      </c>
      <c r="D198" s="9" t="s">
        <v>36346</v>
      </c>
      <c r="E198" s="9" t="s">
        <v>472</v>
      </c>
      <c r="F198" s="9" t="s">
        <v>37539</v>
      </c>
      <c r="G198" s="9" t="s">
        <v>37540</v>
      </c>
      <c r="H198" s="9" t="s">
        <v>37541</v>
      </c>
      <c r="I198" s="9" t="s">
        <v>36605</v>
      </c>
      <c r="J198" s="9" t="s">
        <v>36351</v>
      </c>
      <c r="K198" s="9" t="s">
        <v>37542</v>
      </c>
      <c r="L198" s="9"/>
      <c r="M198" s="9" t="s">
        <v>36425</v>
      </c>
      <c r="N198" s="9"/>
      <c r="O198" s="9"/>
    </row>
    <row r="199" customFormat="false" ht="15" hidden="false" customHeight="false" outlineLevel="0" collapsed="false">
      <c r="A199" s="9" t="s">
        <v>37543</v>
      </c>
      <c r="B199" s="9" t="s">
        <v>37544</v>
      </c>
      <c r="C199" s="9" t="s">
        <v>176</v>
      </c>
      <c r="D199" s="9" t="s">
        <v>36346</v>
      </c>
      <c r="E199" s="9" t="s">
        <v>472</v>
      </c>
      <c r="F199" s="9" t="s">
        <v>37545</v>
      </c>
      <c r="G199" s="9" t="s">
        <v>36425</v>
      </c>
      <c r="H199" s="9" t="s">
        <v>36425</v>
      </c>
      <c r="I199" s="9" t="s">
        <v>36605</v>
      </c>
      <c r="J199" s="9" t="s">
        <v>36351</v>
      </c>
      <c r="K199" s="9" t="s">
        <v>37546</v>
      </c>
      <c r="L199" s="9"/>
      <c r="M199" s="9" t="s">
        <v>36425</v>
      </c>
      <c r="N199" s="9"/>
      <c r="O199" s="9"/>
    </row>
  </sheetData>
  <autoFilter ref="A1:O19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24"/>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12"/>
    <col collapsed="false" customWidth="true" hidden="false" outlineLevel="0" max="8" min="8" style="0" width="26"/>
    <col collapsed="false" customWidth="true" hidden="false" outlineLevel="0" max="9" min="9" style="0" width="34"/>
    <col collapsed="false" customWidth="true" hidden="false" outlineLevel="0" max="10" min="10" style="0" width="20"/>
    <col collapsed="false" customWidth="true" hidden="false" outlineLevel="0" max="11" min="11" style="0" width="30"/>
    <col collapsed="false" customWidth="true" hidden="false" outlineLevel="0" max="12" min="12" style="0" width="34"/>
  </cols>
  <sheetData>
    <row r="1" customFormat="false" ht="15" hidden="false" customHeight="false" outlineLevel="0" collapsed="false">
      <c r="A1" s="8" t="s">
        <v>185</v>
      </c>
      <c r="B1" s="8" t="s">
        <v>37547</v>
      </c>
      <c r="C1" s="8" t="s">
        <v>37548</v>
      </c>
      <c r="D1" s="8" t="s">
        <v>37549</v>
      </c>
      <c r="E1" s="8" t="s">
        <v>190</v>
      </c>
      <c r="F1" s="8" t="s">
        <v>204</v>
      </c>
      <c r="G1" s="8" t="s">
        <v>37550</v>
      </c>
      <c r="H1" s="8" t="s">
        <v>37551</v>
      </c>
      <c r="I1" s="8" t="s">
        <v>37552</v>
      </c>
      <c r="J1" s="8" t="s">
        <v>37553</v>
      </c>
      <c r="K1" s="8" t="s">
        <v>37554</v>
      </c>
      <c r="L1" s="8" t="s">
        <v>206</v>
      </c>
    </row>
    <row r="2" customFormat="false" ht="15" hidden="false" customHeight="false" outlineLevel="0" collapsed="false">
      <c r="A2" s="9" t="s">
        <v>37555</v>
      </c>
      <c r="B2" s="9" t="s">
        <v>37556</v>
      </c>
      <c r="C2" s="9" t="s">
        <v>24620</v>
      </c>
      <c r="D2" s="9" t="s">
        <v>37557</v>
      </c>
      <c r="E2" s="9" t="s">
        <v>167</v>
      </c>
      <c r="F2" s="9" t="s">
        <v>37558</v>
      </c>
      <c r="G2" s="9" t="s">
        <v>37559</v>
      </c>
      <c r="H2" s="9" t="s">
        <v>37560</v>
      </c>
      <c r="I2" s="9" t="s">
        <v>37561</v>
      </c>
      <c r="J2" s="9" t="s">
        <v>37562</v>
      </c>
      <c r="K2" s="9" t="s">
        <v>37563</v>
      </c>
      <c r="L2" s="9" t="s">
        <v>37564</v>
      </c>
    </row>
    <row r="3" customFormat="false" ht="15" hidden="false" customHeight="false" outlineLevel="0" collapsed="false">
      <c r="A3" s="9" t="s">
        <v>37565</v>
      </c>
      <c r="B3" s="9" t="s">
        <v>37566</v>
      </c>
      <c r="C3" s="9" t="s">
        <v>24630</v>
      </c>
      <c r="D3" s="9" t="s">
        <v>37567</v>
      </c>
      <c r="E3" s="9" t="s">
        <v>921</v>
      </c>
      <c r="F3" s="9" t="s">
        <v>8520</v>
      </c>
      <c r="G3" s="9" t="s">
        <v>37559</v>
      </c>
      <c r="H3" s="9" t="s">
        <v>37560</v>
      </c>
      <c r="I3" s="9" t="s">
        <v>37568</v>
      </c>
      <c r="J3" s="9" t="s">
        <v>37569</v>
      </c>
      <c r="K3" s="9" t="s">
        <v>37570</v>
      </c>
      <c r="L3" s="9" t="s">
        <v>37571</v>
      </c>
    </row>
    <row r="4" customFormat="false" ht="15" hidden="false" customHeight="false" outlineLevel="0" collapsed="false">
      <c r="A4" s="9" t="s">
        <v>37572</v>
      </c>
      <c r="B4" s="9" t="s">
        <v>37573</v>
      </c>
      <c r="C4" s="9" t="s">
        <v>24671</v>
      </c>
      <c r="D4" s="9" t="s">
        <v>37574</v>
      </c>
      <c r="E4" s="9" t="s">
        <v>167</v>
      </c>
      <c r="F4" s="9" t="s">
        <v>37575</v>
      </c>
      <c r="G4" s="9" t="s">
        <v>37559</v>
      </c>
      <c r="H4" s="9" t="s">
        <v>37560</v>
      </c>
      <c r="I4" s="9" t="s">
        <v>37576</v>
      </c>
      <c r="J4" s="9" t="s">
        <v>37569</v>
      </c>
      <c r="K4" s="9" t="s">
        <v>37577</v>
      </c>
      <c r="L4" s="9" t="s">
        <v>37578</v>
      </c>
    </row>
    <row r="5" customFormat="false" ht="15" hidden="false" customHeight="false" outlineLevel="0" collapsed="false">
      <c r="A5" s="9" t="s">
        <v>37579</v>
      </c>
      <c r="B5" s="9" t="s">
        <v>37580</v>
      </c>
      <c r="C5" s="9" t="s">
        <v>24702</v>
      </c>
      <c r="D5" s="9" t="s">
        <v>37581</v>
      </c>
      <c r="E5" s="9" t="s">
        <v>167</v>
      </c>
      <c r="F5" s="9" t="s">
        <v>37558</v>
      </c>
      <c r="G5" s="9" t="s">
        <v>37582</v>
      </c>
      <c r="H5" s="9" t="s">
        <v>37560</v>
      </c>
      <c r="I5" s="9" t="s">
        <v>37583</v>
      </c>
      <c r="J5" s="9" t="s">
        <v>37569</v>
      </c>
      <c r="K5" s="9" t="s">
        <v>37584</v>
      </c>
      <c r="L5" s="9" t="s">
        <v>37585</v>
      </c>
    </row>
    <row r="6" customFormat="false" ht="15" hidden="false" customHeight="false" outlineLevel="0" collapsed="false">
      <c r="A6" s="9" t="s">
        <v>37586</v>
      </c>
      <c r="B6" s="9" t="s">
        <v>37587</v>
      </c>
      <c r="C6" s="9" t="s">
        <v>24752</v>
      </c>
      <c r="D6" s="9" t="s">
        <v>37588</v>
      </c>
      <c r="E6" s="9" t="s">
        <v>167</v>
      </c>
      <c r="F6" s="9" t="s">
        <v>22381</v>
      </c>
      <c r="G6" s="9" t="s">
        <v>37582</v>
      </c>
      <c r="H6" s="9" t="s">
        <v>37560</v>
      </c>
      <c r="I6" s="9" t="s">
        <v>37589</v>
      </c>
      <c r="J6" s="9" t="s">
        <v>37569</v>
      </c>
      <c r="K6" s="9" t="s">
        <v>37590</v>
      </c>
      <c r="L6" s="9" t="s">
        <v>37591</v>
      </c>
    </row>
    <row r="7" customFormat="false" ht="15" hidden="false" customHeight="false" outlineLevel="0" collapsed="false">
      <c r="A7" s="9" t="s">
        <v>37592</v>
      </c>
      <c r="B7" s="9" t="s">
        <v>37593</v>
      </c>
      <c r="C7" s="9" t="s">
        <v>37594</v>
      </c>
      <c r="D7" s="9" t="s">
        <v>37595</v>
      </c>
      <c r="E7" s="9" t="s">
        <v>167</v>
      </c>
      <c r="F7" s="9" t="s">
        <v>23051</v>
      </c>
      <c r="G7" s="9" t="s">
        <v>37582</v>
      </c>
      <c r="H7" s="9" t="s">
        <v>37560</v>
      </c>
      <c r="I7" s="9" t="s">
        <v>37596</v>
      </c>
      <c r="J7" s="9" t="s">
        <v>37597</v>
      </c>
      <c r="K7" s="9" t="s">
        <v>37598</v>
      </c>
      <c r="L7" s="9" t="s">
        <v>37599</v>
      </c>
    </row>
    <row r="8" customFormat="false" ht="15" hidden="false" customHeight="false" outlineLevel="0" collapsed="false">
      <c r="A8" s="9" t="s">
        <v>37600</v>
      </c>
      <c r="B8" s="9" t="s">
        <v>37601</v>
      </c>
      <c r="C8" s="9" t="s">
        <v>24772</v>
      </c>
      <c r="D8" s="9" t="s">
        <v>37602</v>
      </c>
      <c r="E8" s="9" t="s">
        <v>167</v>
      </c>
      <c r="F8" s="9" t="s">
        <v>37603</v>
      </c>
      <c r="G8" s="9" t="s">
        <v>37559</v>
      </c>
      <c r="H8" s="9" t="s">
        <v>37560</v>
      </c>
      <c r="I8" s="9" t="s">
        <v>37604</v>
      </c>
      <c r="J8" s="9" t="s">
        <v>37569</v>
      </c>
      <c r="K8" s="9" t="s">
        <v>37605</v>
      </c>
      <c r="L8" s="9" t="s">
        <v>37606</v>
      </c>
    </row>
    <row r="9" customFormat="false" ht="15" hidden="false" customHeight="false" outlineLevel="0" collapsed="false">
      <c r="A9" s="9" t="s">
        <v>37607</v>
      </c>
      <c r="B9" s="9" t="s">
        <v>37608</v>
      </c>
      <c r="C9" s="9" t="s">
        <v>37609</v>
      </c>
      <c r="D9" s="9" t="s">
        <v>37610</v>
      </c>
      <c r="E9" s="9" t="s">
        <v>167</v>
      </c>
      <c r="F9" s="9" t="s">
        <v>37611</v>
      </c>
      <c r="G9" s="9" t="s">
        <v>37612</v>
      </c>
      <c r="H9" s="9" t="s">
        <v>37560</v>
      </c>
      <c r="I9" s="9" t="s">
        <v>37613</v>
      </c>
      <c r="J9" s="9" t="s">
        <v>37614</v>
      </c>
      <c r="K9" s="9" t="s">
        <v>37615</v>
      </c>
      <c r="L9" s="9" t="s">
        <v>37616</v>
      </c>
    </row>
    <row r="10" customFormat="false" ht="15" hidden="false" customHeight="false" outlineLevel="0" collapsed="false">
      <c r="A10" s="9" t="s">
        <v>37617</v>
      </c>
      <c r="B10" s="9" t="s">
        <v>37618</v>
      </c>
      <c r="C10" s="9" t="s">
        <v>37619</v>
      </c>
      <c r="D10" s="9" t="s">
        <v>37620</v>
      </c>
      <c r="E10" s="9" t="s">
        <v>167</v>
      </c>
      <c r="F10" s="9" t="s">
        <v>8373</v>
      </c>
      <c r="G10" s="9" t="s">
        <v>37621</v>
      </c>
      <c r="H10" s="9" t="s">
        <v>37560</v>
      </c>
      <c r="I10" s="9" t="s">
        <v>37622</v>
      </c>
      <c r="J10" s="9" t="s">
        <v>37623</v>
      </c>
      <c r="K10" s="9" t="s">
        <v>37624</v>
      </c>
      <c r="L10" s="9" t="s">
        <v>37625</v>
      </c>
    </row>
    <row r="11" customFormat="false" ht="15" hidden="false" customHeight="false" outlineLevel="0" collapsed="false">
      <c r="A11" s="9" t="s">
        <v>37626</v>
      </c>
      <c r="B11" s="9" t="s">
        <v>37627</v>
      </c>
      <c r="C11" s="9" t="s">
        <v>37628</v>
      </c>
      <c r="D11" s="9" t="s">
        <v>37629</v>
      </c>
      <c r="E11" s="9" t="s">
        <v>167</v>
      </c>
      <c r="F11" s="9" t="s">
        <v>8373</v>
      </c>
      <c r="G11" s="9" t="s">
        <v>37630</v>
      </c>
      <c r="H11" s="9" t="s">
        <v>37560</v>
      </c>
      <c r="I11" s="9" t="s">
        <v>37631</v>
      </c>
      <c r="J11" s="9" t="s">
        <v>37632</v>
      </c>
      <c r="K11" s="9" t="s">
        <v>37633</v>
      </c>
      <c r="L11" s="9" t="s">
        <v>37634</v>
      </c>
    </row>
    <row r="12" customFormat="false" ht="15" hidden="false" customHeight="false" outlineLevel="0" collapsed="false">
      <c r="A12" s="9" t="s">
        <v>37635</v>
      </c>
      <c r="B12" s="9" t="s">
        <v>37636</v>
      </c>
      <c r="C12" s="9" t="s">
        <v>37637</v>
      </c>
      <c r="D12" s="9" t="s">
        <v>37638</v>
      </c>
      <c r="E12" s="9" t="s">
        <v>167</v>
      </c>
      <c r="F12" s="9" t="s">
        <v>37558</v>
      </c>
      <c r="G12" s="9" t="s">
        <v>37559</v>
      </c>
      <c r="H12" s="9" t="s">
        <v>37560</v>
      </c>
      <c r="I12" s="9" t="s">
        <v>37639</v>
      </c>
      <c r="J12" s="9" t="s">
        <v>37640</v>
      </c>
      <c r="K12" s="9" t="s">
        <v>37641</v>
      </c>
      <c r="L12" s="9" t="s">
        <v>37642</v>
      </c>
    </row>
    <row r="13" customFormat="false" ht="15" hidden="false" customHeight="false" outlineLevel="0" collapsed="false">
      <c r="A13" s="9" t="s">
        <v>37643</v>
      </c>
      <c r="B13" s="9" t="s">
        <v>37644</v>
      </c>
      <c r="C13" s="9" t="s">
        <v>37645</v>
      </c>
      <c r="D13" s="9" t="s">
        <v>37646</v>
      </c>
      <c r="E13" s="9" t="s">
        <v>167</v>
      </c>
      <c r="F13" s="9" t="s">
        <v>37558</v>
      </c>
      <c r="G13" s="9" t="s">
        <v>37559</v>
      </c>
      <c r="H13" s="9" t="s">
        <v>37560</v>
      </c>
      <c r="I13" s="9" t="s">
        <v>37647</v>
      </c>
      <c r="J13" s="9" t="s">
        <v>37569</v>
      </c>
      <c r="K13" s="9" t="s">
        <v>37584</v>
      </c>
      <c r="L13" s="9" t="s">
        <v>37648</v>
      </c>
    </row>
    <row r="14" customFormat="false" ht="15" hidden="false" customHeight="false" outlineLevel="0" collapsed="false">
      <c r="A14" s="9" t="s">
        <v>37649</v>
      </c>
      <c r="B14" s="9" t="s">
        <v>37650</v>
      </c>
      <c r="C14" s="9" t="s">
        <v>37651</v>
      </c>
      <c r="D14" s="9" t="s">
        <v>37652</v>
      </c>
      <c r="E14" s="9" t="s">
        <v>167</v>
      </c>
      <c r="F14" s="9" t="s">
        <v>37558</v>
      </c>
      <c r="G14" s="9" t="s">
        <v>37653</v>
      </c>
      <c r="H14" s="9" t="s">
        <v>37560</v>
      </c>
      <c r="I14" s="9" t="s">
        <v>37654</v>
      </c>
      <c r="J14" s="9" t="s">
        <v>37655</v>
      </c>
      <c r="K14" s="9" t="s">
        <v>37656</v>
      </c>
      <c r="L14" s="9" t="s">
        <v>37657</v>
      </c>
    </row>
    <row r="15" customFormat="false" ht="15" hidden="false" customHeight="false" outlineLevel="0" collapsed="false">
      <c r="A15" s="9" t="s">
        <v>37658</v>
      </c>
      <c r="B15" s="9" t="s">
        <v>37659</v>
      </c>
      <c r="C15" s="9" t="s">
        <v>37660</v>
      </c>
      <c r="D15" s="9" t="s">
        <v>37661</v>
      </c>
      <c r="E15" s="9" t="s">
        <v>167</v>
      </c>
      <c r="F15" s="9" t="s">
        <v>29599</v>
      </c>
      <c r="G15" s="9" t="s">
        <v>37662</v>
      </c>
      <c r="H15" s="9" t="s">
        <v>37560</v>
      </c>
      <c r="I15" s="9" t="s">
        <v>37663</v>
      </c>
      <c r="J15" s="9" t="s">
        <v>37569</v>
      </c>
      <c r="K15" s="9" t="s">
        <v>37664</v>
      </c>
      <c r="L15" s="9" t="s">
        <v>37665</v>
      </c>
    </row>
    <row r="16" customFormat="false" ht="15" hidden="false" customHeight="false" outlineLevel="0" collapsed="false">
      <c r="A16" s="9" t="s">
        <v>37666</v>
      </c>
      <c r="B16" s="9" t="s">
        <v>37667</v>
      </c>
      <c r="C16" s="9" t="s">
        <v>37668</v>
      </c>
      <c r="D16" s="9" t="s">
        <v>37669</v>
      </c>
      <c r="E16" s="9" t="s">
        <v>167</v>
      </c>
      <c r="F16" s="9" t="s">
        <v>7901</v>
      </c>
      <c r="G16" s="9" t="s">
        <v>37559</v>
      </c>
      <c r="H16" s="9" t="s">
        <v>37560</v>
      </c>
      <c r="I16" s="9" t="s">
        <v>37670</v>
      </c>
      <c r="J16" s="9" t="s">
        <v>37569</v>
      </c>
      <c r="K16" s="9" t="s">
        <v>37584</v>
      </c>
      <c r="L16" s="9"/>
    </row>
    <row r="17" customFormat="false" ht="15" hidden="false" customHeight="false" outlineLevel="0" collapsed="false">
      <c r="A17" s="9" t="s">
        <v>37671</v>
      </c>
      <c r="B17" s="9" t="s">
        <v>37672</v>
      </c>
      <c r="C17" s="9" t="s">
        <v>37673</v>
      </c>
      <c r="D17" s="9" t="s">
        <v>37674</v>
      </c>
      <c r="E17" s="9" t="s">
        <v>167</v>
      </c>
      <c r="F17" s="9" t="s">
        <v>29599</v>
      </c>
      <c r="G17" s="9" t="s">
        <v>37582</v>
      </c>
      <c r="H17" s="9" t="s">
        <v>37560</v>
      </c>
      <c r="I17" s="9" t="s">
        <v>37675</v>
      </c>
      <c r="J17" s="9" t="s">
        <v>37569</v>
      </c>
      <c r="K17" s="9" t="s">
        <v>37584</v>
      </c>
      <c r="L17" s="9" t="s">
        <v>37676</v>
      </c>
    </row>
    <row r="18" customFormat="false" ht="15" hidden="false" customHeight="false" outlineLevel="0" collapsed="false">
      <c r="A18" s="9" t="s">
        <v>37677</v>
      </c>
      <c r="B18" s="9" t="s">
        <v>37678</v>
      </c>
      <c r="C18" s="9" t="s">
        <v>37679</v>
      </c>
      <c r="D18" s="9" t="s">
        <v>37680</v>
      </c>
      <c r="E18" s="9" t="s">
        <v>167</v>
      </c>
      <c r="F18" s="9" t="s">
        <v>37558</v>
      </c>
      <c r="G18" s="9" t="s">
        <v>37582</v>
      </c>
      <c r="H18" s="9" t="s">
        <v>37560</v>
      </c>
      <c r="I18" s="9" t="s">
        <v>37681</v>
      </c>
      <c r="J18" s="9" t="s">
        <v>37569</v>
      </c>
      <c r="K18" s="9" t="s">
        <v>37584</v>
      </c>
      <c r="L18" s="9" t="s">
        <v>37682</v>
      </c>
    </row>
    <row r="19" customFormat="false" ht="15" hidden="false" customHeight="false" outlineLevel="0" collapsed="false">
      <c r="A19" s="9" t="s">
        <v>37683</v>
      </c>
      <c r="B19" s="9" t="s">
        <v>37684</v>
      </c>
      <c r="C19" s="9" t="s">
        <v>37685</v>
      </c>
      <c r="D19" s="9" t="s">
        <v>37686</v>
      </c>
      <c r="E19" s="9" t="s">
        <v>167</v>
      </c>
      <c r="F19" s="9" t="s">
        <v>37558</v>
      </c>
      <c r="G19" s="9" t="s">
        <v>37687</v>
      </c>
      <c r="H19" s="9" t="s">
        <v>37688</v>
      </c>
      <c r="I19" s="9" t="s">
        <v>37689</v>
      </c>
      <c r="J19" s="9" t="s">
        <v>37690</v>
      </c>
      <c r="K19" s="9" t="s">
        <v>37691</v>
      </c>
      <c r="L19" s="9" t="s">
        <v>37692</v>
      </c>
    </row>
    <row r="20" customFormat="false" ht="15" hidden="false" customHeight="false" outlineLevel="0" collapsed="false">
      <c r="A20" s="9" t="s">
        <v>37693</v>
      </c>
      <c r="B20" s="9" t="s">
        <v>37694</v>
      </c>
      <c r="C20" s="9" t="s">
        <v>37695</v>
      </c>
      <c r="D20" s="9" t="s">
        <v>37696</v>
      </c>
      <c r="E20" s="9" t="s">
        <v>167</v>
      </c>
      <c r="F20" s="9" t="s">
        <v>13568</v>
      </c>
      <c r="G20" s="9" t="s">
        <v>37697</v>
      </c>
      <c r="H20" s="9" t="s">
        <v>37560</v>
      </c>
      <c r="I20" s="9" t="s">
        <v>37698</v>
      </c>
      <c r="J20" s="9" t="s">
        <v>37569</v>
      </c>
      <c r="K20" s="9" t="s">
        <v>37699</v>
      </c>
      <c r="L20" s="9" t="s">
        <v>37700</v>
      </c>
    </row>
    <row r="21" customFormat="false" ht="15" hidden="false" customHeight="false" outlineLevel="0" collapsed="false">
      <c r="A21" s="9" t="s">
        <v>37701</v>
      </c>
      <c r="B21" s="9" t="s">
        <v>37702</v>
      </c>
      <c r="C21" s="9" t="s">
        <v>37703</v>
      </c>
      <c r="D21" s="9" t="s">
        <v>37704</v>
      </c>
      <c r="E21" s="9" t="s">
        <v>167</v>
      </c>
      <c r="F21" s="9" t="s">
        <v>37705</v>
      </c>
      <c r="G21" s="9" t="s">
        <v>37621</v>
      </c>
      <c r="H21" s="9" t="s">
        <v>37560</v>
      </c>
      <c r="I21" s="9" t="s">
        <v>37706</v>
      </c>
      <c r="J21" s="9" t="s">
        <v>37569</v>
      </c>
      <c r="K21" s="9" t="s">
        <v>37707</v>
      </c>
      <c r="L21" s="9" t="s">
        <v>37708</v>
      </c>
    </row>
    <row r="22" customFormat="false" ht="15" hidden="false" customHeight="false" outlineLevel="0" collapsed="false">
      <c r="A22" s="9" t="s">
        <v>37709</v>
      </c>
      <c r="B22" s="9" t="s">
        <v>37710</v>
      </c>
      <c r="C22" s="9" t="s">
        <v>37711</v>
      </c>
      <c r="D22" s="9" t="s">
        <v>37712</v>
      </c>
      <c r="E22" s="9" t="s">
        <v>167</v>
      </c>
      <c r="F22" s="9" t="s">
        <v>37713</v>
      </c>
      <c r="G22" s="9" t="s">
        <v>37621</v>
      </c>
      <c r="H22" s="9" t="s">
        <v>37560</v>
      </c>
      <c r="I22" s="9" t="s">
        <v>37714</v>
      </c>
      <c r="J22" s="9" t="s">
        <v>37569</v>
      </c>
      <c r="K22" s="9" t="s">
        <v>36583</v>
      </c>
      <c r="L22" s="9" t="s">
        <v>37715</v>
      </c>
    </row>
    <row r="23" customFormat="false" ht="15" hidden="false" customHeight="false" outlineLevel="0" collapsed="false">
      <c r="A23" s="9" t="s">
        <v>37716</v>
      </c>
      <c r="B23" s="9" t="s">
        <v>37717</v>
      </c>
      <c r="C23" s="9" t="s">
        <v>37718</v>
      </c>
      <c r="D23" s="9" t="s">
        <v>37719</v>
      </c>
      <c r="E23" s="9" t="s">
        <v>416</v>
      </c>
      <c r="F23" s="9" t="s">
        <v>9646</v>
      </c>
      <c r="G23" s="9" t="s">
        <v>37697</v>
      </c>
      <c r="H23" s="9" t="s">
        <v>37560</v>
      </c>
      <c r="I23" s="9" t="s">
        <v>36605</v>
      </c>
      <c r="J23" s="9" t="s">
        <v>37569</v>
      </c>
      <c r="K23" s="9" t="s">
        <v>36583</v>
      </c>
      <c r="L23" s="9" t="s">
        <v>37720</v>
      </c>
    </row>
    <row r="24" customFormat="false" ht="15" hidden="false" customHeight="false" outlineLevel="0" collapsed="false">
      <c r="A24" s="9" t="s">
        <v>37721</v>
      </c>
      <c r="B24" s="9" t="s">
        <v>37722</v>
      </c>
      <c r="C24" s="9" t="s">
        <v>37723</v>
      </c>
      <c r="D24" s="9" t="s">
        <v>10064</v>
      </c>
      <c r="E24" s="9" t="s">
        <v>416</v>
      </c>
      <c r="F24" s="9" t="s">
        <v>9646</v>
      </c>
      <c r="G24" s="9" t="s">
        <v>37724</v>
      </c>
      <c r="H24" s="9" t="s">
        <v>37560</v>
      </c>
      <c r="I24" s="9" t="s">
        <v>37725</v>
      </c>
      <c r="J24" s="9" t="s">
        <v>37569</v>
      </c>
      <c r="K24" s="9" t="s">
        <v>37726</v>
      </c>
      <c r="L24" s="9"/>
    </row>
    <row r="25" customFormat="false" ht="15" hidden="false" customHeight="false" outlineLevel="0" collapsed="false">
      <c r="A25" s="9" t="s">
        <v>37727</v>
      </c>
      <c r="B25" s="9" t="s">
        <v>37728</v>
      </c>
      <c r="C25" s="9" t="s">
        <v>37729</v>
      </c>
      <c r="D25" s="9" t="s">
        <v>37730</v>
      </c>
      <c r="E25" s="9" t="s">
        <v>167</v>
      </c>
      <c r="F25" s="9" t="s">
        <v>4571</v>
      </c>
      <c r="G25" s="9" t="s">
        <v>37697</v>
      </c>
      <c r="H25" s="9" t="s">
        <v>37560</v>
      </c>
      <c r="I25" s="9" t="s">
        <v>36605</v>
      </c>
      <c r="J25" s="9" t="s">
        <v>37569</v>
      </c>
      <c r="K25" s="9" t="s">
        <v>37731</v>
      </c>
      <c r="L25" s="9" t="s">
        <v>37732</v>
      </c>
    </row>
    <row r="26" customFormat="false" ht="15" hidden="false" customHeight="false" outlineLevel="0" collapsed="false">
      <c r="A26" s="9" t="s">
        <v>37733</v>
      </c>
      <c r="B26" s="9" t="s">
        <v>37734</v>
      </c>
      <c r="C26" s="9" t="s">
        <v>37735</v>
      </c>
      <c r="D26" s="9" t="s">
        <v>37736</v>
      </c>
      <c r="E26" s="9" t="s">
        <v>26070</v>
      </c>
      <c r="F26" s="9" t="s">
        <v>24888</v>
      </c>
      <c r="G26" s="9" t="s">
        <v>37697</v>
      </c>
      <c r="H26" s="9" t="s">
        <v>37560</v>
      </c>
      <c r="I26" s="9" t="s">
        <v>36605</v>
      </c>
      <c r="J26" s="9" t="s">
        <v>37569</v>
      </c>
      <c r="K26" s="9" t="s">
        <v>37737</v>
      </c>
      <c r="L26" s="9" t="s">
        <v>37738</v>
      </c>
    </row>
    <row r="27" customFormat="false" ht="15" hidden="false" customHeight="false" outlineLevel="0" collapsed="false">
      <c r="A27" s="9" t="s">
        <v>37739</v>
      </c>
      <c r="B27" s="9" t="s">
        <v>37740</v>
      </c>
      <c r="C27" s="9" t="s">
        <v>24898</v>
      </c>
      <c r="D27" s="9" t="s">
        <v>37741</v>
      </c>
      <c r="E27" s="9" t="s">
        <v>171</v>
      </c>
      <c r="F27" s="9" t="s">
        <v>4213</v>
      </c>
      <c r="G27" s="9" t="s">
        <v>37697</v>
      </c>
      <c r="H27" s="9" t="s">
        <v>37560</v>
      </c>
      <c r="I27" s="9" t="s">
        <v>36605</v>
      </c>
      <c r="J27" s="9" t="s">
        <v>37569</v>
      </c>
      <c r="K27" s="9" t="s">
        <v>37742</v>
      </c>
      <c r="L27" s="9" t="s">
        <v>37743</v>
      </c>
    </row>
    <row r="28" customFormat="false" ht="15" hidden="false" customHeight="false" outlineLevel="0" collapsed="false">
      <c r="A28" s="9" t="s">
        <v>37744</v>
      </c>
      <c r="B28" s="9" t="s">
        <v>37745</v>
      </c>
      <c r="C28" s="9" t="s">
        <v>24910</v>
      </c>
      <c r="D28" s="9" t="s">
        <v>37746</v>
      </c>
      <c r="E28" s="9" t="s">
        <v>416</v>
      </c>
      <c r="F28" s="9" t="s">
        <v>9646</v>
      </c>
      <c r="G28" s="9" t="s">
        <v>37697</v>
      </c>
      <c r="H28" s="9" t="s">
        <v>37560</v>
      </c>
      <c r="I28" s="9" t="s">
        <v>36605</v>
      </c>
      <c r="J28" s="9" t="s">
        <v>37569</v>
      </c>
      <c r="K28" s="9" t="s">
        <v>36583</v>
      </c>
      <c r="L28" s="9"/>
    </row>
    <row r="29" customFormat="false" ht="15" hidden="false" customHeight="false" outlineLevel="0" collapsed="false">
      <c r="A29" s="9" t="s">
        <v>37747</v>
      </c>
      <c r="B29" s="9" t="s">
        <v>37748</v>
      </c>
      <c r="C29" s="9" t="s">
        <v>24917</v>
      </c>
      <c r="D29" s="9" t="s">
        <v>37749</v>
      </c>
      <c r="E29" s="9" t="s">
        <v>416</v>
      </c>
      <c r="F29" s="9" t="s">
        <v>1031</v>
      </c>
      <c r="G29" s="9" t="s">
        <v>37697</v>
      </c>
      <c r="H29" s="9" t="s">
        <v>37560</v>
      </c>
      <c r="I29" s="9" t="s">
        <v>36605</v>
      </c>
      <c r="J29" s="9" t="s">
        <v>37569</v>
      </c>
      <c r="K29" s="9" t="s">
        <v>37590</v>
      </c>
      <c r="L29" s="9"/>
    </row>
    <row r="30" customFormat="false" ht="15" hidden="false" customHeight="false" outlineLevel="0" collapsed="false">
      <c r="A30" s="9" t="s">
        <v>37750</v>
      </c>
      <c r="B30" s="9" t="s">
        <v>37751</v>
      </c>
      <c r="C30" s="9" t="s">
        <v>24904</v>
      </c>
      <c r="D30" s="9" t="s">
        <v>37752</v>
      </c>
      <c r="E30" s="9" t="s">
        <v>416</v>
      </c>
      <c r="F30" s="9" t="s">
        <v>37753</v>
      </c>
      <c r="G30" s="9" t="s">
        <v>37724</v>
      </c>
      <c r="H30" s="9" t="s">
        <v>37560</v>
      </c>
      <c r="I30" s="9" t="s">
        <v>37754</v>
      </c>
      <c r="J30" s="9" t="s">
        <v>37655</v>
      </c>
      <c r="K30" s="9" t="s">
        <v>37755</v>
      </c>
      <c r="L30" s="9" t="s">
        <v>37756</v>
      </c>
    </row>
    <row r="31" customFormat="false" ht="15" hidden="false" customHeight="false" outlineLevel="0" collapsed="false">
      <c r="A31" s="9" t="s">
        <v>37757</v>
      </c>
      <c r="B31" s="9" t="s">
        <v>37758</v>
      </c>
      <c r="C31" s="9" t="s">
        <v>24969</v>
      </c>
      <c r="D31" s="9" t="s">
        <v>37759</v>
      </c>
      <c r="E31" s="9" t="s">
        <v>416</v>
      </c>
      <c r="F31" s="9" t="s">
        <v>1115</v>
      </c>
      <c r="G31" s="9" t="s">
        <v>37724</v>
      </c>
      <c r="H31" s="9" t="s">
        <v>37760</v>
      </c>
      <c r="I31" s="9" t="s">
        <v>37761</v>
      </c>
      <c r="J31" s="9" t="s">
        <v>37762</v>
      </c>
      <c r="K31" s="9" t="s">
        <v>37763</v>
      </c>
      <c r="L31" s="9" t="s">
        <v>37764</v>
      </c>
    </row>
    <row r="32" customFormat="false" ht="15" hidden="false" customHeight="false" outlineLevel="0" collapsed="false">
      <c r="A32" s="9" t="s">
        <v>37765</v>
      </c>
      <c r="B32" s="9" t="s">
        <v>37766</v>
      </c>
      <c r="C32" s="9" t="s">
        <v>37767</v>
      </c>
      <c r="D32" s="9" t="s">
        <v>37768</v>
      </c>
      <c r="E32" s="9" t="s">
        <v>698</v>
      </c>
      <c r="F32" s="9" t="s">
        <v>313</v>
      </c>
      <c r="G32" s="9" t="s">
        <v>37697</v>
      </c>
      <c r="H32" s="9" t="s">
        <v>37560</v>
      </c>
      <c r="I32" s="9" t="s">
        <v>36605</v>
      </c>
      <c r="J32" s="9" t="s">
        <v>37569</v>
      </c>
      <c r="K32" s="9" t="s">
        <v>37769</v>
      </c>
      <c r="L32" s="9"/>
    </row>
    <row r="33" customFormat="false" ht="15" hidden="false" customHeight="false" outlineLevel="0" collapsed="false">
      <c r="A33" s="9" t="s">
        <v>37770</v>
      </c>
      <c r="B33" s="9" t="s">
        <v>37771</v>
      </c>
      <c r="C33" s="9" t="s">
        <v>37772</v>
      </c>
      <c r="D33" s="9" t="s">
        <v>37773</v>
      </c>
      <c r="E33" s="9" t="s">
        <v>416</v>
      </c>
      <c r="F33" s="9" t="s">
        <v>313</v>
      </c>
      <c r="G33" s="9" t="s">
        <v>37724</v>
      </c>
      <c r="H33" s="9" t="s">
        <v>37774</v>
      </c>
      <c r="I33" s="9" t="s">
        <v>37775</v>
      </c>
      <c r="J33" s="9" t="s">
        <v>37655</v>
      </c>
      <c r="K33" s="9" t="s">
        <v>37776</v>
      </c>
      <c r="L33" s="9" t="s">
        <v>37777</v>
      </c>
    </row>
    <row r="34" customFormat="false" ht="15" hidden="false" customHeight="false" outlineLevel="0" collapsed="false">
      <c r="A34" s="9" t="s">
        <v>37778</v>
      </c>
      <c r="B34" s="9" t="s">
        <v>37779</v>
      </c>
      <c r="C34" s="9" t="s">
        <v>37780</v>
      </c>
      <c r="D34" s="9" t="s">
        <v>37781</v>
      </c>
      <c r="E34" s="9" t="s">
        <v>921</v>
      </c>
      <c r="F34" s="9" t="s">
        <v>170</v>
      </c>
      <c r="G34" s="9" t="s">
        <v>37582</v>
      </c>
      <c r="H34" s="9" t="s">
        <v>37560</v>
      </c>
      <c r="I34" s="9" t="s">
        <v>37782</v>
      </c>
      <c r="J34" s="9" t="s">
        <v>37569</v>
      </c>
      <c r="K34" s="9" t="s">
        <v>37584</v>
      </c>
      <c r="L34" s="9" t="s">
        <v>37783</v>
      </c>
    </row>
    <row r="35" customFormat="false" ht="15" hidden="false" customHeight="false" outlineLevel="0" collapsed="false">
      <c r="A35" s="9" t="s">
        <v>37784</v>
      </c>
      <c r="B35" s="9" t="s">
        <v>37785</v>
      </c>
      <c r="C35" s="9" t="s">
        <v>37786</v>
      </c>
      <c r="D35" s="9" t="s">
        <v>37787</v>
      </c>
      <c r="E35" s="9" t="s">
        <v>2730</v>
      </c>
      <c r="F35" s="9" t="s">
        <v>5311</v>
      </c>
      <c r="G35" s="9" t="s">
        <v>37621</v>
      </c>
      <c r="H35" s="9" t="s">
        <v>37560</v>
      </c>
      <c r="I35" s="9" t="s">
        <v>37788</v>
      </c>
      <c r="J35" s="9" t="s">
        <v>37569</v>
      </c>
      <c r="K35" s="9" t="s">
        <v>36583</v>
      </c>
      <c r="L35" s="9" t="s">
        <v>37789</v>
      </c>
    </row>
    <row r="36" customFormat="false" ht="15" hidden="false" customHeight="false" outlineLevel="0" collapsed="false">
      <c r="A36" s="9" t="s">
        <v>37790</v>
      </c>
      <c r="B36" s="9" t="s">
        <v>37791</v>
      </c>
      <c r="C36" s="9" t="s">
        <v>37792</v>
      </c>
      <c r="D36" s="9" t="s">
        <v>37793</v>
      </c>
      <c r="E36" s="9" t="s">
        <v>8290</v>
      </c>
      <c r="F36" s="9" t="s">
        <v>9127</v>
      </c>
      <c r="G36" s="9" t="s">
        <v>37559</v>
      </c>
      <c r="H36" s="9" t="s">
        <v>37560</v>
      </c>
      <c r="I36" s="9" t="s">
        <v>37794</v>
      </c>
      <c r="J36" s="9" t="s">
        <v>37569</v>
      </c>
      <c r="K36" s="9" t="s">
        <v>37584</v>
      </c>
      <c r="L36" s="9" t="s">
        <v>37795</v>
      </c>
    </row>
    <row r="37" customFormat="false" ht="15" hidden="false" customHeight="false" outlineLevel="0" collapsed="false">
      <c r="A37" s="9" t="s">
        <v>37796</v>
      </c>
      <c r="B37" s="9" t="s">
        <v>37797</v>
      </c>
      <c r="C37" s="9" t="s">
        <v>37798</v>
      </c>
      <c r="D37" s="9" t="s">
        <v>37799</v>
      </c>
      <c r="E37" s="9" t="s">
        <v>4750</v>
      </c>
      <c r="F37" s="9" t="s">
        <v>8714</v>
      </c>
      <c r="G37" s="9" t="s">
        <v>37800</v>
      </c>
      <c r="H37" s="9" t="s">
        <v>37560</v>
      </c>
      <c r="I37" s="9" t="s">
        <v>37801</v>
      </c>
      <c r="J37" s="9" t="s">
        <v>37569</v>
      </c>
      <c r="K37" s="9" t="s">
        <v>37584</v>
      </c>
      <c r="L37" s="9" t="s">
        <v>37802</v>
      </c>
    </row>
    <row r="38" customFormat="false" ht="15" hidden="false" customHeight="false" outlineLevel="0" collapsed="false">
      <c r="A38" s="9" t="s">
        <v>37803</v>
      </c>
      <c r="B38" s="9" t="s">
        <v>37804</v>
      </c>
      <c r="C38" s="9" t="s">
        <v>37805</v>
      </c>
      <c r="D38" s="9" t="s">
        <v>37806</v>
      </c>
      <c r="E38" s="9" t="s">
        <v>18432</v>
      </c>
      <c r="F38" s="9" t="s">
        <v>170</v>
      </c>
      <c r="G38" s="9" t="s">
        <v>37807</v>
      </c>
      <c r="H38" s="9" t="s">
        <v>37560</v>
      </c>
      <c r="I38" s="9" t="s">
        <v>37808</v>
      </c>
      <c r="J38" s="9" t="s">
        <v>37569</v>
      </c>
      <c r="K38" s="9" t="s">
        <v>37590</v>
      </c>
      <c r="L38" s="9"/>
    </row>
    <row r="39" customFormat="false" ht="15" hidden="false" customHeight="false" outlineLevel="0" collapsed="false">
      <c r="A39" s="9" t="s">
        <v>37809</v>
      </c>
      <c r="B39" s="9" t="s">
        <v>37810</v>
      </c>
      <c r="C39" s="9" t="s">
        <v>37811</v>
      </c>
      <c r="D39" s="9" t="s">
        <v>37812</v>
      </c>
      <c r="E39" s="9" t="s">
        <v>165</v>
      </c>
      <c r="F39" s="9" t="s">
        <v>8373</v>
      </c>
      <c r="G39" s="9" t="s">
        <v>37813</v>
      </c>
      <c r="H39" s="9" t="s">
        <v>37560</v>
      </c>
      <c r="I39" s="9" t="s">
        <v>37814</v>
      </c>
      <c r="J39" s="9" t="s">
        <v>37569</v>
      </c>
      <c r="K39" s="9" t="s">
        <v>37815</v>
      </c>
      <c r="L39" s="9" t="s">
        <v>37816</v>
      </c>
    </row>
    <row r="40" customFormat="false" ht="15" hidden="false" customHeight="false" outlineLevel="0" collapsed="false">
      <c r="A40" s="9" t="s">
        <v>37817</v>
      </c>
      <c r="B40" s="9" t="s">
        <v>37818</v>
      </c>
      <c r="C40" s="9" t="s">
        <v>37819</v>
      </c>
      <c r="D40" s="9" t="s">
        <v>37820</v>
      </c>
      <c r="E40" s="9" t="s">
        <v>165</v>
      </c>
      <c r="F40" s="9" t="s">
        <v>37821</v>
      </c>
      <c r="G40" s="9" t="s">
        <v>37813</v>
      </c>
      <c r="H40" s="9" t="s">
        <v>37822</v>
      </c>
      <c r="I40" s="9" t="s">
        <v>37823</v>
      </c>
      <c r="J40" s="9" t="s">
        <v>37655</v>
      </c>
      <c r="K40" s="9" t="s">
        <v>37824</v>
      </c>
      <c r="L40" s="9" t="s">
        <v>37825</v>
      </c>
    </row>
    <row r="41" customFormat="false" ht="15" hidden="false" customHeight="false" outlineLevel="0" collapsed="false">
      <c r="A41" s="9" t="s">
        <v>37826</v>
      </c>
      <c r="B41" s="9" t="s">
        <v>37827</v>
      </c>
      <c r="C41" s="9" t="s">
        <v>37828</v>
      </c>
      <c r="D41" s="9" t="s">
        <v>37829</v>
      </c>
      <c r="E41" s="9" t="s">
        <v>165</v>
      </c>
      <c r="F41" s="9" t="s">
        <v>8373</v>
      </c>
      <c r="G41" s="9" t="s">
        <v>37813</v>
      </c>
      <c r="H41" s="9" t="s">
        <v>37560</v>
      </c>
      <c r="I41" s="9" t="s">
        <v>37830</v>
      </c>
      <c r="J41" s="9" t="s">
        <v>37831</v>
      </c>
      <c r="K41" s="9" t="s">
        <v>37832</v>
      </c>
      <c r="L41" s="9" t="s">
        <v>37833</v>
      </c>
    </row>
    <row r="42" customFormat="false" ht="15" hidden="false" customHeight="false" outlineLevel="0" collapsed="false">
      <c r="A42" s="9" t="s">
        <v>37834</v>
      </c>
      <c r="B42" s="9" t="s">
        <v>37835</v>
      </c>
      <c r="C42" s="9" t="s">
        <v>37836</v>
      </c>
      <c r="D42" s="9" t="s">
        <v>37837</v>
      </c>
      <c r="E42" s="9" t="s">
        <v>165</v>
      </c>
      <c r="F42" s="9" t="s">
        <v>14133</v>
      </c>
      <c r="G42" s="9" t="s">
        <v>2371</v>
      </c>
      <c r="H42" s="9" t="s">
        <v>37560</v>
      </c>
      <c r="I42" s="9" t="s">
        <v>37838</v>
      </c>
      <c r="J42" s="9" t="s">
        <v>37614</v>
      </c>
      <c r="K42" s="9" t="s">
        <v>37839</v>
      </c>
      <c r="L42" s="9" t="s">
        <v>37840</v>
      </c>
    </row>
    <row r="43" customFormat="false" ht="15" hidden="false" customHeight="false" outlineLevel="0" collapsed="false">
      <c r="A43" s="9" t="s">
        <v>37841</v>
      </c>
      <c r="B43" s="9" t="s">
        <v>37842</v>
      </c>
      <c r="C43" s="9" t="s">
        <v>37843</v>
      </c>
      <c r="D43" s="9" t="s">
        <v>37844</v>
      </c>
      <c r="E43" s="9" t="s">
        <v>8525</v>
      </c>
      <c r="F43" s="9" t="s">
        <v>10874</v>
      </c>
      <c r="G43" s="9" t="s">
        <v>37845</v>
      </c>
      <c r="H43" s="9" t="s">
        <v>37560</v>
      </c>
      <c r="I43" s="9" t="s">
        <v>37846</v>
      </c>
      <c r="J43" s="9" t="s">
        <v>37655</v>
      </c>
      <c r="K43" s="9" t="s">
        <v>37656</v>
      </c>
      <c r="L43" s="9" t="s">
        <v>37847</v>
      </c>
    </row>
    <row r="44" customFormat="false" ht="15" hidden="false" customHeight="false" outlineLevel="0" collapsed="false">
      <c r="A44" s="9" t="s">
        <v>37848</v>
      </c>
      <c r="B44" s="9" t="s">
        <v>37849</v>
      </c>
      <c r="C44" s="9" t="s">
        <v>37850</v>
      </c>
      <c r="D44" s="9" t="s">
        <v>37851</v>
      </c>
      <c r="E44" s="9" t="s">
        <v>165</v>
      </c>
      <c r="F44" s="9" t="s">
        <v>21746</v>
      </c>
      <c r="G44" s="9" t="s">
        <v>37852</v>
      </c>
      <c r="H44" s="9" t="s">
        <v>37560</v>
      </c>
      <c r="I44" s="9" t="s">
        <v>37853</v>
      </c>
      <c r="J44" s="9" t="s">
        <v>37854</v>
      </c>
      <c r="K44" s="9" t="s">
        <v>37656</v>
      </c>
      <c r="L44" s="9" t="s">
        <v>37855</v>
      </c>
    </row>
    <row r="45" customFormat="false" ht="15" hidden="false" customHeight="false" outlineLevel="0" collapsed="false">
      <c r="A45" s="9" t="s">
        <v>37856</v>
      </c>
      <c r="B45" s="9" t="s">
        <v>37857</v>
      </c>
      <c r="C45" s="9" t="s">
        <v>37858</v>
      </c>
      <c r="D45" s="9" t="s">
        <v>37859</v>
      </c>
      <c r="E45" s="9" t="s">
        <v>165</v>
      </c>
      <c r="F45" s="9" t="s">
        <v>1256</v>
      </c>
      <c r="G45" s="9" t="s">
        <v>37860</v>
      </c>
      <c r="H45" s="9" t="s">
        <v>37560</v>
      </c>
      <c r="I45" s="9" t="s">
        <v>37861</v>
      </c>
      <c r="J45" s="9" t="s">
        <v>37569</v>
      </c>
      <c r="K45" s="9" t="s">
        <v>37862</v>
      </c>
      <c r="L45" s="9" t="s">
        <v>37863</v>
      </c>
    </row>
    <row r="46" customFormat="false" ht="15" hidden="false" customHeight="false" outlineLevel="0" collapsed="false">
      <c r="A46" s="9" t="s">
        <v>37864</v>
      </c>
      <c r="B46" s="9" t="s">
        <v>37865</v>
      </c>
      <c r="C46" s="9" t="s">
        <v>37866</v>
      </c>
      <c r="D46" s="9" t="s">
        <v>37867</v>
      </c>
      <c r="E46" s="9" t="s">
        <v>161</v>
      </c>
      <c r="F46" s="9" t="s">
        <v>14538</v>
      </c>
      <c r="G46" s="9" t="s">
        <v>37868</v>
      </c>
      <c r="H46" s="9" t="s">
        <v>37560</v>
      </c>
      <c r="I46" s="9" t="s">
        <v>37869</v>
      </c>
      <c r="J46" s="9" t="s">
        <v>37870</v>
      </c>
      <c r="K46" s="9" t="s">
        <v>37699</v>
      </c>
      <c r="L46" s="9" t="s">
        <v>37871</v>
      </c>
    </row>
    <row r="47" customFormat="false" ht="15" hidden="false" customHeight="false" outlineLevel="0" collapsed="false">
      <c r="A47" s="9" t="s">
        <v>37872</v>
      </c>
      <c r="B47" s="9" t="s">
        <v>37873</v>
      </c>
      <c r="C47" s="9" t="s">
        <v>37874</v>
      </c>
      <c r="D47" s="9" t="s">
        <v>37875</v>
      </c>
      <c r="E47" s="9" t="s">
        <v>1744</v>
      </c>
      <c r="F47" s="9" t="s">
        <v>170</v>
      </c>
      <c r="G47" s="9" t="s">
        <v>37876</v>
      </c>
      <c r="H47" s="9" t="s">
        <v>37560</v>
      </c>
      <c r="I47" s="9" t="s">
        <v>37877</v>
      </c>
      <c r="J47" s="9" t="s">
        <v>37569</v>
      </c>
      <c r="K47" s="9" t="s">
        <v>37584</v>
      </c>
      <c r="L47" s="9" t="s">
        <v>37878</v>
      </c>
    </row>
    <row r="48" customFormat="false" ht="15" hidden="false" customHeight="false" outlineLevel="0" collapsed="false">
      <c r="A48" s="9" t="s">
        <v>37879</v>
      </c>
      <c r="B48" s="9" t="s">
        <v>37880</v>
      </c>
      <c r="C48" s="9" t="s">
        <v>37881</v>
      </c>
      <c r="D48" s="9" t="s">
        <v>37882</v>
      </c>
      <c r="E48" s="9" t="s">
        <v>161</v>
      </c>
      <c r="F48" s="9" t="s">
        <v>1245</v>
      </c>
      <c r="G48" s="9" t="s">
        <v>37883</v>
      </c>
      <c r="H48" s="9" t="s">
        <v>37560</v>
      </c>
      <c r="I48" s="9" t="s">
        <v>37884</v>
      </c>
      <c r="J48" s="9" t="s">
        <v>37885</v>
      </c>
      <c r="K48" s="9" t="s">
        <v>37886</v>
      </c>
      <c r="L48" s="9" t="s">
        <v>37887</v>
      </c>
    </row>
    <row r="49" customFormat="false" ht="15" hidden="false" customHeight="false" outlineLevel="0" collapsed="false">
      <c r="A49" s="9" t="s">
        <v>37888</v>
      </c>
      <c r="B49" s="9" t="s">
        <v>37889</v>
      </c>
      <c r="C49" s="9" t="s">
        <v>37890</v>
      </c>
      <c r="D49" s="9" t="s">
        <v>37891</v>
      </c>
      <c r="E49" s="9" t="s">
        <v>9108</v>
      </c>
      <c r="F49" s="9" t="s">
        <v>5311</v>
      </c>
      <c r="G49" s="9" t="s">
        <v>37892</v>
      </c>
      <c r="H49" s="9" t="s">
        <v>37560</v>
      </c>
      <c r="I49" s="9" t="s">
        <v>37893</v>
      </c>
      <c r="J49" s="9" t="s">
        <v>37894</v>
      </c>
      <c r="K49" s="9" t="s">
        <v>37895</v>
      </c>
      <c r="L49" s="9" t="s">
        <v>37896</v>
      </c>
    </row>
    <row r="50" customFormat="false" ht="15" hidden="false" customHeight="false" outlineLevel="0" collapsed="false">
      <c r="A50" s="9" t="s">
        <v>37897</v>
      </c>
      <c r="B50" s="9" t="s">
        <v>37898</v>
      </c>
      <c r="C50" s="9" t="s">
        <v>37899</v>
      </c>
      <c r="D50" s="9" t="s">
        <v>37900</v>
      </c>
      <c r="E50" s="9" t="s">
        <v>1759</v>
      </c>
      <c r="F50" s="9" t="s">
        <v>1012</v>
      </c>
      <c r="G50" s="9" t="s">
        <v>37892</v>
      </c>
      <c r="H50" s="9" t="s">
        <v>37560</v>
      </c>
      <c r="I50" s="9" t="s">
        <v>37901</v>
      </c>
      <c r="J50" s="9" t="s">
        <v>37569</v>
      </c>
      <c r="K50" s="9" t="s">
        <v>37633</v>
      </c>
      <c r="L50" s="9" t="s">
        <v>37902</v>
      </c>
    </row>
    <row r="51" customFormat="false" ht="15" hidden="false" customHeight="false" outlineLevel="0" collapsed="false">
      <c r="A51" s="9" t="s">
        <v>37903</v>
      </c>
      <c r="B51" s="9" t="s">
        <v>37904</v>
      </c>
      <c r="C51" s="9" t="s">
        <v>37905</v>
      </c>
      <c r="D51" s="9" t="s">
        <v>37906</v>
      </c>
      <c r="E51" s="9" t="s">
        <v>1759</v>
      </c>
      <c r="F51" s="9" t="s">
        <v>235</v>
      </c>
      <c r="G51" s="9" t="s">
        <v>37892</v>
      </c>
      <c r="H51" s="9" t="s">
        <v>37560</v>
      </c>
      <c r="I51" s="9" t="s">
        <v>37907</v>
      </c>
      <c r="J51" s="9" t="s">
        <v>37569</v>
      </c>
      <c r="K51" s="9" t="s">
        <v>37908</v>
      </c>
      <c r="L51" s="9" t="s">
        <v>37909</v>
      </c>
    </row>
    <row r="52" customFormat="false" ht="15" hidden="false" customHeight="false" outlineLevel="0" collapsed="false">
      <c r="A52" s="9" t="s">
        <v>37910</v>
      </c>
      <c r="B52" s="9" t="s">
        <v>37911</v>
      </c>
      <c r="C52" s="9" t="s">
        <v>37912</v>
      </c>
      <c r="D52" s="9" t="s">
        <v>37913</v>
      </c>
      <c r="E52" s="9" t="s">
        <v>1759</v>
      </c>
      <c r="F52" s="9" t="s">
        <v>170</v>
      </c>
      <c r="G52" s="9" t="s">
        <v>37892</v>
      </c>
      <c r="H52" s="9" t="s">
        <v>37560</v>
      </c>
      <c r="I52" s="9" t="s">
        <v>37914</v>
      </c>
      <c r="J52" s="9" t="s">
        <v>37569</v>
      </c>
      <c r="K52" s="9" t="s">
        <v>37633</v>
      </c>
      <c r="L52" s="9" t="s">
        <v>37915</v>
      </c>
    </row>
    <row r="53" customFormat="false" ht="15" hidden="false" customHeight="false" outlineLevel="0" collapsed="false">
      <c r="A53" s="9" t="s">
        <v>37916</v>
      </c>
      <c r="B53" s="9" t="s">
        <v>37917</v>
      </c>
      <c r="C53" s="9" t="s">
        <v>37918</v>
      </c>
      <c r="D53" s="9" t="s">
        <v>37919</v>
      </c>
      <c r="E53" s="9" t="s">
        <v>1759</v>
      </c>
      <c r="F53" s="9" t="s">
        <v>5311</v>
      </c>
      <c r="G53" s="9" t="s">
        <v>37582</v>
      </c>
      <c r="H53" s="9" t="s">
        <v>37560</v>
      </c>
      <c r="I53" s="9" t="s">
        <v>37920</v>
      </c>
      <c r="J53" s="9" t="s">
        <v>37569</v>
      </c>
      <c r="K53" s="9" t="s">
        <v>37584</v>
      </c>
      <c r="L53" s="9" t="s">
        <v>37921</v>
      </c>
    </row>
    <row r="54" customFormat="false" ht="15" hidden="false" customHeight="false" outlineLevel="0" collapsed="false">
      <c r="A54" s="9" t="s">
        <v>37922</v>
      </c>
      <c r="B54" s="9" t="s">
        <v>37923</v>
      </c>
      <c r="C54" s="9" t="s">
        <v>37924</v>
      </c>
      <c r="D54" s="9" t="s">
        <v>37595</v>
      </c>
      <c r="E54" s="9" t="s">
        <v>161</v>
      </c>
      <c r="F54" s="9" t="s">
        <v>8750</v>
      </c>
      <c r="G54" s="9" t="s">
        <v>37925</v>
      </c>
      <c r="H54" s="9" t="s">
        <v>37560</v>
      </c>
      <c r="I54" s="9" t="s">
        <v>37926</v>
      </c>
      <c r="J54" s="9" t="s">
        <v>37569</v>
      </c>
      <c r="K54" s="9" t="s">
        <v>37584</v>
      </c>
      <c r="L54" s="9" t="s">
        <v>37927</v>
      </c>
    </row>
    <row r="55" customFormat="false" ht="15" hidden="false" customHeight="false" outlineLevel="0" collapsed="false">
      <c r="A55" s="9" t="s">
        <v>37928</v>
      </c>
      <c r="B55" s="9" t="s">
        <v>37929</v>
      </c>
      <c r="C55" s="9" t="s">
        <v>37930</v>
      </c>
      <c r="D55" s="9" t="s">
        <v>37931</v>
      </c>
      <c r="E55" s="9" t="s">
        <v>1759</v>
      </c>
      <c r="F55" s="9" t="s">
        <v>13568</v>
      </c>
      <c r="G55" s="9" t="s">
        <v>37932</v>
      </c>
      <c r="H55" s="9" t="s">
        <v>37560</v>
      </c>
      <c r="I55" s="9" t="s">
        <v>37933</v>
      </c>
      <c r="J55" s="9" t="s">
        <v>36605</v>
      </c>
      <c r="K55" s="9" t="s">
        <v>37934</v>
      </c>
      <c r="L55" s="9" t="s">
        <v>37935</v>
      </c>
    </row>
    <row r="56" customFormat="false" ht="15" hidden="false" customHeight="false" outlineLevel="0" collapsed="false">
      <c r="A56" s="9" t="s">
        <v>37936</v>
      </c>
      <c r="B56" s="9" t="s">
        <v>37937</v>
      </c>
      <c r="C56" s="9" t="s">
        <v>37938</v>
      </c>
      <c r="D56" s="9" t="s">
        <v>37939</v>
      </c>
      <c r="E56" s="9" t="s">
        <v>161</v>
      </c>
      <c r="F56" s="9" t="s">
        <v>37940</v>
      </c>
      <c r="G56" s="9" t="s">
        <v>37697</v>
      </c>
      <c r="H56" s="9" t="s">
        <v>37560</v>
      </c>
      <c r="I56" s="9" t="s">
        <v>36605</v>
      </c>
      <c r="J56" s="9" t="s">
        <v>37569</v>
      </c>
      <c r="K56" s="9" t="s">
        <v>36583</v>
      </c>
      <c r="L56" s="9" t="s">
        <v>37941</v>
      </c>
    </row>
    <row r="57" customFormat="false" ht="15" hidden="false" customHeight="false" outlineLevel="0" collapsed="false">
      <c r="A57" s="9" t="s">
        <v>37942</v>
      </c>
      <c r="B57" s="9" t="s">
        <v>37943</v>
      </c>
      <c r="C57" s="9" t="s">
        <v>37944</v>
      </c>
      <c r="D57" s="9" t="s">
        <v>9817</v>
      </c>
      <c r="E57" s="9" t="s">
        <v>161</v>
      </c>
      <c r="F57" s="9" t="s">
        <v>9456</v>
      </c>
      <c r="G57" s="9" t="s">
        <v>37697</v>
      </c>
      <c r="H57" s="9" t="s">
        <v>37560</v>
      </c>
      <c r="I57" s="9" t="s">
        <v>36605</v>
      </c>
      <c r="J57" s="9" t="s">
        <v>37569</v>
      </c>
      <c r="K57" s="9" t="s">
        <v>37584</v>
      </c>
      <c r="L57" s="9" t="s">
        <v>37945</v>
      </c>
    </row>
    <row r="58" customFormat="false" ht="15" hidden="false" customHeight="false" outlineLevel="0" collapsed="false">
      <c r="A58" s="9" t="s">
        <v>37946</v>
      </c>
      <c r="B58" s="9" t="s">
        <v>37947</v>
      </c>
      <c r="C58" s="9" t="s">
        <v>37948</v>
      </c>
      <c r="D58" s="9" t="s">
        <v>37949</v>
      </c>
      <c r="E58" s="9" t="s">
        <v>37950</v>
      </c>
      <c r="F58" s="9" t="s">
        <v>4353</v>
      </c>
      <c r="G58" s="9" t="s">
        <v>37697</v>
      </c>
      <c r="H58" s="9" t="s">
        <v>37560</v>
      </c>
      <c r="I58" s="9" t="s">
        <v>36605</v>
      </c>
      <c r="J58" s="9" t="s">
        <v>37569</v>
      </c>
      <c r="K58" s="9" t="s">
        <v>36583</v>
      </c>
      <c r="L58" s="9" t="s">
        <v>37951</v>
      </c>
    </row>
    <row r="59" customFormat="false" ht="15" hidden="false" customHeight="false" outlineLevel="0" collapsed="false">
      <c r="A59" s="9" t="s">
        <v>37952</v>
      </c>
      <c r="B59" s="9" t="s">
        <v>37953</v>
      </c>
      <c r="C59" s="9" t="s">
        <v>37954</v>
      </c>
      <c r="D59" s="9" t="s">
        <v>37955</v>
      </c>
      <c r="E59" s="9" t="s">
        <v>161</v>
      </c>
      <c r="F59" s="9" t="s">
        <v>2300</v>
      </c>
      <c r="G59" s="9" t="s">
        <v>37697</v>
      </c>
      <c r="H59" s="9" t="s">
        <v>37560</v>
      </c>
      <c r="I59" s="9" t="s">
        <v>36605</v>
      </c>
      <c r="J59" s="9" t="s">
        <v>37956</v>
      </c>
      <c r="K59" s="9" t="s">
        <v>37584</v>
      </c>
      <c r="L59" s="9" t="s">
        <v>37957</v>
      </c>
    </row>
    <row r="60" customFormat="false" ht="15" hidden="false" customHeight="false" outlineLevel="0" collapsed="false">
      <c r="A60" s="9" t="s">
        <v>37958</v>
      </c>
      <c r="B60" s="9" t="s">
        <v>37959</v>
      </c>
      <c r="C60" s="9" t="s">
        <v>22276</v>
      </c>
      <c r="D60" s="9" t="s">
        <v>37960</v>
      </c>
      <c r="E60" s="9" t="s">
        <v>1091</v>
      </c>
      <c r="F60" s="9" t="s">
        <v>37961</v>
      </c>
      <c r="G60" s="9" t="s">
        <v>37892</v>
      </c>
      <c r="H60" s="9" t="s">
        <v>37560</v>
      </c>
      <c r="I60" s="9" t="s">
        <v>37962</v>
      </c>
      <c r="J60" s="9" t="s">
        <v>37569</v>
      </c>
      <c r="K60" s="9" t="s">
        <v>37633</v>
      </c>
      <c r="L60" s="9" t="s">
        <v>37963</v>
      </c>
    </row>
    <row r="61" customFormat="false" ht="15" hidden="false" customHeight="false" outlineLevel="0" collapsed="false">
      <c r="A61" s="9" t="s">
        <v>37964</v>
      </c>
      <c r="B61" s="9" t="s">
        <v>37965</v>
      </c>
      <c r="C61" s="9" t="s">
        <v>37966</v>
      </c>
      <c r="D61" s="9" t="s">
        <v>37967</v>
      </c>
      <c r="E61" s="9" t="s">
        <v>166</v>
      </c>
      <c r="F61" s="9" t="s">
        <v>37558</v>
      </c>
      <c r="G61" s="9" t="s">
        <v>37892</v>
      </c>
      <c r="H61" s="9" t="s">
        <v>37968</v>
      </c>
      <c r="I61" s="9" t="s">
        <v>37969</v>
      </c>
      <c r="J61" s="9" t="s">
        <v>37655</v>
      </c>
      <c r="K61" s="9" t="s">
        <v>37970</v>
      </c>
      <c r="L61" s="9"/>
    </row>
    <row r="62" customFormat="false" ht="15" hidden="false" customHeight="false" outlineLevel="0" collapsed="false">
      <c r="A62" s="9" t="s">
        <v>37971</v>
      </c>
      <c r="B62" s="9" t="s">
        <v>37972</v>
      </c>
      <c r="C62" s="9" t="s">
        <v>37973</v>
      </c>
      <c r="D62" s="9" t="s">
        <v>37974</v>
      </c>
      <c r="E62" s="9" t="s">
        <v>166</v>
      </c>
      <c r="F62" s="9" t="s">
        <v>37558</v>
      </c>
      <c r="G62" s="9" t="s">
        <v>2493</v>
      </c>
      <c r="H62" s="9" t="s">
        <v>37560</v>
      </c>
      <c r="I62" s="9" t="s">
        <v>37975</v>
      </c>
      <c r="J62" s="9" t="s">
        <v>37655</v>
      </c>
      <c r="K62" s="9" t="s">
        <v>37656</v>
      </c>
      <c r="L62" s="9" t="s">
        <v>37976</v>
      </c>
    </row>
    <row r="63" customFormat="false" ht="15" hidden="false" customHeight="false" outlineLevel="0" collapsed="false">
      <c r="A63" s="9" t="s">
        <v>37977</v>
      </c>
      <c r="B63" s="9" t="s">
        <v>37978</v>
      </c>
      <c r="C63" s="9" t="s">
        <v>37979</v>
      </c>
      <c r="D63" s="9" t="s">
        <v>37980</v>
      </c>
      <c r="E63" s="9" t="s">
        <v>166</v>
      </c>
      <c r="F63" s="9" t="s">
        <v>2018</v>
      </c>
      <c r="G63" s="9" t="s">
        <v>2493</v>
      </c>
      <c r="H63" s="9" t="s">
        <v>37560</v>
      </c>
      <c r="I63" s="9" t="s">
        <v>37981</v>
      </c>
      <c r="J63" s="9" t="s">
        <v>37982</v>
      </c>
      <c r="K63" s="9" t="s">
        <v>37983</v>
      </c>
      <c r="L63" s="9"/>
    </row>
    <row r="64" customFormat="false" ht="15" hidden="false" customHeight="false" outlineLevel="0" collapsed="false">
      <c r="A64" s="9" t="s">
        <v>37984</v>
      </c>
      <c r="B64" s="9" t="s">
        <v>37985</v>
      </c>
      <c r="C64" s="9" t="s">
        <v>37986</v>
      </c>
      <c r="D64" s="9" t="s">
        <v>37987</v>
      </c>
      <c r="E64" s="9" t="s">
        <v>166</v>
      </c>
      <c r="F64" s="9" t="s">
        <v>2018</v>
      </c>
      <c r="G64" s="9" t="s">
        <v>2493</v>
      </c>
      <c r="H64" s="9" t="s">
        <v>37560</v>
      </c>
      <c r="I64" s="9" t="s">
        <v>37988</v>
      </c>
      <c r="J64" s="9" t="s">
        <v>37655</v>
      </c>
      <c r="K64" s="9" t="s">
        <v>37656</v>
      </c>
      <c r="L64" s="9" t="s">
        <v>37989</v>
      </c>
    </row>
    <row r="65" customFormat="false" ht="15" hidden="false" customHeight="false" outlineLevel="0" collapsed="false">
      <c r="A65" s="9" t="s">
        <v>37990</v>
      </c>
      <c r="B65" s="9" t="s">
        <v>37991</v>
      </c>
      <c r="C65" s="9" t="s">
        <v>37992</v>
      </c>
      <c r="D65" s="9" t="s">
        <v>37993</v>
      </c>
      <c r="E65" s="9" t="s">
        <v>166</v>
      </c>
      <c r="F65" s="9" t="s">
        <v>2018</v>
      </c>
      <c r="G65" s="9" t="s">
        <v>37994</v>
      </c>
      <c r="H65" s="9" t="s">
        <v>37560</v>
      </c>
      <c r="I65" s="9" t="s">
        <v>37995</v>
      </c>
      <c r="J65" s="9" t="s">
        <v>37655</v>
      </c>
      <c r="K65" s="9" t="s">
        <v>37656</v>
      </c>
      <c r="L65" s="9"/>
    </row>
    <row r="66" customFormat="false" ht="15" hidden="false" customHeight="false" outlineLevel="0" collapsed="false">
      <c r="A66" s="9" t="s">
        <v>37996</v>
      </c>
      <c r="B66" s="9" t="s">
        <v>37997</v>
      </c>
      <c r="C66" s="9" t="s">
        <v>37998</v>
      </c>
      <c r="D66" s="9" t="s">
        <v>37906</v>
      </c>
      <c r="E66" s="9" t="s">
        <v>166</v>
      </c>
      <c r="F66" s="9" t="s">
        <v>8727</v>
      </c>
      <c r="G66" s="9" t="s">
        <v>37994</v>
      </c>
      <c r="H66" s="9" t="s">
        <v>37560</v>
      </c>
      <c r="I66" s="9" t="s">
        <v>37999</v>
      </c>
      <c r="J66" s="9" t="s">
        <v>37569</v>
      </c>
      <c r="K66" s="9" t="s">
        <v>37584</v>
      </c>
      <c r="L66" s="9" t="s">
        <v>38000</v>
      </c>
    </row>
    <row r="67" customFormat="false" ht="15" hidden="false" customHeight="false" outlineLevel="0" collapsed="false">
      <c r="A67" s="9" t="s">
        <v>38001</v>
      </c>
      <c r="B67" s="9" t="s">
        <v>38002</v>
      </c>
      <c r="C67" s="9" t="s">
        <v>38003</v>
      </c>
      <c r="D67" s="9" t="s">
        <v>38004</v>
      </c>
      <c r="E67" s="9" t="s">
        <v>9316</v>
      </c>
      <c r="F67" s="9" t="s">
        <v>18605</v>
      </c>
      <c r="G67" s="9" t="s">
        <v>38005</v>
      </c>
      <c r="H67" s="9" t="s">
        <v>38006</v>
      </c>
      <c r="I67" s="9" t="s">
        <v>38007</v>
      </c>
      <c r="J67" s="9" t="s">
        <v>37655</v>
      </c>
      <c r="K67" s="9" t="s">
        <v>38008</v>
      </c>
      <c r="L67" s="9"/>
    </row>
    <row r="68" customFormat="false" ht="15" hidden="false" customHeight="false" outlineLevel="0" collapsed="false">
      <c r="A68" s="9" t="s">
        <v>38009</v>
      </c>
      <c r="B68" s="9" t="s">
        <v>38010</v>
      </c>
      <c r="C68" s="9" t="s">
        <v>38011</v>
      </c>
      <c r="D68" s="9" t="s">
        <v>38012</v>
      </c>
      <c r="E68" s="9" t="s">
        <v>38013</v>
      </c>
      <c r="F68" s="9" t="s">
        <v>8714</v>
      </c>
      <c r="G68" s="9" t="s">
        <v>38014</v>
      </c>
      <c r="H68" s="9" t="s">
        <v>38006</v>
      </c>
      <c r="I68" s="9" t="s">
        <v>38015</v>
      </c>
      <c r="J68" s="9" t="s">
        <v>37655</v>
      </c>
      <c r="K68" s="9" t="s">
        <v>37656</v>
      </c>
      <c r="L68" s="9" t="s">
        <v>38016</v>
      </c>
    </row>
    <row r="69" customFormat="false" ht="15" hidden="false" customHeight="false" outlineLevel="0" collapsed="false">
      <c r="A69" s="9" t="s">
        <v>38017</v>
      </c>
      <c r="B69" s="9" t="s">
        <v>38018</v>
      </c>
      <c r="C69" s="9" t="s">
        <v>38019</v>
      </c>
      <c r="D69" s="9" t="s">
        <v>38020</v>
      </c>
      <c r="E69" s="9" t="s">
        <v>166</v>
      </c>
      <c r="F69" s="9" t="s">
        <v>9127</v>
      </c>
      <c r="G69" s="9" t="s">
        <v>2493</v>
      </c>
      <c r="H69" s="9" t="s">
        <v>37560</v>
      </c>
      <c r="I69" s="9" t="s">
        <v>38021</v>
      </c>
      <c r="J69" s="9" t="s">
        <v>37569</v>
      </c>
      <c r="K69" s="9" t="s">
        <v>38022</v>
      </c>
      <c r="L69" s="9" t="s">
        <v>38023</v>
      </c>
    </row>
    <row r="70" customFormat="false" ht="15" hidden="false" customHeight="false" outlineLevel="0" collapsed="false">
      <c r="A70" s="9" t="s">
        <v>38024</v>
      </c>
      <c r="B70" s="9" t="s">
        <v>38025</v>
      </c>
      <c r="C70" s="9" t="s">
        <v>38026</v>
      </c>
      <c r="D70" s="9" t="s">
        <v>38012</v>
      </c>
      <c r="E70" s="9" t="s">
        <v>166</v>
      </c>
      <c r="F70" s="9" t="s">
        <v>13711</v>
      </c>
      <c r="G70" s="9" t="s">
        <v>37892</v>
      </c>
      <c r="H70" s="9" t="s">
        <v>37560</v>
      </c>
      <c r="I70" s="9" t="s">
        <v>38027</v>
      </c>
      <c r="J70" s="9" t="s">
        <v>37655</v>
      </c>
      <c r="K70" s="9" t="s">
        <v>37656</v>
      </c>
      <c r="L70" s="9" t="s">
        <v>38028</v>
      </c>
    </row>
    <row r="71" customFormat="false" ht="15" hidden="false" customHeight="false" outlineLevel="0" collapsed="false">
      <c r="A71" s="9" t="s">
        <v>38029</v>
      </c>
      <c r="B71" s="9" t="s">
        <v>38030</v>
      </c>
      <c r="C71" s="9" t="s">
        <v>37651</v>
      </c>
      <c r="D71" s="9" t="s">
        <v>38031</v>
      </c>
      <c r="E71" s="9" t="s">
        <v>166</v>
      </c>
      <c r="F71" s="9" t="s">
        <v>21746</v>
      </c>
      <c r="G71" s="9" t="s">
        <v>37892</v>
      </c>
      <c r="H71" s="9" t="s">
        <v>37560</v>
      </c>
      <c r="I71" s="9" t="s">
        <v>38032</v>
      </c>
      <c r="J71" s="9" t="s">
        <v>37655</v>
      </c>
      <c r="K71" s="9" t="s">
        <v>37656</v>
      </c>
      <c r="L71" s="9"/>
    </row>
    <row r="72" customFormat="false" ht="15" hidden="false" customHeight="false" outlineLevel="0" collapsed="false">
      <c r="A72" s="9" t="s">
        <v>38033</v>
      </c>
      <c r="B72" s="9" t="s">
        <v>38034</v>
      </c>
      <c r="C72" s="9" t="s">
        <v>38035</v>
      </c>
      <c r="D72" s="9" t="s">
        <v>38031</v>
      </c>
      <c r="E72" s="9" t="s">
        <v>607</v>
      </c>
      <c r="F72" s="9" t="s">
        <v>27318</v>
      </c>
      <c r="G72" s="9" t="s">
        <v>37892</v>
      </c>
      <c r="H72" s="9" t="s">
        <v>37560</v>
      </c>
      <c r="I72" s="9" t="s">
        <v>38036</v>
      </c>
      <c r="J72" s="9" t="s">
        <v>37655</v>
      </c>
      <c r="K72" s="9" t="s">
        <v>37656</v>
      </c>
      <c r="L72" s="9" t="s">
        <v>38037</v>
      </c>
    </row>
    <row r="73" customFormat="false" ht="15" hidden="false" customHeight="false" outlineLevel="0" collapsed="false">
      <c r="A73" s="9" t="s">
        <v>38038</v>
      </c>
      <c r="B73" s="9" t="s">
        <v>38039</v>
      </c>
      <c r="C73" s="9" t="s">
        <v>38040</v>
      </c>
      <c r="D73" s="9" t="s">
        <v>38041</v>
      </c>
      <c r="E73" s="9" t="s">
        <v>38042</v>
      </c>
      <c r="F73" s="9" t="s">
        <v>170</v>
      </c>
      <c r="G73" s="9" t="s">
        <v>37892</v>
      </c>
      <c r="H73" s="9" t="s">
        <v>37560</v>
      </c>
      <c r="I73" s="9" t="s">
        <v>38043</v>
      </c>
      <c r="J73" s="9" t="s">
        <v>38044</v>
      </c>
      <c r="K73" s="9" t="s">
        <v>37584</v>
      </c>
      <c r="L73" s="9" t="s">
        <v>38045</v>
      </c>
    </row>
    <row r="74" customFormat="false" ht="15" hidden="false" customHeight="false" outlineLevel="0" collapsed="false">
      <c r="A74" s="9" t="s">
        <v>38046</v>
      </c>
      <c r="B74" s="9" t="s">
        <v>38047</v>
      </c>
      <c r="C74" s="9" t="s">
        <v>38048</v>
      </c>
      <c r="D74" s="9" t="s">
        <v>38049</v>
      </c>
      <c r="E74" s="9" t="s">
        <v>38050</v>
      </c>
      <c r="F74" s="9" t="s">
        <v>170</v>
      </c>
      <c r="G74" s="9" t="s">
        <v>37621</v>
      </c>
      <c r="H74" s="9" t="s">
        <v>37560</v>
      </c>
      <c r="I74" s="9" t="s">
        <v>38051</v>
      </c>
      <c r="J74" s="9" t="s">
        <v>37569</v>
      </c>
      <c r="K74" s="9" t="s">
        <v>38052</v>
      </c>
      <c r="L74" s="9" t="s">
        <v>38053</v>
      </c>
    </row>
    <row r="75" customFormat="false" ht="15" hidden="false" customHeight="false" outlineLevel="0" collapsed="false">
      <c r="A75" s="9" t="s">
        <v>38054</v>
      </c>
      <c r="B75" s="9" t="s">
        <v>38055</v>
      </c>
      <c r="C75" s="9" t="s">
        <v>37651</v>
      </c>
      <c r="D75" s="9" t="s">
        <v>38056</v>
      </c>
      <c r="E75" s="9" t="s">
        <v>164</v>
      </c>
      <c r="F75" s="9" t="s">
        <v>28975</v>
      </c>
      <c r="G75" s="9" t="s">
        <v>38057</v>
      </c>
      <c r="H75" s="9" t="s">
        <v>37560</v>
      </c>
      <c r="I75" s="9" t="s">
        <v>38058</v>
      </c>
      <c r="J75" s="9" t="s">
        <v>38059</v>
      </c>
      <c r="K75" s="9" t="s">
        <v>38060</v>
      </c>
      <c r="L75" s="9" t="s">
        <v>38061</v>
      </c>
    </row>
    <row r="76" customFormat="false" ht="15" hidden="false" customHeight="false" outlineLevel="0" collapsed="false">
      <c r="A76" s="9" t="s">
        <v>38062</v>
      </c>
      <c r="B76" s="9" t="s">
        <v>38063</v>
      </c>
      <c r="C76" s="9" t="s">
        <v>37651</v>
      </c>
      <c r="D76" s="9" t="s">
        <v>38064</v>
      </c>
      <c r="E76" s="9" t="s">
        <v>164</v>
      </c>
      <c r="F76" s="9" t="s">
        <v>28975</v>
      </c>
      <c r="G76" s="9" t="s">
        <v>38057</v>
      </c>
      <c r="H76" s="9" t="s">
        <v>37560</v>
      </c>
      <c r="I76" s="9" t="s">
        <v>38065</v>
      </c>
      <c r="J76" s="9" t="s">
        <v>37655</v>
      </c>
      <c r="K76" s="9" t="s">
        <v>37656</v>
      </c>
      <c r="L76" s="9"/>
    </row>
    <row r="77" customFormat="false" ht="15" hidden="false" customHeight="false" outlineLevel="0" collapsed="false">
      <c r="A77" s="9" t="s">
        <v>38066</v>
      </c>
      <c r="B77" s="9" t="s">
        <v>38067</v>
      </c>
      <c r="C77" s="9" t="s">
        <v>37651</v>
      </c>
      <c r="D77" s="9" t="s">
        <v>38068</v>
      </c>
      <c r="E77" s="9" t="s">
        <v>164</v>
      </c>
      <c r="F77" s="9" t="s">
        <v>28975</v>
      </c>
      <c r="G77" s="9" t="s">
        <v>38057</v>
      </c>
      <c r="H77" s="9" t="s">
        <v>37560</v>
      </c>
      <c r="I77" s="9" t="s">
        <v>38069</v>
      </c>
      <c r="J77" s="9" t="s">
        <v>38070</v>
      </c>
      <c r="K77" s="9" t="s">
        <v>37699</v>
      </c>
      <c r="L77" s="9" t="s">
        <v>38071</v>
      </c>
    </row>
    <row r="78" customFormat="false" ht="15" hidden="false" customHeight="false" outlineLevel="0" collapsed="false">
      <c r="A78" s="9" t="s">
        <v>38072</v>
      </c>
      <c r="B78" s="9" t="s">
        <v>38073</v>
      </c>
      <c r="C78" s="9" t="s">
        <v>38074</v>
      </c>
      <c r="D78" s="9" t="s">
        <v>38075</v>
      </c>
      <c r="E78" s="9" t="s">
        <v>164</v>
      </c>
      <c r="F78" s="9" t="s">
        <v>9456</v>
      </c>
      <c r="G78" s="9" t="s">
        <v>38057</v>
      </c>
      <c r="H78" s="9" t="s">
        <v>37560</v>
      </c>
      <c r="I78" s="9" t="s">
        <v>38076</v>
      </c>
      <c r="J78" s="9" t="s">
        <v>37569</v>
      </c>
      <c r="K78" s="9" t="s">
        <v>38077</v>
      </c>
      <c r="L78" s="9" t="s">
        <v>38078</v>
      </c>
    </row>
    <row r="79" customFormat="false" ht="15" hidden="false" customHeight="false" outlineLevel="0" collapsed="false">
      <c r="A79" s="9" t="s">
        <v>38079</v>
      </c>
      <c r="B79" s="9" t="s">
        <v>38080</v>
      </c>
      <c r="C79" s="9" t="s">
        <v>38081</v>
      </c>
      <c r="D79" s="9" t="s">
        <v>38082</v>
      </c>
      <c r="E79" s="9" t="s">
        <v>8841</v>
      </c>
      <c r="F79" s="9" t="s">
        <v>9456</v>
      </c>
      <c r="G79" s="9" t="s">
        <v>2493</v>
      </c>
      <c r="H79" s="9" t="s">
        <v>37560</v>
      </c>
      <c r="I79" s="9" t="s">
        <v>38083</v>
      </c>
      <c r="J79" s="9" t="s">
        <v>37569</v>
      </c>
      <c r="K79" s="9" t="s">
        <v>37584</v>
      </c>
      <c r="L79" s="9" t="s">
        <v>38084</v>
      </c>
    </row>
    <row r="80" customFormat="false" ht="15" hidden="false" customHeight="false" outlineLevel="0" collapsed="false">
      <c r="A80" s="9" t="s">
        <v>38085</v>
      </c>
      <c r="B80" s="9" t="s">
        <v>38086</v>
      </c>
      <c r="C80" s="9" t="s">
        <v>38087</v>
      </c>
      <c r="D80" s="9" t="s">
        <v>38088</v>
      </c>
      <c r="E80" s="9" t="s">
        <v>38089</v>
      </c>
      <c r="F80" s="9" t="s">
        <v>21746</v>
      </c>
      <c r="G80" s="9" t="s">
        <v>38090</v>
      </c>
      <c r="H80" s="9" t="s">
        <v>37560</v>
      </c>
      <c r="I80" s="9" t="s">
        <v>38091</v>
      </c>
      <c r="J80" s="9" t="s">
        <v>38092</v>
      </c>
      <c r="K80" s="9" t="s">
        <v>37584</v>
      </c>
      <c r="L80" s="9"/>
    </row>
    <row r="81" customFormat="false" ht="15" hidden="false" customHeight="false" outlineLevel="0" collapsed="false">
      <c r="A81" s="9" t="s">
        <v>38093</v>
      </c>
      <c r="B81" s="9" t="s">
        <v>38094</v>
      </c>
      <c r="C81" s="9" t="s">
        <v>38095</v>
      </c>
      <c r="D81" s="9" t="s">
        <v>38096</v>
      </c>
      <c r="E81" s="9" t="s">
        <v>11523</v>
      </c>
      <c r="F81" s="9" t="s">
        <v>1051</v>
      </c>
      <c r="G81" s="9" t="s">
        <v>37697</v>
      </c>
      <c r="H81" s="9" t="s">
        <v>37560</v>
      </c>
      <c r="I81" s="9" t="s">
        <v>36605</v>
      </c>
      <c r="J81" s="9" t="s">
        <v>37569</v>
      </c>
      <c r="K81" s="9" t="s">
        <v>38097</v>
      </c>
      <c r="L81" s="9"/>
    </row>
    <row r="82" customFormat="false" ht="15" hidden="false" customHeight="false" outlineLevel="0" collapsed="false">
      <c r="A82" s="9" t="s">
        <v>38098</v>
      </c>
      <c r="B82" s="9" t="s">
        <v>38099</v>
      </c>
      <c r="C82" s="9" t="s">
        <v>38095</v>
      </c>
      <c r="D82" s="9" t="s">
        <v>38100</v>
      </c>
      <c r="E82" s="9" t="s">
        <v>164</v>
      </c>
      <c r="F82" s="9" t="s">
        <v>8373</v>
      </c>
      <c r="G82" s="9" t="s">
        <v>37697</v>
      </c>
      <c r="H82" s="9" t="s">
        <v>37560</v>
      </c>
      <c r="I82" s="9" t="s">
        <v>36605</v>
      </c>
      <c r="J82" s="9" t="s">
        <v>37569</v>
      </c>
      <c r="K82" s="9" t="s">
        <v>37584</v>
      </c>
      <c r="L82" s="9" t="s">
        <v>38101</v>
      </c>
    </row>
    <row r="83" customFormat="false" ht="15" hidden="false" customHeight="false" outlineLevel="0" collapsed="false">
      <c r="A83" s="9" t="s">
        <v>38102</v>
      </c>
      <c r="B83" s="9" t="s">
        <v>38103</v>
      </c>
      <c r="C83" s="9" t="s">
        <v>38104</v>
      </c>
      <c r="D83" s="9" t="s">
        <v>38105</v>
      </c>
      <c r="E83" s="9" t="s">
        <v>11523</v>
      </c>
      <c r="F83" s="9" t="s">
        <v>24888</v>
      </c>
      <c r="G83" s="9" t="s">
        <v>37697</v>
      </c>
      <c r="H83" s="9" t="s">
        <v>37560</v>
      </c>
      <c r="I83" s="9" t="s">
        <v>36605</v>
      </c>
      <c r="J83" s="9" t="s">
        <v>37569</v>
      </c>
      <c r="K83" s="9" t="s">
        <v>37584</v>
      </c>
      <c r="L83" s="9" t="s">
        <v>38106</v>
      </c>
    </row>
    <row r="84" customFormat="false" ht="15" hidden="false" customHeight="false" outlineLevel="0" collapsed="false">
      <c r="A84" s="9" t="s">
        <v>38107</v>
      </c>
      <c r="B84" s="9" t="s">
        <v>38108</v>
      </c>
      <c r="C84" s="9" t="s">
        <v>2225</v>
      </c>
      <c r="D84" s="9" t="s">
        <v>38109</v>
      </c>
      <c r="E84" s="9" t="s">
        <v>11523</v>
      </c>
      <c r="F84" s="9" t="s">
        <v>24888</v>
      </c>
      <c r="G84" s="9" t="s">
        <v>37697</v>
      </c>
      <c r="H84" s="9" t="s">
        <v>37560</v>
      </c>
      <c r="I84" s="9" t="s">
        <v>36605</v>
      </c>
      <c r="J84" s="9" t="s">
        <v>37569</v>
      </c>
      <c r="K84" s="9" t="s">
        <v>37737</v>
      </c>
      <c r="L84" s="9"/>
    </row>
    <row r="85" customFormat="false" ht="15" hidden="false" customHeight="false" outlineLevel="0" collapsed="false">
      <c r="A85" s="9" t="s">
        <v>38110</v>
      </c>
      <c r="B85" s="9" t="s">
        <v>38111</v>
      </c>
      <c r="C85" s="9" t="s">
        <v>38112</v>
      </c>
      <c r="D85" s="9" t="s">
        <v>38113</v>
      </c>
      <c r="E85" s="9" t="s">
        <v>164</v>
      </c>
      <c r="F85" s="9" t="s">
        <v>4265</v>
      </c>
      <c r="G85" s="9" t="s">
        <v>37697</v>
      </c>
      <c r="H85" s="9" t="s">
        <v>37560</v>
      </c>
      <c r="I85" s="9" t="s">
        <v>36605</v>
      </c>
      <c r="J85" s="9" t="s">
        <v>37569</v>
      </c>
      <c r="K85" s="9" t="s">
        <v>37584</v>
      </c>
      <c r="L85" s="9" t="s">
        <v>38114</v>
      </c>
    </row>
    <row r="86" customFormat="false" ht="15" hidden="false" customHeight="false" outlineLevel="0" collapsed="false">
      <c r="A86" s="9" t="s">
        <v>38115</v>
      </c>
      <c r="B86" s="9" t="s">
        <v>38116</v>
      </c>
      <c r="C86" s="9" t="s">
        <v>38117</v>
      </c>
      <c r="D86" s="9" t="s">
        <v>38118</v>
      </c>
      <c r="E86" s="9" t="s">
        <v>38119</v>
      </c>
      <c r="F86" s="9" t="s">
        <v>8750</v>
      </c>
      <c r="G86" s="9" t="s">
        <v>38120</v>
      </c>
      <c r="H86" s="9" t="s">
        <v>37560</v>
      </c>
      <c r="I86" s="9" t="s">
        <v>38121</v>
      </c>
      <c r="J86" s="9" t="s">
        <v>37569</v>
      </c>
      <c r="K86" s="9" t="s">
        <v>37584</v>
      </c>
      <c r="L86" s="9"/>
    </row>
    <row r="87" customFormat="false" ht="15" hidden="false" customHeight="false" outlineLevel="0" collapsed="false">
      <c r="A87" s="9" t="s">
        <v>38122</v>
      </c>
      <c r="B87" s="9" t="s">
        <v>38123</v>
      </c>
      <c r="C87" s="9" t="s">
        <v>38124</v>
      </c>
      <c r="D87" s="9" t="s">
        <v>38125</v>
      </c>
      <c r="E87" s="9" t="s">
        <v>663</v>
      </c>
      <c r="F87" s="9" t="s">
        <v>9127</v>
      </c>
      <c r="G87" s="9" t="s">
        <v>38120</v>
      </c>
      <c r="H87" s="9" t="s">
        <v>37560</v>
      </c>
      <c r="I87" s="9" t="s">
        <v>38126</v>
      </c>
      <c r="J87" s="9" t="s">
        <v>37569</v>
      </c>
      <c r="K87" s="9" t="s">
        <v>37633</v>
      </c>
      <c r="L87" s="9" t="s">
        <v>38127</v>
      </c>
    </row>
    <row r="88" customFormat="false" ht="15" hidden="false" customHeight="false" outlineLevel="0" collapsed="false">
      <c r="A88" s="9" t="s">
        <v>38128</v>
      </c>
      <c r="B88" s="9" t="s">
        <v>38129</v>
      </c>
      <c r="C88" s="9" t="s">
        <v>38130</v>
      </c>
      <c r="D88" s="9" t="s">
        <v>38131</v>
      </c>
      <c r="E88" s="9" t="s">
        <v>38132</v>
      </c>
      <c r="F88" s="9" t="s">
        <v>170</v>
      </c>
      <c r="G88" s="9" t="s">
        <v>37925</v>
      </c>
      <c r="H88" s="9" t="s">
        <v>37560</v>
      </c>
      <c r="I88" s="9" t="s">
        <v>38133</v>
      </c>
      <c r="J88" s="9" t="s">
        <v>37569</v>
      </c>
      <c r="K88" s="9" t="s">
        <v>37584</v>
      </c>
      <c r="L88" s="9" t="s">
        <v>38134</v>
      </c>
    </row>
    <row r="89" customFormat="false" ht="15" hidden="false" customHeight="false" outlineLevel="0" collapsed="false">
      <c r="A89" s="9" t="s">
        <v>38135</v>
      </c>
      <c r="B89" s="9" t="s">
        <v>38136</v>
      </c>
      <c r="C89" s="9" t="s">
        <v>38137</v>
      </c>
      <c r="D89" s="9" t="s">
        <v>38138</v>
      </c>
      <c r="E89" s="9" t="s">
        <v>164</v>
      </c>
      <c r="F89" s="9" t="s">
        <v>8607</v>
      </c>
      <c r="G89" s="9" t="s">
        <v>38139</v>
      </c>
      <c r="H89" s="9" t="s">
        <v>37560</v>
      </c>
      <c r="I89" s="9" t="s">
        <v>38140</v>
      </c>
      <c r="J89" s="9" t="s">
        <v>37655</v>
      </c>
      <c r="K89" s="9" t="s">
        <v>37656</v>
      </c>
      <c r="L89" s="9"/>
    </row>
    <row r="90" customFormat="false" ht="15" hidden="false" customHeight="false" outlineLevel="0" collapsed="false">
      <c r="A90" s="9" t="s">
        <v>38141</v>
      </c>
      <c r="B90" s="9" t="s">
        <v>38142</v>
      </c>
      <c r="C90" s="9" t="s">
        <v>38143</v>
      </c>
      <c r="D90" s="9" t="s">
        <v>38144</v>
      </c>
      <c r="E90" s="9" t="s">
        <v>9913</v>
      </c>
      <c r="F90" s="9" t="s">
        <v>170</v>
      </c>
      <c r="G90" s="9" t="s">
        <v>38120</v>
      </c>
      <c r="H90" s="9" t="s">
        <v>37560</v>
      </c>
      <c r="I90" s="9" t="s">
        <v>38145</v>
      </c>
      <c r="J90" s="9" t="s">
        <v>38146</v>
      </c>
      <c r="K90" s="9" t="s">
        <v>38147</v>
      </c>
      <c r="L90" s="9"/>
    </row>
    <row r="91" customFormat="false" ht="15" hidden="false" customHeight="false" outlineLevel="0" collapsed="false">
      <c r="A91" s="9" t="s">
        <v>38148</v>
      </c>
      <c r="B91" s="9" t="s">
        <v>38149</v>
      </c>
      <c r="C91" s="9" t="s">
        <v>38150</v>
      </c>
      <c r="D91" s="9" t="s">
        <v>38151</v>
      </c>
      <c r="E91" s="9" t="s">
        <v>263</v>
      </c>
      <c r="F91" s="9" t="s">
        <v>8750</v>
      </c>
      <c r="G91" s="9" t="s">
        <v>38120</v>
      </c>
      <c r="H91" s="9" t="s">
        <v>37560</v>
      </c>
      <c r="I91" s="9" t="s">
        <v>38152</v>
      </c>
      <c r="J91" s="9" t="s">
        <v>37983</v>
      </c>
      <c r="K91" s="9" t="s">
        <v>37656</v>
      </c>
      <c r="L91" s="9"/>
    </row>
    <row r="92" customFormat="false" ht="15" hidden="false" customHeight="false" outlineLevel="0" collapsed="false">
      <c r="A92" s="9" t="s">
        <v>38153</v>
      </c>
      <c r="B92" s="9" t="s">
        <v>38154</v>
      </c>
      <c r="C92" s="9" t="s">
        <v>37651</v>
      </c>
      <c r="D92" s="9" t="s">
        <v>38155</v>
      </c>
      <c r="E92" s="9" t="s">
        <v>163</v>
      </c>
      <c r="F92" s="9" t="s">
        <v>479</v>
      </c>
      <c r="G92" s="9" t="s">
        <v>38120</v>
      </c>
      <c r="H92" s="9" t="s">
        <v>37560</v>
      </c>
      <c r="I92" s="9" t="s">
        <v>38156</v>
      </c>
      <c r="J92" s="9" t="s">
        <v>37569</v>
      </c>
      <c r="K92" s="9" t="s">
        <v>38157</v>
      </c>
      <c r="L92" s="9" t="s">
        <v>37657</v>
      </c>
    </row>
    <row r="93" customFormat="false" ht="15" hidden="false" customHeight="false" outlineLevel="0" collapsed="false">
      <c r="A93" s="9" t="s">
        <v>38158</v>
      </c>
      <c r="B93" s="9" t="s">
        <v>38159</v>
      </c>
      <c r="C93" s="9" t="s">
        <v>23045</v>
      </c>
      <c r="D93" s="9" t="s">
        <v>38160</v>
      </c>
      <c r="E93" s="9" t="s">
        <v>163</v>
      </c>
      <c r="F93" s="9" t="s">
        <v>479</v>
      </c>
      <c r="G93" s="9" t="s">
        <v>38120</v>
      </c>
      <c r="H93" s="9" t="s">
        <v>37560</v>
      </c>
      <c r="I93" s="9" t="s">
        <v>38161</v>
      </c>
      <c r="J93" s="9" t="s">
        <v>36605</v>
      </c>
      <c r="K93" s="9" t="s">
        <v>38162</v>
      </c>
      <c r="L93" s="9" t="s">
        <v>38163</v>
      </c>
    </row>
    <row r="94" customFormat="false" ht="15" hidden="false" customHeight="false" outlineLevel="0" collapsed="false">
      <c r="A94" s="9" t="s">
        <v>38164</v>
      </c>
      <c r="B94" s="9" t="s">
        <v>38165</v>
      </c>
      <c r="C94" s="9" t="s">
        <v>23071</v>
      </c>
      <c r="D94" s="9" t="s">
        <v>38166</v>
      </c>
      <c r="E94" s="9" t="s">
        <v>163</v>
      </c>
      <c r="F94" s="9" t="s">
        <v>38167</v>
      </c>
      <c r="G94" s="9" t="s">
        <v>38120</v>
      </c>
      <c r="H94" s="9" t="s">
        <v>37560</v>
      </c>
      <c r="I94" s="9" t="s">
        <v>38168</v>
      </c>
      <c r="J94" s="9" t="s">
        <v>37655</v>
      </c>
      <c r="K94" s="9" t="s">
        <v>38169</v>
      </c>
      <c r="L94" s="9" t="s">
        <v>38170</v>
      </c>
    </row>
    <row r="95" customFormat="false" ht="15" hidden="false" customHeight="false" outlineLevel="0" collapsed="false">
      <c r="A95" s="9" t="s">
        <v>38171</v>
      </c>
      <c r="B95" s="9" t="s">
        <v>38172</v>
      </c>
      <c r="C95" s="9" t="s">
        <v>38173</v>
      </c>
      <c r="D95" s="9" t="s">
        <v>38174</v>
      </c>
      <c r="E95" s="9" t="s">
        <v>163</v>
      </c>
      <c r="F95" s="9" t="s">
        <v>38175</v>
      </c>
      <c r="G95" s="9" t="s">
        <v>38120</v>
      </c>
      <c r="H95" s="9" t="s">
        <v>37560</v>
      </c>
      <c r="I95" s="9" t="s">
        <v>38176</v>
      </c>
      <c r="J95" s="9" t="s">
        <v>37569</v>
      </c>
      <c r="K95" s="9" t="s">
        <v>37633</v>
      </c>
      <c r="L95" s="9" t="s">
        <v>38177</v>
      </c>
    </row>
    <row r="96" customFormat="false" ht="15" hidden="false" customHeight="false" outlineLevel="0" collapsed="false">
      <c r="A96" s="9" t="s">
        <v>38178</v>
      </c>
      <c r="B96" s="9" t="s">
        <v>38179</v>
      </c>
      <c r="C96" s="9" t="s">
        <v>38180</v>
      </c>
      <c r="D96" s="9" t="s">
        <v>38181</v>
      </c>
      <c r="E96" s="9" t="s">
        <v>263</v>
      </c>
      <c r="F96" s="9" t="s">
        <v>24806</v>
      </c>
      <c r="G96" s="9" t="s">
        <v>37612</v>
      </c>
      <c r="H96" s="9" t="s">
        <v>37560</v>
      </c>
      <c r="I96" s="9" t="s">
        <v>38182</v>
      </c>
      <c r="J96" s="9" t="s">
        <v>37983</v>
      </c>
      <c r="K96" s="9" t="s">
        <v>38183</v>
      </c>
      <c r="L96" s="9" t="s">
        <v>38184</v>
      </c>
    </row>
    <row r="97" customFormat="false" ht="15" hidden="false" customHeight="false" outlineLevel="0" collapsed="false">
      <c r="A97" s="9" t="s">
        <v>38185</v>
      </c>
      <c r="B97" s="9" t="s">
        <v>38186</v>
      </c>
      <c r="C97" s="9" t="s">
        <v>38187</v>
      </c>
      <c r="D97" s="9" t="s">
        <v>38188</v>
      </c>
      <c r="E97" s="9" t="s">
        <v>163</v>
      </c>
      <c r="F97" s="9" t="s">
        <v>7901</v>
      </c>
      <c r="G97" s="9" t="s">
        <v>38120</v>
      </c>
      <c r="H97" s="9" t="s">
        <v>37560</v>
      </c>
      <c r="I97" s="9" t="s">
        <v>38189</v>
      </c>
      <c r="J97" s="9" t="s">
        <v>37655</v>
      </c>
      <c r="K97" s="9" t="s">
        <v>37656</v>
      </c>
      <c r="L97" s="9"/>
    </row>
    <row r="98" customFormat="false" ht="15" hidden="false" customHeight="false" outlineLevel="0" collapsed="false">
      <c r="A98" s="9" t="s">
        <v>38190</v>
      </c>
      <c r="B98" s="9" t="s">
        <v>38191</v>
      </c>
      <c r="C98" s="9" t="s">
        <v>38192</v>
      </c>
      <c r="D98" s="9" t="s">
        <v>38193</v>
      </c>
      <c r="E98" s="9" t="s">
        <v>163</v>
      </c>
      <c r="F98" s="9" t="s">
        <v>6041</v>
      </c>
      <c r="G98" s="9" t="s">
        <v>38120</v>
      </c>
      <c r="H98" s="9" t="s">
        <v>37560</v>
      </c>
      <c r="I98" s="9" t="s">
        <v>38194</v>
      </c>
      <c r="J98" s="9" t="s">
        <v>36605</v>
      </c>
      <c r="K98" s="9" t="s">
        <v>38195</v>
      </c>
      <c r="L98" s="9"/>
    </row>
    <row r="99" customFormat="false" ht="15" hidden="false" customHeight="false" outlineLevel="0" collapsed="false">
      <c r="A99" s="9" t="s">
        <v>38196</v>
      </c>
      <c r="B99" s="9" t="s">
        <v>38197</v>
      </c>
      <c r="C99" s="9" t="s">
        <v>23038</v>
      </c>
      <c r="D99" s="9" t="s">
        <v>38198</v>
      </c>
      <c r="E99" s="9" t="s">
        <v>163</v>
      </c>
      <c r="F99" s="9" t="s">
        <v>6041</v>
      </c>
      <c r="G99" s="9" t="s">
        <v>38120</v>
      </c>
      <c r="H99" s="9" t="s">
        <v>37560</v>
      </c>
      <c r="I99" s="9" t="s">
        <v>38194</v>
      </c>
      <c r="J99" s="9" t="s">
        <v>36605</v>
      </c>
      <c r="K99" s="9" t="s">
        <v>38195</v>
      </c>
      <c r="L99" s="9" t="s">
        <v>38199</v>
      </c>
    </row>
    <row r="100" customFormat="false" ht="15" hidden="false" customHeight="false" outlineLevel="0" collapsed="false">
      <c r="A100" s="9" t="s">
        <v>38200</v>
      </c>
      <c r="B100" s="9" t="s">
        <v>38201</v>
      </c>
      <c r="C100" s="9" t="s">
        <v>38202</v>
      </c>
      <c r="D100" s="9" t="s">
        <v>38203</v>
      </c>
      <c r="E100" s="9" t="s">
        <v>163</v>
      </c>
      <c r="F100" s="9" t="s">
        <v>2018</v>
      </c>
      <c r="G100" s="9" t="s">
        <v>38120</v>
      </c>
      <c r="H100" s="9" t="s">
        <v>37560</v>
      </c>
      <c r="I100" s="9" t="s">
        <v>38204</v>
      </c>
      <c r="J100" s="9" t="s">
        <v>37655</v>
      </c>
      <c r="K100" s="9" t="s">
        <v>37656</v>
      </c>
      <c r="L100" s="9"/>
    </row>
    <row r="101" customFormat="false" ht="15" hidden="false" customHeight="false" outlineLevel="0" collapsed="false">
      <c r="A101" s="9" t="s">
        <v>38205</v>
      </c>
      <c r="B101" s="9" t="s">
        <v>38206</v>
      </c>
      <c r="C101" s="9" t="s">
        <v>23389</v>
      </c>
      <c r="D101" s="9" t="s">
        <v>38207</v>
      </c>
      <c r="E101" s="9" t="s">
        <v>163</v>
      </c>
      <c r="F101" s="9" t="s">
        <v>12902</v>
      </c>
      <c r="G101" s="9" t="s">
        <v>38208</v>
      </c>
      <c r="H101" s="9" t="s">
        <v>37560</v>
      </c>
      <c r="I101" s="9" t="s">
        <v>38209</v>
      </c>
      <c r="J101" s="9" t="s">
        <v>36605</v>
      </c>
      <c r="K101" s="9" t="s">
        <v>38210</v>
      </c>
      <c r="L101" s="9" t="s">
        <v>38211</v>
      </c>
    </row>
    <row r="102" customFormat="false" ht="15" hidden="false" customHeight="false" outlineLevel="0" collapsed="false">
      <c r="A102" s="9" t="s">
        <v>38212</v>
      </c>
      <c r="B102" s="9" t="s">
        <v>38213</v>
      </c>
      <c r="C102" s="9" t="s">
        <v>38214</v>
      </c>
      <c r="D102" s="9" t="s">
        <v>38215</v>
      </c>
      <c r="E102" s="9" t="s">
        <v>163</v>
      </c>
      <c r="F102" s="9" t="s">
        <v>9275</v>
      </c>
      <c r="G102" s="9" t="s">
        <v>2244</v>
      </c>
      <c r="H102" s="9" t="s">
        <v>37560</v>
      </c>
      <c r="I102" s="9" t="s">
        <v>234</v>
      </c>
      <c r="J102" s="9" t="s">
        <v>36605</v>
      </c>
      <c r="K102" s="9" t="s">
        <v>38216</v>
      </c>
      <c r="L102" s="9" t="s">
        <v>38217</v>
      </c>
    </row>
    <row r="103" customFormat="false" ht="15" hidden="false" customHeight="false" outlineLevel="0" collapsed="false">
      <c r="A103" s="9" t="s">
        <v>38218</v>
      </c>
      <c r="B103" s="9" t="s">
        <v>38219</v>
      </c>
      <c r="C103" s="9" t="s">
        <v>38220</v>
      </c>
      <c r="D103" s="9" t="s">
        <v>12742</v>
      </c>
      <c r="E103" s="9" t="s">
        <v>163</v>
      </c>
      <c r="F103" s="9" t="s">
        <v>37558</v>
      </c>
      <c r="G103" s="9" t="s">
        <v>2244</v>
      </c>
      <c r="H103" s="9" t="s">
        <v>37560</v>
      </c>
      <c r="I103" s="9" t="s">
        <v>38221</v>
      </c>
      <c r="J103" s="9" t="s">
        <v>37983</v>
      </c>
      <c r="K103" s="9" t="s">
        <v>38216</v>
      </c>
      <c r="L103" s="9" t="s">
        <v>38222</v>
      </c>
    </row>
    <row r="104" customFormat="false" ht="15" hidden="false" customHeight="false" outlineLevel="0" collapsed="false">
      <c r="A104" s="9" t="s">
        <v>38223</v>
      </c>
      <c r="B104" s="9" t="s">
        <v>38224</v>
      </c>
      <c r="C104" s="9" t="s">
        <v>38225</v>
      </c>
      <c r="D104" s="9" t="s">
        <v>38226</v>
      </c>
      <c r="E104" s="9" t="s">
        <v>163</v>
      </c>
      <c r="F104" s="9" t="s">
        <v>4265</v>
      </c>
      <c r="G104" s="9" t="s">
        <v>38208</v>
      </c>
      <c r="H104" s="9" t="s">
        <v>37560</v>
      </c>
      <c r="I104" s="9" t="s">
        <v>36605</v>
      </c>
      <c r="J104" s="9" t="s">
        <v>36605</v>
      </c>
      <c r="K104" s="9" t="s">
        <v>38227</v>
      </c>
      <c r="L104" s="9"/>
    </row>
    <row r="105" customFormat="false" ht="15" hidden="false" customHeight="false" outlineLevel="0" collapsed="false">
      <c r="A105" s="9" t="s">
        <v>38228</v>
      </c>
      <c r="B105" s="9" t="s">
        <v>38229</v>
      </c>
      <c r="C105" s="9" t="s">
        <v>23405</v>
      </c>
      <c r="D105" s="9" t="s">
        <v>38230</v>
      </c>
      <c r="E105" s="9" t="s">
        <v>11494</v>
      </c>
      <c r="F105" s="9" t="s">
        <v>38231</v>
      </c>
      <c r="G105" s="9" t="s">
        <v>37697</v>
      </c>
      <c r="H105" s="9" t="s">
        <v>37560</v>
      </c>
      <c r="I105" s="9" t="s">
        <v>36605</v>
      </c>
      <c r="J105" s="9" t="s">
        <v>37569</v>
      </c>
      <c r="K105" s="9" t="s">
        <v>36583</v>
      </c>
      <c r="L105" s="9"/>
    </row>
    <row r="106" customFormat="false" ht="15" hidden="false" customHeight="false" outlineLevel="0" collapsed="false">
      <c r="A106" s="9" t="s">
        <v>38232</v>
      </c>
      <c r="B106" s="9" t="s">
        <v>38233</v>
      </c>
      <c r="C106" s="9" t="s">
        <v>38234</v>
      </c>
      <c r="D106" s="9" t="s">
        <v>38235</v>
      </c>
      <c r="E106" s="9" t="s">
        <v>11494</v>
      </c>
      <c r="F106" s="9" t="s">
        <v>1269</v>
      </c>
      <c r="G106" s="9" t="s">
        <v>2244</v>
      </c>
      <c r="H106" s="9" t="s">
        <v>38236</v>
      </c>
      <c r="I106" s="9" t="s">
        <v>38237</v>
      </c>
      <c r="J106" s="9" t="s">
        <v>37655</v>
      </c>
      <c r="K106" s="9" t="s">
        <v>38238</v>
      </c>
      <c r="L106" s="9"/>
    </row>
    <row r="107" customFormat="false" ht="15" hidden="false" customHeight="false" outlineLevel="0" collapsed="false">
      <c r="A107" s="9" t="s">
        <v>38239</v>
      </c>
      <c r="B107" s="9" t="s">
        <v>38240</v>
      </c>
      <c r="C107" s="9" t="s">
        <v>38241</v>
      </c>
      <c r="D107" s="9" t="s">
        <v>38242</v>
      </c>
      <c r="E107" s="9" t="s">
        <v>163</v>
      </c>
      <c r="F107" s="9" t="s">
        <v>8373</v>
      </c>
      <c r="G107" s="9" t="s">
        <v>38243</v>
      </c>
      <c r="H107" s="9" t="s">
        <v>37560</v>
      </c>
      <c r="I107" s="9" t="s">
        <v>234</v>
      </c>
      <c r="J107" s="9" t="s">
        <v>36605</v>
      </c>
      <c r="K107" s="9" t="s">
        <v>38244</v>
      </c>
      <c r="L107" s="9" t="s">
        <v>38245</v>
      </c>
    </row>
    <row r="108" customFormat="false" ht="15" hidden="false" customHeight="false" outlineLevel="0" collapsed="false">
      <c r="A108" s="9" t="s">
        <v>38246</v>
      </c>
      <c r="B108" s="9" t="s">
        <v>38247</v>
      </c>
      <c r="C108" s="9" t="s">
        <v>38248</v>
      </c>
      <c r="D108" s="9" t="s">
        <v>38249</v>
      </c>
      <c r="E108" s="9" t="s">
        <v>163</v>
      </c>
      <c r="F108" s="9" t="s">
        <v>3239</v>
      </c>
      <c r="G108" s="9" t="s">
        <v>38250</v>
      </c>
      <c r="H108" s="9" t="s">
        <v>37560</v>
      </c>
      <c r="I108" s="9" t="s">
        <v>38251</v>
      </c>
      <c r="J108" s="9" t="s">
        <v>37983</v>
      </c>
      <c r="K108" s="9" t="s">
        <v>38252</v>
      </c>
      <c r="L108" s="9" t="s">
        <v>38253</v>
      </c>
    </row>
    <row r="109" customFormat="false" ht="15" hidden="false" customHeight="false" outlineLevel="0" collapsed="false">
      <c r="A109" s="9" t="s">
        <v>38254</v>
      </c>
      <c r="B109" s="9" t="s">
        <v>38255</v>
      </c>
      <c r="C109" s="9" t="s">
        <v>38256</v>
      </c>
      <c r="D109" s="9" t="s">
        <v>37960</v>
      </c>
      <c r="E109" s="9" t="s">
        <v>163</v>
      </c>
      <c r="F109" s="9" t="s">
        <v>3239</v>
      </c>
      <c r="G109" s="9" t="s">
        <v>38120</v>
      </c>
      <c r="H109" s="9" t="s">
        <v>37560</v>
      </c>
      <c r="I109" s="9" t="s">
        <v>234</v>
      </c>
      <c r="J109" s="9" t="s">
        <v>36605</v>
      </c>
      <c r="K109" s="9" t="s">
        <v>38257</v>
      </c>
      <c r="L109" s="9" t="s">
        <v>38258</v>
      </c>
    </row>
    <row r="110" customFormat="false" ht="15" hidden="false" customHeight="false" outlineLevel="0" collapsed="false">
      <c r="A110" s="9" t="s">
        <v>38259</v>
      </c>
      <c r="B110" s="9" t="s">
        <v>38260</v>
      </c>
      <c r="C110" s="9" t="s">
        <v>38261</v>
      </c>
      <c r="D110" s="9" t="s">
        <v>38262</v>
      </c>
      <c r="E110" s="9" t="s">
        <v>162</v>
      </c>
      <c r="F110" s="9" t="s">
        <v>38263</v>
      </c>
      <c r="G110" s="9" t="s">
        <v>38264</v>
      </c>
      <c r="H110" s="9" t="s">
        <v>37560</v>
      </c>
      <c r="I110" s="9" t="s">
        <v>38265</v>
      </c>
      <c r="J110" s="9" t="s">
        <v>37655</v>
      </c>
      <c r="K110" s="9" t="s">
        <v>38266</v>
      </c>
      <c r="L110" s="9" t="s">
        <v>38267</v>
      </c>
    </row>
    <row r="111" customFormat="false" ht="15" hidden="false" customHeight="false" outlineLevel="0" collapsed="false">
      <c r="A111" s="9" t="s">
        <v>38268</v>
      </c>
      <c r="B111" s="9" t="s">
        <v>38269</v>
      </c>
      <c r="C111" s="9" t="s">
        <v>38270</v>
      </c>
      <c r="D111" s="9" t="s">
        <v>38271</v>
      </c>
      <c r="E111" s="9" t="s">
        <v>162</v>
      </c>
      <c r="F111" s="9" t="s">
        <v>8373</v>
      </c>
      <c r="G111" s="9" t="s">
        <v>38272</v>
      </c>
      <c r="H111" s="9" t="s">
        <v>37560</v>
      </c>
      <c r="I111" s="9" t="s">
        <v>38273</v>
      </c>
      <c r="J111" s="9" t="s">
        <v>37983</v>
      </c>
      <c r="K111" s="9" t="s">
        <v>38274</v>
      </c>
      <c r="L111" s="9" t="s">
        <v>38275</v>
      </c>
    </row>
    <row r="112" customFormat="false" ht="15" hidden="false" customHeight="false" outlineLevel="0" collapsed="false">
      <c r="A112" s="9" t="s">
        <v>38276</v>
      </c>
      <c r="B112" s="9" t="s">
        <v>38277</v>
      </c>
      <c r="C112" s="9" t="s">
        <v>22393</v>
      </c>
      <c r="D112" s="9" t="s">
        <v>38278</v>
      </c>
      <c r="E112" s="9" t="s">
        <v>162</v>
      </c>
      <c r="F112" s="9" t="s">
        <v>38279</v>
      </c>
      <c r="G112" s="9" t="s">
        <v>38280</v>
      </c>
      <c r="H112" s="9" t="s">
        <v>37560</v>
      </c>
      <c r="I112" s="9" t="s">
        <v>38281</v>
      </c>
      <c r="J112" s="9" t="s">
        <v>37655</v>
      </c>
      <c r="K112" s="9" t="s">
        <v>38282</v>
      </c>
      <c r="L112" s="9" t="s">
        <v>38283</v>
      </c>
    </row>
    <row r="113" customFormat="false" ht="15" hidden="false" customHeight="false" outlineLevel="0" collapsed="false">
      <c r="A113" s="9" t="s">
        <v>38284</v>
      </c>
      <c r="B113" s="9" t="s">
        <v>38285</v>
      </c>
      <c r="C113" s="9" t="s">
        <v>38286</v>
      </c>
      <c r="D113" s="9" t="s">
        <v>38287</v>
      </c>
      <c r="E113" s="9" t="s">
        <v>162</v>
      </c>
      <c r="F113" s="9" t="s">
        <v>2151</v>
      </c>
      <c r="G113" s="9" t="s">
        <v>37800</v>
      </c>
      <c r="H113" s="9" t="s">
        <v>37560</v>
      </c>
      <c r="I113" s="9" t="s">
        <v>38288</v>
      </c>
      <c r="J113" s="9" t="s">
        <v>37569</v>
      </c>
      <c r="K113" s="9" t="s">
        <v>37584</v>
      </c>
      <c r="L113" s="9" t="s">
        <v>38289</v>
      </c>
    </row>
    <row r="114" customFormat="false" ht="15" hidden="false" customHeight="false" outlineLevel="0" collapsed="false">
      <c r="A114" s="9" t="s">
        <v>38290</v>
      </c>
      <c r="B114" s="9" t="s">
        <v>38291</v>
      </c>
      <c r="C114" s="9" t="s">
        <v>38292</v>
      </c>
      <c r="D114" s="9" t="s">
        <v>38293</v>
      </c>
      <c r="E114" s="9" t="s">
        <v>162</v>
      </c>
      <c r="F114" s="9" t="s">
        <v>14252</v>
      </c>
      <c r="G114" s="9" t="s">
        <v>37800</v>
      </c>
      <c r="H114" s="9" t="s">
        <v>37560</v>
      </c>
      <c r="I114" s="9" t="s">
        <v>38294</v>
      </c>
      <c r="J114" s="9" t="s">
        <v>37569</v>
      </c>
      <c r="K114" s="9" t="s">
        <v>37584</v>
      </c>
      <c r="L114" s="9"/>
    </row>
    <row r="115" customFormat="false" ht="15" hidden="false" customHeight="false" outlineLevel="0" collapsed="false">
      <c r="A115" s="9" t="s">
        <v>38295</v>
      </c>
      <c r="B115" s="9" t="s">
        <v>38296</v>
      </c>
      <c r="C115" s="9" t="s">
        <v>38297</v>
      </c>
      <c r="D115" s="9" t="s">
        <v>38298</v>
      </c>
      <c r="E115" s="9" t="s">
        <v>162</v>
      </c>
      <c r="F115" s="9" t="s">
        <v>9027</v>
      </c>
      <c r="G115" s="9" t="s">
        <v>37800</v>
      </c>
      <c r="H115" s="9" t="s">
        <v>37560</v>
      </c>
      <c r="I115" s="9" t="s">
        <v>38299</v>
      </c>
      <c r="J115" s="9" t="s">
        <v>37569</v>
      </c>
      <c r="K115" s="9" t="s">
        <v>38097</v>
      </c>
      <c r="L115" s="9" t="s">
        <v>38300</v>
      </c>
    </row>
    <row r="116" customFormat="false" ht="15" hidden="false" customHeight="false" outlineLevel="0" collapsed="false">
      <c r="A116" s="9" t="s">
        <v>38301</v>
      </c>
      <c r="B116" s="9" t="s">
        <v>38302</v>
      </c>
      <c r="C116" s="9" t="s">
        <v>38303</v>
      </c>
      <c r="D116" s="9" t="s">
        <v>38304</v>
      </c>
      <c r="E116" s="9" t="s">
        <v>162</v>
      </c>
      <c r="F116" s="9" t="s">
        <v>258</v>
      </c>
      <c r="G116" s="9" t="s">
        <v>37800</v>
      </c>
      <c r="H116" s="9" t="s">
        <v>37560</v>
      </c>
      <c r="I116" s="9" t="s">
        <v>38305</v>
      </c>
      <c r="J116" s="9" t="s">
        <v>38306</v>
      </c>
      <c r="K116" s="9" t="s">
        <v>37584</v>
      </c>
      <c r="L116" s="9" t="s">
        <v>38307</v>
      </c>
    </row>
    <row r="117" customFormat="false" ht="15" hidden="false" customHeight="false" outlineLevel="0" collapsed="false">
      <c r="A117" s="9" t="s">
        <v>38308</v>
      </c>
      <c r="B117" s="9" t="s">
        <v>38309</v>
      </c>
      <c r="C117" s="9" t="s">
        <v>38310</v>
      </c>
      <c r="D117" s="9" t="s">
        <v>38311</v>
      </c>
      <c r="E117" s="9" t="s">
        <v>162</v>
      </c>
      <c r="F117" s="9" t="s">
        <v>5606</v>
      </c>
      <c r="G117" s="9" t="s">
        <v>38312</v>
      </c>
      <c r="H117" s="9" t="s">
        <v>37560</v>
      </c>
      <c r="I117" s="9" t="s">
        <v>38313</v>
      </c>
      <c r="J117" s="9" t="s">
        <v>37569</v>
      </c>
      <c r="K117" s="9" t="s">
        <v>38314</v>
      </c>
      <c r="L117" s="9"/>
    </row>
    <row r="118" customFormat="false" ht="15" hidden="false" customHeight="false" outlineLevel="0" collapsed="false">
      <c r="A118" s="9" t="s">
        <v>38315</v>
      </c>
      <c r="B118" s="9" t="s">
        <v>38316</v>
      </c>
      <c r="C118" s="9" t="s">
        <v>38310</v>
      </c>
      <c r="D118" s="9" t="s">
        <v>38317</v>
      </c>
      <c r="E118" s="9" t="s">
        <v>162</v>
      </c>
      <c r="F118" s="9" t="s">
        <v>5606</v>
      </c>
      <c r="G118" s="9" t="s">
        <v>38312</v>
      </c>
      <c r="H118" s="9" t="s">
        <v>37560</v>
      </c>
      <c r="I118" s="9" t="s">
        <v>38318</v>
      </c>
      <c r="J118" s="9" t="s">
        <v>37569</v>
      </c>
      <c r="K118" s="9" t="s">
        <v>38319</v>
      </c>
      <c r="L118" s="9"/>
    </row>
    <row r="119" customFormat="false" ht="15" hidden="false" customHeight="false" outlineLevel="0" collapsed="false">
      <c r="A119" s="9" t="s">
        <v>38320</v>
      </c>
      <c r="B119" s="9" t="s">
        <v>38321</v>
      </c>
      <c r="C119" s="9" t="s">
        <v>38322</v>
      </c>
      <c r="D119" s="9" t="s">
        <v>38323</v>
      </c>
      <c r="E119" s="9" t="s">
        <v>162</v>
      </c>
      <c r="F119" s="9" t="s">
        <v>1832</v>
      </c>
      <c r="G119" s="9" t="s">
        <v>38324</v>
      </c>
      <c r="H119" s="9" t="s">
        <v>37560</v>
      </c>
      <c r="I119" s="9" t="s">
        <v>38325</v>
      </c>
      <c r="J119" s="9" t="s">
        <v>37569</v>
      </c>
      <c r="K119" s="9" t="s">
        <v>38326</v>
      </c>
      <c r="L119" s="9"/>
    </row>
    <row r="120" customFormat="false" ht="15" hidden="false" customHeight="false" outlineLevel="0" collapsed="false">
      <c r="A120" s="9" t="s">
        <v>38327</v>
      </c>
      <c r="B120" s="9" t="s">
        <v>38328</v>
      </c>
      <c r="C120" s="9" t="s">
        <v>38329</v>
      </c>
      <c r="D120" s="9" t="s">
        <v>38330</v>
      </c>
      <c r="E120" s="9" t="s">
        <v>162</v>
      </c>
      <c r="F120" s="9" t="s">
        <v>1475</v>
      </c>
      <c r="G120" s="9" t="s">
        <v>38331</v>
      </c>
      <c r="H120" s="9" t="s">
        <v>37560</v>
      </c>
      <c r="I120" s="9" t="s">
        <v>38332</v>
      </c>
      <c r="J120" s="9" t="s">
        <v>38333</v>
      </c>
      <c r="K120" s="9" t="s">
        <v>38334</v>
      </c>
      <c r="L120" s="9" t="s">
        <v>38335</v>
      </c>
    </row>
    <row r="121" customFormat="false" ht="15" hidden="false" customHeight="false" outlineLevel="0" collapsed="false">
      <c r="A121" s="9" t="s">
        <v>38336</v>
      </c>
      <c r="B121" s="9" t="s">
        <v>38337</v>
      </c>
      <c r="C121" s="9" t="s">
        <v>38338</v>
      </c>
      <c r="D121" s="9" t="s">
        <v>38339</v>
      </c>
      <c r="E121" s="9" t="s">
        <v>162</v>
      </c>
      <c r="F121" s="9" t="s">
        <v>5301</v>
      </c>
      <c r="G121" s="9" t="s">
        <v>38340</v>
      </c>
      <c r="H121" s="9" t="s">
        <v>37560</v>
      </c>
      <c r="I121" s="9" t="s">
        <v>38341</v>
      </c>
      <c r="J121" s="9" t="s">
        <v>37569</v>
      </c>
      <c r="K121" s="9" t="s">
        <v>37584</v>
      </c>
      <c r="L121" s="9" t="s">
        <v>38342</v>
      </c>
    </row>
    <row r="122" customFormat="false" ht="15" hidden="false" customHeight="false" outlineLevel="0" collapsed="false">
      <c r="A122" s="9" t="s">
        <v>38343</v>
      </c>
      <c r="B122" s="9" t="s">
        <v>38344</v>
      </c>
      <c r="C122" s="9" t="s">
        <v>38345</v>
      </c>
      <c r="D122" s="9" t="s">
        <v>38346</v>
      </c>
      <c r="E122" s="9" t="s">
        <v>162</v>
      </c>
      <c r="F122" s="9" t="s">
        <v>8849</v>
      </c>
      <c r="G122" s="9" t="s">
        <v>37724</v>
      </c>
      <c r="H122" s="9" t="s">
        <v>37560</v>
      </c>
      <c r="I122" s="9" t="s">
        <v>38347</v>
      </c>
      <c r="J122" s="9" t="s">
        <v>37569</v>
      </c>
      <c r="K122" s="9" t="s">
        <v>37584</v>
      </c>
      <c r="L122" s="9" t="s">
        <v>38348</v>
      </c>
    </row>
    <row r="123" customFormat="false" ht="15" hidden="false" customHeight="false" outlineLevel="0" collapsed="false">
      <c r="A123" s="9" t="s">
        <v>38349</v>
      </c>
      <c r="B123" s="9" t="s">
        <v>38350</v>
      </c>
      <c r="C123" s="9" t="s">
        <v>38351</v>
      </c>
      <c r="D123" s="9" t="s">
        <v>38352</v>
      </c>
      <c r="E123" s="9" t="s">
        <v>162</v>
      </c>
      <c r="F123" s="9" t="s">
        <v>235</v>
      </c>
      <c r="G123" s="9" t="s">
        <v>37612</v>
      </c>
      <c r="H123" s="9" t="s">
        <v>37560</v>
      </c>
      <c r="I123" s="9" t="s">
        <v>38353</v>
      </c>
      <c r="J123" s="9" t="s">
        <v>37655</v>
      </c>
      <c r="K123" s="9" t="s">
        <v>38022</v>
      </c>
      <c r="L123" s="9" t="s">
        <v>38354</v>
      </c>
    </row>
    <row r="124" customFormat="false" ht="15" hidden="false" customHeight="false" outlineLevel="0" collapsed="false">
      <c r="A124" s="9" t="s">
        <v>38355</v>
      </c>
      <c r="B124" s="9" t="s">
        <v>38356</v>
      </c>
      <c r="C124" s="9" t="s">
        <v>38357</v>
      </c>
      <c r="D124" s="9" t="s">
        <v>38358</v>
      </c>
      <c r="E124" s="9" t="s">
        <v>162</v>
      </c>
      <c r="F124" s="9" t="s">
        <v>3816</v>
      </c>
      <c r="G124" s="9" t="s">
        <v>37697</v>
      </c>
      <c r="H124" s="9" t="s">
        <v>38359</v>
      </c>
      <c r="I124" s="9" t="s">
        <v>36605</v>
      </c>
      <c r="J124" s="9" t="s">
        <v>37569</v>
      </c>
      <c r="K124" s="9" t="s">
        <v>38360</v>
      </c>
      <c r="L124" s="9" t="s">
        <v>38361</v>
      </c>
    </row>
    <row r="125" customFormat="false" ht="15" hidden="false" customHeight="false" outlineLevel="0" collapsed="false">
      <c r="A125" s="9" t="s">
        <v>38362</v>
      </c>
      <c r="B125" s="9" t="s">
        <v>38363</v>
      </c>
      <c r="C125" s="9" t="s">
        <v>22774</v>
      </c>
      <c r="D125" s="9" t="s">
        <v>38364</v>
      </c>
      <c r="E125" s="9" t="s">
        <v>15695</v>
      </c>
      <c r="F125" s="9" t="s">
        <v>1106</v>
      </c>
      <c r="G125" s="9" t="s">
        <v>37697</v>
      </c>
      <c r="H125" s="9" t="s">
        <v>37560</v>
      </c>
      <c r="I125" s="9" t="s">
        <v>36605</v>
      </c>
      <c r="J125" s="9" t="s">
        <v>38365</v>
      </c>
      <c r="K125" s="9" t="s">
        <v>37584</v>
      </c>
      <c r="L125" s="9" t="s">
        <v>38366</v>
      </c>
    </row>
    <row r="126" customFormat="false" ht="15" hidden="false" customHeight="false" outlineLevel="0" collapsed="false">
      <c r="A126" s="9" t="s">
        <v>38367</v>
      </c>
      <c r="B126" s="9" t="s">
        <v>38368</v>
      </c>
      <c r="C126" s="9" t="s">
        <v>38369</v>
      </c>
      <c r="D126" s="9" t="s">
        <v>38370</v>
      </c>
      <c r="E126" s="9" t="s">
        <v>168</v>
      </c>
      <c r="F126" s="9" t="s">
        <v>258</v>
      </c>
      <c r="G126" s="9" t="s">
        <v>37697</v>
      </c>
      <c r="H126" s="9" t="s">
        <v>37560</v>
      </c>
      <c r="I126" s="9" t="s">
        <v>36605</v>
      </c>
      <c r="J126" s="9" t="s">
        <v>37569</v>
      </c>
      <c r="K126" s="9" t="s">
        <v>38371</v>
      </c>
      <c r="L126" s="9" t="s">
        <v>38372</v>
      </c>
    </row>
    <row r="127" customFormat="false" ht="15" hidden="false" customHeight="false" outlineLevel="0" collapsed="false">
      <c r="A127" s="9" t="s">
        <v>38373</v>
      </c>
      <c r="B127" s="9" t="s">
        <v>38374</v>
      </c>
      <c r="C127" s="9" t="s">
        <v>38375</v>
      </c>
      <c r="D127" s="9" t="s">
        <v>10571</v>
      </c>
      <c r="E127" s="9" t="s">
        <v>168</v>
      </c>
      <c r="F127" s="9" t="s">
        <v>20571</v>
      </c>
      <c r="G127" s="9" t="s">
        <v>37697</v>
      </c>
      <c r="H127" s="9" t="s">
        <v>37560</v>
      </c>
      <c r="I127" s="9" t="s">
        <v>36605</v>
      </c>
      <c r="J127" s="9" t="s">
        <v>38376</v>
      </c>
      <c r="K127" s="9" t="s">
        <v>38377</v>
      </c>
      <c r="L127" s="9" t="s">
        <v>38378</v>
      </c>
    </row>
    <row r="128" customFormat="false" ht="15" hidden="false" customHeight="false" outlineLevel="0" collapsed="false">
      <c r="A128" s="9" t="s">
        <v>38379</v>
      </c>
      <c r="B128" s="9" t="s">
        <v>38380</v>
      </c>
      <c r="C128" s="9" t="s">
        <v>38381</v>
      </c>
      <c r="D128" s="9" t="s">
        <v>38382</v>
      </c>
      <c r="E128" s="9" t="s">
        <v>168</v>
      </c>
      <c r="F128" s="9" t="s">
        <v>10697</v>
      </c>
      <c r="G128" s="9" t="s">
        <v>37697</v>
      </c>
      <c r="H128" s="9" t="s">
        <v>37560</v>
      </c>
      <c r="I128" s="9" t="s">
        <v>36605</v>
      </c>
      <c r="J128" s="9" t="s">
        <v>37569</v>
      </c>
      <c r="K128" s="9" t="s">
        <v>37584</v>
      </c>
      <c r="L128" s="9"/>
    </row>
    <row r="129" customFormat="false" ht="15" hidden="false" customHeight="false" outlineLevel="0" collapsed="false">
      <c r="A129" s="9" t="s">
        <v>38383</v>
      </c>
      <c r="B129" s="9" t="s">
        <v>38384</v>
      </c>
      <c r="C129" s="9" t="s">
        <v>38385</v>
      </c>
      <c r="D129" s="9" t="s">
        <v>38386</v>
      </c>
      <c r="E129" s="9" t="s">
        <v>168</v>
      </c>
      <c r="F129" s="9" t="s">
        <v>18875</v>
      </c>
      <c r="G129" s="9" t="s">
        <v>37697</v>
      </c>
      <c r="H129" s="9" t="s">
        <v>37560</v>
      </c>
      <c r="I129" s="9" t="s">
        <v>36605</v>
      </c>
      <c r="J129" s="9" t="s">
        <v>38387</v>
      </c>
      <c r="K129" s="9" t="s">
        <v>38097</v>
      </c>
      <c r="L129" s="9" t="s">
        <v>38388</v>
      </c>
    </row>
    <row r="130" customFormat="false" ht="15" hidden="false" customHeight="false" outlineLevel="0" collapsed="false">
      <c r="A130" s="9" t="s">
        <v>38389</v>
      </c>
      <c r="B130" s="9" t="s">
        <v>38390</v>
      </c>
      <c r="C130" s="9" t="s">
        <v>38391</v>
      </c>
      <c r="D130" s="9" t="s">
        <v>38392</v>
      </c>
      <c r="E130" s="9" t="s">
        <v>168</v>
      </c>
      <c r="F130" s="9" t="s">
        <v>22490</v>
      </c>
      <c r="G130" s="9" t="s">
        <v>37697</v>
      </c>
      <c r="H130" s="9" t="s">
        <v>37983</v>
      </c>
      <c r="I130" s="9" t="s">
        <v>36605</v>
      </c>
      <c r="J130" s="9" t="s">
        <v>37983</v>
      </c>
      <c r="K130" s="9" t="s">
        <v>38393</v>
      </c>
      <c r="L130" s="9" t="s">
        <v>38394</v>
      </c>
    </row>
    <row r="131" customFormat="false" ht="15" hidden="false" customHeight="false" outlineLevel="0" collapsed="false">
      <c r="A131" s="9" t="s">
        <v>38395</v>
      </c>
      <c r="B131" s="9" t="s">
        <v>38396</v>
      </c>
      <c r="C131" s="9" t="s">
        <v>38397</v>
      </c>
      <c r="D131" s="9" t="s">
        <v>38398</v>
      </c>
      <c r="E131" s="9" t="s">
        <v>168</v>
      </c>
      <c r="F131" s="9" t="s">
        <v>3120</v>
      </c>
      <c r="G131" s="9" t="s">
        <v>37697</v>
      </c>
      <c r="H131" s="9" t="s">
        <v>37560</v>
      </c>
      <c r="I131" s="9" t="s">
        <v>36605</v>
      </c>
      <c r="J131" s="9" t="s">
        <v>37569</v>
      </c>
      <c r="K131" s="9" t="s">
        <v>38399</v>
      </c>
      <c r="L131" s="9" t="s">
        <v>38400</v>
      </c>
    </row>
  </sheetData>
  <autoFilter ref="A1:L1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2026-09-28T21:18:46Z</dcterms:created>
  <dc:creator>openpyxl</dc:creator>
  <dc:description/>
  <dc:language>en-US</dc:language>
  <cp:lastModifiedBy/>
  <dcterms:modified xsi:type="dcterms:W3CDTF">2026-09-28T21:18:49Z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